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B103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P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R80" i="51"/>
  <c r="P80" i="51"/>
  <c r="B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C73" i="51" s="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S73" i="51" s="1"/>
  <c r="R74" i="51"/>
  <c r="Q74" i="51"/>
  <c r="Q73" i="51" s="1"/>
  <c r="P74" i="51"/>
  <c r="O74" i="51"/>
  <c r="N74" i="51"/>
  <c r="M74" i="51"/>
  <c r="L74" i="51"/>
  <c r="K74" i="51"/>
  <c r="K73" i="51" s="1"/>
  <c r="J74" i="51"/>
  <c r="I74" i="51"/>
  <c r="I73" i="51" s="1"/>
  <c r="H74" i="51"/>
  <c r="G74" i="51"/>
  <c r="F74" i="51"/>
  <c r="E74" i="51"/>
  <c r="D74" i="51"/>
  <c r="C74" i="51"/>
  <c r="B74" i="51"/>
  <c r="W54" i="51"/>
  <c r="V54" i="51"/>
  <c r="V87" i="51" s="1"/>
  <c r="U54" i="51"/>
  <c r="U87" i="51" s="1"/>
  <c r="T54" i="51"/>
  <c r="T87" i="51" s="1"/>
  <c r="S54" i="51"/>
  <c r="R54" i="51"/>
  <c r="Q54" i="51"/>
  <c r="P54" i="51"/>
  <c r="P87" i="51" s="1"/>
  <c r="O54" i="51"/>
  <c r="O105" i="51" s="1"/>
  <c r="N54" i="51"/>
  <c r="N87" i="51" s="1"/>
  <c r="M54" i="51"/>
  <c r="M87" i="51" s="1"/>
  <c r="L54" i="51"/>
  <c r="L87" i="51" s="1"/>
  <c r="K54" i="51"/>
  <c r="J54" i="51"/>
  <c r="I54" i="51"/>
  <c r="I105" i="51" s="1"/>
  <c r="H54" i="51"/>
  <c r="H87" i="51" s="1"/>
  <c r="G54" i="5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P27" i="51"/>
  <c r="O27" i="51"/>
  <c r="O103" i="51" s="1"/>
  <c r="N27" i="51"/>
  <c r="M27" i="51"/>
  <c r="L27" i="51"/>
  <c r="K27" i="51"/>
  <c r="J27" i="51"/>
  <c r="J80" i="51" s="1"/>
  <c r="I27" i="51"/>
  <c r="H27" i="51"/>
  <c r="H80" i="51" s="1"/>
  <c r="G27" i="51"/>
  <c r="F27" i="51"/>
  <c r="E27" i="51"/>
  <c r="D27" i="51"/>
  <c r="C27" i="51"/>
  <c r="C103" i="51" s="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R73" i="50" s="1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7" i="50"/>
  <c r="S87" i="50"/>
  <c r="O87" i="50"/>
  <c r="K87" i="50"/>
  <c r="G87" i="50"/>
  <c r="W86" i="50"/>
  <c r="V86" i="50"/>
  <c r="V73" i="50" s="1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N73" i="50" s="1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U80" i="50"/>
  <c r="M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J73" i="50" s="1"/>
  <c r="I74" i="50"/>
  <c r="H74" i="50"/>
  <c r="G74" i="50"/>
  <c r="F74" i="50"/>
  <c r="F73" i="50" s="1"/>
  <c r="E74" i="50"/>
  <c r="D74" i="50"/>
  <c r="D73" i="50" s="1"/>
  <c r="C74" i="50"/>
  <c r="B74" i="50"/>
  <c r="B73" i="50" s="1"/>
  <c r="T73" i="50"/>
  <c r="L73" i="50"/>
  <c r="W54" i="50"/>
  <c r="V54" i="50"/>
  <c r="U54" i="50"/>
  <c r="T54" i="50"/>
  <c r="S54" i="50"/>
  <c r="R54" i="50"/>
  <c r="Q54" i="50"/>
  <c r="Q87" i="50" s="1"/>
  <c r="P54" i="50"/>
  <c r="P87" i="50" s="1"/>
  <c r="O54" i="50"/>
  <c r="N54" i="50"/>
  <c r="N105" i="50" s="1"/>
  <c r="M54" i="50"/>
  <c r="L54" i="50"/>
  <c r="L105" i="50" s="1"/>
  <c r="K54" i="50"/>
  <c r="J54" i="50"/>
  <c r="I54" i="50"/>
  <c r="I87" i="50" s="1"/>
  <c r="H54" i="50"/>
  <c r="H87" i="50" s="1"/>
  <c r="G54" i="50"/>
  <c r="F54" i="50"/>
  <c r="F105" i="50" s="1"/>
  <c r="E54" i="50"/>
  <c r="D54" i="50"/>
  <c r="D105" i="50" s="1"/>
  <c r="C54" i="50"/>
  <c r="C105" i="50" s="1"/>
  <c r="B54" i="50"/>
  <c r="B105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J104" i="50" s="1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C83" i="50" s="1"/>
  <c r="B35" i="50"/>
  <c r="W27" i="50"/>
  <c r="V27" i="50"/>
  <c r="V103" i="50" s="1"/>
  <c r="U27" i="50"/>
  <c r="T27" i="50"/>
  <c r="T103" i="50" s="1"/>
  <c r="S27" i="50"/>
  <c r="S80" i="50" s="1"/>
  <c r="R27" i="50"/>
  <c r="R103" i="50" s="1"/>
  <c r="Q27" i="50"/>
  <c r="P27" i="50"/>
  <c r="O27" i="50"/>
  <c r="N27" i="50"/>
  <c r="M27" i="50"/>
  <c r="L27" i="50"/>
  <c r="K27" i="50"/>
  <c r="K80" i="50" s="1"/>
  <c r="J27" i="50"/>
  <c r="I27" i="50"/>
  <c r="H27" i="50"/>
  <c r="G27" i="50"/>
  <c r="F27" i="50"/>
  <c r="E27" i="50"/>
  <c r="E80" i="50" s="1"/>
  <c r="D27" i="50"/>
  <c r="D103" i="50" s="1"/>
  <c r="C27" i="50"/>
  <c r="C103" i="50" s="1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L105" i="49"/>
  <c r="D105" i="49"/>
  <c r="J104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N87" i="49"/>
  <c r="J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F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E73" i="49" s="1"/>
  <c r="D76" i="49"/>
  <c r="C76" i="49"/>
  <c r="B76" i="49"/>
  <c r="W75" i="49"/>
  <c r="V75" i="49"/>
  <c r="U75" i="49"/>
  <c r="T75" i="49"/>
  <c r="S75" i="49"/>
  <c r="R75" i="49"/>
  <c r="Q75" i="49"/>
  <c r="P75" i="49"/>
  <c r="O75" i="49"/>
  <c r="O73" i="49" s="1"/>
  <c r="N75" i="49"/>
  <c r="M75" i="49"/>
  <c r="M73" i="49" s="1"/>
  <c r="L75" i="49"/>
  <c r="K75" i="49"/>
  <c r="J75" i="49"/>
  <c r="I75" i="49"/>
  <c r="H75" i="49"/>
  <c r="G75" i="49"/>
  <c r="F75" i="49"/>
  <c r="E75" i="49"/>
  <c r="D75" i="49"/>
  <c r="C75" i="49"/>
  <c r="B75" i="49"/>
  <c r="W74" i="49"/>
  <c r="W73" i="49" s="1"/>
  <c r="V74" i="49"/>
  <c r="U74" i="49"/>
  <c r="U73" i="49" s="1"/>
  <c r="T74" i="49"/>
  <c r="S74" i="49"/>
  <c r="R74" i="49"/>
  <c r="Q74" i="49"/>
  <c r="Q73" i="49" s="1"/>
  <c r="P74" i="49"/>
  <c r="O74" i="49"/>
  <c r="N74" i="49"/>
  <c r="M74" i="49"/>
  <c r="L74" i="49"/>
  <c r="K74" i="49"/>
  <c r="J74" i="49"/>
  <c r="I74" i="49"/>
  <c r="H74" i="49"/>
  <c r="G74" i="49"/>
  <c r="G73" i="49" s="1"/>
  <c r="F74" i="49"/>
  <c r="E74" i="49"/>
  <c r="D74" i="49"/>
  <c r="C74" i="49"/>
  <c r="B74" i="49"/>
  <c r="W54" i="49"/>
  <c r="W105" i="49" s="1"/>
  <c r="V54" i="49"/>
  <c r="V105" i="49" s="1"/>
  <c r="U54" i="49"/>
  <c r="U105" i="49" s="1"/>
  <c r="T54" i="49"/>
  <c r="T87" i="49" s="1"/>
  <c r="S54" i="49"/>
  <c r="S87" i="49" s="1"/>
  <c r="R54" i="49"/>
  <c r="R105" i="49" s="1"/>
  <c r="Q54" i="49"/>
  <c r="Q105" i="49" s="1"/>
  <c r="P54" i="49"/>
  <c r="O54" i="49"/>
  <c r="O105" i="49" s="1"/>
  <c r="N54" i="49"/>
  <c r="N105" i="49" s="1"/>
  <c r="M54" i="49"/>
  <c r="M105" i="49" s="1"/>
  <c r="L54" i="49"/>
  <c r="L87" i="49" s="1"/>
  <c r="K54" i="49"/>
  <c r="K87" i="49" s="1"/>
  <c r="J54" i="49"/>
  <c r="J105" i="49" s="1"/>
  <c r="I54" i="49"/>
  <c r="I105" i="49" s="1"/>
  <c r="H54" i="49"/>
  <c r="G54" i="49"/>
  <c r="G105" i="49" s="1"/>
  <c r="F54" i="49"/>
  <c r="F105" i="49" s="1"/>
  <c r="E54" i="49"/>
  <c r="E105" i="49" s="1"/>
  <c r="D54" i="49"/>
  <c r="D87" i="49" s="1"/>
  <c r="C54" i="49"/>
  <c r="C87" i="49" s="1"/>
  <c r="B54" i="49"/>
  <c r="B105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S27" i="49"/>
  <c r="S103" i="49" s="1"/>
  <c r="R27" i="49"/>
  <c r="R103" i="49" s="1"/>
  <c r="Q27" i="49"/>
  <c r="Q103" i="49" s="1"/>
  <c r="P27" i="49"/>
  <c r="P80" i="49" s="1"/>
  <c r="O27" i="49"/>
  <c r="O103" i="49" s="1"/>
  <c r="N27" i="49"/>
  <c r="N103" i="49" s="1"/>
  <c r="M27" i="49"/>
  <c r="M103" i="49" s="1"/>
  <c r="L27" i="49"/>
  <c r="K27" i="49"/>
  <c r="K103" i="49" s="1"/>
  <c r="J27" i="49"/>
  <c r="J103" i="49" s="1"/>
  <c r="I27" i="49"/>
  <c r="I103" i="49" s="1"/>
  <c r="H27" i="49"/>
  <c r="H80" i="49" s="1"/>
  <c r="G27" i="49"/>
  <c r="G103" i="49" s="1"/>
  <c r="F27" i="49"/>
  <c r="F103" i="49" s="1"/>
  <c r="E27" i="49"/>
  <c r="E103" i="49" s="1"/>
  <c r="D27" i="49"/>
  <c r="C27" i="49"/>
  <c r="C103" i="49" s="1"/>
  <c r="B27" i="49"/>
  <c r="B103" i="49" s="1"/>
  <c r="A1" i="49"/>
  <c r="S38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V180" i="4" s="1"/>
  <c r="U33" i="48"/>
  <c r="U38" i="48" s="1"/>
  <c r="T33" i="48"/>
  <c r="T38" i="48" s="1"/>
  <c r="T180" i="4" s="1"/>
  <c r="S33" i="48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L180" i="4" s="1"/>
  <c r="K33" i="48"/>
  <c r="K38" i="48" s="1"/>
  <c r="K180" i="4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V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Q52" i="47" s="1"/>
  <c r="P53" i="47"/>
  <c r="O53" i="47"/>
  <c r="N53" i="47"/>
  <c r="N52" i="47" s="1"/>
  <c r="M53" i="47"/>
  <c r="L53" i="47"/>
  <c r="L52" i="47" s="1"/>
  <c r="K53" i="47"/>
  <c r="J53" i="47"/>
  <c r="I53" i="47"/>
  <c r="H53" i="47"/>
  <c r="G53" i="47"/>
  <c r="F53" i="47"/>
  <c r="F52" i="47" s="1"/>
  <c r="E53" i="47"/>
  <c r="D53" i="47"/>
  <c r="D52" i="47" s="1"/>
  <c r="C53" i="47"/>
  <c r="B53" i="47"/>
  <c r="V52" i="47"/>
  <c r="T52" i="47"/>
  <c r="W28" i="47"/>
  <c r="V28" i="47"/>
  <c r="U28" i="47"/>
  <c r="U60" i="47" s="1"/>
  <c r="T28" i="47"/>
  <c r="T60" i="47" s="1"/>
  <c r="S28" i="47"/>
  <c r="S60" i="47" s="1"/>
  <c r="R28" i="47"/>
  <c r="Q28" i="47"/>
  <c r="Q60" i="47" s="1"/>
  <c r="P28" i="47"/>
  <c r="O28" i="47"/>
  <c r="N28" i="47"/>
  <c r="N60" i="47" s="1"/>
  <c r="M28" i="47"/>
  <c r="M60" i="47" s="1"/>
  <c r="L28" i="47"/>
  <c r="L60" i="47" s="1"/>
  <c r="K28" i="47"/>
  <c r="K60" i="47" s="1"/>
  <c r="J28" i="47"/>
  <c r="I28" i="47"/>
  <c r="I60" i="47" s="1"/>
  <c r="H28" i="47"/>
  <c r="G28" i="47"/>
  <c r="F28" i="47"/>
  <c r="F60" i="47" s="1"/>
  <c r="E28" i="47"/>
  <c r="E60" i="47" s="1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P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S52" i="46" s="1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L52" i="46" s="1"/>
  <c r="K55" i="46"/>
  <c r="J55" i="46"/>
  <c r="I55" i="46"/>
  <c r="H55" i="46"/>
  <c r="G55" i="46"/>
  <c r="F55" i="46"/>
  <c r="E55" i="46"/>
  <c r="E52" i="46" s="1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V52" i="46" s="1"/>
  <c r="U53" i="46"/>
  <c r="U52" i="46" s="1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P52" i="46"/>
  <c r="D52" i="46"/>
  <c r="W28" i="46"/>
  <c r="V28" i="46"/>
  <c r="V77" i="46" s="1"/>
  <c r="U28" i="46"/>
  <c r="U60" i="46" s="1"/>
  <c r="T28" i="46"/>
  <c r="T60" i="46" s="1"/>
  <c r="S28" i="46"/>
  <c r="S60" i="46" s="1"/>
  <c r="R28" i="46"/>
  <c r="Q28" i="46"/>
  <c r="P28" i="46"/>
  <c r="O28" i="46"/>
  <c r="N28" i="46"/>
  <c r="M28" i="46"/>
  <c r="M60" i="46" s="1"/>
  <c r="L28" i="46"/>
  <c r="L60" i="46" s="1"/>
  <c r="K28" i="46"/>
  <c r="K60" i="46" s="1"/>
  <c r="J28" i="46"/>
  <c r="I28" i="46"/>
  <c r="H28" i="46"/>
  <c r="H60" i="46" s="1"/>
  <c r="G28" i="46"/>
  <c r="F28" i="46"/>
  <c r="E28" i="46"/>
  <c r="E60" i="46" s="1"/>
  <c r="D28" i="46"/>
  <c r="D60" i="46" s="1"/>
  <c r="C28" i="46"/>
  <c r="C60" i="46" s="1"/>
  <c r="B28" i="46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V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D69" i="45" s="1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R52" i="45" s="1"/>
  <c r="Q63" i="45"/>
  <c r="P63" i="45"/>
  <c r="O63" i="45"/>
  <c r="N63" i="45"/>
  <c r="N52" i="45" s="1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V52" i="45" s="1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G52" i="45" s="1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I52" i="45" s="1"/>
  <c r="H53" i="45"/>
  <c r="G53" i="45"/>
  <c r="F53" i="45"/>
  <c r="F52" i="45" s="1"/>
  <c r="E53" i="45"/>
  <c r="D53" i="45"/>
  <c r="C53" i="45"/>
  <c r="B53" i="45"/>
  <c r="B52" i="45" s="1"/>
  <c r="Q52" i="45"/>
  <c r="J52" i="45"/>
  <c r="W28" i="45"/>
  <c r="W77" i="45" s="1"/>
  <c r="V28" i="45"/>
  <c r="V60" i="45" s="1"/>
  <c r="U28" i="45"/>
  <c r="U77" i="45" s="1"/>
  <c r="T28" i="45"/>
  <c r="T77" i="45" s="1"/>
  <c r="S28" i="45"/>
  <c r="S77" i="45" s="1"/>
  <c r="R28" i="45"/>
  <c r="R77" i="45" s="1"/>
  <c r="Q28" i="45"/>
  <c r="Q60" i="45" s="1"/>
  <c r="P28" i="45"/>
  <c r="P60" i="45" s="1"/>
  <c r="O28" i="45"/>
  <c r="O60" i="45" s="1"/>
  <c r="N28" i="45"/>
  <c r="N77" i="45" s="1"/>
  <c r="M28" i="45"/>
  <c r="M77" i="45" s="1"/>
  <c r="L28" i="45"/>
  <c r="L77" i="45" s="1"/>
  <c r="K28" i="45"/>
  <c r="K60" i="45" s="1"/>
  <c r="J28" i="45"/>
  <c r="J77" i="45" s="1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D77" i="45" s="1"/>
  <c r="C28" i="45"/>
  <c r="C60" i="45" s="1"/>
  <c r="B28" i="45"/>
  <c r="B77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U33" i="44"/>
  <c r="U38" i="44" s="1"/>
  <c r="U179" i="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I179" i="4" s="1"/>
  <c r="H33" i="44"/>
  <c r="H38" i="44" s="1"/>
  <c r="H179" i="4" s="1"/>
  <c r="G33" i="44"/>
  <c r="G38" i="44" s="1"/>
  <c r="G179" i="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R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J63" i="43" s="1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H63" i="43" s="1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B63" i="43" s="1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E63" i="43" s="1"/>
  <c r="D65" i="43"/>
  <c r="C65" i="43"/>
  <c r="B65" i="43"/>
  <c r="W64" i="43"/>
  <c r="V64" i="43"/>
  <c r="U64" i="43"/>
  <c r="U63" i="43" s="1"/>
  <c r="T64" i="43"/>
  <c r="S64" i="43"/>
  <c r="R64" i="43"/>
  <c r="R63" i="43" s="1"/>
  <c r="Q64" i="43"/>
  <c r="P64" i="43"/>
  <c r="P63" i="43" s="1"/>
  <c r="O64" i="43"/>
  <c r="N64" i="43"/>
  <c r="M64" i="43"/>
  <c r="M63" i="43" s="1"/>
  <c r="L64" i="43"/>
  <c r="K64" i="43"/>
  <c r="J64" i="43"/>
  <c r="I64" i="43"/>
  <c r="H64" i="43"/>
  <c r="G64" i="43"/>
  <c r="F64" i="43"/>
  <c r="E64" i="43"/>
  <c r="D64" i="43"/>
  <c r="C64" i="43"/>
  <c r="B64" i="43"/>
  <c r="W39" i="43"/>
  <c r="W90" i="43" s="1"/>
  <c r="V39" i="43"/>
  <c r="U39" i="43"/>
  <c r="U72" i="43" s="1"/>
  <c r="T39" i="43"/>
  <c r="T72" i="43" s="1"/>
  <c r="S39" i="43"/>
  <c r="S72" i="43" s="1"/>
  <c r="R39" i="43"/>
  <c r="Q39" i="43"/>
  <c r="Q72" i="43" s="1"/>
  <c r="P39" i="43"/>
  <c r="P90" i="43" s="1"/>
  <c r="O39" i="43"/>
  <c r="O90" i="43" s="1"/>
  <c r="N39" i="43"/>
  <c r="M39" i="43"/>
  <c r="M72" i="43" s="1"/>
  <c r="L39" i="43"/>
  <c r="L72" i="43" s="1"/>
  <c r="K39" i="43"/>
  <c r="K72" i="43" s="1"/>
  <c r="J39" i="43"/>
  <c r="J72" i="43" s="1"/>
  <c r="I39" i="43"/>
  <c r="I72" i="43" s="1"/>
  <c r="H39" i="43"/>
  <c r="G39" i="43"/>
  <c r="G72" i="43" s="1"/>
  <c r="F39" i="43"/>
  <c r="E39" i="43"/>
  <c r="E72" i="43" s="1"/>
  <c r="D39" i="43"/>
  <c r="D72" i="43" s="1"/>
  <c r="C39" i="43"/>
  <c r="C72" i="43" s="1"/>
  <c r="B39" i="43"/>
  <c r="B72" i="43" s="1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T72" i="42"/>
  <c r="D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U63" i="42" s="1"/>
  <c r="T64" i="42"/>
  <c r="S64" i="42"/>
  <c r="R64" i="42"/>
  <c r="Q64" i="42"/>
  <c r="P64" i="42"/>
  <c r="P63" i="42" s="1"/>
  <c r="O64" i="42"/>
  <c r="N64" i="42"/>
  <c r="M64" i="42"/>
  <c r="M63" i="42" s="1"/>
  <c r="L64" i="42"/>
  <c r="K64" i="42"/>
  <c r="K63" i="42" s="1"/>
  <c r="J64" i="42"/>
  <c r="I64" i="42"/>
  <c r="H64" i="42"/>
  <c r="H63" i="42" s="1"/>
  <c r="G64" i="42"/>
  <c r="F64" i="42"/>
  <c r="E64" i="42"/>
  <c r="E63" i="42" s="1"/>
  <c r="D64" i="42"/>
  <c r="C64" i="42"/>
  <c r="C63" i="42" s="1"/>
  <c r="B64" i="42"/>
  <c r="S63" i="42"/>
  <c r="W39" i="42"/>
  <c r="W72" i="42" s="1"/>
  <c r="V39" i="42"/>
  <c r="V72" i="42" s="1"/>
  <c r="U39" i="42"/>
  <c r="U72" i="42" s="1"/>
  <c r="T39" i="42"/>
  <c r="S39" i="42"/>
  <c r="S90" i="42" s="1"/>
  <c r="R39" i="42"/>
  <c r="R90" i="42" s="1"/>
  <c r="Q39" i="42"/>
  <c r="P39" i="42"/>
  <c r="P72" i="42" s="1"/>
  <c r="O39" i="42"/>
  <c r="O72" i="42" s="1"/>
  <c r="N39" i="42"/>
  <c r="N72" i="42" s="1"/>
  <c r="M39" i="42"/>
  <c r="M72" i="42" s="1"/>
  <c r="L39" i="42"/>
  <c r="L72" i="42" s="1"/>
  <c r="K39" i="42"/>
  <c r="J39" i="42"/>
  <c r="J72" i="42" s="1"/>
  <c r="I39" i="42"/>
  <c r="H39" i="42"/>
  <c r="H72" i="42" s="1"/>
  <c r="G39" i="42"/>
  <c r="G72" i="42" s="1"/>
  <c r="F39" i="42"/>
  <c r="F72" i="42" s="1"/>
  <c r="E39" i="42"/>
  <c r="E72" i="42" s="1"/>
  <c r="D39" i="42"/>
  <c r="C39" i="42"/>
  <c r="C90" i="42" s="1"/>
  <c r="B39" i="42"/>
  <c r="B72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W90" i="41"/>
  <c r="S90" i="41"/>
  <c r="P90" i="41"/>
  <c r="O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U72" i="41"/>
  <c r="P72" i="41"/>
  <c r="O72" i="41"/>
  <c r="M72" i="41"/>
  <c r="G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N63" i="41" s="1"/>
  <c r="M64" i="41"/>
  <c r="L64" i="41"/>
  <c r="K64" i="41"/>
  <c r="J64" i="41"/>
  <c r="I64" i="41"/>
  <c r="H64" i="41"/>
  <c r="G64" i="41"/>
  <c r="F64" i="41"/>
  <c r="F63" i="41" s="1"/>
  <c r="E64" i="41"/>
  <c r="D64" i="41"/>
  <c r="C64" i="41"/>
  <c r="B64" i="41"/>
  <c r="V63" i="41"/>
  <c r="S63" i="41"/>
  <c r="P63" i="41"/>
  <c r="W39" i="41"/>
  <c r="W72" i="41" s="1"/>
  <c r="V39" i="41"/>
  <c r="U39" i="41"/>
  <c r="U90" i="42" s="1"/>
  <c r="T39" i="41"/>
  <c r="S39" i="41"/>
  <c r="S72" i="41" s="1"/>
  <c r="R39" i="41"/>
  <c r="Q39" i="41"/>
  <c r="P39" i="41"/>
  <c r="O39" i="41"/>
  <c r="N39" i="41"/>
  <c r="M39" i="41"/>
  <c r="L39" i="41"/>
  <c r="K39" i="41"/>
  <c r="K72" i="41" s="1"/>
  <c r="J39" i="41"/>
  <c r="J90" i="43" s="1"/>
  <c r="I39" i="41"/>
  <c r="H39" i="41"/>
  <c r="H90" i="41" s="1"/>
  <c r="G39" i="41"/>
  <c r="G90" i="41" s="1"/>
  <c r="F39" i="41"/>
  <c r="E39" i="41"/>
  <c r="E72" i="41" s="1"/>
  <c r="D39" i="41"/>
  <c r="C39" i="41"/>
  <c r="C72" i="41" s="1"/>
  <c r="B39" i="41"/>
  <c r="B90" i="43" s="1"/>
  <c r="A1" i="41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V33" i="40"/>
  <c r="V38" i="40" s="1"/>
  <c r="U33" i="40"/>
  <c r="U38" i="40" s="1"/>
  <c r="T33" i="40"/>
  <c r="T38" i="40" s="1"/>
  <c r="S33" i="40"/>
  <c r="S38" i="40" s="1"/>
  <c r="S178" i="4" s="1"/>
  <c r="R33" i="40"/>
  <c r="R38" i="40" s="1"/>
  <c r="Q33" i="40"/>
  <c r="Q38" i="40" s="1"/>
  <c r="P33" i="40"/>
  <c r="P38" i="40" s="1"/>
  <c r="P178" i="4" s="1"/>
  <c r="O33" i="40"/>
  <c r="O38" i="40" s="1"/>
  <c r="N33" i="40"/>
  <c r="N38" i="40" s="1"/>
  <c r="M33" i="40"/>
  <c r="M38" i="40" s="1"/>
  <c r="L33" i="40"/>
  <c r="L38" i="40" s="1"/>
  <c r="L178" i="4" s="1"/>
  <c r="K33" i="40"/>
  <c r="K38" i="40" s="1"/>
  <c r="K178" i="4" s="1"/>
  <c r="J33" i="40"/>
  <c r="J38" i="40" s="1"/>
  <c r="J178" i="4" s="1"/>
  <c r="I33" i="40"/>
  <c r="I38" i="40" s="1"/>
  <c r="I178" i="4" s="1"/>
  <c r="H33" i="40"/>
  <c r="H38" i="40" s="1"/>
  <c r="H178" i="4" s="1"/>
  <c r="G33" i="40"/>
  <c r="G38" i="40" s="1"/>
  <c r="F33" i="40"/>
  <c r="F38" i="40" s="1"/>
  <c r="E33" i="40"/>
  <c r="E38" i="40" s="1"/>
  <c r="D33" i="40"/>
  <c r="D38" i="40" s="1"/>
  <c r="C33" i="40"/>
  <c r="C38" i="40" s="1"/>
  <c r="C178" i="4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J63" i="39"/>
  <c r="G63" i="39"/>
  <c r="F63" i="39"/>
  <c r="C63" i="39"/>
  <c r="B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U60" i="39"/>
  <c r="D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O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C51" i="39" s="1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G51" i="39" s="1"/>
  <c r="F54" i="39"/>
  <c r="E54" i="39"/>
  <c r="D54" i="39"/>
  <c r="C54" i="39"/>
  <c r="B54" i="39"/>
  <c r="W53" i="39"/>
  <c r="V53" i="39"/>
  <c r="U53" i="39"/>
  <c r="T53" i="39"/>
  <c r="S53" i="39"/>
  <c r="R53" i="39"/>
  <c r="R51" i="39" s="1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B51" i="39" s="1"/>
  <c r="W52" i="39"/>
  <c r="V52" i="39"/>
  <c r="V51" i="39" s="1"/>
  <c r="U52" i="39"/>
  <c r="U51" i="39" s="1"/>
  <c r="T52" i="39"/>
  <c r="S52" i="39"/>
  <c r="S51" i="39" s="1"/>
  <c r="R52" i="39"/>
  <c r="Q52" i="39"/>
  <c r="P52" i="39"/>
  <c r="O52" i="39"/>
  <c r="N52" i="39"/>
  <c r="N51" i="39" s="1"/>
  <c r="M52" i="39"/>
  <c r="M51" i="39" s="1"/>
  <c r="L52" i="39"/>
  <c r="L51" i="39" s="1"/>
  <c r="K52" i="39"/>
  <c r="J52" i="39"/>
  <c r="I52" i="39"/>
  <c r="H52" i="39"/>
  <c r="G52" i="39"/>
  <c r="F52" i="39"/>
  <c r="E52" i="39"/>
  <c r="D52" i="39"/>
  <c r="C52" i="39"/>
  <c r="B52" i="39"/>
  <c r="W27" i="39"/>
  <c r="W63" i="39" s="1"/>
  <c r="V27" i="39"/>
  <c r="V63" i="39" s="1"/>
  <c r="U27" i="39"/>
  <c r="T27" i="39"/>
  <c r="S27" i="39"/>
  <c r="S80" i="39" s="1"/>
  <c r="R27" i="39"/>
  <c r="R80" i="39" s="1"/>
  <c r="Q27" i="39"/>
  <c r="Q63" i="39" s="1"/>
  <c r="P27" i="39"/>
  <c r="O27" i="39"/>
  <c r="O63" i="39" s="1"/>
  <c r="N27" i="39"/>
  <c r="N63" i="39" s="1"/>
  <c r="M27" i="39"/>
  <c r="M63" i="39" s="1"/>
  <c r="L27" i="39"/>
  <c r="L63" i="39" s="1"/>
  <c r="K27" i="39"/>
  <c r="K63" i="39" s="1"/>
  <c r="J27" i="39"/>
  <c r="I27" i="39"/>
  <c r="I63" i="39" s="1"/>
  <c r="H27" i="39"/>
  <c r="G27" i="39"/>
  <c r="F27" i="39"/>
  <c r="E27" i="39"/>
  <c r="E63" i="39" s="1"/>
  <c r="D27" i="39"/>
  <c r="D63" i="39" s="1"/>
  <c r="C27" i="39"/>
  <c r="B27" i="39"/>
  <c r="W24" i="39"/>
  <c r="W79" i="39" s="1"/>
  <c r="V24" i="39"/>
  <c r="U24" i="39"/>
  <c r="T24" i="39"/>
  <c r="T60" i="39" s="1"/>
  <c r="S24" i="39"/>
  <c r="R24" i="39"/>
  <c r="Q24" i="39"/>
  <c r="Q79" i="39" s="1"/>
  <c r="P24" i="39"/>
  <c r="P60" i="39" s="1"/>
  <c r="O24" i="39"/>
  <c r="O60" i="39" s="1"/>
  <c r="N24" i="39"/>
  <c r="M24" i="39"/>
  <c r="M60" i="39" s="1"/>
  <c r="L24" i="39"/>
  <c r="L60" i="39" s="1"/>
  <c r="K24" i="39"/>
  <c r="J24" i="39"/>
  <c r="I24" i="39"/>
  <c r="I60" i="39" s="1"/>
  <c r="H24" i="39"/>
  <c r="H60" i="39" s="1"/>
  <c r="G24" i="39"/>
  <c r="G60" i="39" s="1"/>
  <c r="F24" i="39"/>
  <c r="E24" i="39"/>
  <c r="E60" i="39" s="1"/>
  <c r="D24" i="39"/>
  <c r="C24" i="39"/>
  <c r="B24" i="39"/>
  <c r="W16" i="39"/>
  <c r="W57" i="39" s="1"/>
  <c r="V16" i="39"/>
  <c r="V57" i="39" s="1"/>
  <c r="U16" i="39"/>
  <c r="U57" i="39" s="1"/>
  <c r="T16" i="39"/>
  <c r="S16" i="39"/>
  <c r="S57" i="39" s="1"/>
  <c r="R16" i="39"/>
  <c r="R57" i="39" s="1"/>
  <c r="Q16" i="39"/>
  <c r="Q57" i="39" s="1"/>
  <c r="P16" i="39"/>
  <c r="P57" i="39" s="1"/>
  <c r="O16" i="39"/>
  <c r="N16" i="39"/>
  <c r="N57" i="39" s="1"/>
  <c r="M16" i="39"/>
  <c r="M57" i="39" s="1"/>
  <c r="L16" i="39"/>
  <c r="K16" i="39"/>
  <c r="K57" i="39" s="1"/>
  <c r="J16" i="39"/>
  <c r="J57" i="39" s="1"/>
  <c r="I16" i="39"/>
  <c r="H16" i="39"/>
  <c r="G16" i="39"/>
  <c r="G57" i="39" s="1"/>
  <c r="F16" i="39"/>
  <c r="F57" i="39" s="1"/>
  <c r="E16" i="39"/>
  <c r="E57" i="39" s="1"/>
  <c r="D16" i="39"/>
  <c r="C16" i="39"/>
  <c r="C57" i="39" s="1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V63" i="38"/>
  <c r="U63" i="38"/>
  <c r="E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60" i="38"/>
  <c r="T60" i="38"/>
  <c r="S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U57" i="38"/>
  <c r="R57" i="38"/>
  <c r="Q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V51" i="38" s="1"/>
  <c r="U53" i="38"/>
  <c r="T53" i="38"/>
  <c r="S53" i="38"/>
  <c r="R53" i="38"/>
  <c r="Q53" i="38"/>
  <c r="P53" i="38"/>
  <c r="O53" i="38"/>
  <c r="N53" i="38"/>
  <c r="M53" i="38"/>
  <c r="M51" i="38" s="1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Q51" i="38" s="1"/>
  <c r="P52" i="38"/>
  <c r="O52" i="38"/>
  <c r="N52" i="38"/>
  <c r="N51" i="38" s="1"/>
  <c r="M52" i="38"/>
  <c r="L52" i="38"/>
  <c r="K52" i="38"/>
  <c r="J52" i="38"/>
  <c r="I52" i="38"/>
  <c r="I51" i="38" s="1"/>
  <c r="H52" i="38"/>
  <c r="H51" i="38" s="1"/>
  <c r="G52" i="38"/>
  <c r="G51" i="38" s="1"/>
  <c r="F52" i="38"/>
  <c r="F51" i="38" s="1"/>
  <c r="E52" i="38"/>
  <c r="D52" i="38"/>
  <c r="C52" i="38"/>
  <c r="B52" i="38"/>
  <c r="W27" i="38"/>
  <c r="W63" i="38" s="1"/>
  <c r="V27" i="38"/>
  <c r="U27" i="38"/>
  <c r="T27" i="38"/>
  <c r="T80" i="38" s="1"/>
  <c r="S27" i="38"/>
  <c r="S63" i="38" s="1"/>
  <c r="R27" i="38"/>
  <c r="R63" i="38" s="1"/>
  <c r="Q27" i="38"/>
  <c r="Q80" i="38" s="1"/>
  <c r="P27" i="38"/>
  <c r="P63" i="38" s="1"/>
  <c r="O27" i="38"/>
  <c r="O63" i="38" s="1"/>
  <c r="N27" i="38"/>
  <c r="N63" i="38" s="1"/>
  <c r="M27" i="38"/>
  <c r="M80" i="38" s="1"/>
  <c r="L27" i="38"/>
  <c r="L80" i="38" s="1"/>
  <c r="K27" i="38"/>
  <c r="K63" i="38" s="1"/>
  <c r="J27" i="38"/>
  <c r="J63" i="38" s="1"/>
  <c r="I27" i="38"/>
  <c r="I63" i="38" s="1"/>
  <c r="H27" i="38"/>
  <c r="H80" i="38" s="1"/>
  <c r="G27" i="38"/>
  <c r="F27" i="38"/>
  <c r="F63" i="38" s="1"/>
  <c r="E27" i="38"/>
  <c r="D27" i="38"/>
  <c r="C27" i="38"/>
  <c r="C63" i="38" s="1"/>
  <c r="B27" i="38"/>
  <c r="W24" i="38"/>
  <c r="W79" i="38" s="1"/>
  <c r="V24" i="38"/>
  <c r="V60" i="38" s="1"/>
  <c r="U24" i="38"/>
  <c r="U60" i="38" s="1"/>
  <c r="T24" i="38"/>
  <c r="T79" i="38" s="1"/>
  <c r="S24" i="38"/>
  <c r="S79" i="38" s="1"/>
  <c r="R24" i="38"/>
  <c r="R79" i="38" s="1"/>
  <c r="Q24" i="38"/>
  <c r="P24" i="38"/>
  <c r="P60" i="38" s="1"/>
  <c r="O24" i="38"/>
  <c r="O60" i="38" s="1"/>
  <c r="N24" i="38"/>
  <c r="N79" i="38" s="1"/>
  <c r="M24" i="38"/>
  <c r="M79" i="38" s="1"/>
  <c r="L24" i="38"/>
  <c r="L60" i="38" s="1"/>
  <c r="K24" i="38"/>
  <c r="K60" i="38" s="1"/>
  <c r="J24" i="38"/>
  <c r="I24" i="38"/>
  <c r="H24" i="38"/>
  <c r="H60" i="38" s="1"/>
  <c r="G24" i="38"/>
  <c r="G79" i="38" s="1"/>
  <c r="F24" i="38"/>
  <c r="F79" i="38" s="1"/>
  <c r="E24" i="38"/>
  <c r="D24" i="38"/>
  <c r="D60" i="38" s="1"/>
  <c r="C24" i="38"/>
  <c r="C60" i="38" s="1"/>
  <c r="B24" i="38"/>
  <c r="B79" i="38" s="1"/>
  <c r="W16" i="38"/>
  <c r="W57" i="38" s="1"/>
  <c r="V16" i="38"/>
  <c r="V57" i="38" s="1"/>
  <c r="U16" i="38"/>
  <c r="T16" i="38"/>
  <c r="S16" i="38"/>
  <c r="R16" i="38"/>
  <c r="Q16" i="38"/>
  <c r="Q78" i="38" s="1"/>
  <c r="P16" i="38"/>
  <c r="O16" i="38"/>
  <c r="O57" i="38" s="1"/>
  <c r="N16" i="38"/>
  <c r="N78" i="38" s="1"/>
  <c r="M16" i="38"/>
  <c r="M78" i="38" s="1"/>
  <c r="L16" i="38"/>
  <c r="L57" i="38" s="1"/>
  <c r="K16" i="38"/>
  <c r="K57" i="38" s="1"/>
  <c r="J16" i="38"/>
  <c r="J78" i="38" s="1"/>
  <c r="I16" i="38"/>
  <c r="I57" i="38" s="1"/>
  <c r="H16" i="38"/>
  <c r="H78" i="38" s="1"/>
  <c r="G16" i="38"/>
  <c r="G57" i="38" s="1"/>
  <c r="F16" i="38"/>
  <c r="F57" i="38" s="1"/>
  <c r="E16" i="38"/>
  <c r="E57" i="38" s="1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79" i="37"/>
  <c r="R79" i="37"/>
  <c r="O79" i="37"/>
  <c r="K79" i="37"/>
  <c r="Q78" i="37"/>
  <c r="P78" i="37"/>
  <c r="M78" i="37"/>
  <c r="I78" i="37"/>
  <c r="H78" i="37"/>
  <c r="E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U63" i="37"/>
  <c r="T63" i="37"/>
  <c r="Q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60" i="37"/>
  <c r="V60" i="37"/>
  <c r="S60" i="37"/>
  <c r="R60" i="37"/>
  <c r="O60" i="37"/>
  <c r="N60" i="37"/>
  <c r="K60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Q57" i="37"/>
  <c r="P57" i="37"/>
  <c r="M57" i="37"/>
  <c r="L57" i="37"/>
  <c r="I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U51" i="37" s="1"/>
  <c r="T52" i="37"/>
  <c r="S52" i="37"/>
  <c r="R52" i="37"/>
  <c r="Q52" i="37"/>
  <c r="P52" i="37"/>
  <c r="P51" i="37" s="1"/>
  <c r="O52" i="37"/>
  <c r="N52" i="37"/>
  <c r="M52" i="37"/>
  <c r="M51" i="37" s="1"/>
  <c r="L52" i="37"/>
  <c r="K52" i="37"/>
  <c r="J52" i="37"/>
  <c r="J51" i="37" s="1"/>
  <c r="I52" i="37"/>
  <c r="H52" i="37"/>
  <c r="H51" i="37" s="1"/>
  <c r="G52" i="37"/>
  <c r="F52" i="37"/>
  <c r="E52" i="37"/>
  <c r="E51" i="37" s="1"/>
  <c r="D52" i="37"/>
  <c r="C52" i="37"/>
  <c r="B52" i="37"/>
  <c r="W27" i="37"/>
  <c r="W63" i="37" s="1"/>
  <c r="V27" i="37"/>
  <c r="V63" i="37" s="1"/>
  <c r="U27" i="37"/>
  <c r="T27" i="37"/>
  <c r="T80" i="37" s="1"/>
  <c r="S27" i="37"/>
  <c r="S80" i="37" s="1"/>
  <c r="R27" i="37"/>
  <c r="R80" i="37" s="1"/>
  <c r="Q27" i="37"/>
  <c r="Q80" i="37" s="1"/>
  <c r="P27" i="37"/>
  <c r="P80" i="37" s="1"/>
  <c r="O27" i="37"/>
  <c r="O63" i="37" s="1"/>
  <c r="N27" i="37"/>
  <c r="M27" i="37"/>
  <c r="M80" i="37" s="1"/>
  <c r="L27" i="37"/>
  <c r="L63" i="37" s="1"/>
  <c r="K27" i="37"/>
  <c r="K80" i="37" s="1"/>
  <c r="J27" i="37"/>
  <c r="J80" i="37" s="1"/>
  <c r="I27" i="37"/>
  <c r="H27" i="37"/>
  <c r="H80" i="37" s="1"/>
  <c r="G27" i="37"/>
  <c r="G63" i="37" s="1"/>
  <c r="F27" i="37"/>
  <c r="F63" i="37" s="1"/>
  <c r="E27" i="37"/>
  <c r="E63" i="37" s="1"/>
  <c r="D27" i="37"/>
  <c r="D63" i="37" s="1"/>
  <c r="C27" i="37"/>
  <c r="C80" i="37" s="1"/>
  <c r="B27" i="37"/>
  <c r="B80" i="37" s="1"/>
  <c r="W24" i="37"/>
  <c r="V24" i="37"/>
  <c r="V79" i="37" s="1"/>
  <c r="U24" i="37"/>
  <c r="U79" i="39" s="1"/>
  <c r="T24" i="37"/>
  <c r="T79" i="39" s="1"/>
  <c r="S24" i="37"/>
  <c r="S79" i="37" s="1"/>
  <c r="R24" i="37"/>
  <c r="Q24" i="37"/>
  <c r="P24" i="37"/>
  <c r="P79" i="37" s="1"/>
  <c r="O24" i="37"/>
  <c r="N24" i="37"/>
  <c r="N79" i="37" s="1"/>
  <c r="M24" i="37"/>
  <c r="M79" i="37" s="1"/>
  <c r="L24" i="37"/>
  <c r="L79" i="37" s="1"/>
  <c r="K24" i="37"/>
  <c r="J24" i="37"/>
  <c r="J60" i="37" s="1"/>
  <c r="I24" i="37"/>
  <c r="H24" i="37"/>
  <c r="G24" i="37"/>
  <c r="G60" i="37" s="1"/>
  <c r="F24" i="37"/>
  <c r="F79" i="37" s="1"/>
  <c r="E24" i="37"/>
  <c r="D24" i="37"/>
  <c r="D79" i="39" s="1"/>
  <c r="C24" i="37"/>
  <c r="C60" i="37" s="1"/>
  <c r="B24" i="37"/>
  <c r="B60" i="37" s="1"/>
  <c r="W16" i="37"/>
  <c r="V16" i="37"/>
  <c r="V78" i="37" s="1"/>
  <c r="U16" i="37"/>
  <c r="U78" i="38" s="1"/>
  <c r="T16" i="37"/>
  <c r="T78" i="37" s="1"/>
  <c r="S16" i="37"/>
  <c r="S78" i="39" s="1"/>
  <c r="R16" i="37"/>
  <c r="R78" i="39" s="1"/>
  <c r="Q16" i="37"/>
  <c r="P16" i="37"/>
  <c r="O16" i="37"/>
  <c r="N16" i="37"/>
  <c r="N78" i="37" s="1"/>
  <c r="M16" i="37"/>
  <c r="L16" i="37"/>
  <c r="L78" i="37" s="1"/>
  <c r="K16" i="37"/>
  <c r="K57" i="37" s="1"/>
  <c r="J16" i="37"/>
  <c r="J57" i="37" s="1"/>
  <c r="I16" i="37"/>
  <c r="H16" i="37"/>
  <c r="H57" i="37" s="1"/>
  <c r="G16" i="37"/>
  <c r="F16" i="37"/>
  <c r="E16" i="37"/>
  <c r="D16" i="37"/>
  <c r="D78" i="37" s="1"/>
  <c r="C16" i="37"/>
  <c r="C57" i="37" s="1"/>
  <c r="B16" i="37"/>
  <c r="B57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U177" i="4" s="1"/>
  <c r="T33" i="36"/>
  <c r="T38" i="36" s="1"/>
  <c r="S33" i="36"/>
  <c r="S38" i="36" s="1"/>
  <c r="R33" i="36"/>
  <c r="R38" i="36" s="1"/>
  <c r="Q33" i="36"/>
  <c r="Q38" i="36" s="1"/>
  <c r="Q177" i="4" s="1"/>
  <c r="P33" i="36"/>
  <c r="P38" i="36" s="1"/>
  <c r="P177" i="4" s="1"/>
  <c r="O33" i="36"/>
  <c r="O38" i="36" s="1"/>
  <c r="O177" i="4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F177" i="4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T63" i="35"/>
  <c r="S63" i="35"/>
  <c r="P63" i="35"/>
  <c r="O63" i="35"/>
  <c r="L63" i="35"/>
  <c r="K63" i="35"/>
  <c r="H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U60" i="35"/>
  <c r="N60" i="35"/>
  <c r="M60" i="35"/>
  <c r="J60" i="35"/>
  <c r="I60" i="35"/>
  <c r="F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W57" i="35"/>
  <c r="T57" i="35"/>
  <c r="S57" i="35"/>
  <c r="O57" i="35"/>
  <c r="L57" i="35"/>
  <c r="H57" i="35"/>
  <c r="G57" i="35"/>
  <c r="D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W27" i="35"/>
  <c r="W63" i="35" s="1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G63" i="35" s="1"/>
  <c r="F27" i="35"/>
  <c r="E27" i="35"/>
  <c r="D27" i="35"/>
  <c r="D63" i="35" s="1"/>
  <c r="C27" i="35"/>
  <c r="C63" i="35" s="1"/>
  <c r="B27" i="35"/>
  <c r="W24" i="35"/>
  <c r="V24" i="35"/>
  <c r="V60" i="35" s="1"/>
  <c r="U24" i="35"/>
  <c r="T24" i="35"/>
  <c r="S24" i="35"/>
  <c r="R24" i="35"/>
  <c r="R60" i="35" s="1"/>
  <c r="Q24" i="35"/>
  <c r="Q60" i="35" s="1"/>
  <c r="P24" i="35"/>
  <c r="O24" i="35"/>
  <c r="N24" i="35"/>
  <c r="M24" i="35"/>
  <c r="L24" i="35"/>
  <c r="K24" i="35"/>
  <c r="J24" i="35"/>
  <c r="I24" i="35"/>
  <c r="H24" i="35"/>
  <c r="G24" i="35"/>
  <c r="F24" i="35"/>
  <c r="E24" i="35"/>
  <c r="E60" i="35" s="1"/>
  <c r="D24" i="35"/>
  <c r="C24" i="35"/>
  <c r="B24" i="35"/>
  <c r="B60" i="35" s="1"/>
  <c r="W16" i="35"/>
  <c r="V16" i="35"/>
  <c r="U16" i="35"/>
  <c r="T16" i="35"/>
  <c r="S16" i="35"/>
  <c r="R16" i="35"/>
  <c r="Q16" i="35"/>
  <c r="P16" i="35"/>
  <c r="P57" i="35" s="1"/>
  <c r="O16" i="35"/>
  <c r="N16" i="35"/>
  <c r="M16" i="35"/>
  <c r="L16" i="35"/>
  <c r="K16" i="35"/>
  <c r="K57" i="35" s="1"/>
  <c r="J16" i="35"/>
  <c r="I16" i="35"/>
  <c r="H16" i="35"/>
  <c r="G16" i="35"/>
  <c r="F16" i="35"/>
  <c r="E16" i="35"/>
  <c r="D16" i="35"/>
  <c r="C16" i="35"/>
  <c r="C57" i="35" s="1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R80" i="34"/>
  <c r="R78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R63" i="34"/>
  <c r="J63" i="34"/>
  <c r="F63" i="34"/>
  <c r="B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R57" i="34"/>
  <c r="O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G51" i="34" s="1"/>
  <c r="F54" i="34"/>
  <c r="E54" i="34"/>
  <c r="D54" i="34"/>
  <c r="C54" i="34"/>
  <c r="C51" i="34" s="1"/>
  <c r="B54" i="34"/>
  <c r="W53" i="34"/>
  <c r="W51" i="34" s="1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S51" i="34" s="1"/>
  <c r="R52" i="34"/>
  <c r="Q52" i="34"/>
  <c r="Q51" i="34" s="1"/>
  <c r="P52" i="34"/>
  <c r="O52" i="34"/>
  <c r="O51" i="34" s="1"/>
  <c r="N52" i="34"/>
  <c r="M52" i="34"/>
  <c r="L52" i="34"/>
  <c r="K52" i="34"/>
  <c r="K51" i="34" s="1"/>
  <c r="J52" i="34"/>
  <c r="I52" i="34"/>
  <c r="I51" i="34" s="1"/>
  <c r="H52" i="34"/>
  <c r="G52" i="34"/>
  <c r="F52" i="34"/>
  <c r="E52" i="34"/>
  <c r="D52" i="34"/>
  <c r="C52" i="34"/>
  <c r="B52" i="34"/>
  <c r="W27" i="34"/>
  <c r="V27" i="34"/>
  <c r="V63" i="34" s="1"/>
  <c r="U27" i="34"/>
  <c r="T27" i="34"/>
  <c r="T80" i="34" s="1"/>
  <c r="S27" i="34"/>
  <c r="S80" i="34" s="1"/>
  <c r="R27" i="34"/>
  <c r="Q27" i="34"/>
  <c r="P27" i="34"/>
  <c r="O27" i="34"/>
  <c r="N27" i="34"/>
  <c r="N63" i="34" s="1"/>
  <c r="M27" i="34"/>
  <c r="L27" i="34"/>
  <c r="K27" i="34"/>
  <c r="J27" i="34"/>
  <c r="I27" i="34"/>
  <c r="H27" i="34"/>
  <c r="H63" i="34" s="1"/>
  <c r="G27" i="34"/>
  <c r="F27" i="34"/>
  <c r="E27" i="34"/>
  <c r="D27" i="34"/>
  <c r="C27" i="34"/>
  <c r="B27" i="34"/>
  <c r="W24" i="34"/>
  <c r="V24" i="34"/>
  <c r="U24" i="34"/>
  <c r="U60" i="34" s="1"/>
  <c r="T24" i="34"/>
  <c r="T60" i="34" s="1"/>
  <c r="S24" i="34"/>
  <c r="S60" i="34" s="1"/>
  <c r="R24" i="34"/>
  <c r="R60" i="34" s="1"/>
  <c r="Q24" i="34"/>
  <c r="Q60" i="34" s="1"/>
  <c r="P24" i="34"/>
  <c r="P60" i="34" s="1"/>
  <c r="O24" i="34"/>
  <c r="N24" i="34"/>
  <c r="M24" i="34"/>
  <c r="L24" i="34"/>
  <c r="L60" i="34" s="1"/>
  <c r="K24" i="34"/>
  <c r="J24" i="34"/>
  <c r="J79" i="34" s="1"/>
  <c r="I24" i="34"/>
  <c r="I79" i="34" s="1"/>
  <c r="H24" i="34"/>
  <c r="H60" i="34" s="1"/>
  <c r="G24" i="34"/>
  <c r="F24" i="34"/>
  <c r="E24" i="34"/>
  <c r="D24" i="34"/>
  <c r="D60" i="34" s="1"/>
  <c r="C24" i="34"/>
  <c r="B24" i="34"/>
  <c r="W16" i="34"/>
  <c r="W57" i="34" s="1"/>
  <c r="V16" i="34"/>
  <c r="V57" i="34" s="1"/>
  <c r="U16" i="34"/>
  <c r="U57" i="34" s="1"/>
  <c r="T16" i="34"/>
  <c r="S16" i="34"/>
  <c r="S57" i="34" s="1"/>
  <c r="R16" i="34"/>
  <c r="Q16" i="34"/>
  <c r="P16" i="34"/>
  <c r="O16" i="34"/>
  <c r="N16" i="34"/>
  <c r="N57" i="34" s="1"/>
  <c r="M16" i="34"/>
  <c r="M57" i="34" s="1"/>
  <c r="L16" i="34"/>
  <c r="K16" i="34"/>
  <c r="K57" i="34" s="1"/>
  <c r="J16" i="34"/>
  <c r="J57" i="34" s="1"/>
  <c r="I16" i="34"/>
  <c r="H16" i="34"/>
  <c r="H78" i="34" s="1"/>
  <c r="G16" i="34"/>
  <c r="G78" i="34" s="1"/>
  <c r="F16" i="34"/>
  <c r="F57" i="34" s="1"/>
  <c r="E16" i="34"/>
  <c r="E57" i="34" s="1"/>
  <c r="D16" i="34"/>
  <c r="C16" i="34"/>
  <c r="C57" i="34" s="1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Q80" i="33"/>
  <c r="M80" i="33"/>
  <c r="K79" i="33"/>
  <c r="G79" i="33"/>
  <c r="C79" i="33"/>
  <c r="U78" i="33"/>
  <c r="Q78" i="33"/>
  <c r="E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Q51" i="33" s="1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J51" i="33" s="1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R63" i="33"/>
  <c r="Q63" i="33"/>
  <c r="M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K60" i="33"/>
  <c r="G60" i="33"/>
  <c r="C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R51" i="33" s="1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F57" i="33"/>
  <c r="E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F51" i="33" s="1"/>
  <c r="E53" i="33"/>
  <c r="D53" i="33"/>
  <c r="C53" i="33"/>
  <c r="B53" i="33"/>
  <c r="B51" i="33" s="1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V27" i="33"/>
  <c r="V63" i="33" s="1"/>
  <c r="U27" i="33"/>
  <c r="U80" i="33" s="1"/>
  <c r="T27" i="33"/>
  <c r="T80" i="33" s="1"/>
  <c r="S27" i="33"/>
  <c r="S80" i="33" s="1"/>
  <c r="R27" i="33"/>
  <c r="R80" i="33" s="1"/>
  <c r="Q27" i="33"/>
  <c r="P27" i="33"/>
  <c r="P63" i="33" s="1"/>
  <c r="O27" i="33"/>
  <c r="N27" i="33"/>
  <c r="N63" i="33" s="1"/>
  <c r="M27" i="33"/>
  <c r="L27" i="33"/>
  <c r="L80" i="33" s="1"/>
  <c r="K27" i="33"/>
  <c r="K80" i="33" s="1"/>
  <c r="J27" i="33"/>
  <c r="J80" i="33" s="1"/>
  <c r="I27" i="33"/>
  <c r="I63" i="33" s="1"/>
  <c r="H27" i="33"/>
  <c r="H63" i="33" s="1"/>
  <c r="G27" i="33"/>
  <c r="F27" i="33"/>
  <c r="F63" i="33" s="1"/>
  <c r="E27" i="33"/>
  <c r="E63" i="33" s="1"/>
  <c r="D27" i="33"/>
  <c r="D80" i="33" s="1"/>
  <c r="C27" i="33"/>
  <c r="C80" i="33" s="1"/>
  <c r="B27" i="33"/>
  <c r="B80" i="33" s="1"/>
  <c r="W24" i="33"/>
  <c r="W79" i="33" s="1"/>
  <c r="V24" i="33"/>
  <c r="V79" i="35" s="1"/>
  <c r="U24" i="33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L24" i="33"/>
  <c r="L79" i="33" s="1"/>
  <c r="K24" i="33"/>
  <c r="J24" i="33"/>
  <c r="J79" i="33" s="1"/>
  <c r="I24" i="33"/>
  <c r="I79" i="33" s="1"/>
  <c r="H24" i="33"/>
  <c r="H79" i="33" s="1"/>
  <c r="G24" i="33"/>
  <c r="F24" i="33"/>
  <c r="F79" i="35" s="1"/>
  <c r="E24" i="33"/>
  <c r="D24" i="33"/>
  <c r="D79" i="33" s="1"/>
  <c r="C24" i="33"/>
  <c r="B24" i="33"/>
  <c r="B79" i="33" s="1"/>
  <c r="W16" i="33"/>
  <c r="W78" i="33" s="1"/>
  <c r="V16" i="33"/>
  <c r="V78" i="33" s="1"/>
  <c r="U16" i="33"/>
  <c r="U57" i="33" s="1"/>
  <c r="T16" i="33"/>
  <c r="T57" i="33" s="1"/>
  <c r="S16" i="33"/>
  <c r="R16" i="33"/>
  <c r="R57" i="33" s="1"/>
  <c r="Q16" i="33"/>
  <c r="Q57" i="33" s="1"/>
  <c r="P16" i="33"/>
  <c r="P78" i="33" s="1"/>
  <c r="O16" i="33"/>
  <c r="O78" i="33" s="1"/>
  <c r="N16" i="33"/>
  <c r="N78" i="33" s="1"/>
  <c r="M16" i="33"/>
  <c r="M57" i="33" s="1"/>
  <c r="L16" i="33"/>
  <c r="L57" i="33" s="1"/>
  <c r="K16" i="33"/>
  <c r="J16" i="33"/>
  <c r="J57" i="33" s="1"/>
  <c r="I16" i="33"/>
  <c r="I57" i="33" s="1"/>
  <c r="H16" i="33"/>
  <c r="H78" i="33" s="1"/>
  <c r="G16" i="33"/>
  <c r="G78" i="33" s="1"/>
  <c r="F16" i="33"/>
  <c r="F78" i="33" s="1"/>
  <c r="E16" i="33"/>
  <c r="D16" i="33"/>
  <c r="D57" i="33" s="1"/>
  <c r="C16" i="33"/>
  <c r="B16" i="33"/>
  <c r="B57" i="33" s="1"/>
  <c r="A1" i="33"/>
  <c r="J38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R176" i="4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L176" i="4" s="1"/>
  <c r="K33" i="32"/>
  <c r="K38" i="32" s="1"/>
  <c r="J33" i="32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B176" i="4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O105" i="31"/>
  <c r="J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R99" i="31"/>
  <c r="J99" i="31"/>
  <c r="C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H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V90" i="31"/>
  <c r="Q90" i="31"/>
  <c r="N90" i="31"/>
  <c r="F90" i="31"/>
  <c r="D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Q84" i="31" s="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D84" i="31" s="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J84" i="31" s="1"/>
  <c r="I85" i="31"/>
  <c r="H85" i="31"/>
  <c r="H84" i="31" s="1"/>
  <c r="G85" i="31"/>
  <c r="F85" i="31"/>
  <c r="E85" i="31"/>
  <c r="D85" i="31"/>
  <c r="C85" i="31"/>
  <c r="B85" i="31"/>
  <c r="T84" i="31"/>
  <c r="W66" i="31"/>
  <c r="V66" i="31"/>
  <c r="U66" i="31"/>
  <c r="U105" i="31" s="1"/>
  <c r="T66" i="31"/>
  <c r="T105" i="31" s="1"/>
  <c r="S66" i="31"/>
  <c r="R66" i="31"/>
  <c r="R105" i="31" s="1"/>
  <c r="Q66" i="31"/>
  <c r="P66" i="31"/>
  <c r="O66" i="31"/>
  <c r="N66" i="31"/>
  <c r="M66" i="31"/>
  <c r="L66" i="31"/>
  <c r="L105" i="31" s="1"/>
  <c r="K66" i="31"/>
  <c r="J66" i="31"/>
  <c r="I66" i="31"/>
  <c r="H66" i="31"/>
  <c r="G66" i="31"/>
  <c r="F66" i="31"/>
  <c r="E66" i="31"/>
  <c r="D66" i="31"/>
  <c r="D105" i="31" s="1"/>
  <c r="C66" i="31"/>
  <c r="B66" i="31"/>
  <c r="B105" i="31" s="1"/>
  <c r="W45" i="31"/>
  <c r="V45" i="31"/>
  <c r="U45" i="31"/>
  <c r="T45" i="31"/>
  <c r="S45" i="31"/>
  <c r="S99" i="31" s="1"/>
  <c r="R45" i="31"/>
  <c r="Q45" i="31"/>
  <c r="Q99" i="31" s="1"/>
  <c r="P45" i="31"/>
  <c r="O45" i="31"/>
  <c r="N45" i="31"/>
  <c r="M45" i="31"/>
  <c r="L45" i="31"/>
  <c r="K45" i="31"/>
  <c r="K99" i="31" s="1"/>
  <c r="J45" i="31"/>
  <c r="I45" i="31"/>
  <c r="I99" i="31" s="1"/>
  <c r="H45" i="31"/>
  <c r="G45" i="31"/>
  <c r="G99" i="31" s="1"/>
  <c r="F45" i="31"/>
  <c r="F99" i="31" s="1"/>
  <c r="E45" i="31"/>
  <c r="D45" i="31"/>
  <c r="C45" i="31"/>
  <c r="B45" i="31"/>
  <c r="B99" i="31" s="1"/>
  <c r="W25" i="31"/>
  <c r="W94" i="31" s="1"/>
  <c r="V25" i="31"/>
  <c r="V94" i="31" s="1"/>
  <c r="U25" i="31"/>
  <c r="T25" i="31"/>
  <c r="S25" i="31"/>
  <c r="R25" i="31"/>
  <c r="Q25" i="31"/>
  <c r="Q94" i="31" s="1"/>
  <c r="P25" i="31"/>
  <c r="P94" i="31" s="1"/>
  <c r="O25" i="31"/>
  <c r="O94" i="31" s="1"/>
  <c r="N25" i="31"/>
  <c r="N94" i="31" s="1"/>
  <c r="M25" i="31"/>
  <c r="M94" i="31" s="1"/>
  <c r="L25" i="31"/>
  <c r="K25" i="31"/>
  <c r="J25" i="31"/>
  <c r="I25" i="31"/>
  <c r="I94" i="31" s="1"/>
  <c r="H25" i="31"/>
  <c r="G25" i="31"/>
  <c r="G94" i="31" s="1"/>
  <c r="F25" i="31"/>
  <c r="F94" i="31" s="1"/>
  <c r="E25" i="31"/>
  <c r="D25" i="31"/>
  <c r="C25" i="31"/>
  <c r="B25" i="31"/>
  <c r="W16" i="31"/>
  <c r="V16" i="31"/>
  <c r="U16" i="31"/>
  <c r="T16" i="31"/>
  <c r="T90" i="31" s="1"/>
  <c r="S16" i="31"/>
  <c r="R16" i="31"/>
  <c r="Q16" i="31"/>
  <c r="P16" i="31"/>
  <c r="O16" i="31"/>
  <c r="O90" i="31" s="1"/>
  <c r="N16" i="31"/>
  <c r="M16" i="31"/>
  <c r="M90" i="31" s="1"/>
  <c r="L16" i="31"/>
  <c r="L90" i="31" s="1"/>
  <c r="K16" i="31"/>
  <c r="J16" i="31"/>
  <c r="I16" i="31"/>
  <c r="H16" i="31"/>
  <c r="G16" i="31"/>
  <c r="G90" i="31" s="1"/>
  <c r="F16" i="31"/>
  <c r="E16" i="31"/>
  <c r="E90" i="31" s="1"/>
  <c r="D16" i="3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L123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R105" i="30"/>
  <c r="J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N99" i="30"/>
  <c r="M99" i="30"/>
  <c r="I99" i="30"/>
  <c r="F99" i="30"/>
  <c r="E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W84" i="30" s="1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G94" i="30"/>
  <c r="D94" i="30"/>
  <c r="C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T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P84" i="30" s="1"/>
  <c r="O88" i="30"/>
  <c r="O84" i="30" s="1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C84" i="30" s="1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G84" i="30" s="1"/>
  <c r="F85" i="30"/>
  <c r="E85" i="30"/>
  <c r="D85" i="30"/>
  <c r="C85" i="30"/>
  <c r="B85" i="30"/>
  <c r="W66" i="30"/>
  <c r="W105" i="30" s="1"/>
  <c r="V66" i="30"/>
  <c r="U66" i="30"/>
  <c r="U105" i="30" s="1"/>
  <c r="T66" i="30"/>
  <c r="S66" i="30"/>
  <c r="S105" i="30" s="1"/>
  <c r="R66" i="30"/>
  <c r="Q66" i="30"/>
  <c r="Q105" i="30" s="1"/>
  <c r="P66" i="30"/>
  <c r="P105" i="30" s="1"/>
  <c r="O66" i="30"/>
  <c r="O105" i="30" s="1"/>
  <c r="N66" i="30"/>
  <c r="M66" i="30"/>
  <c r="M105" i="30" s="1"/>
  <c r="L66" i="30"/>
  <c r="L105" i="30" s="1"/>
  <c r="K66" i="30"/>
  <c r="K105" i="30" s="1"/>
  <c r="J66" i="30"/>
  <c r="I66" i="30"/>
  <c r="I105" i="30" s="1"/>
  <c r="H66" i="30"/>
  <c r="H105" i="30" s="1"/>
  <c r="G66" i="30"/>
  <c r="G105" i="30" s="1"/>
  <c r="F66" i="30"/>
  <c r="E66" i="30"/>
  <c r="E105" i="30" s="1"/>
  <c r="D66" i="30"/>
  <c r="D105" i="30" s="1"/>
  <c r="C66" i="30"/>
  <c r="C105" i="30" s="1"/>
  <c r="B66" i="30"/>
  <c r="B105" i="30" s="1"/>
  <c r="W45" i="30"/>
  <c r="V45" i="30"/>
  <c r="V99" i="30" s="1"/>
  <c r="U45" i="30"/>
  <c r="U99" i="30" s="1"/>
  <c r="T45" i="30"/>
  <c r="S45" i="30"/>
  <c r="S99" i="30" s="1"/>
  <c r="R45" i="30"/>
  <c r="R99" i="30" s="1"/>
  <c r="Q45" i="30"/>
  <c r="Q99" i="30" s="1"/>
  <c r="P45" i="30"/>
  <c r="P99" i="30" s="1"/>
  <c r="O45" i="30"/>
  <c r="O99" i="30" s="1"/>
  <c r="N45" i="30"/>
  <c r="M45" i="30"/>
  <c r="L45" i="30"/>
  <c r="K45" i="30"/>
  <c r="K99" i="30" s="1"/>
  <c r="J45" i="30"/>
  <c r="J99" i="30" s="1"/>
  <c r="I45" i="30"/>
  <c r="H45" i="30"/>
  <c r="G45" i="30"/>
  <c r="F45" i="30"/>
  <c r="E45" i="30"/>
  <c r="D45" i="30"/>
  <c r="C45" i="30"/>
  <c r="B45" i="30"/>
  <c r="B122" i="30" s="1"/>
  <c r="W25" i="30"/>
  <c r="W94" i="30" s="1"/>
  <c r="V25" i="30"/>
  <c r="U25" i="30"/>
  <c r="T25" i="30"/>
  <c r="T94" i="30" s="1"/>
  <c r="S25" i="30"/>
  <c r="S94" i="30" s="1"/>
  <c r="R25" i="30"/>
  <c r="Q25" i="30"/>
  <c r="P25" i="30"/>
  <c r="O25" i="30"/>
  <c r="O94" i="30" s="1"/>
  <c r="N25" i="30"/>
  <c r="M25" i="30"/>
  <c r="L25" i="30"/>
  <c r="L94" i="30" s="1"/>
  <c r="K25" i="30"/>
  <c r="K94" i="30" s="1"/>
  <c r="J25" i="30"/>
  <c r="I25" i="30"/>
  <c r="H25" i="30"/>
  <c r="G25" i="30"/>
  <c r="F25" i="30"/>
  <c r="E25" i="30"/>
  <c r="D25" i="30"/>
  <c r="C25" i="30"/>
  <c r="B25" i="30"/>
  <c r="W16" i="30"/>
  <c r="V16" i="30"/>
  <c r="U16" i="30"/>
  <c r="T16" i="30"/>
  <c r="S16" i="30"/>
  <c r="S90" i="30" s="1"/>
  <c r="R16" i="30"/>
  <c r="R90" i="30" s="1"/>
  <c r="Q16" i="30"/>
  <c r="Q90" i="30" s="1"/>
  <c r="P16" i="30"/>
  <c r="O16" i="30"/>
  <c r="N16" i="30"/>
  <c r="M16" i="30"/>
  <c r="L16" i="30"/>
  <c r="L90" i="30" s="1"/>
  <c r="K16" i="30"/>
  <c r="K90" i="30" s="1"/>
  <c r="J16" i="30"/>
  <c r="J90" i="30" s="1"/>
  <c r="I16" i="30"/>
  <c r="I90" i="30" s="1"/>
  <c r="H16" i="30"/>
  <c r="H90" i="30" s="1"/>
  <c r="G16" i="30"/>
  <c r="F16" i="30"/>
  <c r="E16" i="30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E123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V105" i="29"/>
  <c r="B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S99" i="29"/>
  <c r="R99" i="29"/>
  <c r="C99" i="29"/>
  <c r="B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S90" i="29"/>
  <c r="Q90" i="29"/>
  <c r="P90" i="29"/>
  <c r="K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G84" i="29" s="1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U84" i="29" s="1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W123" i="29" s="1"/>
  <c r="V66" i="29"/>
  <c r="V123" i="29" s="1"/>
  <c r="U66" i="29"/>
  <c r="U105" i="29" s="1"/>
  <c r="T66" i="29"/>
  <c r="T123" i="29" s="1"/>
  <c r="S66" i="29"/>
  <c r="R66" i="29"/>
  <c r="R123" i="29" s="1"/>
  <c r="Q66" i="29"/>
  <c r="P66" i="29"/>
  <c r="O66" i="29"/>
  <c r="O123" i="29" s="1"/>
  <c r="N66" i="29"/>
  <c r="N123" i="29" s="1"/>
  <c r="M66" i="29"/>
  <c r="M105" i="29" s="1"/>
  <c r="L66" i="29"/>
  <c r="L123" i="29" s="1"/>
  <c r="K66" i="29"/>
  <c r="J66" i="29"/>
  <c r="J123" i="29" s="1"/>
  <c r="I66" i="29"/>
  <c r="H66" i="29"/>
  <c r="G66" i="29"/>
  <c r="G123" i="29" s="1"/>
  <c r="F66" i="29"/>
  <c r="F123" i="29" s="1"/>
  <c r="E66" i="29"/>
  <c r="E105" i="29" s="1"/>
  <c r="D66" i="29"/>
  <c r="D123" i="31" s="1"/>
  <c r="C66" i="29"/>
  <c r="B66" i="29"/>
  <c r="B123" i="29" s="1"/>
  <c r="W45" i="29"/>
  <c r="V45" i="29"/>
  <c r="V122" i="29" s="1"/>
  <c r="U45" i="29"/>
  <c r="T45" i="29"/>
  <c r="S45" i="29"/>
  <c r="S122" i="29" s="1"/>
  <c r="R45" i="29"/>
  <c r="R122" i="29" s="1"/>
  <c r="Q45" i="29"/>
  <c r="Q122" i="29" s="1"/>
  <c r="P45" i="29"/>
  <c r="O45" i="29"/>
  <c r="O122" i="30" s="1"/>
  <c r="N45" i="29"/>
  <c r="N122" i="29" s="1"/>
  <c r="M45" i="29"/>
  <c r="L45" i="29"/>
  <c r="K45" i="29"/>
  <c r="K122" i="29" s="1"/>
  <c r="J45" i="29"/>
  <c r="J122" i="29" s="1"/>
  <c r="I45" i="29"/>
  <c r="I122" i="29" s="1"/>
  <c r="H45" i="29"/>
  <c r="G45" i="29"/>
  <c r="F45" i="29"/>
  <c r="F122" i="29" s="1"/>
  <c r="E45" i="29"/>
  <c r="D45" i="29"/>
  <c r="C45" i="29"/>
  <c r="C122" i="29" s="1"/>
  <c r="B45" i="29"/>
  <c r="B122" i="29" s="1"/>
  <c r="W25" i="29"/>
  <c r="W120" i="29" s="1"/>
  <c r="V25" i="29"/>
  <c r="U25" i="29"/>
  <c r="T25" i="29"/>
  <c r="T120" i="29" s="1"/>
  <c r="S25" i="29"/>
  <c r="R25" i="29"/>
  <c r="Q25" i="29"/>
  <c r="Q120" i="29" s="1"/>
  <c r="P25" i="29"/>
  <c r="O25" i="29"/>
  <c r="O120" i="29" s="1"/>
  <c r="N25" i="29"/>
  <c r="M25" i="29"/>
  <c r="L25" i="29"/>
  <c r="L120" i="29" s="1"/>
  <c r="K25" i="29"/>
  <c r="J25" i="29"/>
  <c r="I25" i="29"/>
  <c r="I120" i="29" s="1"/>
  <c r="H25" i="29"/>
  <c r="G25" i="29"/>
  <c r="G94" i="29" s="1"/>
  <c r="F25" i="29"/>
  <c r="E25" i="29"/>
  <c r="D25" i="29"/>
  <c r="D120" i="29" s="1"/>
  <c r="C25" i="29"/>
  <c r="B25" i="29"/>
  <c r="W16" i="29"/>
  <c r="W119" i="29" s="1"/>
  <c r="V16" i="29"/>
  <c r="U16" i="29"/>
  <c r="U90" i="29" s="1"/>
  <c r="T16" i="29"/>
  <c r="T119" i="29" s="1"/>
  <c r="S16" i="29"/>
  <c r="S119" i="29" s="1"/>
  <c r="R16" i="29"/>
  <c r="Q16" i="29"/>
  <c r="Q119" i="29" s="1"/>
  <c r="P16" i="29"/>
  <c r="P119" i="29" s="1"/>
  <c r="O16" i="29"/>
  <c r="O119" i="29" s="1"/>
  <c r="N16" i="29"/>
  <c r="M16" i="29"/>
  <c r="M90" i="29" s="1"/>
  <c r="L16" i="29"/>
  <c r="L119" i="29" s="1"/>
  <c r="K16" i="29"/>
  <c r="K119" i="29" s="1"/>
  <c r="J16" i="29"/>
  <c r="I16" i="29"/>
  <c r="I119" i="29" s="1"/>
  <c r="H16" i="29"/>
  <c r="H119" i="29" s="1"/>
  <c r="G16" i="29"/>
  <c r="G119" i="29" s="1"/>
  <c r="F16" i="29"/>
  <c r="E16" i="29"/>
  <c r="E90" i="29" s="1"/>
  <c r="D16" i="29"/>
  <c r="D119" i="29" s="1"/>
  <c r="C16" i="29"/>
  <c r="C119" i="29" s="1"/>
  <c r="B16" i="29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U175" i="4" s="1"/>
  <c r="T33" i="28"/>
  <c r="T38" i="28" s="1"/>
  <c r="S33" i="28"/>
  <c r="S38" i="28" s="1"/>
  <c r="S175" i="4" s="1"/>
  <c r="R33" i="28"/>
  <c r="R38" i="28" s="1"/>
  <c r="Q33" i="28"/>
  <c r="Q38" i="28" s="1"/>
  <c r="Q175" i="4" s="1"/>
  <c r="P33" i="28"/>
  <c r="P38" i="28" s="1"/>
  <c r="O33" i="28"/>
  <c r="O38" i="28" s="1"/>
  <c r="N33" i="28"/>
  <c r="N38" i="28" s="1"/>
  <c r="N175" i="4" s="1"/>
  <c r="M33" i="28"/>
  <c r="M120" i="4" s="1"/>
  <c r="L33" i="28"/>
  <c r="L38" i="28" s="1"/>
  <c r="K33" i="28"/>
  <c r="K38" i="28" s="1"/>
  <c r="J33" i="28"/>
  <c r="J38" i="28" s="1"/>
  <c r="J175" i="4" s="1"/>
  <c r="I33" i="28"/>
  <c r="I38" i="28" s="1"/>
  <c r="I175" i="4" s="1"/>
  <c r="H33" i="28"/>
  <c r="H38" i="28" s="1"/>
  <c r="H175" i="4" s="1"/>
  <c r="G33" i="28"/>
  <c r="G38" i="28" s="1"/>
  <c r="G175" i="4" s="1"/>
  <c r="F33" i="28"/>
  <c r="F38" i="28" s="1"/>
  <c r="F175" i="4" s="1"/>
  <c r="E33" i="28"/>
  <c r="E38" i="28" s="1"/>
  <c r="E175" i="4" s="1"/>
  <c r="D33" i="28"/>
  <c r="D38" i="28" s="1"/>
  <c r="D175" i="4" s="1"/>
  <c r="C33" i="28"/>
  <c r="C38" i="28" s="1"/>
  <c r="C175" i="4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C126" i="27" s="1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R126" i="27" s="1"/>
  <c r="Q127" i="27"/>
  <c r="P127" i="27"/>
  <c r="O127" i="27"/>
  <c r="N127" i="27"/>
  <c r="M127" i="27"/>
  <c r="M126" i="27" s="1"/>
  <c r="L127" i="27"/>
  <c r="K127" i="27"/>
  <c r="J127" i="27"/>
  <c r="J126" i="27" s="1"/>
  <c r="I127" i="27"/>
  <c r="H127" i="27"/>
  <c r="H126" i="27" s="1"/>
  <c r="G127" i="27"/>
  <c r="F127" i="27"/>
  <c r="E127" i="27"/>
  <c r="D127" i="27"/>
  <c r="C127" i="27"/>
  <c r="B127" i="27"/>
  <c r="B126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W119" i="27"/>
  <c r="G119" i="27"/>
  <c r="F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L110" i="27" s="1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D110" i="27" s="1"/>
  <c r="C112" i="27"/>
  <c r="B112" i="27"/>
  <c r="W111" i="27"/>
  <c r="V111" i="27"/>
  <c r="U111" i="27"/>
  <c r="U110" i="27" s="1"/>
  <c r="T111" i="27"/>
  <c r="T110" i="27" s="1"/>
  <c r="S111" i="27"/>
  <c r="R111" i="27"/>
  <c r="Q111" i="27"/>
  <c r="P111" i="27"/>
  <c r="O111" i="27"/>
  <c r="N111" i="27"/>
  <c r="M111" i="27"/>
  <c r="M110" i="27" s="1"/>
  <c r="L111" i="27"/>
  <c r="K111" i="27"/>
  <c r="J111" i="27"/>
  <c r="I111" i="27"/>
  <c r="H111" i="27"/>
  <c r="H110" i="27" s="1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U105" i="27"/>
  <c r="T105" i="27"/>
  <c r="E105" i="27"/>
  <c r="D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W98" i="27" s="1"/>
  <c r="V99" i="27"/>
  <c r="V98" i="27" s="1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N98" i="27"/>
  <c r="F98" i="27"/>
  <c r="W69" i="27"/>
  <c r="V69" i="27"/>
  <c r="U69" i="27"/>
  <c r="U122" i="27" s="1"/>
  <c r="T69" i="27"/>
  <c r="T122" i="27" s="1"/>
  <c r="S69" i="27"/>
  <c r="S122" i="27" s="1"/>
  <c r="R69" i="27"/>
  <c r="Q69" i="27"/>
  <c r="P69" i="27"/>
  <c r="O69" i="27"/>
  <c r="N69" i="27"/>
  <c r="M69" i="27"/>
  <c r="M122" i="27" s="1"/>
  <c r="L69" i="27"/>
  <c r="L122" i="27" s="1"/>
  <c r="K69" i="27"/>
  <c r="K122" i="27" s="1"/>
  <c r="J69" i="27"/>
  <c r="I69" i="27"/>
  <c r="H69" i="27"/>
  <c r="G69" i="27"/>
  <c r="F69" i="27"/>
  <c r="E69" i="27"/>
  <c r="D69" i="27"/>
  <c r="D122" i="27" s="1"/>
  <c r="C69" i="27"/>
  <c r="C122" i="27" s="1"/>
  <c r="B69" i="27"/>
  <c r="W56" i="27"/>
  <c r="V56" i="27"/>
  <c r="V119" i="27" s="1"/>
  <c r="U56" i="27"/>
  <c r="U119" i="27" s="1"/>
  <c r="T56" i="27"/>
  <c r="T119" i="27" s="1"/>
  <c r="S56" i="27"/>
  <c r="R56" i="27"/>
  <c r="R119" i="27" s="1"/>
  <c r="Q56" i="27"/>
  <c r="Q119" i="27" s="1"/>
  <c r="P56" i="27"/>
  <c r="O56" i="27"/>
  <c r="O119" i="27" s="1"/>
  <c r="N56" i="27"/>
  <c r="N119" i="27" s="1"/>
  <c r="M56" i="27"/>
  <c r="M119" i="27" s="1"/>
  <c r="L56" i="27"/>
  <c r="L119" i="27" s="1"/>
  <c r="K56" i="27"/>
  <c r="J56" i="27"/>
  <c r="J119" i="27" s="1"/>
  <c r="I56" i="27"/>
  <c r="I119" i="27" s="1"/>
  <c r="H56" i="27"/>
  <c r="G56" i="27"/>
  <c r="F56" i="27"/>
  <c r="E56" i="27"/>
  <c r="E119" i="27" s="1"/>
  <c r="D56" i="27"/>
  <c r="D119" i="27" s="1"/>
  <c r="C56" i="27"/>
  <c r="B56" i="27"/>
  <c r="B119" i="27" s="1"/>
  <c r="W43" i="27"/>
  <c r="W116" i="27" s="1"/>
  <c r="V43" i="27"/>
  <c r="U43" i="27"/>
  <c r="T43" i="27"/>
  <c r="S43" i="27"/>
  <c r="R43" i="27"/>
  <c r="Q43" i="27"/>
  <c r="Q116" i="27" s="1"/>
  <c r="P43" i="27"/>
  <c r="P116" i="27" s="1"/>
  <c r="O43" i="27"/>
  <c r="O116" i="27" s="1"/>
  <c r="N43" i="27"/>
  <c r="M43" i="27"/>
  <c r="L43" i="27"/>
  <c r="K43" i="27"/>
  <c r="J43" i="27"/>
  <c r="I43" i="27"/>
  <c r="H43" i="27"/>
  <c r="H116" i="27" s="1"/>
  <c r="G43" i="27"/>
  <c r="G116" i="27" s="1"/>
  <c r="F43" i="27"/>
  <c r="E43" i="27"/>
  <c r="D43" i="27"/>
  <c r="C43" i="27"/>
  <c r="B43" i="27"/>
  <c r="W17" i="27"/>
  <c r="W105" i="27" s="1"/>
  <c r="V17" i="27"/>
  <c r="U17" i="27"/>
  <c r="T17" i="27"/>
  <c r="S17" i="27"/>
  <c r="S105" i="27" s="1"/>
  <c r="R17" i="27"/>
  <c r="R105" i="27" s="1"/>
  <c r="Q17" i="27"/>
  <c r="Q105" i="27" s="1"/>
  <c r="P17" i="27"/>
  <c r="P105" i="27" s="1"/>
  <c r="O17" i="27"/>
  <c r="O105" i="27" s="1"/>
  <c r="N17" i="27"/>
  <c r="M17" i="27"/>
  <c r="M105" i="27" s="1"/>
  <c r="L17" i="27"/>
  <c r="L105" i="27" s="1"/>
  <c r="K17" i="27"/>
  <c r="K105" i="27" s="1"/>
  <c r="J17" i="27"/>
  <c r="J105" i="27" s="1"/>
  <c r="I17" i="27"/>
  <c r="I105" i="27" s="1"/>
  <c r="H17" i="27"/>
  <c r="H105" i="27" s="1"/>
  <c r="G17" i="27"/>
  <c r="G105" i="27" s="1"/>
  <c r="F17" i="27"/>
  <c r="E17" i="27"/>
  <c r="D17" i="27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G126" i="26" s="1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W126" i="26" s="1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S127" i="26"/>
  <c r="R127" i="26"/>
  <c r="R126" i="26" s="1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126" i="26" s="1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F119" i="26"/>
  <c r="D119" i="26"/>
  <c r="C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J110" i="26" s="1"/>
  <c r="I111" i="26"/>
  <c r="I110" i="26" s="1"/>
  <c r="H111" i="26"/>
  <c r="G111" i="26"/>
  <c r="F111" i="26"/>
  <c r="E111" i="26"/>
  <c r="E110" i="26" s="1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R105" i="26"/>
  <c r="Q105" i="26"/>
  <c r="J105" i="26"/>
  <c r="H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I98" i="26" s="1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D98" i="26" s="1"/>
  <c r="C101" i="26"/>
  <c r="C98" i="26" s="1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R98" i="26" s="1"/>
  <c r="Q99" i="26"/>
  <c r="Q98" i="26" s="1"/>
  <c r="P99" i="26"/>
  <c r="O99" i="26"/>
  <c r="N99" i="26"/>
  <c r="N98" i="26" s="1"/>
  <c r="M99" i="26"/>
  <c r="L99" i="26"/>
  <c r="K99" i="26"/>
  <c r="J99" i="26"/>
  <c r="I99" i="26"/>
  <c r="H99" i="26"/>
  <c r="G99" i="26"/>
  <c r="F99" i="26"/>
  <c r="E99" i="26"/>
  <c r="E98" i="26" s="1"/>
  <c r="D99" i="26"/>
  <c r="C99" i="26"/>
  <c r="B99" i="26"/>
  <c r="W69" i="26"/>
  <c r="W122" i="26" s="1"/>
  <c r="V69" i="26"/>
  <c r="U69" i="26"/>
  <c r="T69" i="26"/>
  <c r="S69" i="26"/>
  <c r="R69" i="26"/>
  <c r="R122" i="26" s="1"/>
  <c r="Q69" i="26"/>
  <c r="Q122" i="26" s="1"/>
  <c r="P69" i="26"/>
  <c r="P122" i="26" s="1"/>
  <c r="O69" i="26"/>
  <c r="O122" i="26" s="1"/>
  <c r="N69" i="26"/>
  <c r="M69" i="26"/>
  <c r="L69" i="26"/>
  <c r="K69" i="26"/>
  <c r="J69" i="26"/>
  <c r="I69" i="26"/>
  <c r="H69" i="26"/>
  <c r="H122" i="26" s="1"/>
  <c r="G69" i="26"/>
  <c r="G122" i="26" s="1"/>
  <c r="F69" i="26"/>
  <c r="E69" i="26"/>
  <c r="D69" i="26"/>
  <c r="C69" i="26"/>
  <c r="B69" i="26"/>
  <c r="B122" i="26" s="1"/>
  <c r="W56" i="26"/>
  <c r="V56" i="26"/>
  <c r="V119" i="26" s="1"/>
  <c r="U56" i="26"/>
  <c r="U119" i="26" s="1"/>
  <c r="T56" i="26"/>
  <c r="S56" i="26"/>
  <c r="S119" i="26" s="1"/>
  <c r="R56" i="26"/>
  <c r="Q56" i="26"/>
  <c r="P56" i="26"/>
  <c r="O56" i="26"/>
  <c r="N56" i="26"/>
  <c r="N119" i="26" s="1"/>
  <c r="M56" i="26"/>
  <c r="M119" i="26" s="1"/>
  <c r="L56" i="26"/>
  <c r="K56" i="26"/>
  <c r="J56" i="26"/>
  <c r="I56" i="26"/>
  <c r="H56" i="26"/>
  <c r="G56" i="26"/>
  <c r="F56" i="26"/>
  <c r="F153" i="26" s="1"/>
  <c r="E56" i="26"/>
  <c r="E119" i="26" s="1"/>
  <c r="D56" i="26"/>
  <c r="C56" i="26"/>
  <c r="B56" i="26"/>
  <c r="W43" i="26"/>
  <c r="V43" i="26"/>
  <c r="V116" i="26" s="1"/>
  <c r="U43" i="26"/>
  <c r="U116" i="26" s="1"/>
  <c r="T43" i="26"/>
  <c r="T116" i="26" s="1"/>
  <c r="S43" i="26"/>
  <c r="S116" i="26" s="1"/>
  <c r="R43" i="26"/>
  <c r="Q43" i="26"/>
  <c r="P43" i="26"/>
  <c r="O43" i="26"/>
  <c r="N43" i="26"/>
  <c r="M43" i="26"/>
  <c r="L43" i="26"/>
  <c r="L116" i="26" s="1"/>
  <c r="K43" i="26"/>
  <c r="K116" i="26" s="1"/>
  <c r="J43" i="26"/>
  <c r="I43" i="26"/>
  <c r="H43" i="26"/>
  <c r="G43" i="26"/>
  <c r="F43" i="26"/>
  <c r="F116" i="26" s="1"/>
  <c r="E43" i="26"/>
  <c r="E116" i="26" s="1"/>
  <c r="D43" i="26"/>
  <c r="D116" i="26" s="1"/>
  <c r="C43" i="26"/>
  <c r="C116" i="26" s="1"/>
  <c r="B43" i="26"/>
  <c r="W17" i="26"/>
  <c r="V17" i="26"/>
  <c r="U17" i="26"/>
  <c r="T17" i="26"/>
  <c r="T105" i="26" s="1"/>
  <c r="S17" i="26"/>
  <c r="S105" i="26" s="1"/>
  <c r="R17" i="26"/>
  <c r="Q17" i="26"/>
  <c r="P17" i="26"/>
  <c r="O17" i="26"/>
  <c r="N17" i="26"/>
  <c r="M17" i="26"/>
  <c r="L17" i="26"/>
  <c r="L105" i="26" s="1"/>
  <c r="K17" i="26"/>
  <c r="K105" i="26" s="1"/>
  <c r="J17" i="26"/>
  <c r="I17" i="26"/>
  <c r="I105" i="26" s="1"/>
  <c r="H17" i="26"/>
  <c r="G17" i="26"/>
  <c r="F17" i="26"/>
  <c r="E17" i="26"/>
  <c r="D17" i="26"/>
  <c r="D105" i="26" s="1"/>
  <c r="C17" i="26"/>
  <c r="C105" i="26" s="1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N156" i="25" s="1"/>
  <c r="M160" i="25"/>
  <c r="L160" i="25"/>
  <c r="K160" i="25"/>
  <c r="J160" i="25"/>
  <c r="I160" i="25"/>
  <c r="H160" i="25"/>
  <c r="G160" i="25"/>
  <c r="G156" i="25" s="1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W156" i="25" s="1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O156" i="25" s="1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E154" i="25"/>
  <c r="S153" i="25"/>
  <c r="K153" i="25"/>
  <c r="C153" i="25"/>
  <c r="Q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U126" i="25" s="1"/>
  <c r="T129" i="25"/>
  <c r="T126" i="25" s="1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J126" i="25" s="1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L126" i="25" s="1"/>
  <c r="K127" i="25"/>
  <c r="J127" i="25"/>
  <c r="I127" i="25"/>
  <c r="I126" i="25" s="1"/>
  <c r="H127" i="25"/>
  <c r="G127" i="25"/>
  <c r="F127" i="25"/>
  <c r="E127" i="25"/>
  <c r="E126" i="25" s="1"/>
  <c r="D127" i="25"/>
  <c r="D126" i="25" s="1"/>
  <c r="C127" i="25"/>
  <c r="B127" i="25"/>
  <c r="M126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Q119" i="25"/>
  <c r="C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N110" i="25" s="1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M110" i="25" s="1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W110" i="25" s="1"/>
  <c r="V111" i="25"/>
  <c r="U111" i="25"/>
  <c r="T111" i="25"/>
  <c r="S111" i="25"/>
  <c r="R111" i="25"/>
  <c r="Q111" i="25"/>
  <c r="P111" i="25"/>
  <c r="P110" i="25" s="1"/>
  <c r="O111" i="25"/>
  <c r="O110" i="25" s="1"/>
  <c r="N111" i="25"/>
  <c r="M111" i="25"/>
  <c r="L111" i="25"/>
  <c r="K111" i="25"/>
  <c r="J111" i="25"/>
  <c r="I111" i="25"/>
  <c r="H111" i="25"/>
  <c r="H110" i="25" s="1"/>
  <c r="G111" i="25"/>
  <c r="G110" i="25" s="1"/>
  <c r="F111" i="25"/>
  <c r="E111" i="25"/>
  <c r="D111" i="25"/>
  <c r="C111" i="25"/>
  <c r="B111" i="25"/>
  <c r="B110" i="25" s="1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O105" i="25"/>
  <c r="G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B98" i="25" s="1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I98" i="25" s="1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R98" i="25" s="1"/>
  <c r="Q99" i="25"/>
  <c r="Q98" i="25" s="1"/>
  <c r="P99" i="25"/>
  <c r="O99" i="25"/>
  <c r="N99" i="25"/>
  <c r="M99" i="25"/>
  <c r="L99" i="25"/>
  <c r="L98" i="25" s="1"/>
  <c r="K99" i="25"/>
  <c r="J99" i="25"/>
  <c r="J98" i="25" s="1"/>
  <c r="I99" i="25"/>
  <c r="H99" i="25"/>
  <c r="G99" i="25"/>
  <c r="F99" i="25"/>
  <c r="E99" i="25"/>
  <c r="D99" i="25"/>
  <c r="C99" i="25"/>
  <c r="C98" i="25" s="1"/>
  <c r="B99" i="25"/>
  <c r="W69" i="25"/>
  <c r="W122" i="25" s="1"/>
  <c r="V69" i="25"/>
  <c r="V154" i="25" s="1"/>
  <c r="U69" i="25"/>
  <c r="U122" i="25" s="1"/>
  <c r="T69" i="25"/>
  <c r="T154" i="25" s="1"/>
  <c r="S69" i="25"/>
  <c r="R69" i="25"/>
  <c r="R154" i="25" s="1"/>
  <c r="Q69" i="25"/>
  <c r="Q154" i="25" s="1"/>
  <c r="P69" i="25"/>
  <c r="P122" i="25" s="1"/>
  <c r="O69" i="25"/>
  <c r="O122" i="25" s="1"/>
  <c r="N69" i="25"/>
  <c r="N154" i="25" s="1"/>
  <c r="M69" i="25"/>
  <c r="M122" i="25" s="1"/>
  <c r="L69" i="25"/>
  <c r="L154" i="25" s="1"/>
  <c r="K69" i="25"/>
  <c r="K154" i="27" s="1"/>
  <c r="J69" i="25"/>
  <c r="J154" i="25" s="1"/>
  <c r="I69" i="25"/>
  <c r="I154" i="25" s="1"/>
  <c r="H69" i="25"/>
  <c r="H122" i="25" s="1"/>
  <c r="G69" i="25"/>
  <c r="G122" i="25" s="1"/>
  <c r="F69" i="25"/>
  <c r="F154" i="25" s="1"/>
  <c r="E69" i="25"/>
  <c r="E122" i="25" s="1"/>
  <c r="D69" i="25"/>
  <c r="D154" i="25" s="1"/>
  <c r="C69" i="25"/>
  <c r="C154" i="27" s="1"/>
  <c r="B69" i="25"/>
  <c r="B154" i="25" s="1"/>
  <c r="W56" i="25"/>
  <c r="W119" i="25" s="1"/>
  <c r="V56" i="25"/>
  <c r="V119" i="25" s="1"/>
  <c r="U56" i="25"/>
  <c r="U119" i="25" s="1"/>
  <c r="T56" i="25"/>
  <c r="T153" i="25" s="1"/>
  <c r="S56" i="25"/>
  <c r="S119" i="25" s="1"/>
  <c r="R56" i="25"/>
  <c r="R119" i="25" s="1"/>
  <c r="Q56" i="25"/>
  <c r="Q153" i="25" s="1"/>
  <c r="P56" i="25"/>
  <c r="P153" i="25" s="1"/>
  <c r="O56" i="25"/>
  <c r="O119" i="25" s="1"/>
  <c r="N56" i="25"/>
  <c r="N153" i="26" s="1"/>
  <c r="M56" i="25"/>
  <c r="M153" i="26" s="1"/>
  <c r="L56" i="25"/>
  <c r="L153" i="25" s="1"/>
  <c r="K56" i="25"/>
  <c r="K119" i="25" s="1"/>
  <c r="J56" i="25"/>
  <c r="J119" i="25" s="1"/>
  <c r="I56" i="25"/>
  <c r="I153" i="25" s="1"/>
  <c r="H56" i="25"/>
  <c r="H153" i="25" s="1"/>
  <c r="G56" i="25"/>
  <c r="G119" i="25" s="1"/>
  <c r="F56" i="25"/>
  <c r="F119" i="25" s="1"/>
  <c r="E56" i="25"/>
  <c r="E119" i="25" s="1"/>
  <c r="D56" i="25"/>
  <c r="D153" i="25" s="1"/>
  <c r="C56" i="25"/>
  <c r="B56" i="25"/>
  <c r="B119" i="25" s="1"/>
  <c r="W43" i="25"/>
  <c r="W152" i="25" s="1"/>
  <c r="V43" i="25"/>
  <c r="V152" i="25" s="1"/>
  <c r="U43" i="25"/>
  <c r="U152" i="25" s="1"/>
  <c r="T43" i="25"/>
  <c r="T116" i="25" s="1"/>
  <c r="S43" i="25"/>
  <c r="S116" i="25" s="1"/>
  <c r="R43" i="25"/>
  <c r="R152" i="25" s="1"/>
  <c r="Q43" i="25"/>
  <c r="Q116" i="25" s="1"/>
  <c r="P43" i="25"/>
  <c r="P152" i="25" s="1"/>
  <c r="O43" i="25"/>
  <c r="O152" i="25" s="1"/>
  <c r="N43" i="25"/>
  <c r="N152" i="25" s="1"/>
  <c r="M43" i="25"/>
  <c r="M152" i="25" s="1"/>
  <c r="L43" i="25"/>
  <c r="L116" i="25" s="1"/>
  <c r="K43" i="25"/>
  <c r="K116" i="25" s="1"/>
  <c r="J43" i="25"/>
  <c r="J152" i="25" s="1"/>
  <c r="I43" i="25"/>
  <c r="I116" i="25" s="1"/>
  <c r="H43" i="25"/>
  <c r="H152" i="25" s="1"/>
  <c r="G43" i="25"/>
  <c r="F43" i="25"/>
  <c r="F152" i="25" s="1"/>
  <c r="E43" i="25"/>
  <c r="E152" i="25" s="1"/>
  <c r="D43" i="25"/>
  <c r="D116" i="25" s="1"/>
  <c r="C43" i="25"/>
  <c r="C116" i="25" s="1"/>
  <c r="B43" i="25"/>
  <c r="B152" i="25" s="1"/>
  <c r="W17" i="25"/>
  <c r="W143" i="25" s="1"/>
  <c r="V17" i="25"/>
  <c r="V105" i="25" s="1"/>
  <c r="U17" i="25"/>
  <c r="U105" i="25" s="1"/>
  <c r="T17" i="25"/>
  <c r="T105" i="25" s="1"/>
  <c r="S17" i="25"/>
  <c r="S105" i="25" s="1"/>
  <c r="R17" i="25"/>
  <c r="R143" i="25" s="1"/>
  <c r="Q17" i="25"/>
  <c r="Q143" i="25" s="1"/>
  <c r="P17" i="25"/>
  <c r="P105" i="25" s="1"/>
  <c r="O17" i="25"/>
  <c r="O143" i="25" s="1"/>
  <c r="N17" i="25"/>
  <c r="N105" i="25" s="1"/>
  <c r="M17" i="25"/>
  <c r="M105" i="25" s="1"/>
  <c r="L17" i="25"/>
  <c r="L105" i="25" s="1"/>
  <c r="K17" i="25"/>
  <c r="K105" i="25" s="1"/>
  <c r="J17" i="25"/>
  <c r="J143" i="25" s="1"/>
  <c r="I17" i="25"/>
  <c r="I143" i="25" s="1"/>
  <c r="H17" i="25"/>
  <c r="H105" i="25" s="1"/>
  <c r="G17" i="25"/>
  <c r="G143" i="25" s="1"/>
  <c r="F17" i="25"/>
  <c r="F105" i="25" s="1"/>
  <c r="E17" i="25"/>
  <c r="E105" i="25" s="1"/>
  <c r="D17" i="25"/>
  <c r="D105" i="25" s="1"/>
  <c r="C17" i="25"/>
  <c r="C105" i="25" s="1"/>
  <c r="B17" i="25"/>
  <c r="B143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J68" i="24"/>
  <c r="V67" i="24"/>
  <c r="N67" i="24"/>
  <c r="M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W119" i="4" s="1"/>
  <c r="V60" i="24"/>
  <c r="V119" i="4" s="1"/>
  <c r="U60" i="24"/>
  <c r="T60" i="24"/>
  <c r="T119" i="4" s="1"/>
  <c r="S60" i="24"/>
  <c r="S119" i="4" s="1"/>
  <c r="R60" i="24"/>
  <c r="R119" i="4" s="1"/>
  <c r="Q60" i="24"/>
  <c r="Q119" i="4" s="1"/>
  <c r="P60" i="24"/>
  <c r="P119" i="4" s="1"/>
  <c r="O60" i="24"/>
  <c r="O57" i="24" s="1"/>
  <c r="N60" i="24"/>
  <c r="N119" i="4" s="1"/>
  <c r="M60" i="24"/>
  <c r="M119" i="4" s="1"/>
  <c r="L60" i="24"/>
  <c r="K60" i="24"/>
  <c r="K119" i="4" s="1"/>
  <c r="J60" i="24"/>
  <c r="I60" i="24"/>
  <c r="H60" i="24"/>
  <c r="G60" i="24"/>
  <c r="F60" i="24"/>
  <c r="E60" i="24"/>
  <c r="D60" i="24"/>
  <c r="C60" i="24"/>
  <c r="B60" i="24"/>
  <c r="W59" i="24"/>
  <c r="V59" i="24"/>
  <c r="U59" i="24"/>
  <c r="T59" i="24"/>
  <c r="S59" i="24"/>
  <c r="R59" i="24"/>
  <c r="Q59" i="24"/>
  <c r="P59" i="24"/>
  <c r="P118" i="4" s="1"/>
  <c r="O59" i="24"/>
  <c r="N59" i="24"/>
  <c r="M59" i="24"/>
  <c r="L59" i="24"/>
  <c r="L118" i="4" s="1"/>
  <c r="K59" i="24"/>
  <c r="K118" i="4" s="1"/>
  <c r="J59" i="24"/>
  <c r="J118" i="4" s="1"/>
  <c r="I59" i="24"/>
  <c r="I118" i="4" s="1"/>
  <c r="H59" i="24"/>
  <c r="G59" i="24"/>
  <c r="G118" i="4" s="1"/>
  <c r="F59" i="24"/>
  <c r="E59" i="24"/>
  <c r="D59" i="24"/>
  <c r="C59" i="24"/>
  <c r="B59" i="24"/>
  <c r="W58" i="24"/>
  <c r="W117" i="4" s="1"/>
  <c r="V58" i="24"/>
  <c r="U58" i="24"/>
  <c r="U117" i="4" s="1"/>
  <c r="T58" i="24"/>
  <c r="S58" i="24"/>
  <c r="R58" i="24"/>
  <c r="R117" i="4" s="1"/>
  <c r="Q58" i="24"/>
  <c r="P58" i="24"/>
  <c r="O58" i="24"/>
  <c r="N58" i="24"/>
  <c r="M58" i="24"/>
  <c r="L58" i="24"/>
  <c r="K58" i="24"/>
  <c r="J58" i="24"/>
  <c r="I58" i="24"/>
  <c r="H58" i="24"/>
  <c r="H117" i="4" s="1"/>
  <c r="G58" i="24"/>
  <c r="G117" i="4" s="1"/>
  <c r="F58" i="24"/>
  <c r="F117" i="4" s="1"/>
  <c r="E58" i="24"/>
  <c r="E117" i="4" s="1"/>
  <c r="D58" i="24"/>
  <c r="C58" i="24"/>
  <c r="C57" i="24" s="1"/>
  <c r="C116" i="4" s="1"/>
  <c r="B58" i="24"/>
  <c r="Q57" i="24"/>
  <c r="W55" i="24"/>
  <c r="V55" i="24"/>
  <c r="V77" i="24" s="1"/>
  <c r="U55" i="24"/>
  <c r="U77" i="24" s="1"/>
  <c r="T55" i="24"/>
  <c r="S55" i="24"/>
  <c r="S69" i="24" s="1"/>
  <c r="R55" i="24"/>
  <c r="R69" i="24" s="1"/>
  <c r="Q55" i="24"/>
  <c r="Q69" i="24" s="1"/>
  <c r="P55" i="24"/>
  <c r="O55" i="24"/>
  <c r="N55" i="24"/>
  <c r="M55" i="24"/>
  <c r="M72" i="4" s="1"/>
  <c r="L55" i="24"/>
  <c r="L72" i="4" s="1"/>
  <c r="K55" i="24"/>
  <c r="K72" i="4" s="1"/>
  <c r="J55" i="24"/>
  <c r="I55" i="24"/>
  <c r="H55" i="24"/>
  <c r="G55" i="24"/>
  <c r="F55" i="24"/>
  <c r="E55" i="24"/>
  <c r="D55" i="24"/>
  <c r="C55" i="24"/>
  <c r="C77" i="24" s="1"/>
  <c r="C174" i="4" s="1"/>
  <c r="B55" i="24"/>
  <c r="W54" i="24"/>
  <c r="W76" i="24" s="1"/>
  <c r="W173" i="4" s="1"/>
  <c r="V54" i="24"/>
  <c r="V76" i="24" s="1"/>
  <c r="V173" i="4" s="1"/>
  <c r="U54" i="24"/>
  <c r="U76" i="24" s="1"/>
  <c r="U173" i="4" s="1"/>
  <c r="T54" i="24"/>
  <c r="T76" i="24" s="1"/>
  <c r="S54" i="24"/>
  <c r="S76" i="24" s="1"/>
  <c r="S173" i="4" s="1"/>
  <c r="R54" i="24"/>
  <c r="R76" i="24" s="1"/>
  <c r="R173" i="4" s="1"/>
  <c r="Q54" i="24"/>
  <c r="P54" i="24"/>
  <c r="P76" i="24" s="1"/>
  <c r="P173" i="4" s="1"/>
  <c r="O54" i="24"/>
  <c r="O76" i="24" s="1"/>
  <c r="O173" i="4" s="1"/>
  <c r="N54" i="24"/>
  <c r="M54" i="24"/>
  <c r="M71" i="4" s="1"/>
  <c r="M144" i="4" s="1"/>
  <c r="L54" i="24"/>
  <c r="K54" i="24"/>
  <c r="K71" i="4" s="1"/>
  <c r="J54" i="24"/>
  <c r="I54" i="24"/>
  <c r="I68" i="24" s="1"/>
  <c r="H54" i="24"/>
  <c r="H71" i="4" s="1"/>
  <c r="G54" i="24"/>
  <c r="F54" i="24"/>
  <c r="E54" i="24"/>
  <c r="D54" i="24"/>
  <c r="C54" i="24"/>
  <c r="B54" i="24"/>
  <c r="B68" i="24" s="1"/>
  <c r="W53" i="24"/>
  <c r="W67" i="24" s="1"/>
  <c r="V53" i="24"/>
  <c r="V70" i="4" s="1"/>
  <c r="U53" i="24"/>
  <c r="U70" i="4" s="1"/>
  <c r="U143" i="4" s="1"/>
  <c r="T53" i="24"/>
  <c r="S53" i="24"/>
  <c r="S75" i="24" s="1"/>
  <c r="S172" i="4" s="1"/>
  <c r="R53" i="24"/>
  <c r="Q53" i="24"/>
  <c r="Q75" i="24" s="1"/>
  <c r="Q172" i="4" s="1"/>
  <c r="P53" i="24"/>
  <c r="P75" i="24" s="1"/>
  <c r="P172" i="4" s="1"/>
  <c r="O53" i="24"/>
  <c r="O75" i="24" s="1"/>
  <c r="O172" i="4" s="1"/>
  <c r="N53" i="24"/>
  <c r="N75" i="24" s="1"/>
  <c r="N172" i="4" s="1"/>
  <c r="M53" i="24"/>
  <c r="M75" i="24" s="1"/>
  <c r="M172" i="4" s="1"/>
  <c r="L53" i="24"/>
  <c r="L75" i="24" s="1"/>
  <c r="L172" i="4" s="1"/>
  <c r="K53" i="24"/>
  <c r="J53" i="24"/>
  <c r="J75" i="24" s="1"/>
  <c r="J172" i="4" s="1"/>
  <c r="I53" i="24"/>
  <c r="I75" i="24" s="1"/>
  <c r="I172" i="4" s="1"/>
  <c r="H53" i="24"/>
  <c r="G53" i="24"/>
  <c r="G67" i="24" s="1"/>
  <c r="F53" i="24"/>
  <c r="F67" i="24" s="1"/>
  <c r="E53" i="24"/>
  <c r="E67" i="24" s="1"/>
  <c r="D53" i="24"/>
  <c r="C53" i="24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U4" i="24"/>
  <c r="U3" i="24" s="1"/>
  <c r="U17" i="4" s="1"/>
  <c r="T4" i="24"/>
  <c r="S4" i="24"/>
  <c r="S3" i="24" s="1"/>
  <c r="R4" i="24"/>
  <c r="R3" i="24" s="1"/>
  <c r="Q4" i="24"/>
  <c r="Q3" i="24" s="1"/>
  <c r="P4" i="24"/>
  <c r="P3" i="24" s="1"/>
  <c r="P17" i="4" s="1"/>
  <c r="O4" i="24"/>
  <c r="O3" i="24" s="1"/>
  <c r="O17" i="4" s="1"/>
  <c r="N4" i="24"/>
  <c r="N3" i="24" s="1"/>
  <c r="N17" i="4" s="1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G4" i="24"/>
  <c r="G3" i="24" s="1"/>
  <c r="F4" i="24"/>
  <c r="E4" i="24"/>
  <c r="E3" i="24" s="1"/>
  <c r="E17" i="4" s="1"/>
  <c r="D4" i="24"/>
  <c r="C4" i="24"/>
  <c r="C3" i="24" s="1"/>
  <c r="B4" i="24"/>
  <c r="B3" i="24" s="1"/>
  <c r="V3" i="24"/>
  <c r="T3" i="24"/>
  <c r="F3" i="24"/>
  <c r="F17" i="4" s="1"/>
  <c r="D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V119" i="23"/>
  <c r="U119" i="23"/>
  <c r="T119" i="23"/>
  <c r="S119" i="23"/>
  <c r="S213" i="23" s="1"/>
  <c r="R119" i="23"/>
  <c r="R213" i="23" s="1"/>
  <c r="Q119" i="23"/>
  <c r="Q213" i="23" s="1"/>
  <c r="P119" i="23"/>
  <c r="O119" i="23"/>
  <c r="N119" i="23"/>
  <c r="M119" i="23"/>
  <c r="L119" i="23"/>
  <c r="L213" i="23" s="1"/>
  <c r="K119" i="23"/>
  <c r="J119" i="23"/>
  <c r="J213" i="23" s="1"/>
  <c r="I119" i="23"/>
  <c r="I213" i="23" s="1"/>
  <c r="H119" i="23"/>
  <c r="H99" i="23" s="1"/>
  <c r="H62" i="20" s="1"/>
  <c r="H115" i="4" s="1"/>
  <c r="G119" i="23"/>
  <c r="F119" i="23"/>
  <c r="E119" i="23"/>
  <c r="D119" i="23"/>
  <c r="C119" i="23"/>
  <c r="B119" i="23"/>
  <c r="B213" i="23" s="1"/>
  <c r="W110" i="23"/>
  <c r="W211" i="23" s="1"/>
  <c r="V110" i="23"/>
  <c r="U110" i="23"/>
  <c r="T110" i="23"/>
  <c r="S110" i="23"/>
  <c r="S211" i="23" s="1"/>
  <c r="R110" i="23"/>
  <c r="R211" i="23" s="1"/>
  <c r="Q110" i="23"/>
  <c r="P110" i="23"/>
  <c r="P211" i="23" s="1"/>
  <c r="O110" i="23"/>
  <c r="O211" i="23" s="1"/>
  <c r="N110" i="23"/>
  <c r="M110" i="23"/>
  <c r="L110" i="23"/>
  <c r="K110" i="23"/>
  <c r="K211" i="23" s="1"/>
  <c r="J110" i="23"/>
  <c r="J211" i="23" s="1"/>
  <c r="I110" i="23"/>
  <c r="H110" i="23"/>
  <c r="H211" i="23" s="1"/>
  <c r="G110" i="23"/>
  <c r="G211" i="23" s="1"/>
  <c r="F110" i="23"/>
  <c r="E110" i="23"/>
  <c r="D110" i="23"/>
  <c r="C110" i="23"/>
  <c r="C211" i="23" s="1"/>
  <c r="B110" i="23"/>
  <c r="B211" i="23" s="1"/>
  <c r="C99" i="23"/>
  <c r="C62" i="20" s="1"/>
  <c r="C115" i="4" s="1"/>
  <c r="W89" i="23"/>
  <c r="W203" i="23" s="1"/>
  <c r="V89" i="23"/>
  <c r="V203" i="23" s="1"/>
  <c r="U89" i="23"/>
  <c r="T89" i="23"/>
  <c r="S89" i="23"/>
  <c r="S203" i="23" s="1"/>
  <c r="R89" i="23"/>
  <c r="R203" i="23" s="1"/>
  <c r="Q89" i="23"/>
  <c r="P89" i="23"/>
  <c r="O89" i="23"/>
  <c r="O203" i="23" s="1"/>
  <c r="N89" i="23"/>
  <c r="N203" i="23" s="1"/>
  <c r="M89" i="23"/>
  <c r="L89" i="23"/>
  <c r="K89" i="23"/>
  <c r="J89" i="23"/>
  <c r="J203" i="23" s="1"/>
  <c r="I89" i="23"/>
  <c r="H89" i="23"/>
  <c r="G89" i="23"/>
  <c r="G203" i="23" s="1"/>
  <c r="F89" i="23"/>
  <c r="F203" i="23" s="1"/>
  <c r="E89" i="23"/>
  <c r="D89" i="23"/>
  <c r="D48" i="23" s="1"/>
  <c r="D61" i="20" s="1"/>
  <c r="D114" i="4" s="1"/>
  <c r="C89" i="23"/>
  <c r="C203" i="23" s="1"/>
  <c r="B89" i="23"/>
  <c r="W79" i="23"/>
  <c r="V79" i="23"/>
  <c r="U79" i="23"/>
  <c r="U202" i="23" s="1"/>
  <c r="T79" i="23"/>
  <c r="S79" i="23"/>
  <c r="R79" i="23"/>
  <c r="R202" i="23" s="1"/>
  <c r="Q79" i="23"/>
  <c r="Q202" i="23" s="1"/>
  <c r="P79" i="23"/>
  <c r="O79" i="23"/>
  <c r="N79" i="23"/>
  <c r="M79" i="23"/>
  <c r="M202" i="23" s="1"/>
  <c r="L79" i="23"/>
  <c r="L48" i="23" s="1"/>
  <c r="L61" i="20" s="1"/>
  <c r="L114" i="4" s="1"/>
  <c r="K79" i="23"/>
  <c r="J79" i="23"/>
  <c r="J202" i="23" s="1"/>
  <c r="I79" i="23"/>
  <c r="I202" i="23" s="1"/>
  <c r="H79" i="23"/>
  <c r="H202" i="23" s="1"/>
  <c r="G79" i="23"/>
  <c r="F79" i="23"/>
  <c r="E79" i="23"/>
  <c r="E202" i="23" s="1"/>
  <c r="D79" i="23"/>
  <c r="C79" i="23"/>
  <c r="C48" i="23" s="1"/>
  <c r="C61" i="20" s="1"/>
  <c r="C114" i="4" s="1"/>
  <c r="B79" i="23"/>
  <c r="B202" i="23" s="1"/>
  <c r="W60" i="23"/>
  <c r="V60" i="23"/>
  <c r="V48" i="23" s="1"/>
  <c r="V61" i="20" s="1"/>
  <c r="V114" i="4" s="1"/>
  <c r="U60" i="23"/>
  <c r="T60" i="23"/>
  <c r="S60" i="23"/>
  <c r="R60" i="23"/>
  <c r="R201" i="23" s="1"/>
  <c r="Q60" i="23"/>
  <c r="P60" i="23"/>
  <c r="P201" i="23" s="1"/>
  <c r="O60" i="23"/>
  <c r="N60" i="23"/>
  <c r="N201" i="23" s="1"/>
  <c r="M60" i="23"/>
  <c r="L60" i="23"/>
  <c r="K60" i="23"/>
  <c r="J60" i="23"/>
  <c r="J201" i="23" s="1"/>
  <c r="I60" i="23"/>
  <c r="H60" i="23"/>
  <c r="H201" i="23" s="1"/>
  <c r="G60" i="23"/>
  <c r="G201" i="23" s="1"/>
  <c r="F60" i="23"/>
  <c r="E60" i="23"/>
  <c r="D60" i="23"/>
  <c r="C60" i="23"/>
  <c r="B60" i="23"/>
  <c r="B201" i="23" s="1"/>
  <c r="S48" i="23"/>
  <c r="S61" i="20" s="1"/>
  <c r="S114" i="4" s="1"/>
  <c r="B48" i="23"/>
  <c r="B61" i="20" s="1"/>
  <c r="B114" i="4" s="1"/>
  <c r="W33" i="23"/>
  <c r="W5" i="23" s="1"/>
  <c r="W60" i="20" s="1"/>
  <c r="W113" i="4" s="1"/>
  <c r="V33" i="23"/>
  <c r="U33" i="23"/>
  <c r="U5" i="23" s="1"/>
  <c r="U60" i="20" s="1"/>
  <c r="U113" i="4" s="1"/>
  <c r="T33" i="23"/>
  <c r="T192" i="23" s="1"/>
  <c r="S33" i="23"/>
  <c r="R33" i="23"/>
  <c r="Q33" i="23"/>
  <c r="P33" i="23"/>
  <c r="O33" i="23"/>
  <c r="N33" i="23"/>
  <c r="M33" i="23"/>
  <c r="M5" i="23" s="1"/>
  <c r="M60" i="20" s="1"/>
  <c r="M113" i="4" s="1"/>
  <c r="L33" i="23"/>
  <c r="L192" i="23" s="1"/>
  <c r="K33" i="23"/>
  <c r="K192" i="23" s="1"/>
  <c r="J33" i="23"/>
  <c r="I33" i="23"/>
  <c r="H33" i="23"/>
  <c r="G33" i="23"/>
  <c r="G5" i="23" s="1"/>
  <c r="F33" i="23"/>
  <c r="F5" i="23" s="1"/>
  <c r="F60" i="20" s="1"/>
  <c r="F113" i="4" s="1"/>
  <c r="E33" i="23"/>
  <c r="E5" i="23" s="1"/>
  <c r="E60" i="20" s="1"/>
  <c r="E113" i="4" s="1"/>
  <c r="D33" i="23"/>
  <c r="D192" i="23" s="1"/>
  <c r="C33" i="23"/>
  <c r="C192" i="23" s="1"/>
  <c r="B33" i="23"/>
  <c r="V5" i="23"/>
  <c r="T5" i="23"/>
  <c r="S5" i="23"/>
  <c r="O5" i="23"/>
  <c r="N5" i="23"/>
  <c r="N60" i="20" s="1"/>
  <c r="N113" i="4" s="1"/>
  <c r="L5" i="23"/>
  <c r="L60" i="20" s="1"/>
  <c r="L113" i="4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L201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J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R171" i="22"/>
  <c r="B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U165" i="22" s="1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Q165" i="22" s="1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M165" i="22" s="1"/>
  <c r="L166" i="22"/>
  <c r="K166" i="22"/>
  <c r="J166" i="22"/>
  <c r="I166" i="22"/>
  <c r="I165" i="22" s="1"/>
  <c r="H166" i="22"/>
  <c r="G166" i="22"/>
  <c r="F166" i="22"/>
  <c r="E166" i="22"/>
  <c r="E165" i="22" s="1"/>
  <c r="D166" i="22"/>
  <c r="C166" i="22"/>
  <c r="C165" i="22" s="1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P160" i="22"/>
  <c r="H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R157" i="22"/>
  <c r="J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D146" i="22" s="1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O146" i="22" s="1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G146" i="22" s="1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W146" i="22" s="1"/>
  <c r="V147" i="22"/>
  <c r="U147" i="22"/>
  <c r="T147" i="22"/>
  <c r="S147" i="22"/>
  <c r="R147" i="22"/>
  <c r="Q147" i="22"/>
  <c r="Q146" i="22" s="1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L132" i="22" s="1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U132" i="22" s="1"/>
  <c r="T133" i="22"/>
  <c r="T132" i="22" s="1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U175" i="22" s="1"/>
  <c r="T119" i="22"/>
  <c r="T175" i="22" s="1"/>
  <c r="S119" i="22"/>
  <c r="R119" i="22"/>
  <c r="Q119" i="22"/>
  <c r="Q175" i="22" s="1"/>
  <c r="P119" i="22"/>
  <c r="P175" i="22" s="1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175" i="22" s="1"/>
  <c r="W110" i="22"/>
  <c r="W171" i="22" s="1"/>
  <c r="V110" i="22"/>
  <c r="V171" i="22" s="1"/>
  <c r="U110" i="22"/>
  <c r="U171" i="22" s="1"/>
  <c r="T110" i="22"/>
  <c r="S110" i="22"/>
  <c r="S171" i="22" s="1"/>
  <c r="R110" i="22"/>
  <c r="Q110" i="22"/>
  <c r="Q171" i="22" s="1"/>
  <c r="P110" i="22"/>
  <c r="O110" i="22"/>
  <c r="O171" i="22" s="1"/>
  <c r="N110" i="22"/>
  <c r="N171" i="22" s="1"/>
  <c r="M110" i="22"/>
  <c r="M171" i="22" s="1"/>
  <c r="L110" i="22"/>
  <c r="L171" i="22" s="1"/>
  <c r="K110" i="22"/>
  <c r="K171" i="22" s="1"/>
  <c r="J110" i="22"/>
  <c r="J171" i="22" s="1"/>
  <c r="I110" i="22"/>
  <c r="I171" i="22" s="1"/>
  <c r="H110" i="22"/>
  <c r="G110" i="22"/>
  <c r="G171" i="22" s="1"/>
  <c r="F110" i="22"/>
  <c r="F171" i="22" s="1"/>
  <c r="E110" i="22"/>
  <c r="E171" i="22" s="1"/>
  <c r="D110" i="22"/>
  <c r="D171" i="22" s="1"/>
  <c r="C110" i="22"/>
  <c r="C171" i="22" s="1"/>
  <c r="B110" i="22"/>
  <c r="W89" i="22"/>
  <c r="W160" i="22" s="1"/>
  <c r="V89" i="22"/>
  <c r="U89" i="22"/>
  <c r="U160" i="22" s="1"/>
  <c r="T89" i="22"/>
  <c r="T160" i="22" s="1"/>
  <c r="S89" i="22"/>
  <c r="S160" i="22" s="1"/>
  <c r="R89" i="22"/>
  <c r="Q89" i="22"/>
  <c r="P89" i="22"/>
  <c r="O89" i="22"/>
  <c r="O160" i="22" s="1"/>
  <c r="N89" i="22"/>
  <c r="M89" i="22"/>
  <c r="M160" i="22" s="1"/>
  <c r="L89" i="22"/>
  <c r="L160" i="22" s="1"/>
  <c r="K89" i="22"/>
  <c r="K160" i="22" s="1"/>
  <c r="J89" i="22"/>
  <c r="J160" i="22" s="1"/>
  <c r="I89" i="22"/>
  <c r="H89" i="22"/>
  <c r="G89" i="22"/>
  <c r="G160" i="22" s="1"/>
  <c r="F89" i="22"/>
  <c r="E89" i="22"/>
  <c r="E160" i="22" s="1"/>
  <c r="D89" i="22"/>
  <c r="D160" i="22" s="1"/>
  <c r="C89" i="22"/>
  <c r="C160" i="22" s="1"/>
  <c r="B89" i="22"/>
  <c r="B160" i="22" s="1"/>
  <c r="W79" i="22"/>
  <c r="W157" i="22" s="1"/>
  <c r="V79" i="22"/>
  <c r="U79" i="22"/>
  <c r="T79" i="22"/>
  <c r="S79" i="22"/>
  <c r="S157" i="22" s="1"/>
  <c r="R79" i="22"/>
  <c r="Q79" i="22"/>
  <c r="Q157" i="22" s="1"/>
  <c r="P79" i="22"/>
  <c r="P157" i="22" s="1"/>
  <c r="O79" i="22"/>
  <c r="O157" i="22" s="1"/>
  <c r="N79" i="22"/>
  <c r="N157" i="22" s="1"/>
  <c r="M79" i="22"/>
  <c r="L79" i="22"/>
  <c r="K79" i="22"/>
  <c r="J79" i="22"/>
  <c r="I79" i="22"/>
  <c r="I157" i="22" s="1"/>
  <c r="H79" i="22"/>
  <c r="H157" i="22" s="1"/>
  <c r="G79" i="22"/>
  <c r="G157" i="22" s="1"/>
  <c r="F79" i="22"/>
  <c r="F157" i="22" s="1"/>
  <c r="E79" i="22"/>
  <c r="D79" i="22"/>
  <c r="C79" i="22"/>
  <c r="B79" i="22"/>
  <c r="B157" i="22" s="1"/>
  <c r="W60" i="22"/>
  <c r="W153" i="22" s="1"/>
  <c r="V60" i="22"/>
  <c r="V153" i="22" s="1"/>
  <c r="U60" i="22"/>
  <c r="U153" i="22" s="1"/>
  <c r="T60" i="22"/>
  <c r="T153" i="22" s="1"/>
  <c r="S60" i="22"/>
  <c r="R60" i="22"/>
  <c r="Q60" i="22"/>
  <c r="Q153" i="22" s="1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J60" i="22"/>
  <c r="I60" i="22"/>
  <c r="I153" i="22" s="1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B60" i="22"/>
  <c r="W33" i="22"/>
  <c r="V33" i="22"/>
  <c r="V141" i="22" s="1"/>
  <c r="U33" i="22"/>
  <c r="U141" i="22" s="1"/>
  <c r="T33" i="22"/>
  <c r="T141" i="22" s="1"/>
  <c r="S33" i="22"/>
  <c r="R33" i="22"/>
  <c r="Q33" i="22"/>
  <c r="P33" i="22"/>
  <c r="O33" i="22"/>
  <c r="N33" i="22"/>
  <c r="N141" i="22" s="1"/>
  <c r="M33" i="22"/>
  <c r="M141" i="22" s="1"/>
  <c r="L33" i="22"/>
  <c r="L141" i="22" s="1"/>
  <c r="K33" i="22"/>
  <c r="J33" i="22"/>
  <c r="I33" i="22"/>
  <c r="H33" i="22"/>
  <c r="G33" i="22"/>
  <c r="F33" i="22"/>
  <c r="F141" i="22" s="1"/>
  <c r="E33" i="22"/>
  <c r="E141" i="22" s="1"/>
  <c r="D33" i="22"/>
  <c r="D141" i="22" s="1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E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E205" i="21" s="1"/>
  <c r="D206" i="21"/>
  <c r="C206" i="21"/>
  <c r="B206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M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T165" i="21" s="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N165" i="21" s="1"/>
  <c r="M166" i="21"/>
  <c r="L166" i="21"/>
  <c r="K166" i="21"/>
  <c r="K165" i="21" s="1"/>
  <c r="J166" i="21"/>
  <c r="I166" i="21"/>
  <c r="I165" i="21" s="1"/>
  <c r="H166" i="21"/>
  <c r="H165" i="21" s="1"/>
  <c r="G166" i="21"/>
  <c r="G165" i="21" s="1"/>
  <c r="F166" i="21"/>
  <c r="E166" i="21"/>
  <c r="D166" i="21"/>
  <c r="C166" i="21"/>
  <c r="B166" i="21"/>
  <c r="P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J160" i="21"/>
  <c r="C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J146" i="21" s="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T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R146" i="21" s="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B146" i="21" s="1"/>
  <c r="F146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D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G132" i="21" s="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V213" i="21" s="1"/>
  <c r="U119" i="21"/>
  <c r="U213" i="21" s="1"/>
  <c r="T119" i="21"/>
  <c r="S119" i="21"/>
  <c r="S213" i="21" s="1"/>
  <c r="R119" i="21"/>
  <c r="Q119" i="21"/>
  <c r="P119" i="21"/>
  <c r="O119" i="21"/>
  <c r="N119" i="21"/>
  <c r="N213" i="21" s="1"/>
  <c r="M119" i="21"/>
  <c r="M213" i="21" s="1"/>
  <c r="L119" i="21"/>
  <c r="K119" i="21"/>
  <c r="K213" i="21" s="1"/>
  <c r="J119" i="21"/>
  <c r="I119" i="21"/>
  <c r="H119" i="21"/>
  <c r="G119" i="21"/>
  <c r="F119" i="21"/>
  <c r="F213" i="21" s="1"/>
  <c r="E119" i="21"/>
  <c r="E175" i="21" s="1"/>
  <c r="D119" i="21"/>
  <c r="C119" i="21"/>
  <c r="C213" i="21" s="1"/>
  <c r="B119" i="21"/>
  <c r="W110" i="21"/>
  <c r="V110" i="21"/>
  <c r="U110" i="21"/>
  <c r="U211" i="21" s="1"/>
  <c r="T110" i="21"/>
  <c r="S110" i="21"/>
  <c r="R110" i="21"/>
  <c r="Q110" i="21"/>
  <c r="Q171" i="21" s="1"/>
  <c r="P110" i="21"/>
  <c r="O110" i="21"/>
  <c r="N110" i="21"/>
  <c r="M110" i="21"/>
  <c r="M211" i="21" s="1"/>
  <c r="L110" i="21"/>
  <c r="K110" i="21"/>
  <c r="J110" i="21"/>
  <c r="I110" i="21"/>
  <c r="I171" i="21" s="1"/>
  <c r="H110" i="21"/>
  <c r="G110" i="21"/>
  <c r="F110" i="21"/>
  <c r="E110" i="21"/>
  <c r="E211" i="21" s="1"/>
  <c r="D110" i="21"/>
  <c r="C110" i="21"/>
  <c r="B110" i="21"/>
  <c r="W89" i="21"/>
  <c r="W203" i="21" s="1"/>
  <c r="V89" i="21"/>
  <c r="U89" i="21"/>
  <c r="T89" i="21"/>
  <c r="S89" i="21"/>
  <c r="S203" i="22" s="1"/>
  <c r="R89" i="21"/>
  <c r="Q89" i="21"/>
  <c r="P89" i="21"/>
  <c r="O89" i="21"/>
  <c r="O203" i="21" s="1"/>
  <c r="N89" i="21"/>
  <c r="M89" i="21"/>
  <c r="L89" i="21"/>
  <c r="K89" i="21"/>
  <c r="K203" i="21" s="1"/>
  <c r="J89" i="21"/>
  <c r="J203" i="21" s="1"/>
  <c r="I89" i="21"/>
  <c r="H89" i="21"/>
  <c r="G89" i="21"/>
  <c r="G203" i="21" s="1"/>
  <c r="F89" i="21"/>
  <c r="E89" i="21"/>
  <c r="D89" i="21"/>
  <c r="C89" i="21"/>
  <c r="C203" i="21" s="1"/>
  <c r="B89" i="21"/>
  <c r="B203" i="21" s="1"/>
  <c r="W79" i="21"/>
  <c r="V79" i="21"/>
  <c r="U79" i="21"/>
  <c r="U202" i="21" s="1"/>
  <c r="T79" i="21"/>
  <c r="T202" i="21" s="1"/>
  <c r="S79" i="21"/>
  <c r="R79" i="21"/>
  <c r="Q79" i="21"/>
  <c r="Q157" i="21" s="1"/>
  <c r="P79" i="21"/>
  <c r="O79" i="21"/>
  <c r="N79" i="21"/>
  <c r="M79" i="21"/>
  <c r="M202" i="21" s="1"/>
  <c r="L79" i="21"/>
  <c r="K79" i="21"/>
  <c r="J79" i="21"/>
  <c r="I79" i="21"/>
  <c r="I157" i="21" s="1"/>
  <c r="H79" i="21"/>
  <c r="G79" i="21"/>
  <c r="F79" i="21"/>
  <c r="E79" i="21"/>
  <c r="E202" i="21" s="1"/>
  <c r="D79" i="21"/>
  <c r="C79" i="21"/>
  <c r="B79" i="21"/>
  <c r="W60" i="21"/>
  <c r="W201" i="21" s="1"/>
  <c r="V60" i="21"/>
  <c r="U60" i="21"/>
  <c r="U201" i="21" s="1"/>
  <c r="T60" i="21"/>
  <c r="T201" i="21" s="1"/>
  <c r="S60" i="21"/>
  <c r="S153" i="21" s="1"/>
  <c r="R60" i="21"/>
  <c r="Q60" i="21"/>
  <c r="P60" i="21"/>
  <c r="O60" i="21"/>
  <c r="O153" i="21" s="1"/>
  <c r="N60" i="21"/>
  <c r="M60" i="21"/>
  <c r="M201" i="21" s="1"/>
  <c r="L60" i="21"/>
  <c r="L201" i="21" s="1"/>
  <c r="K60" i="21"/>
  <c r="K153" i="21" s="1"/>
  <c r="J60" i="21"/>
  <c r="I60" i="21"/>
  <c r="H60" i="21"/>
  <c r="G60" i="21"/>
  <c r="G153" i="21" s="1"/>
  <c r="F60" i="21"/>
  <c r="E60" i="21"/>
  <c r="E201" i="21" s="1"/>
  <c r="D60" i="21"/>
  <c r="D201" i="21" s="1"/>
  <c r="C60" i="21"/>
  <c r="C153" i="21" s="1"/>
  <c r="B60" i="21"/>
  <c r="W33" i="21"/>
  <c r="W141" i="21" s="1"/>
  <c r="V33" i="21"/>
  <c r="V192" i="21" s="1"/>
  <c r="U33" i="21"/>
  <c r="T33" i="21"/>
  <c r="T192" i="21" s="1"/>
  <c r="S33" i="21"/>
  <c r="S192" i="21" s="1"/>
  <c r="R33" i="21"/>
  <c r="Q33" i="21"/>
  <c r="Q192" i="21" s="1"/>
  <c r="P33" i="21"/>
  <c r="O33" i="21"/>
  <c r="O141" i="21" s="1"/>
  <c r="N33" i="21"/>
  <c r="N192" i="21" s="1"/>
  <c r="M33" i="21"/>
  <c r="L33" i="21"/>
  <c r="L192" i="21" s="1"/>
  <c r="K33" i="21"/>
  <c r="K192" i="21" s="1"/>
  <c r="J33" i="21"/>
  <c r="I33" i="21"/>
  <c r="H33" i="21"/>
  <c r="G33" i="21"/>
  <c r="G141" i="21" s="1"/>
  <c r="F33" i="21"/>
  <c r="F192" i="21" s="1"/>
  <c r="E33" i="21"/>
  <c r="D33" i="21"/>
  <c r="D192" i="21" s="1"/>
  <c r="C33" i="21"/>
  <c r="C192" i="21" s="1"/>
  <c r="B33" i="2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Q71" i="20"/>
  <c r="N71" i="20"/>
  <c r="O70" i="20"/>
  <c r="K70" i="20"/>
  <c r="U69" i="20"/>
  <c r="E69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V60" i="20"/>
  <c r="V113" i="4" s="1"/>
  <c r="T60" i="20"/>
  <c r="T113" i="4" s="1"/>
  <c r="O60" i="20"/>
  <c r="O113" i="4" s="1"/>
  <c r="W58" i="20"/>
  <c r="W42" i="7" s="1"/>
  <c r="V58" i="20"/>
  <c r="U58" i="20"/>
  <c r="T58" i="20"/>
  <c r="S58" i="20"/>
  <c r="R58" i="20"/>
  <c r="Q58" i="20"/>
  <c r="Q42" i="7" s="1"/>
  <c r="P58" i="20"/>
  <c r="O58" i="20"/>
  <c r="N58" i="20"/>
  <c r="M58" i="20"/>
  <c r="L58" i="20"/>
  <c r="K58" i="20"/>
  <c r="J58" i="20"/>
  <c r="I58" i="20"/>
  <c r="H58" i="20"/>
  <c r="G58" i="20"/>
  <c r="G42" i="7" s="1"/>
  <c r="F58" i="20"/>
  <c r="F42" i="7" s="1"/>
  <c r="E58" i="20"/>
  <c r="D58" i="20"/>
  <c r="C58" i="20"/>
  <c r="B58" i="20"/>
  <c r="W54" i="20"/>
  <c r="W71" i="20" s="1"/>
  <c r="V54" i="20"/>
  <c r="V71" i="20" s="1"/>
  <c r="U54" i="20"/>
  <c r="U71" i="20" s="1"/>
  <c r="T54" i="20"/>
  <c r="T68" i="4" s="1"/>
  <c r="S54" i="20"/>
  <c r="R54" i="20"/>
  <c r="Q54" i="20"/>
  <c r="P54" i="20"/>
  <c r="P71" i="20" s="1"/>
  <c r="O54" i="20"/>
  <c r="O71" i="20" s="1"/>
  <c r="N54" i="20"/>
  <c r="M54" i="20"/>
  <c r="M71" i="20" s="1"/>
  <c r="L54" i="20"/>
  <c r="K54" i="20"/>
  <c r="J54" i="20"/>
  <c r="J71" i="20" s="1"/>
  <c r="I54" i="20"/>
  <c r="I71" i="20" s="1"/>
  <c r="H54" i="20"/>
  <c r="H71" i="20" s="1"/>
  <c r="G54" i="20"/>
  <c r="G71" i="20" s="1"/>
  <c r="F54" i="20"/>
  <c r="F71" i="20" s="1"/>
  <c r="E54" i="20"/>
  <c r="E71" i="20" s="1"/>
  <c r="D54" i="20"/>
  <c r="C54" i="20"/>
  <c r="B54" i="20"/>
  <c r="W53" i="20"/>
  <c r="W70" i="20" s="1"/>
  <c r="V53" i="20"/>
  <c r="V67" i="4" s="1"/>
  <c r="V140" i="4" s="1"/>
  <c r="U53" i="20"/>
  <c r="T53" i="20"/>
  <c r="T70" i="20" s="1"/>
  <c r="S53" i="20"/>
  <c r="S70" i="20" s="1"/>
  <c r="R53" i="20"/>
  <c r="Q53" i="20"/>
  <c r="P53" i="20"/>
  <c r="P70" i="20" s="1"/>
  <c r="O53" i="20"/>
  <c r="N53" i="20"/>
  <c r="N67" i="4" s="1"/>
  <c r="N140" i="4" s="1"/>
  <c r="M53" i="20"/>
  <c r="M67" i="4" s="1"/>
  <c r="M140" i="4" s="1"/>
  <c r="L53" i="20"/>
  <c r="K53" i="20"/>
  <c r="J53" i="20"/>
  <c r="I53" i="20"/>
  <c r="H53" i="20"/>
  <c r="H70" i="20" s="1"/>
  <c r="G53" i="20"/>
  <c r="G70" i="20" s="1"/>
  <c r="F53" i="20"/>
  <c r="E53" i="20"/>
  <c r="E67" i="4" s="1"/>
  <c r="E140" i="4" s="1"/>
  <c r="D53" i="20"/>
  <c r="D70" i="20" s="1"/>
  <c r="C53" i="20"/>
  <c r="C70" i="20" s="1"/>
  <c r="B53" i="20"/>
  <c r="W52" i="20"/>
  <c r="V52" i="20"/>
  <c r="V69" i="20" s="1"/>
  <c r="U52" i="20"/>
  <c r="T52" i="20"/>
  <c r="S52" i="20"/>
  <c r="R52" i="20"/>
  <c r="R69" i="20" s="1"/>
  <c r="Q52" i="20"/>
  <c r="Q69" i="20" s="1"/>
  <c r="P52" i="20"/>
  <c r="O52" i="20"/>
  <c r="O51" i="20" s="1"/>
  <c r="O65" i="4" s="1"/>
  <c r="N52" i="20"/>
  <c r="M52" i="20"/>
  <c r="L52" i="20"/>
  <c r="L66" i="4" s="1"/>
  <c r="L139" i="4" s="1"/>
  <c r="K52" i="20"/>
  <c r="J52" i="20"/>
  <c r="J69" i="20" s="1"/>
  <c r="I52" i="20"/>
  <c r="I69" i="20" s="1"/>
  <c r="H52" i="20"/>
  <c r="G52" i="20"/>
  <c r="F52" i="20"/>
  <c r="E52" i="20"/>
  <c r="D52" i="20"/>
  <c r="C52" i="20"/>
  <c r="B5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R3" i="20"/>
  <c r="Q3" i="20"/>
  <c r="P3" i="20"/>
  <c r="P13" i="4" s="1"/>
  <c r="O3" i="20"/>
  <c r="N3" i="20"/>
  <c r="M3" i="20"/>
  <c r="L3" i="20"/>
  <c r="K3" i="20"/>
  <c r="J3" i="20"/>
  <c r="J13" i="4" s="1"/>
  <c r="I3" i="20"/>
  <c r="H3" i="20"/>
  <c r="G3" i="20"/>
  <c r="F3" i="20"/>
  <c r="E3" i="20"/>
  <c r="E13" i="4" s="1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C197" i="19" s="1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D197" i="19" s="1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J197" i="19" s="1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H190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09" i="19" s="1"/>
  <c r="V142" i="19"/>
  <c r="U142" i="19"/>
  <c r="T142" i="19"/>
  <c r="S142" i="19"/>
  <c r="R142" i="19"/>
  <c r="R209" i="19" s="1"/>
  <c r="Q142" i="19"/>
  <c r="Q209" i="19" s="1"/>
  <c r="P142" i="19"/>
  <c r="O142" i="19"/>
  <c r="O209" i="19" s="1"/>
  <c r="N142" i="19"/>
  <c r="M142" i="19"/>
  <c r="L142" i="19"/>
  <c r="L209" i="19" s="1"/>
  <c r="K142" i="19"/>
  <c r="K209" i="19" s="1"/>
  <c r="J142" i="19"/>
  <c r="J209" i="19" s="1"/>
  <c r="I142" i="19"/>
  <c r="I209" i="19" s="1"/>
  <c r="H142" i="19"/>
  <c r="G142" i="19"/>
  <c r="G209" i="19" s="1"/>
  <c r="F142" i="19"/>
  <c r="E142" i="19"/>
  <c r="D142" i="19"/>
  <c r="D209" i="19" s="1"/>
  <c r="C142" i="19"/>
  <c r="C209" i="19" s="1"/>
  <c r="B142" i="19"/>
  <c r="B209" i="19" s="1"/>
  <c r="W121" i="19"/>
  <c r="V121" i="19"/>
  <c r="U121" i="19"/>
  <c r="U203" i="19" s="1"/>
  <c r="T121" i="19"/>
  <c r="T203" i="19" s="1"/>
  <c r="S121" i="19"/>
  <c r="S203" i="19" s="1"/>
  <c r="R121" i="19"/>
  <c r="Q121" i="19"/>
  <c r="P121" i="19"/>
  <c r="P203" i="19" s="1"/>
  <c r="O121" i="19"/>
  <c r="O203" i="19" s="1"/>
  <c r="N121" i="19"/>
  <c r="M121" i="19"/>
  <c r="M203" i="19" s="1"/>
  <c r="L121" i="19"/>
  <c r="L203" i="19" s="1"/>
  <c r="K121" i="19"/>
  <c r="K203" i="19" s="1"/>
  <c r="J121" i="19"/>
  <c r="I121" i="19"/>
  <c r="H121" i="19"/>
  <c r="H203" i="19" s="1"/>
  <c r="G121" i="19"/>
  <c r="G203" i="19" s="1"/>
  <c r="F121" i="19"/>
  <c r="E121" i="19"/>
  <c r="E203" i="19" s="1"/>
  <c r="D121" i="19"/>
  <c r="D203" i="19" s="1"/>
  <c r="C121" i="19"/>
  <c r="C203" i="19" s="1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W61" i="19" s="1"/>
  <c r="W81" i="16" s="1"/>
  <c r="W110" i="4" s="1"/>
  <c r="V72" i="19"/>
  <c r="U72" i="19"/>
  <c r="T72" i="19"/>
  <c r="S72" i="19"/>
  <c r="R72" i="19"/>
  <c r="Q72" i="19"/>
  <c r="Q61" i="19" s="1"/>
  <c r="Q187" i="19" s="1"/>
  <c r="P72" i="19"/>
  <c r="O72" i="19"/>
  <c r="O61" i="19" s="1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P61" i="19"/>
  <c r="P190" i="19" s="1"/>
  <c r="L61" i="19"/>
  <c r="I61" i="19"/>
  <c r="I191" i="19" s="1"/>
  <c r="H61" i="19"/>
  <c r="W44" i="19"/>
  <c r="V44" i="19"/>
  <c r="U44" i="19"/>
  <c r="T44" i="19"/>
  <c r="T5" i="19" s="1"/>
  <c r="T80" i="16" s="1"/>
  <c r="T109" i="4" s="1"/>
  <c r="S44" i="19"/>
  <c r="S5" i="19" s="1"/>
  <c r="S80" i="16" s="1"/>
  <c r="S109" i="4" s="1"/>
  <c r="R44" i="19"/>
  <c r="Q44" i="19"/>
  <c r="P44" i="19"/>
  <c r="O44" i="19"/>
  <c r="O5" i="19" s="1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P5" i="19"/>
  <c r="P77" i="16" s="1"/>
  <c r="L5" i="19"/>
  <c r="L165" i="19" s="1"/>
  <c r="K5" i="19"/>
  <c r="K80" i="16" s="1"/>
  <c r="K109" i="4" s="1"/>
  <c r="H5" i="19"/>
  <c r="H169" i="19" s="1"/>
  <c r="G5" i="19"/>
  <c r="G169" i="19" s="1"/>
  <c r="E5" i="19"/>
  <c r="D5" i="19"/>
  <c r="D169" i="19" s="1"/>
  <c r="C5" i="19"/>
  <c r="C171" i="19" s="1"/>
  <c r="B5" i="19"/>
  <c r="B176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5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S209" i="18"/>
  <c r="K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N203" i="18"/>
  <c r="F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B197" i="18" s="1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C197" i="18" s="1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L197" i="18" s="1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H190" i="18"/>
  <c r="G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V184" i="18"/>
  <c r="U184" i="18"/>
  <c r="T184" i="18"/>
  <c r="M184" i="18"/>
  <c r="L184" i="18"/>
  <c r="E184" i="18"/>
  <c r="D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H178" i="18"/>
  <c r="P164" i="18"/>
  <c r="W142" i="18"/>
  <c r="V142" i="18"/>
  <c r="U142" i="18"/>
  <c r="T142" i="18"/>
  <c r="S142" i="18"/>
  <c r="R142" i="18"/>
  <c r="R209" i="18" s="1"/>
  <c r="Q142" i="18"/>
  <c r="Q209" i="18" s="1"/>
  <c r="P142" i="18"/>
  <c r="P209" i="18" s="1"/>
  <c r="O142" i="18"/>
  <c r="N142" i="18"/>
  <c r="M142" i="18"/>
  <c r="L142" i="18"/>
  <c r="K142" i="18"/>
  <c r="J142" i="18"/>
  <c r="J209" i="18" s="1"/>
  <c r="I142" i="18"/>
  <c r="I209" i="18" s="1"/>
  <c r="H142" i="18"/>
  <c r="H209" i="18" s="1"/>
  <c r="G142" i="18"/>
  <c r="F142" i="18"/>
  <c r="E142" i="18"/>
  <c r="D142" i="18"/>
  <c r="C142" i="18"/>
  <c r="C209" i="18" s="1"/>
  <c r="B142" i="18"/>
  <c r="B209" i="18" s="1"/>
  <c r="W121" i="18"/>
  <c r="W203" i="18" s="1"/>
  <c r="V121" i="18"/>
  <c r="V203" i="18" s="1"/>
  <c r="U121" i="18"/>
  <c r="T121" i="18"/>
  <c r="S121" i="18"/>
  <c r="S203" i="18" s="1"/>
  <c r="R121" i="18"/>
  <c r="R203" i="18" s="1"/>
  <c r="Q121" i="18"/>
  <c r="P121" i="18"/>
  <c r="O121" i="18"/>
  <c r="O203" i="18" s="1"/>
  <c r="N121" i="18"/>
  <c r="M121" i="18"/>
  <c r="L121" i="18"/>
  <c r="K121" i="18"/>
  <c r="K203" i="18" s="1"/>
  <c r="J121" i="18"/>
  <c r="J203" i="18" s="1"/>
  <c r="I121" i="18"/>
  <c r="H121" i="18"/>
  <c r="G121" i="18"/>
  <c r="G203" i="18" s="1"/>
  <c r="F121" i="18"/>
  <c r="E121" i="18"/>
  <c r="D121" i="18"/>
  <c r="C121" i="18"/>
  <c r="C203" i="18" s="1"/>
  <c r="B121" i="18"/>
  <c r="B203" i="18" s="1"/>
  <c r="W93" i="18"/>
  <c r="W190" i="18" s="1"/>
  <c r="V93" i="18"/>
  <c r="V190" i="18" s="1"/>
  <c r="U93" i="18"/>
  <c r="U190" i="18" s="1"/>
  <c r="T93" i="18"/>
  <c r="T190" i="18" s="1"/>
  <c r="S93" i="18"/>
  <c r="R93" i="18"/>
  <c r="R190" i="18" s="1"/>
  <c r="Q93" i="18"/>
  <c r="Q190" i="18" s="1"/>
  <c r="P93" i="18"/>
  <c r="P190" i="18" s="1"/>
  <c r="O93" i="18"/>
  <c r="O190" i="18" s="1"/>
  <c r="N93" i="18"/>
  <c r="N190" i="18" s="1"/>
  <c r="M93" i="18"/>
  <c r="M190" i="18" s="1"/>
  <c r="L93" i="18"/>
  <c r="L190" i="18" s="1"/>
  <c r="K93" i="18"/>
  <c r="J93" i="18"/>
  <c r="J190" i="18" s="1"/>
  <c r="I93" i="18"/>
  <c r="I190" i="18" s="1"/>
  <c r="H93" i="18"/>
  <c r="G93" i="18"/>
  <c r="F93" i="18"/>
  <c r="F190" i="18" s="1"/>
  <c r="E93" i="18"/>
  <c r="E190" i="18" s="1"/>
  <c r="D93" i="18"/>
  <c r="D190" i="18" s="1"/>
  <c r="C93" i="18"/>
  <c r="C190" i="18" s="1"/>
  <c r="B93" i="18"/>
  <c r="B190" i="18" s="1"/>
  <c r="W72" i="18"/>
  <c r="W184" i="18" s="1"/>
  <c r="V72" i="18"/>
  <c r="U72" i="18"/>
  <c r="T72" i="18"/>
  <c r="S72" i="18"/>
  <c r="S184" i="18" s="1"/>
  <c r="R72" i="18"/>
  <c r="R184" i="18" s="1"/>
  <c r="Q72" i="18"/>
  <c r="P72" i="18"/>
  <c r="O72" i="18"/>
  <c r="O184" i="18" s="1"/>
  <c r="N72" i="18"/>
  <c r="N184" i="18" s="1"/>
  <c r="M72" i="18"/>
  <c r="L72" i="18"/>
  <c r="K72" i="18"/>
  <c r="K184" i="18" s="1"/>
  <c r="J72" i="18"/>
  <c r="J184" i="18" s="1"/>
  <c r="I72" i="18"/>
  <c r="H72" i="18"/>
  <c r="G72" i="18"/>
  <c r="G184" i="18" s="1"/>
  <c r="F72" i="18"/>
  <c r="F184" i="18" s="1"/>
  <c r="E72" i="18"/>
  <c r="D72" i="18"/>
  <c r="C72" i="18"/>
  <c r="C184" i="18" s="1"/>
  <c r="B72" i="18"/>
  <c r="B184" i="18" s="1"/>
  <c r="W44" i="18"/>
  <c r="V44" i="18"/>
  <c r="V226" i="18" s="1"/>
  <c r="U44" i="18"/>
  <c r="T44" i="18"/>
  <c r="S44" i="18"/>
  <c r="R44" i="18"/>
  <c r="R5" i="18" s="1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223" i="18" s="1"/>
  <c r="U16" i="18"/>
  <c r="T16" i="18"/>
  <c r="T96" i="16" s="1"/>
  <c r="S16" i="18"/>
  <c r="S96" i="16" s="1"/>
  <c r="R16" i="18"/>
  <c r="Q16" i="18"/>
  <c r="P16" i="18"/>
  <c r="P5" i="18" s="1"/>
  <c r="O16" i="18"/>
  <c r="O223" i="18" s="1"/>
  <c r="N16" i="18"/>
  <c r="N223" i="18" s="1"/>
  <c r="M16" i="18"/>
  <c r="L16" i="18"/>
  <c r="L96" i="16" s="1"/>
  <c r="K16" i="18"/>
  <c r="K5" i="18" s="1"/>
  <c r="J16" i="18"/>
  <c r="J5" i="18" s="1"/>
  <c r="J97" i="16" s="1"/>
  <c r="I16" i="18"/>
  <c r="I5" i="18" s="1"/>
  <c r="I173" i="18" s="1"/>
  <c r="H16" i="18"/>
  <c r="G16" i="18"/>
  <c r="G223" i="18" s="1"/>
  <c r="F16" i="18"/>
  <c r="F223" i="18" s="1"/>
  <c r="E16" i="18"/>
  <c r="D16" i="18"/>
  <c r="D96" i="16" s="1"/>
  <c r="C16" i="18"/>
  <c r="B16" i="18"/>
  <c r="B5" i="18" s="1"/>
  <c r="B165" i="18" s="1"/>
  <c r="S5" i="18"/>
  <c r="S165" i="18" s="1"/>
  <c r="Q5" i="18"/>
  <c r="Q173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G248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S246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N209" i="17"/>
  <c r="E209" i="17"/>
  <c r="D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K203" i="17"/>
  <c r="B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D197" i="17" s="1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L178" i="17" s="1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S190" i="17"/>
  <c r="R190" i="17"/>
  <c r="D190" i="17"/>
  <c r="B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Q184" i="17"/>
  <c r="I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T178" i="17" s="1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E172" i="17"/>
  <c r="H170" i="17"/>
  <c r="U168" i="17"/>
  <c r="H166" i="17"/>
  <c r="U165" i="17"/>
  <c r="E161" i="17"/>
  <c r="W142" i="17"/>
  <c r="W248" i="17" s="1"/>
  <c r="V142" i="17"/>
  <c r="V248" i="17" s="1"/>
  <c r="U142" i="17"/>
  <c r="U248" i="17" s="1"/>
  <c r="T142" i="17"/>
  <c r="T248" i="17" s="1"/>
  <c r="S142" i="17"/>
  <c r="S248" i="17" s="1"/>
  <c r="R142" i="17"/>
  <c r="Q142" i="17"/>
  <c r="P142" i="17"/>
  <c r="O142" i="17"/>
  <c r="O248" i="17" s="1"/>
  <c r="N142" i="17"/>
  <c r="N248" i="17" s="1"/>
  <c r="M142" i="17"/>
  <c r="M248" i="17" s="1"/>
  <c r="L142" i="17"/>
  <c r="L248" i="17" s="1"/>
  <c r="K142" i="17"/>
  <c r="K248" i="17" s="1"/>
  <c r="J142" i="17"/>
  <c r="I142" i="17"/>
  <c r="H142" i="17"/>
  <c r="G142" i="17"/>
  <c r="F142" i="17"/>
  <c r="F248" i="17" s="1"/>
  <c r="E142" i="17"/>
  <c r="E248" i="17" s="1"/>
  <c r="D142" i="17"/>
  <c r="D248" i="17" s="1"/>
  <c r="C142" i="17"/>
  <c r="C248" i="17" s="1"/>
  <c r="B142" i="17"/>
  <c r="W121" i="17"/>
  <c r="V121" i="17"/>
  <c r="U121" i="17"/>
  <c r="T121" i="17"/>
  <c r="T246" i="17" s="1"/>
  <c r="S121" i="17"/>
  <c r="R121" i="17"/>
  <c r="R246" i="17" s="1"/>
  <c r="Q121" i="17"/>
  <c r="Q246" i="17" s="1"/>
  <c r="P121" i="17"/>
  <c r="O121" i="17"/>
  <c r="N121" i="17"/>
  <c r="N246" i="17" s="1"/>
  <c r="M121" i="17"/>
  <c r="L121" i="17"/>
  <c r="L203" i="17" s="1"/>
  <c r="K121" i="17"/>
  <c r="K246" i="17" s="1"/>
  <c r="J121" i="17"/>
  <c r="J246" i="17" s="1"/>
  <c r="I121" i="17"/>
  <c r="I246" i="17" s="1"/>
  <c r="H121" i="17"/>
  <c r="G121" i="17"/>
  <c r="F121" i="17"/>
  <c r="E121" i="17"/>
  <c r="D121" i="17"/>
  <c r="C121" i="17"/>
  <c r="C246" i="19" s="1"/>
  <c r="B121" i="17"/>
  <c r="B246" i="17" s="1"/>
  <c r="W93" i="17"/>
  <c r="W237" i="17" s="1"/>
  <c r="V93" i="17"/>
  <c r="U93" i="17"/>
  <c r="T93" i="17"/>
  <c r="T237" i="17" s="1"/>
  <c r="S93" i="17"/>
  <c r="S237" i="19" s="1"/>
  <c r="R93" i="17"/>
  <c r="R237" i="17" s="1"/>
  <c r="Q93" i="17"/>
  <c r="Q237" i="17" s="1"/>
  <c r="P93" i="17"/>
  <c r="P237" i="17" s="1"/>
  <c r="O93" i="17"/>
  <c r="O237" i="17" s="1"/>
  <c r="N93" i="17"/>
  <c r="M93" i="17"/>
  <c r="L93" i="17"/>
  <c r="L237" i="17" s="1"/>
  <c r="K93" i="17"/>
  <c r="J93" i="17"/>
  <c r="J237" i="17" s="1"/>
  <c r="I93" i="17"/>
  <c r="I237" i="17" s="1"/>
  <c r="H93" i="17"/>
  <c r="H237" i="17" s="1"/>
  <c r="G93" i="17"/>
  <c r="G237" i="17" s="1"/>
  <c r="F93" i="17"/>
  <c r="E93" i="17"/>
  <c r="D93" i="17"/>
  <c r="D237" i="17" s="1"/>
  <c r="C93" i="17"/>
  <c r="C237" i="17" s="1"/>
  <c r="B93" i="17"/>
  <c r="B237" i="17" s="1"/>
  <c r="W72" i="17"/>
  <c r="V72" i="17"/>
  <c r="V235" i="17" s="1"/>
  <c r="U72" i="17"/>
  <c r="U235" i="17" s="1"/>
  <c r="T72" i="17"/>
  <c r="S72" i="17"/>
  <c r="R72" i="17"/>
  <c r="Q72" i="17"/>
  <c r="Q235" i="17" s="1"/>
  <c r="P72" i="17"/>
  <c r="P235" i="19" s="1"/>
  <c r="O72" i="17"/>
  <c r="O235" i="19" s="1"/>
  <c r="N72" i="17"/>
  <c r="N235" i="17" s="1"/>
  <c r="M72" i="17"/>
  <c r="M235" i="17" s="1"/>
  <c r="L72" i="17"/>
  <c r="K72" i="17"/>
  <c r="J72" i="17"/>
  <c r="I72" i="17"/>
  <c r="I235" i="17" s="1"/>
  <c r="H72" i="17"/>
  <c r="G72" i="17"/>
  <c r="G235" i="19" s="1"/>
  <c r="F72" i="17"/>
  <c r="F235" i="17" s="1"/>
  <c r="E72" i="17"/>
  <c r="D72" i="17"/>
  <c r="C72" i="17"/>
  <c r="B72" i="17"/>
  <c r="W44" i="17"/>
  <c r="W5" i="17" s="1"/>
  <c r="V44" i="17"/>
  <c r="U44" i="17"/>
  <c r="U226" i="17" s="1"/>
  <c r="T44" i="17"/>
  <c r="T226" i="17" s="1"/>
  <c r="S44" i="17"/>
  <c r="R44" i="17"/>
  <c r="Q44" i="17"/>
  <c r="P44" i="17"/>
  <c r="O44" i="17"/>
  <c r="O226" i="17" s="1"/>
  <c r="N44" i="17"/>
  <c r="N226" i="17" s="1"/>
  <c r="M44" i="17"/>
  <c r="M226" i="17" s="1"/>
  <c r="L44" i="17"/>
  <c r="L226" i="17" s="1"/>
  <c r="K44" i="17"/>
  <c r="J44" i="17"/>
  <c r="I44" i="17"/>
  <c r="H44" i="17"/>
  <c r="G44" i="17"/>
  <c r="F44" i="17"/>
  <c r="E44" i="17"/>
  <c r="E226" i="17" s="1"/>
  <c r="D44" i="17"/>
  <c r="D226" i="17" s="1"/>
  <c r="C44" i="17"/>
  <c r="B44" i="17"/>
  <c r="U5" i="17"/>
  <c r="U174" i="17" s="1"/>
  <c r="P5" i="17"/>
  <c r="P162" i="17" s="1"/>
  <c r="N5" i="17"/>
  <c r="N53" i="16" s="1"/>
  <c r="N62" i="4" s="1"/>
  <c r="I5" i="17"/>
  <c r="H5" i="17"/>
  <c r="H174" i="17" s="1"/>
  <c r="G5" i="17"/>
  <c r="G174" i="17" s="1"/>
  <c r="F5" i="17"/>
  <c r="F173" i="17" s="1"/>
  <c r="E5" i="17"/>
  <c r="E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P97" i="16"/>
  <c r="P95" i="16" s="1"/>
  <c r="R96" i="16"/>
  <c r="Q96" i="16"/>
  <c r="P96" i="16"/>
  <c r="F93" i="16"/>
  <c r="J92" i="16"/>
  <c r="E92" i="16"/>
  <c r="D92" i="16"/>
  <c r="C92" i="16"/>
  <c r="U90" i="16"/>
  <c r="Q90" i="16"/>
  <c r="P90" i="16"/>
  <c r="O90" i="16"/>
  <c r="M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U82" i="16"/>
  <c r="U111" i="4" s="1"/>
  <c r="T82" i="16"/>
  <c r="T111" i="4" s="1"/>
  <c r="S82" i="16"/>
  <c r="R82" i="16"/>
  <c r="Q82" i="16"/>
  <c r="P82" i="16"/>
  <c r="O82" i="16"/>
  <c r="O111" i="4" s="1"/>
  <c r="N82" i="16"/>
  <c r="N103" i="16" s="1"/>
  <c r="M82" i="16"/>
  <c r="L82" i="16"/>
  <c r="K82" i="16"/>
  <c r="J82" i="16"/>
  <c r="I82" i="16"/>
  <c r="H82" i="16"/>
  <c r="G82" i="16"/>
  <c r="F82" i="16"/>
  <c r="E82" i="16"/>
  <c r="E111" i="4" s="1"/>
  <c r="D82" i="16"/>
  <c r="C82" i="16"/>
  <c r="B82" i="16"/>
  <c r="P81" i="16"/>
  <c r="L81" i="16"/>
  <c r="I81" i="16"/>
  <c r="I110" i="4" s="1"/>
  <c r="H81" i="16"/>
  <c r="H110" i="4" s="1"/>
  <c r="P80" i="16"/>
  <c r="P109" i="4" s="1"/>
  <c r="W78" i="16"/>
  <c r="W41" i="7" s="1"/>
  <c r="V78" i="16"/>
  <c r="U78" i="16"/>
  <c r="T78" i="16"/>
  <c r="S78" i="16"/>
  <c r="R78" i="16"/>
  <c r="R41" i="7" s="1"/>
  <c r="Q78" i="16"/>
  <c r="P78" i="16"/>
  <c r="P41" i="7" s="1"/>
  <c r="O78" i="16"/>
  <c r="N78" i="16"/>
  <c r="M78" i="16"/>
  <c r="M41" i="7" s="1"/>
  <c r="L78" i="16"/>
  <c r="K78" i="16"/>
  <c r="J78" i="16"/>
  <c r="J41" i="7" s="1"/>
  <c r="I78" i="16"/>
  <c r="H78" i="16"/>
  <c r="G78" i="16"/>
  <c r="G41" i="7" s="1"/>
  <c r="F78" i="16"/>
  <c r="F41" i="7" s="1"/>
  <c r="E78" i="16"/>
  <c r="D78" i="16"/>
  <c r="D41" i="7" s="1"/>
  <c r="C78" i="16"/>
  <c r="C41" i="7" s="1"/>
  <c r="B78" i="16"/>
  <c r="B41" i="7" s="1"/>
  <c r="A74" i="16"/>
  <c r="A73" i="16"/>
  <c r="W72" i="16"/>
  <c r="W90" i="16" s="1"/>
  <c r="V72" i="16"/>
  <c r="V71" i="16" s="1"/>
  <c r="U72" i="16"/>
  <c r="T72" i="16"/>
  <c r="T90" i="16" s="1"/>
  <c r="S72" i="16"/>
  <c r="R72" i="16"/>
  <c r="Q72" i="16"/>
  <c r="P72" i="16"/>
  <c r="O72" i="16"/>
  <c r="N72" i="16"/>
  <c r="N90" i="16" s="1"/>
  <c r="M72" i="16"/>
  <c r="M71" i="16" s="1"/>
  <c r="L72" i="16"/>
  <c r="L90" i="16" s="1"/>
  <c r="K72" i="16"/>
  <c r="J72" i="16"/>
  <c r="I72" i="16"/>
  <c r="I90" i="16" s="1"/>
  <c r="H72" i="16"/>
  <c r="H90" i="16" s="1"/>
  <c r="G72" i="16"/>
  <c r="G90" i="16" s="1"/>
  <c r="F72" i="16"/>
  <c r="F71" i="16" s="1"/>
  <c r="E72" i="16"/>
  <c r="E71" i="16" s="1"/>
  <c r="D72" i="16"/>
  <c r="D90" i="16" s="1"/>
  <c r="C72" i="16"/>
  <c r="B72" i="16"/>
  <c r="A72" i="16"/>
  <c r="W71" i="16"/>
  <c r="U71" i="16"/>
  <c r="Q71" i="16"/>
  <c r="P71" i="16"/>
  <c r="O71" i="16"/>
  <c r="N71" i="16"/>
  <c r="I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V64" i="4" s="1"/>
  <c r="U55" i="16"/>
  <c r="U64" i="4" s="1"/>
  <c r="T55" i="16"/>
  <c r="S55" i="16"/>
  <c r="R55" i="16"/>
  <c r="R64" i="4" s="1"/>
  <c r="R137" i="4" s="1"/>
  <c r="Q55" i="16"/>
  <c r="Q64" i="4" s="1"/>
  <c r="Q137" i="4" s="1"/>
  <c r="P55" i="16"/>
  <c r="P93" i="16" s="1"/>
  <c r="O55" i="16"/>
  <c r="O64" i="4" s="1"/>
  <c r="O137" i="4" s="1"/>
  <c r="N55" i="16"/>
  <c r="N93" i="16" s="1"/>
  <c r="M55" i="16"/>
  <c r="L55" i="16"/>
  <c r="K55" i="16"/>
  <c r="J55" i="16"/>
  <c r="I55" i="16"/>
  <c r="H55" i="16"/>
  <c r="H93" i="16" s="1"/>
  <c r="G55" i="16"/>
  <c r="G103" i="16" s="1"/>
  <c r="G166" i="4" s="1"/>
  <c r="F55" i="16"/>
  <c r="E55" i="16"/>
  <c r="D55" i="16"/>
  <c r="D103" i="16" s="1"/>
  <c r="C55" i="16"/>
  <c r="C103" i="16" s="1"/>
  <c r="B55" i="16"/>
  <c r="W54" i="16"/>
  <c r="V54" i="16"/>
  <c r="V92" i="16" s="1"/>
  <c r="U54" i="16"/>
  <c r="U92" i="16" s="1"/>
  <c r="T54" i="16"/>
  <c r="T92" i="16" s="1"/>
  <c r="S54" i="16"/>
  <c r="S92" i="16" s="1"/>
  <c r="R54" i="16"/>
  <c r="R92" i="16" s="1"/>
  <c r="Q54" i="16"/>
  <c r="P54" i="16"/>
  <c r="P63" i="4" s="1"/>
  <c r="P136" i="4" s="1"/>
  <c r="O54" i="16"/>
  <c r="O63" i="4" s="1"/>
  <c r="O136" i="4" s="1"/>
  <c r="N54" i="16"/>
  <c r="N92" i="16" s="1"/>
  <c r="M54" i="16"/>
  <c r="M63" i="4" s="1"/>
  <c r="M136" i="4" s="1"/>
  <c r="L54" i="16"/>
  <c r="K54" i="16"/>
  <c r="K63" i="4" s="1"/>
  <c r="J54" i="16"/>
  <c r="J63" i="4" s="1"/>
  <c r="I54" i="16"/>
  <c r="H54" i="16"/>
  <c r="G54" i="16"/>
  <c r="G63" i="4" s="1"/>
  <c r="G136" i="4" s="1"/>
  <c r="F54" i="16"/>
  <c r="F92" i="16" s="1"/>
  <c r="E54" i="16"/>
  <c r="D54" i="16"/>
  <c r="D63" i="4" s="1"/>
  <c r="C54" i="16"/>
  <c r="B54" i="16"/>
  <c r="B92" i="16" s="1"/>
  <c r="E5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V9" i="4" s="1"/>
  <c r="U4" i="16"/>
  <c r="U3" i="16" s="1"/>
  <c r="U9" i="4" s="1"/>
  <c r="T4" i="16"/>
  <c r="T3" i="16" s="1"/>
  <c r="S4" i="16"/>
  <c r="S3" i="16" s="1"/>
  <c r="S9" i="4" s="1"/>
  <c r="R4" i="16"/>
  <c r="R3" i="16" s="1"/>
  <c r="Q4" i="16"/>
  <c r="P4" i="16"/>
  <c r="P3" i="16" s="1"/>
  <c r="O4" i="16"/>
  <c r="O3" i="16" s="1"/>
  <c r="N4" i="16"/>
  <c r="N3" i="16" s="1"/>
  <c r="N9" i="4" s="1"/>
  <c r="M4" i="16"/>
  <c r="L4" i="16"/>
  <c r="K4" i="16"/>
  <c r="J4" i="16"/>
  <c r="J3" i="16" s="1"/>
  <c r="I4" i="16"/>
  <c r="H4" i="16"/>
  <c r="G4" i="16"/>
  <c r="G3" i="16" s="1"/>
  <c r="F4" i="16"/>
  <c r="F3" i="16" s="1"/>
  <c r="E4" i="16"/>
  <c r="D4" i="16"/>
  <c r="C4" i="16"/>
  <c r="B4" i="16"/>
  <c r="B3" i="16" s="1"/>
  <c r="Q3" i="16"/>
  <c r="M3" i="16"/>
  <c r="L3" i="16"/>
  <c r="K3" i="16"/>
  <c r="I3" i="16"/>
  <c r="H3" i="16"/>
  <c r="E3" i="16"/>
  <c r="D3" i="16"/>
  <c r="D9" i="4" s="1"/>
  <c r="C3" i="16"/>
  <c r="C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P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D211" i="15"/>
  <c r="P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F199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T187" i="15" s="1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W187" i="15" s="1"/>
  <c r="V189" i="15"/>
  <c r="V187" i="15" s="1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H187" i="15" s="1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T181" i="15"/>
  <c r="M181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I162" i="15" s="1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R162" i="15" s="1"/>
  <c r="Q163" i="15"/>
  <c r="Q162" i="15" s="1"/>
  <c r="P163" i="15"/>
  <c r="P162" i="15" s="1"/>
  <c r="O163" i="15"/>
  <c r="N163" i="15"/>
  <c r="M163" i="15"/>
  <c r="L163" i="15"/>
  <c r="K163" i="15"/>
  <c r="K162" i="15" s="1"/>
  <c r="J163" i="15"/>
  <c r="I163" i="15"/>
  <c r="H163" i="15"/>
  <c r="G163" i="15"/>
  <c r="F163" i="15"/>
  <c r="E163" i="15"/>
  <c r="D163" i="15"/>
  <c r="C163" i="15"/>
  <c r="B163" i="15"/>
  <c r="W141" i="15"/>
  <c r="V141" i="15"/>
  <c r="U141" i="15"/>
  <c r="T141" i="15"/>
  <c r="T115" i="15" s="1"/>
  <c r="S141" i="15"/>
  <c r="S115" i="15" s="1"/>
  <c r="S78" i="12" s="1"/>
  <c r="R141" i="15"/>
  <c r="R261" i="15" s="1"/>
  <c r="Q141" i="15"/>
  <c r="Q261" i="15" s="1"/>
  <c r="P141" i="15"/>
  <c r="P115" i="15" s="1"/>
  <c r="P78" i="12" s="1"/>
  <c r="P107" i="4" s="1"/>
  <c r="O141" i="15"/>
  <c r="O115" i="15" s="1"/>
  <c r="O78" i="12" s="1"/>
  <c r="O107" i="4" s="1"/>
  <c r="N141" i="15"/>
  <c r="M141" i="15"/>
  <c r="M115" i="15" s="1"/>
  <c r="L141" i="15"/>
  <c r="L115" i="15" s="1"/>
  <c r="L78" i="12" s="1"/>
  <c r="L107" i="4" s="1"/>
  <c r="K141" i="15"/>
  <c r="J141" i="15"/>
  <c r="J115" i="15" s="1"/>
  <c r="I141" i="15"/>
  <c r="I115" i="15" s="1"/>
  <c r="H141" i="15"/>
  <c r="G141" i="15"/>
  <c r="F141" i="15"/>
  <c r="E141" i="15"/>
  <c r="E115" i="15" s="1"/>
  <c r="E78" i="12" s="1"/>
  <c r="E107" i="4" s="1"/>
  <c r="D141" i="15"/>
  <c r="C141" i="15"/>
  <c r="C115" i="15" s="1"/>
  <c r="B141" i="15"/>
  <c r="U115" i="15"/>
  <c r="D115" i="15"/>
  <c r="B115" i="15"/>
  <c r="B211" i="15" s="1"/>
  <c r="W97" i="15"/>
  <c r="W199" i="15" s="1"/>
  <c r="V97" i="15"/>
  <c r="V199" i="15" s="1"/>
  <c r="U97" i="15"/>
  <c r="U199" i="15" s="1"/>
  <c r="T97" i="15"/>
  <c r="S97" i="15"/>
  <c r="R97" i="15"/>
  <c r="Q97" i="15"/>
  <c r="P97" i="15"/>
  <c r="O97" i="15"/>
  <c r="O199" i="15" s="1"/>
  <c r="N97" i="15"/>
  <c r="N199" i="15" s="1"/>
  <c r="M97" i="15"/>
  <c r="M199" i="15" s="1"/>
  <c r="L97" i="15"/>
  <c r="K97" i="15"/>
  <c r="K199" i="15" s="1"/>
  <c r="J97" i="15"/>
  <c r="I97" i="15"/>
  <c r="H97" i="15"/>
  <c r="G97" i="15"/>
  <c r="G199" i="15" s="1"/>
  <c r="F97" i="15"/>
  <c r="E97" i="15"/>
  <c r="E199" i="15" s="1"/>
  <c r="D97" i="15"/>
  <c r="C97" i="15"/>
  <c r="B97" i="15"/>
  <c r="W53" i="15"/>
  <c r="W241" i="15" s="1"/>
  <c r="V53" i="15"/>
  <c r="V241" i="15" s="1"/>
  <c r="U53" i="15"/>
  <c r="U34" i="15" s="1"/>
  <c r="U233" i="15" s="1"/>
  <c r="T53" i="15"/>
  <c r="T241" i="15" s="1"/>
  <c r="S53" i="15"/>
  <c r="S181" i="15" s="1"/>
  <c r="R53" i="15"/>
  <c r="R181" i="15" s="1"/>
  <c r="Q53" i="15"/>
  <c r="P53" i="15"/>
  <c r="O53" i="15"/>
  <c r="O241" i="15" s="1"/>
  <c r="N53" i="15"/>
  <c r="N241" i="15" s="1"/>
  <c r="M53" i="15"/>
  <c r="M34" i="15" s="1"/>
  <c r="M233" i="15" s="1"/>
  <c r="L53" i="15"/>
  <c r="L241" i="15" s="1"/>
  <c r="K53" i="15"/>
  <c r="K181" i="15" s="1"/>
  <c r="J53" i="15"/>
  <c r="I53" i="15"/>
  <c r="H53" i="15"/>
  <c r="G53" i="15"/>
  <c r="G34" i="15" s="1"/>
  <c r="F53" i="15"/>
  <c r="F34" i="15" s="1"/>
  <c r="E53" i="15"/>
  <c r="E34" i="15" s="1"/>
  <c r="E181" i="15" s="1"/>
  <c r="D53" i="15"/>
  <c r="D34" i="15" s="1"/>
  <c r="C53" i="15"/>
  <c r="B53" i="15"/>
  <c r="V34" i="15"/>
  <c r="T34" i="15"/>
  <c r="T233" i="15" s="1"/>
  <c r="C34" i="15"/>
  <c r="C185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Q204" i="14" s="1"/>
  <c r="P205" i="14"/>
  <c r="O205" i="14"/>
  <c r="N205" i="14"/>
  <c r="M205" i="14"/>
  <c r="L205" i="14"/>
  <c r="K205" i="14"/>
  <c r="J205" i="14"/>
  <c r="J204" i="14" s="1"/>
  <c r="I205" i="14"/>
  <c r="H205" i="14"/>
  <c r="G205" i="14"/>
  <c r="F205" i="14"/>
  <c r="E205" i="14"/>
  <c r="D205" i="14"/>
  <c r="C205" i="14"/>
  <c r="B205" i="14"/>
  <c r="R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B187" i="14" s="1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U189" i="14"/>
  <c r="T189" i="14"/>
  <c r="S189" i="14"/>
  <c r="R189" i="14"/>
  <c r="R187" i="14" s="1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Q187" i="14" s="1"/>
  <c r="P188" i="14"/>
  <c r="O188" i="14"/>
  <c r="N188" i="14"/>
  <c r="M188" i="14"/>
  <c r="L188" i="14"/>
  <c r="K188" i="14"/>
  <c r="J188" i="14"/>
  <c r="J187" i="14" s="1"/>
  <c r="I188" i="14"/>
  <c r="I187" i="14" s="1"/>
  <c r="H188" i="14"/>
  <c r="G188" i="14"/>
  <c r="F188" i="14"/>
  <c r="E188" i="14"/>
  <c r="E187" i="14" s="1"/>
  <c r="D188" i="14"/>
  <c r="D187" i="14" s="1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R181" i="14"/>
  <c r="Q181" i="14"/>
  <c r="J181" i="14"/>
  <c r="I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N171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F162" i="14" s="1"/>
  <c r="E166" i="14"/>
  <c r="E162" i="14" s="1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B162" i="14" s="1"/>
  <c r="W163" i="14"/>
  <c r="V163" i="14"/>
  <c r="U163" i="14"/>
  <c r="T163" i="14"/>
  <c r="S163" i="14"/>
  <c r="R163" i="14"/>
  <c r="Q163" i="14"/>
  <c r="P163" i="14"/>
  <c r="O163" i="14"/>
  <c r="N163" i="14"/>
  <c r="N162" i="14" s="1"/>
  <c r="M163" i="14"/>
  <c r="L163" i="14"/>
  <c r="K163" i="14"/>
  <c r="J163" i="14"/>
  <c r="I163" i="14"/>
  <c r="H163" i="14"/>
  <c r="G163" i="14"/>
  <c r="F163" i="14"/>
  <c r="E163" i="14"/>
  <c r="D163" i="14"/>
  <c r="C163" i="14"/>
  <c r="B163" i="14"/>
  <c r="W141" i="14"/>
  <c r="W216" i="14" s="1"/>
  <c r="V141" i="14"/>
  <c r="V216" i="14" s="1"/>
  <c r="U141" i="14"/>
  <c r="U216" i="14" s="1"/>
  <c r="T141" i="14"/>
  <c r="S141" i="14"/>
  <c r="R141" i="14"/>
  <c r="R216" i="14" s="1"/>
  <c r="Q141" i="14"/>
  <c r="Q216" i="14" s="1"/>
  <c r="P141" i="14"/>
  <c r="P216" i="14" s="1"/>
  <c r="O141" i="14"/>
  <c r="O216" i="14" s="1"/>
  <c r="N141" i="14"/>
  <c r="N216" i="14" s="1"/>
  <c r="M141" i="14"/>
  <c r="M216" i="14" s="1"/>
  <c r="L141" i="14"/>
  <c r="K141" i="14"/>
  <c r="J141" i="14"/>
  <c r="J216" i="14" s="1"/>
  <c r="I141" i="14"/>
  <c r="I216" i="14" s="1"/>
  <c r="H141" i="14"/>
  <c r="H216" i="14" s="1"/>
  <c r="G141" i="14"/>
  <c r="G216" i="14" s="1"/>
  <c r="F141" i="14"/>
  <c r="F216" i="14" s="1"/>
  <c r="E141" i="14"/>
  <c r="E216" i="14" s="1"/>
  <c r="D141" i="14"/>
  <c r="C141" i="14"/>
  <c r="B141" i="14"/>
  <c r="B216" i="14" s="1"/>
  <c r="W97" i="14"/>
  <c r="W199" i="14" s="1"/>
  <c r="V97" i="14"/>
  <c r="V199" i="14" s="1"/>
  <c r="U97" i="14"/>
  <c r="U199" i="14" s="1"/>
  <c r="T97" i="14"/>
  <c r="T199" i="14" s="1"/>
  <c r="S97" i="14"/>
  <c r="S199" i="14" s="1"/>
  <c r="R97" i="14"/>
  <c r="Q97" i="14"/>
  <c r="P97" i="14"/>
  <c r="P199" i="14" s="1"/>
  <c r="O97" i="14"/>
  <c r="O199" i="14" s="1"/>
  <c r="N97" i="14"/>
  <c r="N199" i="14" s="1"/>
  <c r="M97" i="14"/>
  <c r="M199" i="14" s="1"/>
  <c r="L97" i="14"/>
  <c r="L199" i="14" s="1"/>
  <c r="K97" i="14"/>
  <c r="K199" i="14" s="1"/>
  <c r="J97" i="14"/>
  <c r="J251" i="14" s="1"/>
  <c r="I97" i="14"/>
  <c r="I251" i="14" s="1"/>
  <c r="H97" i="14"/>
  <c r="H199" i="14" s="1"/>
  <c r="G97" i="14"/>
  <c r="G199" i="14" s="1"/>
  <c r="F97" i="14"/>
  <c r="F199" i="14" s="1"/>
  <c r="E97" i="14"/>
  <c r="E199" i="14" s="1"/>
  <c r="D97" i="14"/>
  <c r="D199" i="14" s="1"/>
  <c r="C97" i="14"/>
  <c r="C199" i="14" s="1"/>
  <c r="B97" i="14"/>
  <c r="W53" i="14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O53" i="14"/>
  <c r="N53" i="14"/>
  <c r="N241" i="14" s="1"/>
  <c r="M53" i="14"/>
  <c r="M241" i="14" s="1"/>
  <c r="L53" i="14"/>
  <c r="L241" i="14" s="1"/>
  <c r="K53" i="14"/>
  <c r="K241" i="14" s="1"/>
  <c r="J53" i="14"/>
  <c r="I53" i="14"/>
  <c r="H53" i="14"/>
  <c r="G53" i="14"/>
  <c r="F53" i="14"/>
  <c r="E53" i="14"/>
  <c r="D53" i="14"/>
  <c r="C53" i="14"/>
  <c r="B53" i="14"/>
  <c r="B181" i="14" s="1"/>
  <c r="A1" i="14"/>
  <c r="V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L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C241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U233" i="13" s="1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J224" i="13" s="1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T216" i="13"/>
  <c r="S216" i="13"/>
  <c r="C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P204" i="13" s="1"/>
  <c r="O206" i="13"/>
  <c r="O204" i="13" s="1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I204" i="13" s="1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T199" i="13"/>
  <c r="S199" i="13"/>
  <c r="P199" i="13"/>
  <c r="O199" i="13"/>
  <c r="K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M187" i="13" s="1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F187" i="13" s="1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E187" i="13" s="1"/>
  <c r="D189" i="13"/>
  <c r="C189" i="13"/>
  <c r="B189" i="13"/>
  <c r="W188" i="13"/>
  <c r="V188" i="13"/>
  <c r="V187" i="13" s="1"/>
  <c r="U188" i="13"/>
  <c r="T188" i="13"/>
  <c r="S188" i="13"/>
  <c r="R188" i="13"/>
  <c r="Q188" i="13"/>
  <c r="P188" i="13"/>
  <c r="P187" i="13" s="1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N181" i="13"/>
  <c r="M181" i="13"/>
  <c r="I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J171" i="13" s="1"/>
  <c r="I174" i="13"/>
  <c r="H174" i="13"/>
  <c r="G174" i="13"/>
  <c r="F174" i="13"/>
  <c r="E174" i="13"/>
  <c r="D174" i="13"/>
  <c r="C174" i="13"/>
  <c r="B174" i="13"/>
  <c r="W173" i="13"/>
  <c r="V173" i="13"/>
  <c r="V171" i="13" s="1"/>
  <c r="U173" i="13"/>
  <c r="U171" i="13" s="1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B171" i="13" s="1"/>
  <c r="W172" i="13"/>
  <c r="V172" i="13"/>
  <c r="U172" i="13"/>
  <c r="T172" i="13"/>
  <c r="T171" i="13" s="1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R162" i="13" s="1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I162" i="13" s="1"/>
  <c r="H163" i="13"/>
  <c r="G163" i="13"/>
  <c r="F163" i="13"/>
  <c r="E163" i="13"/>
  <c r="D163" i="13"/>
  <c r="D162" i="13" s="1"/>
  <c r="C163" i="13"/>
  <c r="C162" i="13" s="1"/>
  <c r="B163" i="13"/>
  <c r="B162" i="13" s="1"/>
  <c r="W141" i="13"/>
  <c r="W216" i="13" s="1"/>
  <c r="V141" i="13"/>
  <c r="V216" i="13" s="1"/>
  <c r="U141" i="13"/>
  <c r="U261" i="14" s="1"/>
  <c r="T141" i="13"/>
  <c r="T261" i="13" s="1"/>
  <c r="S141" i="13"/>
  <c r="S261" i="13" s="1"/>
  <c r="R141" i="13"/>
  <c r="R261" i="13" s="1"/>
  <c r="Q141" i="13"/>
  <c r="P141" i="13"/>
  <c r="O141" i="13"/>
  <c r="N141" i="13"/>
  <c r="N216" i="13" s="1"/>
  <c r="M141" i="13"/>
  <c r="M261" i="14" s="1"/>
  <c r="L141" i="13"/>
  <c r="L261" i="13" s="1"/>
  <c r="K141" i="13"/>
  <c r="K261" i="13" s="1"/>
  <c r="J141" i="13"/>
  <c r="J261" i="13" s="1"/>
  <c r="I141" i="13"/>
  <c r="H141" i="13"/>
  <c r="G141" i="13"/>
  <c r="F141" i="13"/>
  <c r="F216" i="13" s="1"/>
  <c r="E141" i="13"/>
  <c r="D141" i="13"/>
  <c r="D261" i="13" s="1"/>
  <c r="C141" i="13"/>
  <c r="C261" i="13" s="1"/>
  <c r="B141" i="13"/>
  <c r="B261" i="13" s="1"/>
  <c r="W97" i="13"/>
  <c r="W251" i="13" s="1"/>
  <c r="V97" i="13"/>
  <c r="U97" i="13"/>
  <c r="T97" i="13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M97" i="13"/>
  <c r="M199" i="13" s="1"/>
  <c r="L97" i="13"/>
  <c r="L199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E97" i="13"/>
  <c r="E251" i="13" s="1"/>
  <c r="D97" i="13"/>
  <c r="D199" i="13" s="1"/>
  <c r="C97" i="13"/>
  <c r="C251" i="13" s="1"/>
  <c r="B97" i="13"/>
  <c r="B251" i="13" s="1"/>
  <c r="W53" i="13"/>
  <c r="W241" i="13" s="1"/>
  <c r="V53" i="13"/>
  <c r="V241" i="13" s="1"/>
  <c r="U53" i="13"/>
  <c r="U241" i="13" s="1"/>
  <c r="T53" i="13"/>
  <c r="S53" i="13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K53" i="13"/>
  <c r="J53" i="13"/>
  <c r="J241" i="14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C53" i="13"/>
  <c r="C181" i="13" s="1"/>
  <c r="B53" i="13"/>
  <c r="A1" i="13"/>
  <c r="O99" i="12"/>
  <c r="O160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P89" i="12"/>
  <c r="E89" i="12"/>
  <c r="O88" i="12"/>
  <c r="N88" i="12"/>
  <c r="K88" i="12"/>
  <c r="U87" i="12"/>
  <c r="Q87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I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U78" i="12"/>
  <c r="D78" i="12"/>
  <c r="D107" i="4" s="1"/>
  <c r="C78" i="12"/>
  <c r="C107" i="4" s="1"/>
  <c r="W77" i="12"/>
  <c r="W106" i="4" s="1"/>
  <c r="V77" i="12"/>
  <c r="V106" i="4" s="1"/>
  <c r="U77" i="12"/>
  <c r="U106" i="4" s="1"/>
  <c r="T77" i="12"/>
  <c r="T106" i="4" s="1"/>
  <c r="S77" i="12"/>
  <c r="R77" i="12"/>
  <c r="R106" i="4" s="1"/>
  <c r="Q77" i="12"/>
  <c r="Q106" i="4" s="1"/>
  <c r="P77" i="12"/>
  <c r="P106" i="4" s="1"/>
  <c r="O77" i="12"/>
  <c r="O106" i="4" s="1"/>
  <c r="N77" i="12"/>
  <c r="M77" i="12"/>
  <c r="L77" i="12"/>
  <c r="K77" i="12"/>
  <c r="J77" i="12"/>
  <c r="I77" i="12"/>
  <c r="I100" i="12" s="1"/>
  <c r="I161" i="4" s="1"/>
  <c r="H77" i="12"/>
  <c r="G77" i="12"/>
  <c r="F77" i="12"/>
  <c r="E77" i="12"/>
  <c r="D77" i="12"/>
  <c r="C77" i="12"/>
  <c r="B77" i="12"/>
  <c r="B106" i="4" s="1"/>
  <c r="U76" i="12"/>
  <c r="T76" i="12"/>
  <c r="M76" i="12"/>
  <c r="M75" i="12" s="1"/>
  <c r="M104" i="4" s="1"/>
  <c r="E76" i="12"/>
  <c r="E105" i="4" s="1"/>
  <c r="W74" i="12"/>
  <c r="W103" i="4" s="1"/>
  <c r="V74" i="12"/>
  <c r="V103" i="4" s="1"/>
  <c r="U74" i="12"/>
  <c r="T74" i="12"/>
  <c r="T103" i="4" s="1"/>
  <c r="S74" i="12"/>
  <c r="R74" i="12"/>
  <c r="Q74" i="12"/>
  <c r="P74" i="12"/>
  <c r="P103" i="4" s="1"/>
  <c r="O74" i="12"/>
  <c r="N74" i="12"/>
  <c r="N103" i="4" s="1"/>
  <c r="M74" i="12"/>
  <c r="L74" i="12"/>
  <c r="L103" i="4" s="1"/>
  <c r="K74" i="12"/>
  <c r="K103" i="4" s="1"/>
  <c r="J74" i="12"/>
  <c r="I74" i="12"/>
  <c r="I103" i="4" s="1"/>
  <c r="H74" i="12"/>
  <c r="H103" i="4" s="1"/>
  <c r="G74" i="12"/>
  <c r="G103" i="4" s="1"/>
  <c r="F74" i="12"/>
  <c r="E74" i="12"/>
  <c r="D74" i="12"/>
  <c r="D103" i="4" s="1"/>
  <c r="C74" i="12"/>
  <c r="C103" i="4" s="1"/>
  <c r="B74" i="12"/>
  <c r="B103" i="4" s="1"/>
  <c r="W72" i="12"/>
  <c r="W40" i="7" s="1"/>
  <c r="V72" i="12"/>
  <c r="U72" i="12"/>
  <c r="U40" i="7" s="1"/>
  <c r="T72" i="12"/>
  <c r="T40" i="7" s="1"/>
  <c r="S72" i="12"/>
  <c r="S40" i="7" s="1"/>
  <c r="R72" i="12"/>
  <c r="Q72" i="12"/>
  <c r="P72" i="12"/>
  <c r="P40" i="7" s="1"/>
  <c r="O72" i="12"/>
  <c r="N72" i="12"/>
  <c r="M72" i="12"/>
  <c r="L72" i="12"/>
  <c r="K72" i="12"/>
  <c r="K40" i="7" s="1"/>
  <c r="J72" i="12"/>
  <c r="I72" i="12"/>
  <c r="H72" i="12"/>
  <c r="H40" i="7" s="1"/>
  <c r="G72" i="12"/>
  <c r="G40" i="7" s="1"/>
  <c r="F72" i="12"/>
  <c r="F40" i="7" s="1"/>
  <c r="E72" i="12"/>
  <c r="E40" i="7" s="1"/>
  <c r="D72" i="12"/>
  <c r="D40" i="7" s="1"/>
  <c r="C72" i="12"/>
  <c r="C40" i="7" s="1"/>
  <c r="B72" i="12"/>
  <c r="W68" i="12"/>
  <c r="W60" i="4" s="1"/>
  <c r="W133" i="4" s="1"/>
  <c r="V68" i="12"/>
  <c r="V60" i="4" s="1"/>
  <c r="U68" i="12"/>
  <c r="U89" i="12" s="1"/>
  <c r="T68" i="12"/>
  <c r="S68" i="12"/>
  <c r="S89" i="12" s="1"/>
  <c r="R68" i="12"/>
  <c r="R60" i="4" s="1"/>
  <c r="Q68" i="12"/>
  <c r="Q60" i="4" s="1"/>
  <c r="Q133" i="4" s="1"/>
  <c r="P68" i="12"/>
  <c r="O68" i="12"/>
  <c r="N68" i="12"/>
  <c r="N60" i="4" s="1"/>
  <c r="M68" i="12"/>
  <c r="M60" i="4" s="1"/>
  <c r="L68" i="12"/>
  <c r="L89" i="12" s="1"/>
  <c r="K68" i="12"/>
  <c r="K89" i="12" s="1"/>
  <c r="J68" i="12"/>
  <c r="I68" i="12"/>
  <c r="H68" i="12"/>
  <c r="H89" i="12" s="1"/>
  <c r="G68" i="12"/>
  <c r="F68" i="12"/>
  <c r="E68" i="12"/>
  <c r="D68" i="12"/>
  <c r="D89" i="12" s="1"/>
  <c r="C68" i="12"/>
  <c r="C89" i="12" s="1"/>
  <c r="B68" i="12"/>
  <c r="W67" i="12"/>
  <c r="V67" i="12"/>
  <c r="V100" i="12" s="1"/>
  <c r="V161" i="4" s="1"/>
  <c r="U67" i="12"/>
  <c r="T67" i="12"/>
  <c r="S67" i="12"/>
  <c r="S59" i="4" s="1"/>
  <c r="R67" i="12"/>
  <c r="R59" i="4" s="1"/>
  <c r="Q67" i="12"/>
  <c r="Q59" i="4" s="1"/>
  <c r="P67" i="12"/>
  <c r="P59" i="4" s="1"/>
  <c r="O67" i="12"/>
  <c r="O100" i="12" s="1"/>
  <c r="O161" i="4" s="1"/>
  <c r="N67" i="12"/>
  <c r="N100" i="12" s="1"/>
  <c r="N161" i="4" s="1"/>
  <c r="M67" i="12"/>
  <c r="M100" i="12" s="1"/>
  <c r="L67" i="12"/>
  <c r="L100" i="12" s="1"/>
  <c r="L161" i="4" s="1"/>
  <c r="K67" i="12"/>
  <c r="K59" i="4" s="1"/>
  <c r="J67" i="12"/>
  <c r="J88" i="12" s="1"/>
  <c r="I67" i="12"/>
  <c r="I59" i="4" s="1"/>
  <c r="H67" i="12"/>
  <c r="H59" i="4" s="1"/>
  <c r="G67" i="12"/>
  <c r="F67" i="12"/>
  <c r="E67" i="12"/>
  <c r="E100" i="12" s="1"/>
  <c r="E161" i="4" s="1"/>
  <c r="D67" i="12"/>
  <c r="D100" i="12" s="1"/>
  <c r="D161" i="4" s="1"/>
  <c r="C67" i="12"/>
  <c r="C88" i="12" s="1"/>
  <c r="B67" i="12"/>
  <c r="B88" i="12" s="1"/>
  <c r="W66" i="12"/>
  <c r="V66" i="12"/>
  <c r="U66" i="12"/>
  <c r="U99" i="12" s="1"/>
  <c r="T66" i="12"/>
  <c r="T99" i="12" s="1"/>
  <c r="T160" i="4" s="1"/>
  <c r="S66" i="12"/>
  <c r="R66" i="12"/>
  <c r="Q66" i="12"/>
  <c r="Q99" i="12" s="1"/>
  <c r="Q160" i="4" s="1"/>
  <c r="P66" i="12"/>
  <c r="P99" i="12" s="1"/>
  <c r="P160" i="4" s="1"/>
  <c r="O66" i="12"/>
  <c r="N66" i="12"/>
  <c r="N58" i="4" s="1"/>
  <c r="M66" i="12"/>
  <c r="M99" i="12" s="1"/>
  <c r="M160" i="4" s="1"/>
  <c r="L66" i="12"/>
  <c r="L99" i="12" s="1"/>
  <c r="L160" i="4" s="1"/>
  <c r="K66" i="12"/>
  <c r="K65" i="12" s="1"/>
  <c r="K57" i="4" s="1"/>
  <c r="K132" i="4" s="1"/>
  <c r="J66" i="12"/>
  <c r="J58" i="4" s="1"/>
  <c r="I66" i="12"/>
  <c r="I87" i="12" s="1"/>
  <c r="H66" i="12"/>
  <c r="H87" i="12" s="1"/>
  <c r="G66" i="12"/>
  <c r="F66" i="12"/>
  <c r="E66" i="12"/>
  <c r="D66" i="12"/>
  <c r="D87" i="12" s="1"/>
  <c r="C66" i="12"/>
  <c r="B66" i="12"/>
  <c r="L65" i="12"/>
  <c r="L57" i="4" s="1"/>
  <c r="D65" i="12"/>
  <c r="D57" i="4" s="1"/>
  <c r="W64" i="12"/>
  <c r="W56" i="4" s="1"/>
  <c r="W131" i="4" s="1"/>
  <c r="V64" i="12"/>
  <c r="V56" i="4" s="1"/>
  <c r="V131" i="4" s="1"/>
  <c r="U64" i="12"/>
  <c r="U97" i="12" s="1"/>
  <c r="T64" i="12"/>
  <c r="T97" i="12" s="1"/>
  <c r="T158" i="4" s="1"/>
  <c r="S64" i="12"/>
  <c r="S56" i="4" s="1"/>
  <c r="S131" i="4" s="1"/>
  <c r="R64" i="12"/>
  <c r="R56" i="4" s="1"/>
  <c r="R131" i="4" s="1"/>
  <c r="Q64" i="12"/>
  <c r="Q97" i="12" s="1"/>
  <c r="Q158" i="4" s="1"/>
  <c r="P64" i="12"/>
  <c r="P97" i="12" s="1"/>
  <c r="O64" i="12"/>
  <c r="O56" i="4" s="1"/>
  <c r="O131" i="4" s="1"/>
  <c r="N64" i="12"/>
  <c r="N56" i="4" s="1"/>
  <c r="N131" i="4" s="1"/>
  <c r="M64" i="12"/>
  <c r="M97" i="12" s="1"/>
  <c r="M158" i="4" s="1"/>
  <c r="L64" i="12"/>
  <c r="L97" i="12" s="1"/>
  <c r="L158" i="4" s="1"/>
  <c r="K64" i="12"/>
  <c r="K56" i="4" s="1"/>
  <c r="K131" i="4" s="1"/>
  <c r="J64" i="12"/>
  <c r="J56" i="4" s="1"/>
  <c r="J131" i="4" s="1"/>
  <c r="I64" i="12"/>
  <c r="I97" i="12" s="1"/>
  <c r="I158" i="4" s="1"/>
  <c r="H64" i="12"/>
  <c r="H97" i="12" s="1"/>
  <c r="H158" i="4" s="1"/>
  <c r="G64" i="12"/>
  <c r="G56" i="4" s="1"/>
  <c r="G131" i="4" s="1"/>
  <c r="F64" i="12"/>
  <c r="F56" i="4" s="1"/>
  <c r="F131" i="4" s="1"/>
  <c r="E64" i="12"/>
  <c r="E97" i="12" s="1"/>
  <c r="E158" i="4" s="1"/>
  <c r="D64" i="12"/>
  <c r="D97" i="12" s="1"/>
  <c r="D158" i="4" s="1"/>
  <c r="C64" i="12"/>
  <c r="B6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W37" i="12" s="1"/>
  <c r="V39" i="12"/>
  <c r="U39" i="12"/>
  <c r="T39" i="12"/>
  <c r="S39" i="12"/>
  <c r="S37" i="12" s="1"/>
  <c r="R39" i="12"/>
  <c r="Q39" i="12"/>
  <c r="P39" i="12"/>
  <c r="O39" i="12"/>
  <c r="N39" i="12"/>
  <c r="M39" i="12"/>
  <c r="L39" i="12"/>
  <c r="K39" i="12"/>
  <c r="K37" i="12" s="1"/>
  <c r="J39" i="12"/>
  <c r="I39" i="12"/>
  <c r="H39" i="12"/>
  <c r="G39" i="12"/>
  <c r="F39" i="12"/>
  <c r="E39" i="12"/>
  <c r="D39" i="12"/>
  <c r="C39" i="12"/>
  <c r="C37" i="12" s="1"/>
  <c r="B39" i="12"/>
  <c r="W38" i="12"/>
  <c r="V38" i="12"/>
  <c r="V37" i="12" s="1"/>
  <c r="U38" i="12"/>
  <c r="U37" i="12" s="1"/>
  <c r="T38" i="12"/>
  <c r="S38" i="12"/>
  <c r="R38" i="12"/>
  <c r="R37" i="12" s="1"/>
  <c r="Q38" i="12"/>
  <c r="P38" i="12"/>
  <c r="O38" i="12"/>
  <c r="N38" i="12"/>
  <c r="N37" i="12" s="1"/>
  <c r="M38" i="12"/>
  <c r="M37" i="12" s="1"/>
  <c r="L38" i="12"/>
  <c r="L37" i="12" s="1"/>
  <c r="K38" i="12"/>
  <c r="J38" i="12"/>
  <c r="I38" i="12"/>
  <c r="I37" i="12" s="1"/>
  <c r="H38" i="12"/>
  <c r="H37" i="12" s="1"/>
  <c r="G38" i="12"/>
  <c r="F38" i="12"/>
  <c r="E38" i="12"/>
  <c r="E37" i="12" s="1"/>
  <c r="D38" i="12"/>
  <c r="C38" i="12"/>
  <c r="B38" i="12"/>
  <c r="B37" i="12" s="1"/>
  <c r="F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G31" i="12" s="1"/>
  <c r="F33" i="12"/>
  <c r="F31" i="12" s="1"/>
  <c r="E33" i="12"/>
  <c r="D33" i="12"/>
  <c r="C33" i="12"/>
  <c r="W32" i="12"/>
  <c r="V32" i="12"/>
  <c r="V31" i="12" s="1"/>
  <c r="U32" i="12"/>
  <c r="U31" i="12" s="1"/>
  <c r="T32" i="12"/>
  <c r="S32" i="12"/>
  <c r="R32" i="12"/>
  <c r="R31" i="12" s="1"/>
  <c r="Q32" i="12"/>
  <c r="Q31" i="12" s="1"/>
  <c r="P32" i="12"/>
  <c r="O32" i="12"/>
  <c r="N32" i="12"/>
  <c r="N31" i="12" s="1"/>
  <c r="M32" i="12"/>
  <c r="L32" i="12"/>
  <c r="K32" i="12"/>
  <c r="J32" i="12"/>
  <c r="I32" i="12"/>
  <c r="H32" i="12"/>
  <c r="G32" i="12"/>
  <c r="F32" i="12"/>
  <c r="E32" i="12"/>
  <c r="D32" i="12"/>
  <c r="C32" i="12"/>
  <c r="M31" i="12"/>
  <c r="J31" i="12"/>
  <c r="I31" i="12"/>
  <c r="E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3" i="12" s="1"/>
  <c r="V5" i="12"/>
  <c r="V3" i="12" s="1"/>
  <c r="V5" i="4" s="1"/>
  <c r="U5" i="12"/>
  <c r="T5" i="12"/>
  <c r="S5" i="12"/>
  <c r="S3" i="12" s="1"/>
  <c r="R5" i="12"/>
  <c r="Q5" i="12"/>
  <c r="Q3" i="12" s="1"/>
  <c r="Q5" i="4" s="1"/>
  <c r="P5" i="12"/>
  <c r="P3" i="12" s="1"/>
  <c r="O5" i="12"/>
  <c r="N5" i="12"/>
  <c r="M5" i="12"/>
  <c r="L5" i="12"/>
  <c r="K5" i="12"/>
  <c r="J5" i="12"/>
  <c r="I5" i="12"/>
  <c r="I3" i="12" s="1"/>
  <c r="H5" i="12"/>
  <c r="H3" i="12" s="1"/>
  <c r="G5" i="12"/>
  <c r="F5" i="12"/>
  <c r="E5" i="12"/>
  <c r="D5" i="12"/>
  <c r="C5" i="12"/>
  <c r="B5" i="12"/>
  <c r="B3" i="12" s="1"/>
  <c r="R3" i="12"/>
  <c r="O3" i="12"/>
  <c r="N3" i="12"/>
  <c r="K3" i="12"/>
  <c r="K5" i="4" s="1"/>
  <c r="J3" i="12"/>
  <c r="G3" i="12"/>
  <c r="F3" i="12"/>
  <c r="C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V107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U79" i="11"/>
  <c r="T79" i="11"/>
  <c r="T54" i="11" s="1"/>
  <c r="S79" i="11"/>
  <c r="R79" i="11"/>
  <c r="Q79" i="11"/>
  <c r="Q54" i="11" s="1"/>
  <c r="P79" i="11"/>
  <c r="P54" i="11" s="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B54" i="11" s="1"/>
  <c r="B128" i="11" s="1"/>
  <c r="U54" i="11"/>
  <c r="U123" i="11" s="1"/>
  <c r="M54" i="11"/>
  <c r="L54" i="11"/>
  <c r="L147" i="11" s="1"/>
  <c r="I54" i="11"/>
  <c r="H54" i="11"/>
  <c r="H123" i="11" s="1"/>
  <c r="E54" i="11"/>
  <c r="E132" i="11" s="1"/>
  <c r="D54" i="11"/>
  <c r="W35" i="11"/>
  <c r="V35" i="11"/>
  <c r="V5" i="11" s="1"/>
  <c r="U35" i="11"/>
  <c r="U5" i="11" s="1"/>
  <c r="T35" i="11"/>
  <c r="T5" i="11" s="1"/>
  <c r="S35" i="11"/>
  <c r="R35" i="11"/>
  <c r="Q35" i="11"/>
  <c r="P35" i="11"/>
  <c r="O35" i="11"/>
  <c r="N35" i="11"/>
  <c r="N5" i="11" s="1"/>
  <c r="M35" i="11"/>
  <c r="L35" i="11"/>
  <c r="K35" i="11"/>
  <c r="J35" i="11"/>
  <c r="I35" i="11"/>
  <c r="I145" i="11" s="1"/>
  <c r="H35" i="11"/>
  <c r="G35" i="11"/>
  <c r="F35" i="11"/>
  <c r="F5" i="11" s="1"/>
  <c r="E35" i="11"/>
  <c r="D35" i="11"/>
  <c r="C35" i="11"/>
  <c r="B35" i="11"/>
  <c r="Q5" i="11"/>
  <c r="P5" i="11"/>
  <c r="M5" i="11"/>
  <c r="M136" i="11" s="1"/>
  <c r="L5" i="11"/>
  <c r="L115" i="11" s="1"/>
  <c r="I5" i="11"/>
  <c r="H5" i="11"/>
  <c r="H108" i="11" s="1"/>
  <c r="E5" i="11"/>
  <c r="E136" i="11" s="1"/>
  <c r="D5" i="11"/>
  <c r="D115" i="11" s="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U128" i="10"/>
  <c r="R128" i="10"/>
  <c r="J128" i="10"/>
  <c r="I128" i="10"/>
  <c r="E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C117" i="10" s="1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K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S111" i="10"/>
  <c r="C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T100" i="10" s="1"/>
  <c r="S101" i="10"/>
  <c r="R101" i="10"/>
  <c r="Q101" i="10"/>
  <c r="P101" i="10"/>
  <c r="O101" i="10"/>
  <c r="N101" i="10"/>
  <c r="M101" i="10"/>
  <c r="M100" i="10" s="1"/>
  <c r="L101" i="10"/>
  <c r="L100" i="10" s="1"/>
  <c r="K101" i="10"/>
  <c r="J101" i="10"/>
  <c r="I101" i="10"/>
  <c r="H101" i="10"/>
  <c r="G101" i="10"/>
  <c r="F101" i="10"/>
  <c r="F100" i="10" s="1"/>
  <c r="E101" i="10"/>
  <c r="D101" i="10"/>
  <c r="C101" i="10"/>
  <c r="B101" i="10"/>
  <c r="W79" i="10"/>
  <c r="W128" i="10" s="1"/>
  <c r="V79" i="10"/>
  <c r="V156" i="10" s="1"/>
  <c r="U79" i="10"/>
  <c r="T79" i="10"/>
  <c r="S79" i="10"/>
  <c r="R79" i="10"/>
  <c r="Q79" i="10"/>
  <c r="Q156" i="10" s="1"/>
  <c r="P79" i="10"/>
  <c r="P128" i="10" s="1"/>
  <c r="O79" i="10"/>
  <c r="O128" i="10" s="1"/>
  <c r="N79" i="10"/>
  <c r="M79" i="10"/>
  <c r="M128" i="10" s="1"/>
  <c r="L79" i="10"/>
  <c r="K79" i="10"/>
  <c r="J79" i="10"/>
  <c r="I79" i="10"/>
  <c r="H79" i="10"/>
  <c r="H128" i="10" s="1"/>
  <c r="G79" i="10"/>
  <c r="G128" i="10" s="1"/>
  <c r="F79" i="10"/>
  <c r="F156" i="10" s="1"/>
  <c r="E79" i="10"/>
  <c r="D79" i="10"/>
  <c r="C79" i="10"/>
  <c r="B79" i="10"/>
  <c r="W35" i="10"/>
  <c r="V35" i="10"/>
  <c r="U35" i="10"/>
  <c r="T35" i="10"/>
  <c r="T111" i="10" s="1"/>
  <c r="S35" i="10"/>
  <c r="R35" i="10"/>
  <c r="Q35" i="10"/>
  <c r="P35" i="10"/>
  <c r="P145" i="10" s="1"/>
  <c r="O35" i="10"/>
  <c r="O111" i="10" s="1"/>
  <c r="N35" i="10"/>
  <c r="M35" i="10"/>
  <c r="M145" i="10" s="1"/>
  <c r="L35" i="10"/>
  <c r="L111" i="10" s="1"/>
  <c r="K35" i="10"/>
  <c r="K111" i="10" s="1"/>
  <c r="J35" i="10"/>
  <c r="I35" i="10"/>
  <c r="H35" i="10"/>
  <c r="H111" i="10" s="1"/>
  <c r="G35" i="10"/>
  <c r="G111" i="10" s="1"/>
  <c r="F35" i="10"/>
  <c r="E35" i="10"/>
  <c r="E145" i="10" s="1"/>
  <c r="D35" i="10"/>
  <c r="D145" i="10" s="1"/>
  <c r="C35" i="10"/>
  <c r="B35" i="10"/>
  <c r="A1" i="10"/>
  <c r="Q156" i="9"/>
  <c r="P156" i="9"/>
  <c r="I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P145" i="9"/>
  <c r="M145" i="9"/>
  <c r="H145" i="9"/>
  <c r="E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S128" i="9"/>
  <c r="R128" i="9"/>
  <c r="N128" i="9"/>
  <c r="K128" i="9"/>
  <c r="J128" i="9"/>
  <c r="F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Q117" i="9" s="1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E117" i="9" s="1"/>
  <c r="D118" i="9"/>
  <c r="D117" i="9" s="1"/>
  <c r="C118" i="9"/>
  <c r="B118" i="9"/>
  <c r="M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O100" i="9" s="1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M111" i="9"/>
  <c r="L111" i="9"/>
  <c r="I111" i="9"/>
  <c r="H111" i="9"/>
  <c r="E111" i="9"/>
  <c r="D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R100" i="9" s="1"/>
  <c r="Q104" i="9"/>
  <c r="P104" i="9"/>
  <c r="O104" i="9"/>
  <c r="N104" i="9"/>
  <c r="M104" i="9"/>
  <c r="L104" i="9"/>
  <c r="K104" i="9"/>
  <c r="J104" i="9"/>
  <c r="J100" i="9" s="1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N100" i="9" s="1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G100" i="9" s="1"/>
  <c r="F102" i="9"/>
  <c r="F100" i="9" s="1"/>
  <c r="E102" i="9"/>
  <c r="D102" i="9"/>
  <c r="C102" i="9"/>
  <c r="B102" i="9"/>
  <c r="W101" i="9"/>
  <c r="V101" i="9"/>
  <c r="U101" i="9"/>
  <c r="U100" i="9" s="1"/>
  <c r="T101" i="9"/>
  <c r="T100" i="9" s="1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B100" i="9" s="1"/>
  <c r="W79" i="9"/>
  <c r="W156" i="9" s="1"/>
  <c r="W147" i="9" s="1"/>
  <c r="V79" i="9"/>
  <c r="V156" i="9" s="1"/>
  <c r="U79" i="9"/>
  <c r="T79" i="9"/>
  <c r="S79" i="9"/>
  <c r="S156" i="9" s="1"/>
  <c r="R79" i="9"/>
  <c r="R156" i="9" s="1"/>
  <c r="Q79" i="9"/>
  <c r="Q128" i="9" s="1"/>
  <c r="P79" i="9"/>
  <c r="P128" i="9" s="1"/>
  <c r="O79" i="9"/>
  <c r="O156" i="9" s="1"/>
  <c r="N79" i="9"/>
  <c r="N156" i="9" s="1"/>
  <c r="M79" i="9"/>
  <c r="L79" i="9"/>
  <c r="K79" i="9"/>
  <c r="K156" i="9" s="1"/>
  <c r="J79" i="9"/>
  <c r="J156" i="9" s="1"/>
  <c r="I79" i="9"/>
  <c r="I128" i="9" s="1"/>
  <c r="H79" i="9"/>
  <c r="H128" i="9" s="1"/>
  <c r="G79" i="9"/>
  <c r="G156" i="9" s="1"/>
  <c r="F79" i="9"/>
  <c r="F156" i="9" s="1"/>
  <c r="E79" i="9"/>
  <c r="D79" i="9"/>
  <c r="C79" i="9"/>
  <c r="C156" i="9" s="1"/>
  <c r="B79" i="9"/>
  <c r="B156" i="9" s="1"/>
  <c r="W35" i="9"/>
  <c r="W145" i="10" s="1"/>
  <c r="V35" i="9"/>
  <c r="U35" i="9"/>
  <c r="U145" i="9" s="1"/>
  <c r="T35" i="9"/>
  <c r="T145" i="10" s="1"/>
  <c r="S35" i="9"/>
  <c r="R35" i="9"/>
  <c r="Q35" i="9"/>
  <c r="Q145" i="9" s="1"/>
  <c r="P35" i="9"/>
  <c r="P111" i="9" s="1"/>
  <c r="O35" i="9"/>
  <c r="O145" i="10" s="1"/>
  <c r="N35" i="9"/>
  <c r="M35" i="9"/>
  <c r="M145" i="11" s="1"/>
  <c r="L35" i="9"/>
  <c r="K35" i="9"/>
  <c r="J35" i="9"/>
  <c r="I35" i="9"/>
  <c r="I145" i="9" s="1"/>
  <c r="H35" i="9"/>
  <c r="G35" i="9"/>
  <c r="F35" i="9"/>
  <c r="E35" i="9"/>
  <c r="D35" i="9"/>
  <c r="D145" i="9" s="1"/>
  <c r="C35" i="9"/>
  <c r="C145" i="10" s="1"/>
  <c r="B35" i="9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O61" i="8"/>
  <c r="I61" i="8"/>
  <c r="F60" i="8"/>
  <c r="U56" i="8"/>
  <c r="M56" i="8"/>
  <c r="I56" i="8"/>
  <c r="I101" i="4" s="1"/>
  <c r="H56" i="8"/>
  <c r="E56" i="8"/>
  <c r="M55" i="8"/>
  <c r="M54" i="8" s="1"/>
  <c r="M99" i="4" s="1"/>
  <c r="D55" i="8"/>
  <c r="D100" i="4" s="1"/>
  <c r="W53" i="8"/>
  <c r="W39" i="7" s="1"/>
  <c r="V53" i="8"/>
  <c r="U53" i="8"/>
  <c r="T53" i="8"/>
  <c r="S53" i="8"/>
  <c r="R53" i="8"/>
  <c r="Q53" i="8"/>
  <c r="P53" i="8"/>
  <c r="O53" i="8"/>
  <c r="N53" i="8"/>
  <c r="M53" i="8"/>
  <c r="M39" i="7" s="1"/>
  <c r="L53" i="8"/>
  <c r="K53" i="8"/>
  <c r="J53" i="8"/>
  <c r="J39" i="7" s="1"/>
  <c r="I53" i="8"/>
  <c r="I39" i="7" s="1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B39" i="7" s="1"/>
  <c r="M52" i="8"/>
  <c r="E52" i="8"/>
  <c r="E51" i="8" s="1"/>
  <c r="W49" i="8"/>
  <c r="W61" i="8" s="1"/>
  <c r="V49" i="8"/>
  <c r="V61" i="8" s="1"/>
  <c r="U49" i="8"/>
  <c r="T49" i="8"/>
  <c r="T61" i="8" s="1"/>
  <c r="S49" i="8"/>
  <c r="S61" i="8" s="1"/>
  <c r="R49" i="8"/>
  <c r="Q49" i="8"/>
  <c r="Q61" i="8" s="1"/>
  <c r="P49" i="8"/>
  <c r="O49" i="8"/>
  <c r="N49" i="8"/>
  <c r="N61" i="8" s="1"/>
  <c r="M49" i="8"/>
  <c r="M67" i="8" s="1"/>
  <c r="M156" i="4" s="1"/>
  <c r="L49" i="8"/>
  <c r="L61" i="8" s="1"/>
  <c r="K49" i="8"/>
  <c r="K61" i="8" s="1"/>
  <c r="J49" i="8"/>
  <c r="I49" i="8"/>
  <c r="I67" i="8" s="1"/>
  <c r="I156" i="4" s="1"/>
  <c r="H49" i="8"/>
  <c r="H67" i="8" s="1"/>
  <c r="H156" i="4" s="1"/>
  <c r="G49" i="8"/>
  <c r="G61" i="8" s="1"/>
  <c r="F49" i="8"/>
  <c r="F61" i="8" s="1"/>
  <c r="E49" i="8"/>
  <c r="E61" i="8" s="1"/>
  <c r="D49" i="8"/>
  <c r="D61" i="8" s="1"/>
  <c r="C49" i="8"/>
  <c r="C61" i="8" s="1"/>
  <c r="B49" i="8"/>
  <c r="W48" i="8"/>
  <c r="W60" i="8" s="1"/>
  <c r="V48" i="8"/>
  <c r="V60" i="8" s="1"/>
  <c r="U48" i="8"/>
  <c r="T48" i="8"/>
  <c r="S48" i="8"/>
  <c r="S53" i="4" s="1"/>
  <c r="R48" i="8"/>
  <c r="R60" i="8" s="1"/>
  <c r="Q48" i="8"/>
  <c r="Q60" i="8" s="1"/>
  <c r="P48" i="8"/>
  <c r="P53" i="4" s="1"/>
  <c r="O48" i="8"/>
  <c r="O60" i="8" s="1"/>
  <c r="N48" i="8"/>
  <c r="N53" i="4" s="1"/>
  <c r="M48" i="8"/>
  <c r="M60" i="8" s="1"/>
  <c r="L48" i="8"/>
  <c r="L47" i="8" s="1"/>
  <c r="L52" i="4" s="1"/>
  <c r="K48" i="8"/>
  <c r="J48" i="8"/>
  <c r="J60" i="8" s="1"/>
  <c r="I48" i="8"/>
  <c r="I60" i="8" s="1"/>
  <c r="H48" i="8"/>
  <c r="H53" i="4" s="1"/>
  <c r="G48" i="8"/>
  <c r="F48" i="8"/>
  <c r="F53" i="4" s="1"/>
  <c r="E48" i="8"/>
  <c r="E60" i="8" s="1"/>
  <c r="D48" i="8"/>
  <c r="C48" i="8"/>
  <c r="B48" i="8"/>
  <c r="B60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W20" i="8" s="1"/>
  <c r="V22" i="8"/>
  <c r="U22" i="8"/>
  <c r="T22" i="8"/>
  <c r="S22" i="8"/>
  <c r="R22" i="8"/>
  <c r="Q22" i="8"/>
  <c r="P22" i="8"/>
  <c r="O22" i="8"/>
  <c r="N22" i="8"/>
  <c r="M22" i="8"/>
  <c r="L22" i="8"/>
  <c r="L20" i="8" s="1"/>
  <c r="K22" i="8"/>
  <c r="K20" i="8" s="1"/>
  <c r="J22" i="8"/>
  <c r="I22" i="8"/>
  <c r="H22" i="8"/>
  <c r="G22" i="8"/>
  <c r="F22" i="8"/>
  <c r="E22" i="8"/>
  <c r="D22" i="8"/>
  <c r="C22" i="8"/>
  <c r="B22" i="8"/>
  <c r="W21" i="8"/>
  <c r="V21" i="8"/>
  <c r="U21" i="8"/>
  <c r="T21" i="8"/>
  <c r="S21" i="8"/>
  <c r="R21" i="8"/>
  <c r="R20" i="8" s="1"/>
  <c r="Q21" i="8"/>
  <c r="P21" i="8"/>
  <c r="P20" i="8" s="1"/>
  <c r="O21" i="8"/>
  <c r="N21" i="8"/>
  <c r="M21" i="8"/>
  <c r="L21" i="8"/>
  <c r="K21" i="8"/>
  <c r="J21" i="8"/>
  <c r="J20" i="8" s="1"/>
  <c r="I21" i="8"/>
  <c r="H21" i="8"/>
  <c r="G21" i="8"/>
  <c r="F21" i="8"/>
  <c r="F20" i="8" s="1"/>
  <c r="E21" i="8"/>
  <c r="E20" i="8" s="1"/>
  <c r="D21" i="8"/>
  <c r="D20" i="8" s="1"/>
  <c r="C21" i="8"/>
  <c r="C20" i="8" s="1"/>
  <c r="B21" i="8"/>
  <c r="B20" i="8" s="1"/>
  <c r="T20" i="8"/>
  <c r="S20" i="8"/>
  <c r="W19" i="8"/>
  <c r="V19" i="8"/>
  <c r="U19" i="8"/>
  <c r="T19" i="8"/>
  <c r="S19" i="8"/>
  <c r="R19" i="8"/>
  <c r="Q19" i="8"/>
  <c r="Q17" i="8" s="1"/>
  <c r="P19" i="8"/>
  <c r="O19" i="8"/>
  <c r="O17" i="8" s="1"/>
  <c r="N19" i="8"/>
  <c r="M19" i="8"/>
  <c r="L19" i="8"/>
  <c r="K19" i="8"/>
  <c r="J19" i="8"/>
  <c r="I19" i="8"/>
  <c r="I17" i="8" s="1"/>
  <c r="H19" i="8"/>
  <c r="G19" i="8"/>
  <c r="F19" i="8"/>
  <c r="E19" i="8"/>
  <c r="D19" i="8"/>
  <c r="D17" i="8" s="1"/>
  <c r="C19" i="8"/>
  <c r="W18" i="8"/>
  <c r="W17" i="8" s="1"/>
  <c r="V18" i="8"/>
  <c r="U18" i="8"/>
  <c r="U17" i="8" s="1"/>
  <c r="T18" i="8"/>
  <c r="S18" i="8"/>
  <c r="S17" i="8" s="1"/>
  <c r="R18" i="8"/>
  <c r="Q18" i="8"/>
  <c r="P18" i="8"/>
  <c r="O18" i="8"/>
  <c r="N18" i="8"/>
  <c r="M18" i="8"/>
  <c r="M17" i="8" s="1"/>
  <c r="L18" i="8"/>
  <c r="K18" i="8"/>
  <c r="J18" i="8"/>
  <c r="I18" i="8"/>
  <c r="H18" i="8"/>
  <c r="H17" i="8" s="1"/>
  <c r="G18" i="8"/>
  <c r="G17" i="8" s="1"/>
  <c r="F18" i="8"/>
  <c r="E18" i="8"/>
  <c r="D18" i="8"/>
  <c r="C18" i="8"/>
  <c r="C17" i="8" s="1"/>
  <c r="T17" i="8"/>
  <c r="P17" i="8"/>
  <c r="L17" i="8"/>
  <c r="K17" i="8"/>
  <c r="J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S7" i="8"/>
  <c r="S62" i="8" s="1"/>
  <c r="R7" i="8"/>
  <c r="Q7" i="8"/>
  <c r="P7" i="8"/>
  <c r="O7" i="8"/>
  <c r="O58" i="8" s="1"/>
  <c r="N7" i="8"/>
  <c r="N62" i="8" s="1"/>
  <c r="M7" i="8"/>
  <c r="M62" i="8" s="1"/>
  <c r="L7" i="8"/>
  <c r="K7" i="8"/>
  <c r="J7" i="8"/>
  <c r="I7" i="8"/>
  <c r="H7" i="8"/>
  <c r="G7" i="8"/>
  <c r="G62" i="8" s="1"/>
  <c r="F7" i="8"/>
  <c r="F62" i="8" s="1"/>
  <c r="E7" i="8"/>
  <c r="E62" i="8" s="1"/>
  <c r="D7" i="8"/>
  <c r="C7" i="8"/>
  <c r="C62" i="8" s="1"/>
  <c r="B7" i="8"/>
  <c r="W3" i="8"/>
  <c r="V3" i="8"/>
  <c r="U3" i="8"/>
  <c r="T3" i="8"/>
  <c r="S3" i="8"/>
  <c r="R3" i="8"/>
  <c r="R4" i="4" s="1"/>
  <c r="Q3" i="8"/>
  <c r="P3" i="8"/>
  <c r="O3" i="8"/>
  <c r="N3" i="8"/>
  <c r="M3" i="8"/>
  <c r="L3" i="8"/>
  <c r="K3" i="8"/>
  <c r="J3" i="8"/>
  <c r="I3" i="8"/>
  <c r="I4" i="4" s="1"/>
  <c r="H3" i="8"/>
  <c r="H4" i="4" s="1"/>
  <c r="G3" i="8"/>
  <c r="G58" i="8" s="1"/>
  <c r="F3" i="8"/>
  <c r="E3" i="8"/>
  <c r="E4" i="4" s="1"/>
  <c r="D3" i="8"/>
  <c r="D4" i="4" s="1"/>
  <c r="C3" i="8"/>
  <c r="C4" i="4" s="1"/>
  <c r="B3" i="8"/>
  <c r="A1" i="8"/>
  <c r="A54" i="7"/>
  <c r="A53" i="7"/>
  <c r="S48" i="7"/>
  <c r="A47" i="7"/>
  <c r="V42" i="7"/>
  <c r="U42" i="7"/>
  <c r="T42" i="7"/>
  <c r="S42" i="7"/>
  <c r="R42" i="7"/>
  <c r="P42" i="7"/>
  <c r="O42" i="7"/>
  <c r="N42" i="7"/>
  <c r="M42" i="7"/>
  <c r="L42" i="7"/>
  <c r="K42" i="7"/>
  <c r="J42" i="7"/>
  <c r="I42" i="7"/>
  <c r="H42" i="7"/>
  <c r="E42" i="7"/>
  <c r="D42" i="7"/>
  <c r="C42" i="7"/>
  <c r="B42" i="7"/>
  <c r="V41" i="7"/>
  <c r="U41" i="7"/>
  <c r="T41" i="7"/>
  <c r="S41" i="7"/>
  <c r="Q41" i="7"/>
  <c r="O41" i="7"/>
  <c r="N41" i="7"/>
  <c r="L41" i="7"/>
  <c r="K41" i="7"/>
  <c r="I41" i="7"/>
  <c r="H41" i="7"/>
  <c r="E41" i="7"/>
  <c r="V40" i="7"/>
  <c r="R40" i="7"/>
  <c r="Q40" i="7"/>
  <c r="O40" i="7"/>
  <c r="N40" i="7"/>
  <c r="M40" i="7"/>
  <c r="L40" i="7"/>
  <c r="J40" i="7"/>
  <c r="I40" i="7"/>
  <c r="B40" i="7"/>
  <c r="V39" i="7"/>
  <c r="U39" i="7"/>
  <c r="T39" i="7"/>
  <c r="S39" i="7"/>
  <c r="R39" i="7"/>
  <c r="Q39" i="7"/>
  <c r="P39" i="7"/>
  <c r="O39" i="7"/>
  <c r="N39" i="7"/>
  <c r="L39" i="7"/>
  <c r="K39" i="7"/>
  <c r="V27" i="7"/>
  <c r="J27" i="7"/>
  <c r="I27" i="7"/>
  <c r="R16" i="7"/>
  <c r="D16" i="7"/>
  <c r="W16" i="7"/>
  <c r="P16" i="7"/>
  <c r="L16" i="7"/>
  <c r="S16" i="7"/>
  <c r="F16" i="7"/>
  <c r="O10" i="7"/>
  <c r="H10" i="7"/>
  <c r="E10" i="7"/>
  <c r="W10" i="7"/>
  <c r="R10" i="7"/>
  <c r="D10" i="7"/>
  <c r="P10" i="7"/>
  <c r="W51" i="7"/>
  <c r="V51" i="7"/>
  <c r="U51" i="7"/>
  <c r="T51" i="7"/>
  <c r="S51" i="7"/>
  <c r="R51" i="7"/>
  <c r="Q51" i="7"/>
  <c r="P51" i="7"/>
  <c r="O51" i="7"/>
  <c r="M51" i="7"/>
  <c r="L51" i="7"/>
  <c r="K51" i="7"/>
  <c r="J51" i="7"/>
  <c r="I51" i="7"/>
  <c r="H51" i="7"/>
  <c r="G51" i="7"/>
  <c r="E51" i="7"/>
  <c r="D51" i="7"/>
  <c r="C51" i="7"/>
  <c r="B51" i="7"/>
  <c r="W50" i="7"/>
  <c r="V50" i="7"/>
  <c r="U50" i="7"/>
  <c r="R50" i="7"/>
  <c r="Q50" i="7"/>
  <c r="P50" i="7"/>
  <c r="O50" i="7"/>
  <c r="N50" i="7"/>
  <c r="M50" i="7"/>
  <c r="J50" i="7"/>
  <c r="I50" i="7"/>
  <c r="H50" i="7"/>
  <c r="G50" i="7"/>
  <c r="F50" i="7"/>
  <c r="E50" i="7"/>
  <c r="B50" i="7"/>
  <c r="W49" i="7"/>
  <c r="V49" i="7"/>
  <c r="U49" i="7"/>
  <c r="T49" i="7"/>
  <c r="S49" i="7"/>
  <c r="P49" i="7"/>
  <c r="O49" i="7"/>
  <c r="N49" i="7"/>
  <c r="M49" i="7"/>
  <c r="L49" i="7"/>
  <c r="K49" i="7"/>
  <c r="H49" i="7"/>
  <c r="G49" i="7"/>
  <c r="F49" i="7"/>
  <c r="E49" i="7"/>
  <c r="D49" i="7"/>
  <c r="C49" i="7"/>
  <c r="V48" i="7"/>
  <c r="U48" i="7"/>
  <c r="T48" i="7"/>
  <c r="R48" i="7"/>
  <c r="Q48" i="7"/>
  <c r="N48" i="7"/>
  <c r="M48" i="7"/>
  <c r="L48" i="7"/>
  <c r="K48" i="7"/>
  <c r="J48" i="7"/>
  <c r="I48" i="7"/>
  <c r="H48" i="7"/>
  <c r="F48" i="7"/>
  <c r="E48" i="7"/>
  <c r="D48" i="7"/>
  <c r="C48" i="7"/>
  <c r="B48" i="7"/>
  <c r="A1" i="7"/>
  <c r="A48" i="6"/>
  <c r="A47" i="6"/>
  <c r="A41" i="6"/>
  <c r="C27" i="6"/>
  <c r="R27" i="6"/>
  <c r="W27" i="6"/>
  <c r="S27" i="6"/>
  <c r="K27" i="6"/>
  <c r="V27" i="6"/>
  <c r="M27" i="6"/>
  <c r="F27" i="6"/>
  <c r="D27" i="6"/>
  <c r="T27" i="6"/>
  <c r="L27" i="6"/>
  <c r="S16" i="6"/>
  <c r="Q16" i="6"/>
  <c r="W16" i="6"/>
  <c r="N16" i="6"/>
  <c r="G16" i="6"/>
  <c r="F16" i="6"/>
  <c r="E16" i="6"/>
  <c r="U16" i="6"/>
  <c r="V10" i="6"/>
  <c r="R10" i="6"/>
  <c r="Q10" i="6"/>
  <c r="I10" i="6"/>
  <c r="A1" i="6"/>
  <c r="A48" i="5"/>
  <c r="A47" i="5"/>
  <c r="A41" i="5"/>
  <c r="P16" i="5"/>
  <c r="W16" i="5"/>
  <c r="G16" i="5"/>
  <c r="D16" i="5"/>
  <c r="O16" i="5"/>
  <c r="T10" i="5"/>
  <c r="J10" i="5"/>
  <c r="O10" i="5"/>
  <c r="U10" i="5"/>
  <c r="S10" i="5"/>
  <c r="M10" i="5"/>
  <c r="L10" i="5"/>
  <c r="A1" i="5"/>
  <c r="W180" i="4"/>
  <c r="U180" i="4"/>
  <c r="S180" i="4"/>
  <c r="R180" i="4"/>
  <c r="Q180" i="4"/>
  <c r="P180" i="4"/>
  <c r="O180" i="4"/>
  <c r="N180" i="4"/>
  <c r="M180" i="4"/>
  <c r="J180" i="4"/>
  <c r="I180" i="4"/>
  <c r="H180" i="4"/>
  <c r="G180" i="4"/>
  <c r="F180" i="4"/>
  <c r="E180" i="4"/>
  <c r="D180" i="4"/>
  <c r="C180" i="4"/>
  <c r="B180" i="4"/>
  <c r="V179" i="4"/>
  <c r="T179" i="4"/>
  <c r="S179" i="4"/>
  <c r="R179" i="4"/>
  <c r="Q179" i="4"/>
  <c r="P179" i="4"/>
  <c r="O179" i="4"/>
  <c r="N179" i="4"/>
  <c r="M179" i="4"/>
  <c r="L179" i="4"/>
  <c r="K179" i="4"/>
  <c r="J179" i="4"/>
  <c r="F179" i="4"/>
  <c r="E179" i="4"/>
  <c r="D179" i="4"/>
  <c r="C179" i="4"/>
  <c r="B179" i="4"/>
  <c r="W178" i="4"/>
  <c r="V178" i="4"/>
  <c r="U178" i="4"/>
  <c r="T178" i="4"/>
  <c r="R178" i="4"/>
  <c r="Q178" i="4"/>
  <c r="O178" i="4"/>
  <c r="N178" i="4"/>
  <c r="M178" i="4"/>
  <c r="G178" i="4"/>
  <c r="F178" i="4"/>
  <c r="E178" i="4"/>
  <c r="D178" i="4"/>
  <c r="B178" i="4"/>
  <c r="W177" i="4"/>
  <c r="V177" i="4"/>
  <c r="T177" i="4"/>
  <c r="S177" i="4"/>
  <c r="R177" i="4"/>
  <c r="N177" i="4"/>
  <c r="M177" i="4"/>
  <c r="L177" i="4"/>
  <c r="K177" i="4"/>
  <c r="J177" i="4"/>
  <c r="I177" i="4"/>
  <c r="H177" i="4"/>
  <c r="G177" i="4"/>
  <c r="E177" i="4"/>
  <c r="D177" i="4"/>
  <c r="C177" i="4"/>
  <c r="B177" i="4"/>
  <c r="W176" i="4"/>
  <c r="V176" i="4"/>
  <c r="U176" i="4"/>
  <c r="T176" i="4"/>
  <c r="S176" i="4"/>
  <c r="Q176" i="4"/>
  <c r="P176" i="4"/>
  <c r="O176" i="4"/>
  <c r="N176" i="4"/>
  <c r="M176" i="4"/>
  <c r="K176" i="4"/>
  <c r="J176" i="4"/>
  <c r="I176" i="4"/>
  <c r="H176" i="4"/>
  <c r="G176" i="4"/>
  <c r="F176" i="4"/>
  <c r="E176" i="4"/>
  <c r="D176" i="4"/>
  <c r="C176" i="4"/>
  <c r="W175" i="4"/>
  <c r="V175" i="4"/>
  <c r="T175" i="4"/>
  <c r="R175" i="4"/>
  <c r="P175" i="4"/>
  <c r="O175" i="4"/>
  <c r="L175" i="4"/>
  <c r="K175" i="4"/>
  <c r="B175" i="4"/>
  <c r="V174" i="4"/>
  <c r="U174" i="4"/>
  <c r="T173" i="4"/>
  <c r="N166" i="4"/>
  <c r="D166" i="4"/>
  <c r="C166" i="4"/>
  <c r="M161" i="4"/>
  <c r="U160" i="4"/>
  <c r="U158" i="4"/>
  <c r="P158" i="4"/>
  <c r="P151" i="4"/>
  <c r="B140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S125" i="4"/>
  <c r="R125" i="4"/>
  <c r="Q125" i="4"/>
  <c r="P125" i="4"/>
  <c r="O125" i="4"/>
  <c r="N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Q124" i="4"/>
  <c r="P124" i="4"/>
  <c r="N124" i="4"/>
  <c r="M124" i="4"/>
  <c r="L124" i="4"/>
  <c r="K124" i="4"/>
  <c r="J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G123" i="4"/>
  <c r="F123" i="4"/>
  <c r="E123" i="4"/>
  <c r="D123" i="4"/>
  <c r="C123" i="4"/>
  <c r="B123" i="4"/>
  <c r="W122" i="4"/>
  <c r="V122" i="4"/>
  <c r="U122" i="4"/>
  <c r="T122" i="4"/>
  <c r="S122" i="4"/>
  <c r="R122" i="4"/>
  <c r="Q122" i="4"/>
  <c r="N122" i="4"/>
  <c r="M122" i="4"/>
  <c r="L122" i="4"/>
  <c r="K122" i="4"/>
  <c r="J122" i="4"/>
  <c r="I122" i="4"/>
  <c r="H122" i="4"/>
  <c r="F122" i="4"/>
  <c r="E122" i="4"/>
  <c r="D122" i="4"/>
  <c r="C122" i="4"/>
  <c r="B122" i="4"/>
  <c r="W121" i="4"/>
  <c r="T121" i="4"/>
  <c r="S121" i="4"/>
  <c r="R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W120" i="4"/>
  <c r="V120" i="4"/>
  <c r="U120" i="4"/>
  <c r="S120" i="4"/>
  <c r="R120" i="4"/>
  <c r="Q120" i="4"/>
  <c r="P120" i="4"/>
  <c r="O120" i="4"/>
  <c r="N120" i="4"/>
  <c r="L120" i="4"/>
  <c r="K120" i="4"/>
  <c r="B120" i="4"/>
  <c r="U119" i="4"/>
  <c r="L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T118" i="4"/>
  <c r="S118" i="4"/>
  <c r="R118" i="4"/>
  <c r="Q118" i="4"/>
  <c r="O118" i="4"/>
  <c r="F118" i="4"/>
  <c r="D118" i="4"/>
  <c r="C118" i="4"/>
  <c r="B118" i="4"/>
  <c r="V117" i="4"/>
  <c r="T117" i="4"/>
  <c r="S117" i="4"/>
  <c r="Q117" i="4"/>
  <c r="P117" i="4"/>
  <c r="O117" i="4"/>
  <c r="N117" i="4"/>
  <c r="M117" i="4"/>
  <c r="L117" i="4"/>
  <c r="K117" i="4"/>
  <c r="I117" i="4"/>
  <c r="Q116" i="4"/>
  <c r="O116" i="4"/>
  <c r="V111" i="4"/>
  <c r="S111" i="4"/>
  <c r="R111" i="4"/>
  <c r="Q111" i="4"/>
  <c r="P111" i="4"/>
  <c r="N111" i="4"/>
  <c r="L111" i="4"/>
  <c r="K111" i="4"/>
  <c r="J111" i="4"/>
  <c r="I111" i="4"/>
  <c r="H111" i="4"/>
  <c r="G111" i="4"/>
  <c r="F111" i="4"/>
  <c r="D111" i="4"/>
  <c r="C111" i="4"/>
  <c r="B111" i="4"/>
  <c r="P110" i="4"/>
  <c r="U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U105" i="4"/>
  <c r="U103" i="4"/>
  <c r="S103" i="4"/>
  <c r="R103" i="4"/>
  <c r="Q103" i="4"/>
  <c r="O103" i="4"/>
  <c r="J103" i="4"/>
  <c r="F103" i="4"/>
  <c r="E103" i="4"/>
  <c r="M101" i="4"/>
  <c r="H101" i="4"/>
  <c r="M100" i="4"/>
  <c r="N94" i="4"/>
  <c r="G94" i="4"/>
  <c r="F94" i="4"/>
  <c r="W95" i="4"/>
  <c r="V95" i="4"/>
  <c r="U95" i="4"/>
  <c r="T95" i="4"/>
  <c r="S95" i="4"/>
  <c r="R95" i="4"/>
  <c r="Q95" i="4"/>
  <c r="Q94" i="4" s="1"/>
  <c r="P95" i="4"/>
  <c r="O95" i="4"/>
  <c r="N95" i="4"/>
  <c r="M95" i="4"/>
  <c r="L95" i="4"/>
  <c r="K95" i="4"/>
  <c r="J95" i="4"/>
  <c r="I95" i="4"/>
  <c r="I94" i="4" s="1"/>
  <c r="H95" i="4"/>
  <c r="G95" i="4"/>
  <c r="F95" i="4"/>
  <c r="E95" i="4"/>
  <c r="D95" i="4"/>
  <c r="C95" i="4"/>
  <c r="B95" i="4"/>
  <c r="B94" i="4" s="1"/>
  <c r="S94" i="4"/>
  <c r="W88" i="4"/>
  <c r="U88" i="4"/>
  <c r="T88" i="4"/>
  <c r="W94" i="4"/>
  <c r="V94" i="4"/>
  <c r="R94" i="4"/>
  <c r="O94" i="4"/>
  <c r="K94" i="4"/>
  <c r="J94" i="4"/>
  <c r="C94" i="4"/>
  <c r="W78" i="4"/>
  <c r="W151" i="4" s="1"/>
  <c r="V78" i="4"/>
  <c r="U78" i="4"/>
  <c r="U151" i="4" s="1"/>
  <c r="T78" i="4"/>
  <c r="S78" i="4"/>
  <c r="S151" i="4" s="1"/>
  <c r="R78" i="4"/>
  <c r="Q78" i="4"/>
  <c r="P78" i="4"/>
  <c r="O78" i="4"/>
  <c r="O151" i="4" s="1"/>
  <c r="N78" i="4"/>
  <c r="M78" i="4"/>
  <c r="M151" i="4" s="1"/>
  <c r="L78" i="4"/>
  <c r="K78" i="4"/>
  <c r="J78" i="4"/>
  <c r="I78" i="4"/>
  <c r="H78" i="4"/>
  <c r="G78" i="4"/>
  <c r="F78" i="4"/>
  <c r="E78" i="4"/>
  <c r="D78" i="4"/>
  <c r="C78" i="4"/>
  <c r="C151" i="4" s="1"/>
  <c r="B78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K150" i="4" s="1"/>
  <c r="J77" i="4"/>
  <c r="I77" i="4"/>
  <c r="I150" i="4" s="1"/>
  <c r="H77" i="4"/>
  <c r="G77" i="4"/>
  <c r="F77" i="4"/>
  <c r="F150" i="4" s="1"/>
  <c r="E77" i="4"/>
  <c r="E150" i="4" s="1"/>
  <c r="D77" i="4"/>
  <c r="C77" i="4"/>
  <c r="C150" i="4" s="1"/>
  <c r="B77" i="4"/>
  <c r="W76" i="4"/>
  <c r="W149" i="4" s="1"/>
  <c r="V76" i="4"/>
  <c r="U76" i="4"/>
  <c r="T76" i="4"/>
  <c r="S76" i="4"/>
  <c r="R76" i="4"/>
  <c r="Q76" i="4"/>
  <c r="Q149" i="4" s="1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W75" i="4"/>
  <c r="V75" i="4"/>
  <c r="U75" i="4"/>
  <c r="T75" i="4"/>
  <c r="S75" i="4"/>
  <c r="R75" i="4"/>
  <c r="Q75" i="4"/>
  <c r="P75" i="4"/>
  <c r="O75" i="4"/>
  <c r="O148" i="4" s="1"/>
  <c r="N75" i="4"/>
  <c r="M75" i="4"/>
  <c r="M148" i="4" s="1"/>
  <c r="L75" i="4"/>
  <c r="K75" i="4"/>
  <c r="J75" i="4"/>
  <c r="I75" i="4"/>
  <c r="I148" i="4" s="1"/>
  <c r="H75" i="4"/>
  <c r="G75" i="4"/>
  <c r="G148" i="4" s="1"/>
  <c r="F75" i="4"/>
  <c r="E75" i="4"/>
  <c r="E148" i="4" s="1"/>
  <c r="D75" i="4"/>
  <c r="C75" i="4"/>
  <c r="B75" i="4"/>
  <c r="W74" i="4"/>
  <c r="W147" i="4" s="1"/>
  <c r="V74" i="4"/>
  <c r="U74" i="4"/>
  <c r="U147" i="4" s="1"/>
  <c r="T74" i="4"/>
  <c r="S74" i="4"/>
  <c r="S147" i="4" s="1"/>
  <c r="R74" i="4"/>
  <c r="Q74" i="4"/>
  <c r="P74" i="4"/>
  <c r="O74" i="4"/>
  <c r="O147" i="4" s="1"/>
  <c r="N74" i="4"/>
  <c r="M74" i="4"/>
  <c r="M147" i="4" s="1"/>
  <c r="L74" i="4"/>
  <c r="K74" i="4"/>
  <c r="J74" i="4"/>
  <c r="I74" i="4"/>
  <c r="H74" i="4"/>
  <c r="H147" i="4" s="1"/>
  <c r="G74" i="4"/>
  <c r="F74" i="4"/>
  <c r="E74" i="4"/>
  <c r="D74" i="4"/>
  <c r="C74" i="4"/>
  <c r="C147" i="4" s="1"/>
  <c r="B74" i="4"/>
  <c r="W73" i="4"/>
  <c r="V73" i="4"/>
  <c r="U73" i="4"/>
  <c r="T73" i="4"/>
  <c r="S73" i="4"/>
  <c r="S146" i="4" s="1"/>
  <c r="R73" i="4"/>
  <c r="Q73" i="4"/>
  <c r="Q146" i="4" s="1"/>
  <c r="P73" i="4"/>
  <c r="O73" i="4"/>
  <c r="N73" i="4"/>
  <c r="M73" i="4"/>
  <c r="M146" i="4" s="1"/>
  <c r="L73" i="4"/>
  <c r="K73" i="4"/>
  <c r="K146" i="4" s="1"/>
  <c r="J73" i="4"/>
  <c r="I73" i="4"/>
  <c r="I146" i="4" s="1"/>
  <c r="H73" i="4"/>
  <c r="G73" i="4"/>
  <c r="F73" i="4"/>
  <c r="E73" i="4"/>
  <c r="E146" i="4" s="1"/>
  <c r="D73" i="4"/>
  <c r="C73" i="4"/>
  <c r="B73" i="4"/>
  <c r="W72" i="4"/>
  <c r="W145" i="4" s="1"/>
  <c r="U72" i="4"/>
  <c r="S72" i="4"/>
  <c r="S145" i="4" s="1"/>
  <c r="R72" i="4"/>
  <c r="Q72" i="4"/>
  <c r="Q145" i="4" s="1"/>
  <c r="P72" i="4"/>
  <c r="O72" i="4"/>
  <c r="N72" i="4"/>
  <c r="J72" i="4"/>
  <c r="G72" i="4"/>
  <c r="B72" i="4"/>
  <c r="V71" i="4"/>
  <c r="U71" i="4"/>
  <c r="U144" i="4" s="1"/>
  <c r="T71" i="4"/>
  <c r="S71" i="4"/>
  <c r="R71" i="4"/>
  <c r="Q71" i="4"/>
  <c r="Q144" i="4" s="1"/>
  <c r="P71" i="4"/>
  <c r="O71" i="4"/>
  <c r="O144" i="4" s="1"/>
  <c r="L71" i="4"/>
  <c r="J71" i="4"/>
  <c r="J144" i="4" s="1"/>
  <c r="I71" i="4"/>
  <c r="G71" i="4"/>
  <c r="F71" i="4"/>
  <c r="E71" i="4"/>
  <c r="D71" i="4"/>
  <c r="C71" i="4"/>
  <c r="W70" i="4"/>
  <c r="R70" i="4"/>
  <c r="N70" i="4"/>
  <c r="M70" i="4"/>
  <c r="M143" i="4" s="1"/>
  <c r="L70" i="4"/>
  <c r="K70" i="4"/>
  <c r="K143" i="4" s="1"/>
  <c r="J70" i="4"/>
  <c r="I70" i="4"/>
  <c r="G70" i="4"/>
  <c r="G143" i="4" s="1"/>
  <c r="F70" i="4"/>
  <c r="E70" i="4"/>
  <c r="E143" i="4" s="1"/>
  <c r="D70" i="4"/>
  <c r="C70" i="4"/>
  <c r="B70" i="4"/>
  <c r="W68" i="4"/>
  <c r="V68" i="4"/>
  <c r="U68" i="4"/>
  <c r="R68" i="4"/>
  <c r="Q68" i="4"/>
  <c r="N68" i="4"/>
  <c r="M68" i="4"/>
  <c r="L68" i="4"/>
  <c r="L141" i="4" s="1"/>
  <c r="K68" i="4"/>
  <c r="J68" i="4"/>
  <c r="I68" i="4"/>
  <c r="H68" i="4"/>
  <c r="H141" i="4" s="1"/>
  <c r="F68" i="4"/>
  <c r="E68" i="4"/>
  <c r="D68" i="4"/>
  <c r="C68" i="4"/>
  <c r="W67" i="4"/>
  <c r="U67" i="4"/>
  <c r="T67" i="4"/>
  <c r="S67" i="4"/>
  <c r="Q67" i="4"/>
  <c r="P67" i="4"/>
  <c r="O67" i="4"/>
  <c r="L67" i="4"/>
  <c r="K67" i="4"/>
  <c r="J67" i="4"/>
  <c r="I67" i="4"/>
  <c r="H67" i="4"/>
  <c r="G67" i="4"/>
  <c r="F67" i="4"/>
  <c r="B67" i="4"/>
  <c r="V66" i="4"/>
  <c r="U66" i="4"/>
  <c r="T66" i="4"/>
  <c r="T139" i="4" s="1"/>
  <c r="S66" i="4"/>
  <c r="Q66" i="4"/>
  <c r="O66" i="4"/>
  <c r="N66" i="4"/>
  <c r="M66" i="4"/>
  <c r="K66" i="4"/>
  <c r="J66" i="4"/>
  <c r="I66" i="4"/>
  <c r="F66" i="4"/>
  <c r="E66" i="4"/>
  <c r="D66" i="4"/>
  <c r="D139" i="4" s="1"/>
  <c r="C66" i="4"/>
  <c r="C139" i="4" s="1"/>
  <c r="B66" i="4"/>
  <c r="W64" i="4"/>
  <c r="W137" i="4" s="1"/>
  <c r="N64" i="4"/>
  <c r="L64" i="4"/>
  <c r="K64" i="4"/>
  <c r="J64" i="4"/>
  <c r="I64" i="4"/>
  <c r="H64" i="4"/>
  <c r="G64" i="4"/>
  <c r="F64" i="4"/>
  <c r="E64" i="4"/>
  <c r="D64" i="4"/>
  <c r="D137" i="4" s="1"/>
  <c r="C64" i="4"/>
  <c r="B64" i="4"/>
  <c r="B137" i="4" s="1"/>
  <c r="W63" i="4"/>
  <c r="H63" i="4"/>
  <c r="F63" i="4"/>
  <c r="E63" i="4"/>
  <c r="C63" i="4"/>
  <c r="B63" i="4"/>
  <c r="E62" i="4"/>
  <c r="P60" i="4"/>
  <c r="O60" i="4"/>
  <c r="O133" i="4" s="1"/>
  <c r="L60" i="4"/>
  <c r="K60" i="4"/>
  <c r="K133" i="4" s="1"/>
  <c r="J60" i="4"/>
  <c r="I60" i="4"/>
  <c r="I133" i="4" s="1"/>
  <c r="H60" i="4"/>
  <c r="G60" i="4"/>
  <c r="G133" i="4" s="1"/>
  <c r="F60" i="4"/>
  <c r="E60" i="4"/>
  <c r="D60" i="4"/>
  <c r="B60" i="4"/>
  <c r="U59" i="4"/>
  <c r="D59" i="4"/>
  <c r="B59" i="4"/>
  <c r="W58" i="4"/>
  <c r="V58" i="4"/>
  <c r="U58" i="4"/>
  <c r="T58" i="4"/>
  <c r="R58" i="4"/>
  <c r="O58" i="4"/>
  <c r="H58" i="4"/>
  <c r="G58" i="4"/>
  <c r="F58" i="4"/>
  <c r="E58" i="4"/>
  <c r="D58" i="4"/>
  <c r="C58" i="4"/>
  <c r="B58" i="4"/>
  <c r="U56" i="4"/>
  <c r="U131" i="4" s="1"/>
  <c r="M56" i="4"/>
  <c r="M131" i="4" s="1"/>
  <c r="D56" i="4"/>
  <c r="D131" i="4" s="1"/>
  <c r="C56" i="4"/>
  <c r="C131" i="4" s="1"/>
  <c r="B56" i="4"/>
  <c r="B131" i="4" s="1"/>
  <c r="R54" i="4"/>
  <c r="P54" i="4"/>
  <c r="O54" i="4"/>
  <c r="L54" i="4"/>
  <c r="J54" i="4"/>
  <c r="I54" i="4"/>
  <c r="H54" i="4"/>
  <c r="G54" i="4"/>
  <c r="F54" i="4"/>
  <c r="E54" i="4"/>
  <c r="D54" i="4"/>
  <c r="C54" i="4"/>
  <c r="B54" i="4"/>
  <c r="J53" i="4"/>
  <c r="I53" i="4"/>
  <c r="D53" i="4"/>
  <c r="C53" i="4"/>
  <c r="B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I151" i="4" s="1"/>
  <c r="H26" i="4"/>
  <c r="H151" i="4" s="1"/>
  <c r="G26" i="4"/>
  <c r="F26" i="4"/>
  <c r="E26" i="4"/>
  <c r="D26" i="4"/>
  <c r="C26" i="4"/>
  <c r="B26" i="4"/>
  <c r="W25" i="4"/>
  <c r="W150" i="4" s="1"/>
  <c r="V25" i="4"/>
  <c r="V150" i="4" s="1"/>
  <c r="U25" i="4"/>
  <c r="T25" i="4"/>
  <c r="S25" i="4"/>
  <c r="R25" i="4"/>
  <c r="Q25" i="4"/>
  <c r="P25" i="4"/>
  <c r="O25" i="4"/>
  <c r="O150" i="4" s="1"/>
  <c r="N25" i="4"/>
  <c r="N150" i="4" s="1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M149" i="4" s="1"/>
  <c r="L24" i="4"/>
  <c r="L149" i="4" s="1"/>
  <c r="K24" i="4"/>
  <c r="J24" i="4"/>
  <c r="I24" i="4"/>
  <c r="H24" i="4"/>
  <c r="G24" i="4"/>
  <c r="F24" i="4"/>
  <c r="E24" i="4"/>
  <c r="E149" i="4" s="1"/>
  <c r="D24" i="4"/>
  <c r="D149" i="4" s="1"/>
  <c r="C24" i="4"/>
  <c r="B24" i="4"/>
  <c r="W23" i="4"/>
  <c r="V23" i="4"/>
  <c r="U23" i="4"/>
  <c r="T23" i="4"/>
  <c r="S23" i="4"/>
  <c r="S148" i="4" s="1"/>
  <c r="R23" i="4"/>
  <c r="R148" i="4" s="1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B148" i="4" s="1"/>
  <c r="W22" i="4"/>
  <c r="V22" i="4"/>
  <c r="U22" i="4"/>
  <c r="T22" i="4"/>
  <c r="S22" i="4"/>
  <c r="R22" i="4"/>
  <c r="Q22" i="4"/>
  <c r="Q147" i="4" s="1"/>
  <c r="P22" i="4"/>
  <c r="O22" i="4"/>
  <c r="N22" i="4"/>
  <c r="M22" i="4"/>
  <c r="L22" i="4"/>
  <c r="K22" i="4"/>
  <c r="J22" i="4"/>
  <c r="I22" i="4"/>
  <c r="I147" i="4" s="1"/>
  <c r="H22" i="4"/>
  <c r="G22" i="4"/>
  <c r="F22" i="4"/>
  <c r="E22" i="4"/>
  <c r="D22" i="4"/>
  <c r="C22" i="4"/>
  <c r="B22" i="4"/>
  <c r="W21" i="4"/>
  <c r="W146" i="4" s="1"/>
  <c r="V21" i="4"/>
  <c r="V146" i="4" s="1"/>
  <c r="U21" i="4"/>
  <c r="T21" i="4"/>
  <c r="S21" i="4"/>
  <c r="R21" i="4"/>
  <c r="Q21" i="4"/>
  <c r="P21" i="4"/>
  <c r="O21" i="4"/>
  <c r="N21" i="4"/>
  <c r="N146" i="4" s="1"/>
  <c r="M21" i="4"/>
  <c r="L21" i="4"/>
  <c r="K21" i="4"/>
  <c r="J21" i="4"/>
  <c r="I21" i="4"/>
  <c r="H21" i="4"/>
  <c r="G21" i="4"/>
  <c r="F21" i="4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V17" i="4"/>
  <c r="T17" i="4"/>
  <c r="S17" i="4"/>
  <c r="R17" i="4"/>
  <c r="Q17" i="4"/>
  <c r="D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Q139" i="4" s="1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W13" i="4"/>
  <c r="V13" i="4"/>
  <c r="U13" i="4"/>
  <c r="T13" i="4"/>
  <c r="S13" i="4"/>
  <c r="R13" i="4"/>
  <c r="Q13" i="4"/>
  <c r="O13" i="4"/>
  <c r="N13" i="4"/>
  <c r="M13" i="4"/>
  <c r="L13" i="4"/>
  <c r="K13" i="4"/>
  <c r="I13" i="4"/>
  <c r="H13" i="4"/>
  <c r="G13" i="4"/>
  <c r="F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136" i="4" s="1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T9" i="4"/>
  <c r="R9" i="4"/>
  <c r="Q9" i="4"/>
  <c r="O9" i="4"/>
  <c r="M9" i="4"/>
  <c r="L9" i="4"/>
  <c r="K9" i="4"/>
  <c r="J9" i="4"/>
  <c r="H9" i="4"/>
  <c r="G9" i="4"/>
  <c r="F9" i="4"/>
  <c r="E9" i="4"/>
  <c r="B9" i="4"/>
  <c r="W8" i="4"/>
  <c r="V8" i="4"/>
  <c r="U8" i="4"/>
  <c r="T8" i="4"/>
  <c r="S8" i="4"/>
  <c r="R8" i="4"/>
  <c r="Q8" i="4"/>
  <c r="P8" i="4"/>
  <c r="O8" i="4"/>
  <c r="N8" i="4"/>
  <c r="M8" i="4"/>
  <c r="L8" i="4"/>
  <c r="L133" i="4" s="1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5" i="4"/>
  <c r="P5" i="4"/>
  <c r="N5" i="4"/>
  <c r="J5" i="4"/>
  <c r="I5" i="4"/>
  <c r="H5" i="4"/>
  <c r="G5" i="4"/>
  <c r="F5" i="4"/>
  <c r="C5" i="4"/>
  <c r="W4" i="4"/>
  <c r="V4" i="4"/>
  <c r="U4" i="4"/>
  <c r="T4" i="4"/>
  <c r="S4" i="4"/>
  <c r="Q4" i="4"/>
  <c r="P4" i="4"/>
  <c r="O4" i="4"/>
  <c r="N4" i="4"/>
  <c r="M4" i="4"/>
  <c r="L4" i="4"/>
  <c r="K4" i="4"/>
  <c r="J4" i="4"/>
  <c r="B4" i="4"/>
  <c r="R3" i="4"/>
  <c r="J3" i="4"/>
  <c r="C3" i="4"/>
  <c r="A1" i="4"/>
  <c r="B44" i="2"/>
  <c r="B55" i="2"/>
  <c r="B11" i="2"/>
  <c r="B6" i="2"/>
  <c r="B34" i="2"/>
  <c r="B24" i="2"/>
  <c r="B41" i="2"/>
  <c r="B46" i="2"/>
  <c r="B39" i="2"/>
  <c r="B31" i="2"/>
  <c r="B48" i="2"/>
  <c r="B58" i="2"/>
  <c r="B21" i="2"/>
  <c r="B50" i="2"/>
  <c r="B5" i="2"/>
  <c r="B38" i="2"/>
  <c r="B30" i="2"/>
  <c r="B43" i="2"/>
  <c r="B10" i="2"/>
  <c r="B26" i="2"/>
  <c r="B49" i="2"/>
  <c r="B14" i="2"/>
  <c r="B19" i="2"/>
  <c r="B20" i="2"/>
  <c r="B8" i="2"/>
  <c r="B9" i="2"/>
  <c r="B60" i="2"/>
  <c r="B35" i="2"/>
  <c r="B28" i="2"/>
  <c r="B4" i="2"/>
  <c r="B33" i="2"/>
  <c r="B13" i="2"/>
  <c r="B23" i="2"/>
  <c r="B61" i="2"/>
  <c r="B29" i="2"/>
  <c r="B45" i="2"/>
  <c r="B18" i="2"/>
  <c r="B15" i="2"/>
  <c r="B16" i="2"/>
  <c r="B53" i="2"/>
  <c r="B59" i="2"/>
  <c r="B40" i="2"/>
  <c r="B51" i="2"/>
  <c r="B54" i="2"/>
  <c r="B56" i="2"/>
  <c r="B25" i="2"/>
  <c r="B36" i="2"/>
  <c r="E73" i="51" l="1"/>
  <c r="O73" i="51"/>
  <c r="L73" i="51"/>
  <c r="M73" i="51"/>
  <c r="D73" i="51"/>
  <c r="D104" i="51"/>
  <c r="H83" i="51"/>
  <c r="N105" i="51"/>
  <c r="W73" i="51"/>
  <c r="U73" i="51"/>
  <c r="G73" i="51"/>
  <c r="T73" i="51"/>
  <c r="T125" i="4"/>
  <c r="C87" i="50"/>
  <c r="W73" i="50"/>
  <c r="H73" i="50"/>
  <c r="P73" i="50"/>
  <c r="G73" i="50"/>
  <c r="G104" i="50"/>
  <c r="W104" i="50"/>
  <c r="C80" i="50"/>
  <c r="O73" i="50"/>
  <c r="J73" i="49"/>
  <c r="S73" i="49"/>
  <c r="K105" i="51"/>
  <c r="J96" i="49"/>
  <c r="J103" i="51"/>
  <c r="H103" i="49"/>
  <c r="K104" i="50"/>
  <c r="R103" i="51"/>
  <c r="P103" i="49"/>
  <c r="F103" i="50"/>
  <c r="L104" i="50"/>
  <c r="R105" i="50"/>
  <c r="N80" i="49"/>
  <c r="B104" i="49"/>
  <c r="G103" i="50"/>
  <c r="S105" i="50"/>
  <c r="L104" i="51"/>
  <c r="H103" i="50"/>
  <c r="T105" i="50"/>
  <c r="E103" i="50"/>
  <c r="E103" i="51"/>
  <c r="Q105" i="51"/>
  <c r="T104" i="51"/>
  <c r="V80" i="49"/>
  <c r="R73" i="49"/>
  <c r="B87" i="49"/>
  <c r="R104" i="49"/>
  <c r="M103" i="50"/>
  <c r="F105" i="51"/>
  <c r="F87" i="49"/>
  <c r="J103" i="50"/>
  <c r="V105" i="50"/>
  <c r="U103" i="50"/>
  <c r="G103" i="51"/>
  <c r="S105" i="51"/>
  <c r="K103" i="50"/>
  <c r="Q104" i="50"/>
  <c r="H103" i="51"/>
  <c r="V105" i="51"/>
  <c r="T105" i="49"/>
  <c r="L103" i="50"/>
  <c r="R104" i="50"/>
  <c r="O104" i="50"/>
  <c r="I103" i="51"/>
  <c r="O104" i="51"/>
  <c r="R87" i="49"/>
  <c r="S104" i="50"/>
  <c r="P104" i="51"/>
  <c r="C73" i="49"/>
  <c r="V87" i="49"/>
  <c r="N103" i="50"/>
  <c r="T104" i="50"/>
  <c r="I105" i="50"/>
  <c r="K103" i="51"/>
  <c r="Q104" i="51"/>
  <c r="W105" i="51"/>
  <c r="O103" i="50"/>
  <c r="Q105" i="50"/>
  <c r="P103" i="50"/>
  <c r="M103" i="51"/>
  <c r="P103" i="51"/>
  <c r="I73" i="49"/>
  <c r="Q103" i="51"/>
  <c r="W104" i="51"/>
  <c r="K73" i="49"/>
  <c r="S103" i="51"/>
  <c r="C105" i="51"/>
  <c r="B73" i="49"/>
  <c r="W103" i="50"/>
  <c r="B104" i="50"/>
  <c r="U103" i="51"/>
  <c r="C104" i="50"/>
  <c r="N83" i="49"/>
  <c r="D104" i="50"/>
  <c r="J105" i="50"/>
  <c r="W103" i="51"/>
  <c r="G105" i="51"/>
  <c r="K105" i="50"/>
  <c r="F96" i="49"/>
  <c r="R96" i="49"/>
  <c r="Q151" i="4"/>
  <c r="N96" i="49"/>
  <c r="E151" i="4"/>
  <c r="B96" i="49"/>
  <c r="L125" i="4"/>
  <c r="G151" i="4"/>
  <c r="K125" i="4"/>
  <c r="K151" i="4"/>
  <c r="M125" i="4"/>
  <c r="V96" i="49"/>
  <c r="B52" i="47"/>
  <c r="C52" i="47"/>
  <c r="O52" i="47"/>
  <c r="M52" i="47"/>
  <c r="H52" i="47"/>
  <c r="J52" i="47"/>
  <c r="K52" i="47"/>
  <c r="W52" i="47"/>
  <c r="U52" i="47"/>
  <c r="P52" i="47"/>
  <c r="R52" i="47"/>
  <c r="I124" i="4"/>
  <c r="S52" i="47"/>
  <c r="I52" i="47"/>
  <c r="G52" i="47"/>
  <c r="O124" i="4"/>
  <c r="E52" i="47"/>
  <c r="K52" i="46"/>
  <c r="B52" i="46"/>
  <c r="H52" i="46"/>
  <c r="F52" i="46"/>
  <c r="J52" i="46"/>
  <c r="M52" i="46"/>
  <c r="C52" i="46"/>
  <c r="N52" i="46"/>
  <c r="T52" i="46"/>
  <c r="R52" i="46"/>
  <c r="C52" i="45"/>
  <c r="J69" i="45"/>
  <c r="D52" i="45"/>
  <c r="E52" i="45"/>
  <c r="H52" i="45"/>
  <c r="O52" i="45"/>
  <c r="C77" i="45"/>
  <c r="K77" i="45"/>
  <c r="K69" i="45" s="1"/>
  <c r="K52" i="45"/>
  <c r="R69" i="45"/>
  <c r="B69" i="45"/>
  <c r="F77" i="46"/>
  <c r="L52" i="45"/>
  <c r="M52" i="45"/>
  <c r="T69" i="45"/>
  <c r="P52" i="45"/>
  <c r="B60" i="45"/>
  <c r="W52" i="45"/>
  <c r="F60" i="45"/>
  <c r="S52" i="45"/>
  <c r="J60" i="45"/>
  <c r="N77" i="46"/>
  <c r="T52" i="45"/>
  <c r="U52" i="45"/>
  <c r="N60" i="45"/>
  <c r="R60" i="45"/>
  <c r="S60" i="45"/>
  <c r="E69" i="45"/>
  <c r="I69" i="45"/>
  <c r="L69" i="45"/>
  <c r="M69" i="45"/>
  <c r="V69" i="45"/>
  <c r="G124" i="4"/>
  <c r="H124" i="4"/>
  <c r="U69" i="45"/>
  <c r="Q150" i="4"/>
  <c r="C69" i="45"/>
  <c r="M150" i="4"/>
  <c r="S150" i="4"/>
  <c r="G150" i="4"/>
  <c r="U150" i="4"/>
  <c r="R124" i="4"/>
  <c r="O72" i="43"/>
  <c r="O63" i="43"/>
  <c r="W72" i="43"/>
  <c r="J123" i="4"/>
  <c r="V63" i="43"/>
  <c r="S63" i="43"/>
  <c r="T63" i="43"/>
  <c r="W63" i="43"/>
  <c r="F63" i="43"/>
  <c r="R90" i="43"/>
  <c r="C63" i="43"/>
  <c r="I63" i="43"/>
  <c r="D63" i="43"/>
  <c r="G63" i="43"/>
  <c r="N63" i="43"/>
  <c r="K63" i="43"/>
  <c r="Q63" i="43"/>
  <c r="L63" i="43"/>
  <c r="B63" i="42"/>
  <c r="I63" i="42"/>
  <c r="F63" i="42"/>
  <c r="L63" i="42"/>
  <c r="G63" i="42"/>
  <c r="J63" i="42"/>
  <c r="Q63" i="42"/>
  <c r="N63" i="42"/>
  <c r="T63" i="42"/>
  <c r="O63" i="42"/>
  <c r="R72" i="42"/>
  <c r="R63" i="42"/>
  <c r="P90" i="42"/>
  <c r="V63" i="42"/>
  <c r="W63" i="42"/>
  <c r="M90" i="42"/>
  <c r="D63" i="42"/>
  <c r="B63" i="41"/>
  <c r="L63" i="41"/>
  <c r="C63" i="41"/>
  <c r="J90" i="42"/>
  <c r="K90" i="42"/>
  <c r="H63" i="41"/>
  <c r="J63" i="41"/>
  <c r="H72" i="41"/>
  <c r="T63" i="41"/>
  <c r="K63" i="41"/>
  <c r="H90" i="42"/>
  <c r="R63" i="41"/>
  <c r="G90" i="43"/>
  <c r="H90" i="43"/>
  <c r="C90" i="41"/>
  <c r="D63" i="41"/>
  <c r="K90" i="41"/>
  <c r="K81" i="41" s="1"/>
  <c r="B90" i="42"/>
  <c r="P81" i="41"/>
  <c r="O81" i="41"/>
  <c r="S149" i="4"/>
  <c r="S81" i="41"/>
  <c r="W81" i="41"/>
  <c r="C149" i="4"/>
  <c r="C81" i="41"/>
  <c r="U149" i="4"/>
  <c r="G149" i="4"/>
  <c r="G81" i="41"/>
  <c r="H81" i="41"/>
  <c r="K149" i="4"/>
  <c r="T149" i="4"/>
  <c r="I149" i="4"/>
  <c r="H123" i="4"/>
  <c r="O149" i="4"/>
  <c r="I123" i="4"/>
  <c r="O51" i="39"/>
  <c r="P51" i="39"/>
  <c r="F51" i="39"/>
  <c r="W51" i="39"/>
  <c r="O122" i="4"/>
  <c r="P122" i="4"/>
  <c r="T51" i="39"/>
  <c r="E79" i="39"/>
  <c r="H79" i="39"/>
  <c r="N80" i="39"/>
  <c r="D51" i="39"/>
  <c r="J51" i="39"/>
  <c r="R63" i="39"/>
  <c r="E51" i="39"/>
  <c r="K51" i="39"/>
  <c r="Q60" i="39"/>
  <c r="S63" i="39"/>
  <c r="F78" i="39"/>
  <c r="H51" i="39"/>
  <c r="G122" i="4"/>
  <c r="K51" i="38"/>
  <c r="L51" i="38"/>
  <c r="R51" i="38"/>
  <c r="O51" i="38"/>
  <c r="U51" i="38"/>
  <c r="P51" i="38"/>
  <c r="S51" i="38"/>
  <c r="T51" i="38"/>
  <c r="I80" i="38"/>
  <c r="W51" i="38"/>
  <c r="B51" i="38"/>
  <c r="E51" i="38"/>
  <c r="G60" i="38"/>
  <c r="E78" i="38"/>
  <c r="K79" i="38"/>
  <c r="C51" i="38"/>
  <c r="M63" i="38"/>
  <c r="D51" i="38"/>
  <c r="J51" i="38"/>
  <c r="J57" i="38"/>
  <c r="M57" i="38"/>
  <c r="Q63" i="38"/>
  <c r="O79" i="38"/>
  <c r="U80" i="38"/>
  <c r="N57" i="38"/>
  <c r="C51" i="37"/>
  <c r="I51" i="37"/>
  <c r="M63" i="37"/>
  <c r="P63" i="37"/>
  <c r="G80" i="38"/>
  <c r="F51" i="37"/>
  <c r="L51" i="37"/>
  <c r="C79" i="38"/>
  <c r="G51" i="37"/>
  <c r="D79" i="38"/>
  <c r="I79" i="39"/>
  <c r="T57" i="37"/>
  <c r="E79" i="38"/>
  <c r="U57" i="37"/>
  <c r="U78" i="37"/>
  <c r="K51" i="37"/>
  <c r="Q51" i="37"/>
  <c r="B79" i="37"/>
  <c r="H79" i="38"/>
  <c r="N80" i="38"/>
  <c r="C79" i="37"/>
  <c r="G79" i="37"/>
  <c r="J79" i="38"/>
  <c r="N51" i="37"/>
  <c r="T51" i="37"/>
  <c r="J79" i="37"/>
  <c r="O51" i="37"/>
  <c r="R80" i="38"/>
  <c r="R51" i="37"/>
  <c r="I78" i="38"/>
  <c r="S51" i="37"/>
  <c r="D80" i="37"/>
  <c r="E80" i="37"/>
  <c r="V51" i="37"/>
  <c r="I80" i="37"/>
  <c r="W51" i="37"/>
  <c r="L80" i="37"/>
  <c r="P78" i="38"/>
  <c r="D51" i="37"/>
  <c r="U80" i="37"/>
  <c r="B80" i="38"/>
  <c r="W78" i="39"/>
  <c r="D57" i="37"/>
  <c r="F60" i="37"/>
  <c r="H63" i="37"/>
  <c r="S78" i="38"/>
  <c r="E57" i="37"/>
  <c r="I63" i="37"/>
  <c r="T78" i="38"/>
  <c r="D80" i="38"/>
  <c r="B51" i="37"/>
  <c r="E80" i="38"/>
  <c r="Q148" i="4"/>
  <c r="J148" i="4"/>
  <c r="K148" i="4"/>
  <c r="C148" i="4"/>
  <c r="M72" i="37"/>
  <c r="U148" i="4"/>
  <c r="W148" i="4"/>
  <c r="G51" i="35"/>
  <c r="H51" i="35"/>
  <c r="D51" i="35"/>
  <c r="O51" i="35"/>
  <c r="Q121" i="4"/>
  <c r="P51" i="35"/>
  <c r="L51" i="35"/>
  <c r="U121" i="4"/>
  <c r="V121" i="4"/>
  <c r="W51" i="35"/>
  <c r="T51" i="35"/>
  <c r="J51" i="34"/>
  <c r="M51" i="34"/>
  <c r="D79" i="34"/>
  <c r="R51" i="34"/>
  <c r="U51" i="34"/>
  <c r="G57" i="34"/>
  <c r="B51" i="34"/>
  <c r="E51" i="34"/>
  <c r="I78" i="33"/>
  <c r="H60" i="33"/>
  <c r="M78" i="33"/>
  <c r="K79" i="34"/>
  <c r="L79" i="34"/>
  <c r="U63" i="33"/>
  <c r="O60" i="33"/>
  <c r="P60" i="33"/>
  <c r="S60" i="33"/>
  <c r="I78" i="34"/>
  <c r="U80" i="34"/>
  <c r="W60" i="33"/>
  <c r="P79" i="34"/>
  <c r="V80" i="34"/>
  <c r="D51" i="33"/>
  <c r="N57" i="33"/>
  <c r="V57" i="33"/>
  <c r="E80" i="33"/>
  <c r="T79" i="34"/>
  <c r="H51" i="33"/>
  <c r="N51" i="33"/>
  <c r="I80" i="33"/>
  <c r="O78" i="34"/>
  <c r="P78" i="34"/>
  <c r="Q78" i="34"/>
  <c r="B80" i="34"/>
  <c r="L51" i="33"/>
  <c r="C80" i="34"/>
  <c r="D80" i="34"/>
  <c r="E80" i="34"/>
  <c r="F80" i="34"/>
  <c r="P51" i="33"/>
  <c r="V51" i="33"/>
  <c r="W78" i="34"/>
  <c r="I51" i="33"/>
  <c r="B79" i="34"/>
  <c r="C79" i="34"/>
  <c r="D78" i="35"/>
  <c r="J80" i="34"/>
  <c r="T78" i="35"/>
  <c r="T51" i="33"/>
  <c r="B63" i="33"/>
  <c r="K80" i="34"/>
  <c r="N79" i="35"/>
  <c r="L80" i="34"/>
  <c r="H80" i="35"/>
  <c r="G79" i="34"/>
  <c r="M80" i="34"/>
  <c r="B78" i="34"/>
  <c r="J63" i="33"/>
  <c r="N80" i="34"/>
  <c r="J78" i="34"/>
  <c r="P147" i="4"/>
  <c r="E147" i="4"/>
  <c r="G147" i="4"/>
  <c r="K147" i="4"/>
  <c r="E84" i="31"/>
  <c r="P84" i="31"/>
  <c r="S84" i="31"/>
  <c r="I84" i="31"/>
  <c r="K84" i="31"/>
  <c r="L84" i="31"/>
  <c r="B84" i="31"/>
  <c r="M84" i="31"/>
  <c r="R84" i="31"/>
  <c r="B84" i="30"/>
  <c r="N84" i="30"/>
  <c r="E84" i="30"/>
  <c r="K84" i="30"/>
  <c r="I84" i="30"/>
  <c r="J84" i="30"/>
  <c r="V84" i="30"/>
  <c r="M84" i="30"/>
  <c r="S84" i="30"/>
  <c r="Q84" i="30"/>
  <c r="R84" i="30"/>
  <c r="H84" i="30"/>
  <c r="U84" i="30"/>
  <c r="F84" i="30"/>
  <c r="J99" i="29"/>
  <c r="W105" i="29"/>
  <c r="D84" i="29"/>
  <c r="E84" i="29"/>
  <c r="G90" i="29"/>
  <c r="B84" i="29"/>
  <c r="C84" i="29"/>
  <c r="O84" i="29"/>
  <c r="M84" i="29"/>
  <c r="J84" i="29"/>
  <c r="K84" i="29"/>
  <c r="P84" i="29"/>
  <c r="L123" i="31"/>
  <c r="T84" i="29"/>
  <c r="I94" i="29"/>
  <c r="R84" i="29"/>
  <c r="T123" i="30"/>
  <c r="S84" i="29"/>
  <c r="M38" i="28"/>
  <c r="M175" i="4" s="1"/>
  <c r="T120" i="4"/>
  <c r="U146" i="4"/>
  <c r="F146" i="4"/>
  <c r="G146" i="4"/>
  <c r="D120" i="4"/>
  <c r="E120" i="4"/>
  <c r="C120" i="4"/>
  <c r="M39" i="4"/>
  <c r="O146" i="4"/>
  <c r="F120" i="4"/>
  <c r="G120" i="4"/>
  <c r="H120" i="4"/>
  <c r="C146" i="4"/>
  <c r="I120" i="4"/>
  <c r="J120" i="4"/>
  <c r="T98" i="27"/>
  <c r="G110" i="27"/>
  <c r="J110" i="27"/>
  <c r="H57" i="24"/>
  <c r="H116" i="4" s="1"/>
  <c r="H75" i="24"/>
  <c r="H172" i="4" s="1"/>
  <c r="N76" i="24"/>
  <c r="N173" i="4" s="1"/>
  <c r="T77" i="24"/>
  <c r="T174" i="4" s="1"/>
  <c r="O98" i="27"/>
  <c r="L126" i="27"/>
  <c r="E57" i="24"/>
  <c r="E116" i="4" s="1"/>
  <c r="N110" i="27"/>
  <c r="N126" i="27"/>
  <c r="K75" i="24"/>
  <c r="K172" i="4" s="1"/>
  <c r="Q76" i="24"/>
  <c r="Q173" i="4" s="1"/>
  <c r="W77" i="24"/>
  <c r="W174" i="4" s="1"/>
  <c r="O110" i="27"/>
  <c r="E110" i="27"/>
  <c r="P110" i="27"/>
  <c r="P126" i="27"/>
  <c r="B98" i="27"/>
  <c r="R110" i="27"/>
  <c r="D98" i="27"/>
  <c r="T126" i="27"/>
  <c r="U126" i="27"/>
  <c r="K126" i="27"/>
  <c r="R75" i="24"/>
  <c r="R172" i="4" s="1"/>
  <c r="B77" i="24"/>
  <c r="B174" i="4" s="1"/>
  <c r="V110" i="27"/>
  <c r="V126" i="27"/>
  <c r="N57" i="24"/>
  <c r="N116" i="4" s="1"/>
  <c r="G152" i="27"/>
  <c r="S154" i="27"/>
  <c r="H98" i="27"/>
  <c r="W110" i="27"/>
  <c r="T75" i="24"/>
  <c r="T172" i="4" s="1"/>
  <c r="D77" i="24"/>
  <c r="D174" i="4" s="1"/>
  <c r="I98" i="27"/>
  <c r="E77" i="24"/>
  <c r="E174" i="4" s="1"/>
  <c r="J98" i="27"/>
  <c r="L98" i="27"/>
  <c r="I77" i="24"/>
  <c r="I174" i="4" s="1"/>
  <c r="S126" i="27"/>
  <c r="J77" i="24"/>
  <c r="J174" i="4" s="1"/>
  <c r="U57" i="24"/>
  <c r="U116" i="4" s="1"/>
  <c r="B110" i="27"/>
  <c r="P98" i="27"/>
  <c r="Q98" i="27"/>
  <c r="G98" i="27"/>
  <c r="D126" i="27"/>
  <c r="G76" i="24"/>
  <c r="G173" i="4" s="1"/>
  <c r="R98" i="27"/>
  <c r="E126" i="27"/>
  <c r="F110" i="27"/>
  <c r="F126" i="27"/>
  <c r="M98" i="26"/>
  <c r="D110" i="26"/>
  <c r="P110" i="26"/>
  <c r="R110" i="26"/>
  <c r="I126" i="26"/>
  <c r="U126" i="26"/>
  <c r="J126" i="26"/>
  <c r="S126" i="26"/>
  <c r="K110" i="26"/>
  <c r="U98" i="26"/>
  <c r="K98" i="26"/>
  <c r="L110" i="26"/>
  <c r="V98" i="26"/>
  <c r="M110" i="26"/>
  <c r="Q126" i="26"/>
  <c r="B98" i="26"/>
  <c r="H126" i="26"/>
  <c r="B110" i="26"/>
  <c r="E126" i="26"/>
  <c r="S110" i="26"/>
  <c r="S98" i="26"/>
  <c r="T110" i="26"/>
  <c r="T98" i="26"/>
  <c r="U110" i="26"/>
  <c r="O126" i="26"/>
  <c r="J98" i="26"/>
  <c r="P126" i="26"/>
  <c r="F98" i="26"/>
  <c r="M126" i="26"/>
  <c r="Q110" i="26"/>
  <c r="H110" i="26"/>
  <c r="L98" i="26"/>
  <c r="C110" i="26"/>
  <c r="M98" i="25"/>
  <c r="C110" i="25"/>
  <c r="D110" i="25"/>
  <c r="V98" i="25"/>
  <c r="C126" i="25"/>
  <c r="W98" i="25"/>
  <c r="E75" i="24"/>
  <c r="E172" i="4" s="1"/>
  <c r="Q77" i="24"/>
  <c r="Q174" i="4" s="1"/>
  <c r="S98" i="25"/>
  <c r="I110" i="25"/>
  <c r="F126" i="25"/>
  <c r="I152" i="25"/>
  <c r="V156" i="25"/>
  <c r="F156" i="25"/>
  <c r="T98" i="25"/>
  <c r="J110" i="25"/>
  <c r="V110" i="25"/>
  <c r="G126" i="25"/>
  <c r="U98" i="25"/>
  <c r="K110" i="25"/>
  <c r="H126" i="25"/>
  <c r="L110" i="25"/>
  <c r="H98" i="25"/>
  <c r="W105" i="25"/>
  <c r="K126" i="25"/>
  <c r="P67" i="24"/>
  <c r="U110" i="25"/>
  <c r="R126" i="25"/>
  <c r="M154" i="25"/>
  <c r="U154" i="25"/>
  <c r="O70" i="4"/>
  <c r="O143" i="4" s="1"/>
  <c r="Q110" i="25"/>
  <c r="H119" i="25"/>
  <c r="N126" i="25"/>
  <c r="I72" i="4"/>
  <c r="C144" i="4"/>
  <c r="P70" i="4"/>
  <c r="H76" i="24"/>
  <c r="H173" i="4" s="1"/>
  <c r="G68" i="24"/>
  <c r="F98" i="25"/>
  <c r="R110" i="25"/>
  <c r="I119" i="25"/>
  <c r="O126" i="25"/>
  <c r="L145" i="4"/>
  <c r="H68" i="24"/>
  <c r="G98" i="25"/>
  <c r="S110" i="25"/>
  <c r="P126" i="25"/>
  <c r="M145" i="4"/>
  <c r="T110" i="25"/>
  <c r="P119" i="25"/>
  <c r="Q126" i="25"/>
  <c r="O68" i="24"/>
  <c r="D98" i="25"/>
  <c r="P98" i="25"/>
  <c r="F110" i="25"/>
  <c r="S126" i="25"/>
  <c r="E98" i="25"/>
  <c r="V126" i="25"/>
  <c r="V72" i="4"/>
  <c r="N98" i="25"/>
  <c r="W126" i="25"/>
  <c r="O98" i="25"/>
  <c r="E110" i="25"/>
  <c r="B126" i="25"/>
  <c r="K98" i="25"/>
  <c r="G17" i="4"/>
  <c r="G3" i="4"/>
  <c r="G128" i="4" s="1"/>
  <c r="H17" i="4"/>
  <c r="H3" i="4"/>
  <c r="H128" i="4" s="1"/>
  <c r="C143" i="4"/>
  <c r="I144" i="4"/>
  <c r="O145" i="4"/>
  <c r="G57" i="24"/>
  <c r="G116" i="4" s="1"/>
  <c r="R77" i="24"/>
  <c r="R174" i="4" s="1"/>
  <c r="P156" i="25"/>
  <c r="Q156" i="25"/>
  <c r="D145" i="4"/>
  <c r="H67" i="24"/>
  <c r="T69" i="24"/>
  <c r="B136" i="25"/>
  <c r="R156" i="25"/>
  <c r="S156" i="25"/>
  <c r="I57" i="24"/>
  <c r="I116" i="4" s="1"/>
  <c r="H70" i="4"/>
  <c r="H143" i="4" s="1"/>
  <c r="N71" i="4"/>
  <c r="T72" i="4"/>
  <c r="T145" i="4" s="1"/>
  <c r="P57" i="24"/>
  <c r="P116" i="4" s="1"/>
  <c r="F57" i="24"/>
  <c r="F116" i="4" s="1"/>
  <c r="O67" i="24"/>
  <c r="U156" i="25"/>
  <c r="B57" i="24"/>
  <c r="B116" i="4" s="1"/>
  <c r="U67" i="24"/>
  <c r="D57" i="24"/>
  <c r="D116" i="4" s="1"/>
  <c r="J136" i="25"/>
  <c r="D156" i="25"/>
  <c r="M57" i="24"/>
  <c r="M116" i="4" s="1"/>
  <c r="F77" i="24"/>
  <c r="F174" i="4" s="1"/>
  <c r="K144" i="4"/>
  <c r="Q70" i="4"/>
  <c r="W71" i="4"/>
  <c r="W144" i="4" s="1"/>
  <c r="E118" i="4"/>
  <c r="W75" i="24"/>
  <c r="W172" i="4" s="1"/>
  <c r="G77" i="24"/>
  <c r="G174" i="4" s="1"/>
  <c r="F75" i="24"/>
  <c r="F172" i="4" s="1"/>
  <c r="B156" i="25"/>
  <c r="B76" i="24"/>
  <c r="B173" i="4" s="1"/>
  <c r="H77" i="24"/>
  <c r="H174" i="4" s="1"/>
  <c r="J57" i="24"/>
  <c r="J116" i="4" s="1"/>
  <c r="C156" i="25"/>
  <c r="S70" i="4"/>
  <c r="S143" i="4" s="1"/>
  <c r="C72" i="4"/>
  <c r="C145" i="4" s="1"/>
  <c r="C76" i="24"/>
  <c r="C173" i="4" s="1"/>
  <c r="K57" i="24"/>
  <c r="K116" i="4" s="1"/>
  <c r="W57" i="24"/>
  <c r="W116" i="4" s="1"/>
  <c r="P68" i="24"/>
  <c r="H52" i="24"/>
  <c r="D76" i="24"/>
  <c r="D173" i="4" s="1"/>
  <c r="L57" i="24"/>
  <c r="L116" i="4" s="1"/>
  <c r="Q68" i="24"/>
  <c r="U75" i="24"/>
  <c r="U172" i="4" s="1"/>
  <c r="E156" i="25"/>
  <c r="T70" i="4"/>
  <c r="D72" i="4"/>
  <c r="B117" i="4"/>
  <c r="H118" i="4"/>
  <c r="I143" i="4"/>
  <c r="U145" i="4"/>
  <c r="E72" i="4"/>
  <c r="E145" i="4" s="1"/>
  <c r="C117" i="4"/>
  <c r="O119" i="4"/>
  <c r="I52" i="24"/>
  <c r="E76" i="24"/>
  <c r="E173" i="4" s="1"/>
  <c r="K77" i="24"/>
  <c r="K174" i="4" s="1"/>
  <c r="R68" i="24"/>
  <c r="V75" i="24"/>
  <c r="V172" i="4" s="1"/>
  <c r="R136" i="25"/>
  <c r="L156" i="25"/>
  <c r="P52" i="24"/>
  <c r="F76" i="24"/>
  <c r="F173" i="4" s="1"/>
  <c r="L77" i="24"/>
  <c r="L174" i="4" s="1"/>
  <c r="W68" i="24"/>
  <c r="Q52" i="24"/>
  <c r="M77" i="24"/>
  <c r="M174" i="4" s="1"/>
  <c r="B69" i="24"/>
  <c r="H156" i="25"/>
  <c r="V39" i="4"/>
  <c r="N30" i="4"/>
  <c r="F72" i="4"/>
  <c r="D117" i="4"/>
  <c r="W143" i="4"/>
  <c r="G145" i="4"/>
  <c r="R144" i="4"/>
  <c r="B71" i="4"/>
  <c r="B144" i="4" s="1"/>
  <c r="H72" i="4"/>
  <c r="H145" i="4" s="1"/>
  <c r="B75" i="24"/>
  <c r="B172" i="4" s="1"/>
  <c r="N77" i="24"/>
  <c r="N174" i="4" s="1"/>
  <c r="V57" i="24"/>
  <c r="V116" i="4" s="1"/>
  <c r="C69" i="24"/>
  <c r="I156" i="25"/>
  <c r="S144" i="4"/>
  <c r="I145" i="4"/>
  <c r="M118" i="4"/>
  <c r="C75" i="24"/>
  <c r="C172" i="4" s="1"/>
  <c r="I76" i="24"/>
  <c r="I173" i="4" s="1"/>
  <c r="O77" i="24"/>
  <c r="O174" i="4" s="1"/>
  <c r="D69" i="24"/>
  <c r="J156" i="25"/>
  <c r="N118" i="4"/>
  <c r="D75" i="24"/>
  <c r="D172" i="4" s="1"/>
  <c r="J76" i="24"/>
  <c r="J173" i="4" s="1"/>
  <c r="P77" i="24"/>
  <c r="P174" i="4" s="1"/>
  <c r="R57" i="24"/>
  <c r="R116" i="4" s="1"/>
  <c r="I69" i="24"/>
  <c r="K156" i="25"/>
  <c r="O3" i="4"/>
  <c r="O128" i="4" s="1"/>
  <c r="K76" i="24"/>
  <c r="K173" i="4" s="1"/>
  <c r="S57" i="24"/>
  <c r="S116" i="4" s="1"/>
  <c r="J69" i="24"/>
  <c r="P143" i="4"/>
  <c r="J117" i="4"/>
  <c r="L76" i="24"/>
  <c r="L173" i="4" s="1"/>
  <c r="T57" i="24"/>
  <c r="T116" i="4" s="1"/>
  <c r="K69" i="24"/>
  <c r="M156" i="25"/>
  <c r="E144" i="4"/>
  <c r="K145" i="4"/>
  <c r="Q143" i="4"/>
  <c r="G144" i="4"/>
  <c r="I3" i="4"/>
  <c r="I128" i="4" s="1"/>
  <c r="G75" i="24"/>
  <c r="G172" i="4" s="1"/>
  <c r="M76" i="24"/>
  <c r="M173" i="4" s="1"/>
  <c r="S77" i="24"/>
  <c r="S174" i="4" s="1"/>
  <c r="L69" i="24"/>
  <c r="T156" i="25"/>
  <c r="S60" i="20"/>
  <c r="S113" i="4" s="1"/>
  <c r="S77" i="20"/>
  <c r="S168" i="4" s="1"/>
  <c r="T77" i="20"/>
  <c r="T168" i="4" s="1"/>
  <c r="U77" i="20"/>
  <c r="U168" i="4" s="1"/>
  <c r="J48" i="23"/>
  <c r="J61" i="20" s="1"/>
  <c r="J114" i="4" s="1"/>
  <c r="B78" i="20"/>
  <c r="B169" i="4" s="1"/>
  <c r="R48" i="23"/>
  <c r="R61" i="20" s="1"/>
  <c r="R114" i="4" s="1"/>
  <c r="P99" i="23"/>
  <c r="P62" i="20" s="1"/>
  <c r="P115" i="4" s="1"/>
  <c r="F48" i="23"/>
  <c r="F61" i="20" s="1"/>
  <c r="J78" i="20"/>
  <c r="J169" i="4" s="1"/>
  <c r="F77" i="20"/>
  <c r="F168" i="4" s="1"/>
  <c r="L78" i="20"/>
  <c r="L169" i="4" s="1"/>
  <c r="S79" i="20"/>
  <c r="S170" i="4" s="1"/>
  <c r="B99" i="23"/>
  <c r="B62" i="20" s="1"/>
  <c r="B115" i="4" s="1"/>
  <c r="G99" i="23"/>
  <c r="G62" i="20" s="1"/>
  <c r="G115" i="4" s="1"/>
  <c r="C5" i="23"/>
  <c r="J99" i="23"/>
  <c r="J62" i="20" s="1"/>
  <c r="J115" i="4" s="1"/>
  <c r="R78" i="20"/>
  <c r="R169" i="4" s="1"/>
  <c r="D5" i="23"/>
  <c r="D60" i="20" s="1"/>
  <c r="D113" i="4" s="1"/>
  <c r="K99" i="23"/>
  <c r="K62" i="20" s="1"/>
  <c r="K115" i="4" s="1"/>
  <c r="O99" i="23"/>
  <c r="O62" i="20" s="1"/>
  <c r="N77" i="20"/>
  <c r="N168" i="4" s="1"/>
  <c r="S141" i="23"/>
  <c r="R99" i="23"/>
  <c r="R62" i="20" s="1"/>
  <c r="R115" i="4" s="1"/>
  <c r="K5" i="23"/>
  <c r="K60" i="20" s="1"/>
  <c r="K113" i="4" s="1"/>
  <c r="S99" i="23"/>
  <c r="S62" i="20" s="1"/>
  <c r="S115" i="4" s="1"/>
  <c r="B165" i="22"/>
  <c r="V132" i="22"/>
  <c r="U146" i="22"/>
  <c r="G165" i="22"/>
  <c r="C146" i="22"/>
  <c r="N165" i="22"/>
  <c r="J165" i="22"/>
  <c r="K165" i="22"/>
  <c r="E132" i="22"/>
  <c r="O165" i="22"/>
  <c r="V165" i="22"/>
  <c r="R165" i="22"/>
  <c r="E146" i="22"/>
  <c r="K146" i="22"/>
  <c r="S165" i="22"/>
  <c r="I146" i="22"/>
  <c r="M132" i="22"/>
  <c r="D132" i="22"/>
  <c r="W165" i="22"/>
  <c r="M146" i="22"/>
  <c r="S146" i="22"/>
  <c r="C67" i="4"/>
  <c r="M141" i="4"/>
  <c r="K140" i="4"/>
  <c r="W146" i="21"/>
  <c r="O192" i="22"/>
  <c r="B165" i="21"/>
  <c r="O192" i="21"/>
  <c r="C165" i="21"/>
  <c r="K183" i="21"/>
  <c r="W192" i="21"/>
  <c r="S213" i="22"/>
  <c r="U146" i="21"/>
  <c r="B68" i="4"/>
  <c r="B141" i="4" s="1"/>
  <c r="V146" i="21"/>
  <c r="C202" i="22"/>
  <c r="U153" i="21"/>
  <c r="F165" i="21"/>
  <c r="L165" i="21"/>
  <c r="E202" i="22"/>
  <c r="S140" i="4"/>
  <c r="O132" i="21"/>
  <c r="W192" i="22"/>
  <c r="D132" i="21"/>
  <c r="J165" i="21"/>
  <c r="U175" i="21"/>
  <c r="C201" i="22"/>
  <c r="R66" i="4"/>
  <c r="W51" i="20"/>
  <c r="W65" i="4" s="1"/>
  <c r="W138" i="4" s="1"/>
  <c r="D201" i="22"/>
  <c r="V78" i="20"/>
  <c r="V169" i="4" s="1"/>
  <c r="K202" i="22"/>
  <c r="B213" i="22"/>
  <c r="D146" i="21"/>
  <c r="O165" i="21"/>
  <c r="M202" i="22"/>
  <c r="C213" i="22"/>
  <c r="E146" i="21"/>
  <c r="Q146" i="21"/>
  <c r="O138" i="4"/>
  <c r="D67" i="4"/>
  <c r="O68" i="4"/>
  <c r="O141" i="4" s="1"/>
  <c r="F141" i="21"/>
  <c r="F132" i="21" s="1"/>
  <c r="E157" i="21"/>
  <c r="P68" i="4"/>
  <c r="P141" i="4" s="1"/>
  <c r="L141" i="21"/>
  <c r="L132" i="21" s="1"/>
  <c r="M157" i="21"/>
  <c r="R165" i="21"/>
  <c r="F213" i="22"/>
  <c r="Q141" i="21"/>
  <c r="Q132" i="21" s="1"/>
  <c r="T146" i="21"/>
  <c r="T157" i="21"/>
  <c r="S165" i="21"/>
  <c r="K201" i="22"/>
  <c r="S141" i="21"/>
  <c r="O146" i="21"/>
  <c r="U157" i="21"/>
  <c r="G192" i="22"/>
  <c r="I213" i="22"/>
  <c r="V165" i="21"/>
  <c r="J213" i="22"/>
  <c r="W132" i="21"/>
  <c r="L146" i="21"/>
  <c r="W165" i="21"/>
  <c r="U202" i="22"/>
  <c r="K213" i="22"/>
  <c r="G51" i="20"/>
  <c r="G65" i="4" s="1"/>
  <c r="M146" i="21"/>
  <c r="G201" i="21"/>
  <c r="I211" i="21"/>
  <c r="H51" i="20"/>
  <c r="H65" i="4" s="1"/>
  <c r="N146" i="21"/>
  <c r="O201" i="21"/>
  <c r="Q211" i="21"/>
  <c r="D165" i="21"/>
  <c r="Q165" i="21"/>
  <c r="S201" i="22"/>
  <c r="W66" i="4"/>
  <c r="W139" i="4" s="1"/>
  <c r="G68" i="4"/>
  <c r="G141" i="4" s="1"/>
  <c r="J140" i="4"/>
  <c r="L70" i="20"/>
  <c r="L77" i="20"/>
  <c r="L168" i="4" s="1"/>
  <c r="T183" i="21"/>
  <c r="M77" i="20"/>
  <c r="M168" i="4" s="1"/>
  <c r="T141" i="4"/>
  <c r="F140" i="4"/>
  <c r="I139" i="4"/>
  <c r="U141" i="4"/>
  <c r="P51" i="20"/>
  <c r="P65" i="4" s="1"/>
  <c r="G79" i="20"/>
  <c r="G170" i="4" s="1"/>
  <c r="S183" i="21"/>
  <c r="B71" i="20"/>
  <c r="H79" i="20"/>
  <c r="H170" i="4" s="1"/>
  <c r="D183" i="23"/>
  <c r="G138" i="4"/>
  <c r="C79" i="20"/>
  <c r="C170" i="4" s="1"/>
  <c r="R140" i="4"/>
  <c r="G66" i="4"/>
  <c r="S68" i="4"/>
  <c r="S141" i="4" s="1"/>
  <c r="H66" i="4"/>
  <c r="H139" i="4" s="1"/>
  <c r="V77" i="20"/>
  <c r="V168" i="4" s="1"/>
  <c r="D183" i="21"/>
  <c r="K139" i="4"/>
  <c r="B51" i="20"/>
  <c r="B65" i="4" s="1"/>
  <c r="B138" i="4" s="1"/>
  <c r="F69" i="20"/>
  <c r="R71" i="20"/>
  <c r="M205" i="21"/>
  <c r="W141" i="4"/>
  <c r="D141" i="4"/>
  <c r="R67" i="4"/>
  <c r="I51" i="20"/>
  <c r="I65" i="4" s="1"/>
  <c r="I138" i="4" s="1"/>
  <c r="J79" i="20"/>
  <c r="J170" i="4" s="1"/>
  <c r="E141" i="4"/>
  <c r="J51" i="20"/>
  <c r="J65" i="4" s="1"/>
  <c r="K79" i="20"/>
  <c r="K170" i="4" s="1"/>
  <c r="Q51" i="20"/>
  <c r="Q65" i="4" s="1"/>
  <c r="Q138" i="4" s="1"/>
  <c r="M69" i="20"/>
  <c r="C183" i="21"/>
  <c r="L183" i="23"/>
  <c r="R51" i="20"/>
  <c r="R65" i="4" s="1"/>
  <c r="R138" i="4" s="1"/>
  <c r="S59" i="20"/>
  <c r="S112" i="4" s="1"/>
  <c r="N69" i="20"/>
  <c r="H39" i="4"/>
  <c r="U140" i="4"/>
  <c r="P66" i="4"/>
  <c r="P139" i="4" s="1"/>
  <c r="C140" i="4"/>
  <c r="L183" i="21"/>
  <c r="S139" i="4"/>
  <c r="E77" i="20"/>
  <c r="E168" i="4" s="1"/>
  <c r="T183" i="23"/>
  <c r="O165" i="19"/>
  <c r="O77" i="16"/>
  <c r="O80" i="16"/>
  <c r="O109" i="4" s="1"/>
  <c r="O190" i="19"/>
  <c r="O81" i="16"/>
  <c r="O110" i="4" s="1"/>
  <c r="Q81" i="16"/>
  <c r="Q110" i="4" s="1"/>
  <c r="R197" i="19"/>
  <c r="E103" i="16"/>
  <c r="E166" i="4" s="1"/>
  <c r="W235" i="19"/>
  <c r="L197" i="19"/>
  <c r="I183" i="19"/>
  <c r="H167" i="19"/>
  <c r="K167" i="19"/>
  <c r="H171" i="19"/>
  <c r="L167" i="19"/>
  <c r="K171" i="19"/>
  <c r="I102" i="16"/>
  <c r="I165" i="4" s="1"/>
  <c r="B80" i="16"/>
  <c r="B109" i="4" s="1"/>
  <c r="B168" i="19"/>
  <c r="L171" i="19"/>
  <c r="B197" i="19"/>
  <c r="T197" i="19"/>
  <c r="C80" i="16"/>
  <c r="C109" i="4" s="1"/>
  <c r="K237" i="19"/>
  <c r="G173" i="19"/>
  <c r="H77" i="16"/>
  <c r="H76" i="16" s="1"/>
  <c r="G80" i="16"/>
  <c r="G109" i="4" s="1"/>
  <c r="H173" i="19"/>
  <c r="L102" i="16"/>
  <c r="L165" i="4" s="1"/>
  <c r="L77" i="16"/>
  <c r="H80" i="16"/>
  <c r="L169" i="19"/>
  <c r="L173" i="19"/>
  <c r="H235" i="19"/>
  <c r="T103" i="16"/>
  <c r="T166" i="4" s="1"/>
  <c r="L80" i="16"/>
  <c r="L109" i="4" s="1"/>
  <c r="K161" i="18"/>
  <c r="K97" i="16"/>
  <c r="R161" i="18"/>
  <c r="R97" i="16"/>
  <c r="Q97" i="16"/>
  <c r="C5" i="18"/>
  <c r="C169" i="18" s="1"/>
  <c r="Q164" i="18"/>
  <c r="S97" i="16"/>
  <c r="M197" i="18"/>
  <c r="H5" i="18"/>
  <c r="H97" i="16" s="1"/>
  <c r="F178" i="18"/>
  <c r="T197" i="18"/>
  <c r="J197" i="18"/>
  <c r="I178" i="18"/>
  <c r="U197" i="18"/>
  <c r="K197" i="18"/>
  <c r="B96" i="16"/>
  <c r="C96" i="16"/>
  <c r="N178" i="18"/>
  <c r="I197" i="18"/>
  <c r="J96" i="16"/>
  <c r="K96" i="16"/>
  <c r="K95" i="16" s="1"/>
  <c r="P178" i="18"/>
  <c r="R197" i="18"/>
  <c r="Q178" i="18"/>
  <c r="S197" i="18"/>
  <c r="D197" i="18"/>
  <c r="V178" i="18"/>
  <c r="E197" i="18"/>
  <c r="Q197" i="18"/>
  <c r="W96" i="16"/>
  <c r="C173" i="18"/>
  <c r="C165" i="18"/>
  <c r="C97" i="16"/>
  <c r="W184" i="17"/>
  <c r="C190" i="17"/>
  <c r="V96" i="16"/>
  <c r="O103" i="16"/>
  <c r="O166" i="4" s="1"/>
  <c r="J190" i="17"/>
  <c r="P166" i="17"/>
  <c r="K190" i="17"/>
  <c r="M103" i="16"/>
  <c r="M166" i="4" s="1"/>
  <c r="B97" i="16"/>
  <c r="E168" i="17"/>
  <c r="L190" i="17"/>
  <c r="W197" i="17"/>
  <c r="M197" i="17"/>
  <c r="V90" i="16"/>
  <c r="N197" i="17"/>
  <c r="W226" i="19"/>
  <c r="I97" i="16"/>
  <c r="E169" i="17"/>
  <c r="L246" i="17"/>
  <c r="L240" i="17" s="1"/>
  <c r="K246" i="19"/>
  <c r="V171" i="17"/>
  <c r="M5" i="17"/>
  <c r="U169" i="17"/>
  <c r="L197" i="17"/>
  <c r="S161" i="18"/>
  <c r="G170" i="17"/>
  <c r="C203" i="17"/>
  <c r="I164" i="18"/>
  <c r="O5" i="17"/>
  <c r="O171" i="17" s="1"/>
  <c r="C246" i="18"/>
  <c r="U197" i="17"/>
  <c r="J246" i="18"/>
  <c r="F53" i="16"/>
  <c r="P170" i="17"/>
  <c r="V197" i="17"/>
  <c r="S209" i="17"/>
  <c r="G53" i="16"/>
  <c r="C95" i="16"/>
  <c r="V5" i="17"/>
  <c r="K237" i="17"/>
  <c r="I166" i="18"/>
  <c r="W226" i="18"/>
  <c r="H53" i="16"/>
  <c r="F161" i="17"/>
  <c r="I168" i="18"/>
  <c r="M64" i="4"/>
  <c r="M137" i="4" s="1"/>
  <c r="E137" i="4"/>
  <c r="F96" i="16"/>
  <c r="U172" i="17"/>
  <c r="G197" i="17"/>
  <c r="Q168" i="18"/>
  <c r="B136" i="4"/>
  <c r="G96" i="16"/>
  <c r="U161" i="17"/>
  <c r="E173" i="17"/>
  <c r="H197" i="17"/>
  <c r="T197" i="17"/>
  <c r="B169" i="18"/>
  <c r="H96" i="16"/>
  <c r="C178" i="17"/>
  <c r="P53" i="16"/>
  <c r="P62" i="4" s="1"/>
  <c r="P135" i="4" s="1"/>
  <c r="I96" i="16"/>
  <c r="U173" i="17"/>
  <c r="I172" i="18"/>
  <c r="U53" i="16"/>
  <c r="U62" i="4" s="1"/>
  <c r="Q172" i="18"/>
  <c r="Q63" i="4"/>
  <c r="Q136" i="4" s="1"/>
  <c r="E164" i="17"/>
  <c r="S63" i="4"/>
  <c r="S136" i="4" s="1"/>
  <c r="G184" i="17"/>
  <c r="Q166" i="18"/>
  <c r="O226" i="18"/>
  <c r="H223" i="18"/>
  <c r="L137" i="4"/>
  <c r="T63" i="4"/>
  <c r="T136" i="4" s="1"/>
  <c r="N96" i="16"/>
  <c r="U164" i="17"/>
  <c r="S178" i="17"/>
  <c r="H184" i="17"/>
  <c r="I223" i="18"/>
  <c r="U63" i="4"/>
  <c r="U136" i="4" s="1"/>
  <c r="O96" i="16"/>
  <c r="E165" i="17"/>
  <c r="O197" i="17"/>
  <c r="E197" i="17"/>
  <c r="P223" i="18"/>
  <c r="J237" i="18"/>
  <c r="V63" i="4"/>
  <c r="F103" i="16"/>
  <c r="F166" i="4" s="1"/>
  <c r="F90" i="16"/>
  <c r="F165" i="17"/>
  <c r="O184" i="17"/>
  <c r="P197" i="17"/>
  <c r="F197" i="17"/>
  <c r="Q223" i="18"/>
  <c r="P184" i="17"/>
  <c r="K178" i="17"/>
  <c r="P3" i="4"/>
  <c r="P128" i="4" s="1"/>
  <c r="P9" i="4"/>
  <c r="M93" i="16"/>
  <c r="I9" i="4"/>
  <c r="Q30" i="4"/>
  <c r="R63" i="4"/>
  <c r="R136" i="4" s="1"/>
  <c r="G71" i="16"/>
  <c r="E90" i="16"/>
  <c r="U103" i="16"/>
  <c r="U166" i="4" s="1"/>
  <c r="O93" i="16"/>
  <c r="V103" i="16"/>
  <c r="V166" i="4" s="1"/>
  <c r="S30" i="4"/>
  <c r="U93" i="16"/>
  <c r="W103" i="16"/>
  <c r="W166" i="4" s="1"/>
  <c r="N217" i="17"/>
  <c r="V93" i="16"/>
  <c r="O217" i="17"/>
  <c r="W136" i="4"/>
  <c r="S103" i="16"/>
  <c r="S166" i="4" s="1"/>
  <c r="P76" i="16"/>
  <c r="U135" i="4"/>
  <c r="M111" i="4"/>
  <c r="U52" i="16"/>
  <c r="U61" i="4" s="1"/>
  <c r="U134" i="4" s="1"/>
  <c r="H95" i="16"/>
  <c r="G137" i="4"/>
  <c r="I137" i="4"/>
  <c r="O79" i="16"/>
  <c r="O108" i="4" s="1"/>
  <c r="J95" i="16"/>
  <c r="J137" i="4"/>
  <c r="P79" i="16"/>
  <c r="P108" i="4" s="1"/>
  <c r="E136" i="4"/>
  <c r="K92" i="16"/>
  <c r="L217" i="17"/>
  <c r="L92" i="16"/>
  <c r="M92" i="16"/>
  <c r="L79" i="16"/>
  <c r="L108" i="4" s="1"/>
  <c r="Q95" i="16"/>
  <c r="U217" i="17"/>
  <c r="J136" i="4"/>
  <c r="H136" i="4"/>
  <c r="N39" i="4"/>
  <c r="I63" i="4"/>
  <c r="O39" i="4"/>
  <c r="E42" i="4"/>
  <c r="P64" i="4"/>
  <c r="R95" i="16"/>
  <c r="P39" i="4"/>
  <c r="U137" i="4"/>
  <c r="E30" i="4"/>
  <c r="L63" i="4"/>
  <c r="L110" i="4"/>
  <c r="C93" i="16"/>
  <c r="K136" i="4"/>
  <c r="F30" i="4"/>
  <c r="S64" i="4"/>
  <c r="S137" i="4" s="1"/>
  <c r="D93" i="16"/>
  <c r="S33" i="4"/>
  <c r="I42" i="4"/>
  <c r="N63" i="4"/>
  <c r="T64" i="4"/>
  <c r="T137" i="4" s="1"/>
  <c r="E93" i="16"/>
  <c r="T217" i="17"/>
  <c r="H30" i="4"/>
  <c r="T33" i="4"/>
  <c r="J42" i="4"/>
  <c r="V42" i="4"/>
  <c r="K103" i="16"/>
  <c r="K166" i="4" s="1"/>
  <c r="L103" i="16"/>
  <c r="L166" i="4" s="1"/>
  <c r="O76" i="16"/>
  <c r="G93" i="16"/>
  <c r="I218" i="15"/>
  <c r="I253" i="15"/>
  <c r="I78" i="12"/>
  <c r="I107" i="4" s="1"/>
  <c r="I217" i="15"/>
  <c r="I213" i="15"/>
  <c r="I209" i="15"/>
  <c r="J211" i="15"/>
  <c r="J218" i="15"/>
  <c r="J78" i="12"/>
  <c r="J107" i="4" s="1"/>
  <c r="J214" i="15"/>
  <c r="J210" i="15"/>
  <c r="D182" i="15"/>
  <c r="D71" i="12"/>
  <c r="D70" i="12" s="1"/>
  <c r="D185" i="15"/>
  <c r="D76" i="12"/>
  <c r="D75" i="12" s="1"/>
  <c r="D104" i="4" s="1"/>
  <c r="M78" i="12"/>
  <c r="M107" i="4" s="1"/>
  <c r="M71" i="12"/>
  <c r="M70" i="12" s="1"/>
  <c r="S101" i="12"/>
  <c r="S162" i="4" s="1"/>
  <c r="S107" i="4"/>
  <c r="T78" i="12"/>
  <c r="T107" i="4" s="1"/>
  <c r="T71" i="12"/>
  <c r="T70" i="12" s="1"/>
  <c r="T211" i="15"/>
  <c r="K187" i="15"/>
  <c r="J162" i="15"/>
  <c r="V162" i="15"/>
  <c r="C76" i="12"/>
  <c r="C105" i="4" s="1"/>
  <c r="L162" i="15"/>
  <c r="P171" i="15"/>
  <c r="I187" i="15"/>
  <c r="O162" i="15"/>
  <c r="U162" i="15"/>
  <c r="N171" i="15"/>
  <c r="Q171" i="15"/>
  <c r="S187" i="15"/>
  <c r="C71" i="12"/>
  <c r="C70" i="12" s="1"/>
  <c r="B78" i="12"/>
  <c r="B107" i="4" s="1"/>
  <c r="H162" i="15"/>
  <c r="B210" i="15"/>
  <c r="O216" i="15"/>
  <c r="T100" i="12"/>
  <c r="T161" i="4" s="1"/>
  <c r="S162" i="15"/>
  <c r="P187" i="15"/>
  <c r="F187" i="15"/>
  <c r="O220" i="15"/>
  <c r="U100" i="12"/>
  <c r="U161" i="4" s="1"/>
  <c r="T162" i="15"/>
  <c r="C176" i="15"/>
  <c r="D181" i="15"/>
  <c r="Q187" i="15"/>
  <c r="G187" i="15"/>
  <c r="B214" i="15"/>
  <c r="P217" i="15"/>
  <c r="L181" i="15"/>
  <c r="W100" i="12"/>
  <c r="W161" i="4" s="1"/>
  <c r="U75" i="12"/>
  <c r="U104" i="4" s="1"/>
  <c r="F162" i="15"/>
  <c r="B218" i="15"/>
  <c r="W162" i="15"/>
  <c r="D187" i="15"/>
  <c r="S214" i="15"/>
  <c r="V171" i="15"/>
  <c r="U181" i="15"/>
  <c r="K34" i="15"/>
  <c r="L34" i="15"/>
  <c r="E162" i="15"/>
  <c r="N187" i="15"/>
  <c r="I38" i="7"/>
  <c r="N34" i="15"/>
  <c r="C187" i="15"/>
  <c r="O187" i="15"/>
  <c r="O34" i="15"/>
  <c r="Q115" i="15"/>
  <c r="S34" i="15"/>
  <c r="R115" i="15"/>
  <c r="B162" i="15"/>
  <c r="N162" i="15"/>
  <c r="C162" i="15"/>
  <c r="L187" i="15"/>
  <c r="D162" i="15"/>
  <c r="R171" i="15"/>
  <c r="F100" i="12"/>
  <c r="F161" i="4" s="1"/>
  <c r="W34" i="15"/>
  <c r="W233" i="15" s="1"/>
  <c r="B216" i="15"/>
  <c r="G100" i="12"/>
  <c r="G161" i="4" s="1"/>
  <c r="C181" i="15"/>
  <c r="D216" i="15"/>
  <c r="G162" i="15"/>
  <c r="M162" i="15"/>
  <c r="R162" i="14"/>
  <c r="F204" i="14"/>
  <c r="O162" i="14"/>
  <c r="C204" i="14"/>
  <c r="P162" i="14"/>
  <c r="D204" i="14"/>
  <c r="H187" i="14"/>
  <c r="N187" i="14"/>
  <c r="U171" i="14"/>
  <c r="J171" i="14"/>
  <c r="H204" i="14"/>
  <c r="L187" i="14"/>
  <c r="G171" i="14"/>
  <c r="M187" i="14"/>
  <c r="W162" i="14"/>
  <c r="M162" i="14"/>
  <c r="H171" i="14"/>
  <c r="K204" i="14"/>
  <c r="B241" i="14"/>
  <c r="L204" i="14"/>
  <c r="B204" i="14"/>
  <c r="P187" i="14"/>
  <c r="V187" i="14"/>
  <c r="R171" i="14"/>
  <c r="P204" i="14"/>
  <c r="T187" i="14"/>
  <c r="O171" i="14"/>
  <c r="E171" i="14"/>
  <c r="U187" i="14"/>
  <c r="U162" i="14"/>
  <c r="P171" i="14"/>
  <c r="S204" i="14"/>
  <c r="I204" i="14"/>
  <c r="J162" i="14"/>
  <c r="V162" i="14"/>
  <c r="T204" i="14"/>
  <c r="G162" i="14"/>
  <c r="G204" i="14"/>
  <c r="T251" i="14"/>
  <c r="H162" i="14"/>
  <c r="F187" i="14"/>
  <c r="W171" i="14"/>
  <c r="M171" i="14"/>
  <c r="B171" i="14"/>
  <c r="J59" i="4"/>
  <c r="L59" i="4"/>
  <c r="M59" i="4"/>
  <c r="F88" i="12"/>
  <c r="F162" i="13"/>
  <c r="L171" i="13"/>
  <c r="R181" i="13"/>
  <c r="L204" i="13"/>
  <c r="N59" i="4"/>
  <c r="G88" i="12"/>
  <c r="U181" i="13"/>
  <c r="G204" i="13"/>
  <c r="V181" i="13"/>
  <c r="D224" i="13"/>
  <c r="P224" i="13"/>
  <c r="C251" i="14"/>
  <c r="I261" i="15"/>
  <c r="R88" i="12"/>
  <c r="J261" i="15"/>
  <c r="M162" i="13"/>
  <c r="S171" i="13"/>
  <c r="I171" i="13"/>
  <c r="T187" i="13"/>
  <c r="G199" i="13"/>
  <c r="M204" i="13"/>
  <c r="N162" i="13"/>
  <c r="N204" i="13"/>
  <c r="T204" i="13"/>
  <c r="D204" i="13"/>
  <c r="K224" i="13"/>
  <c r="V253" i="13"/>
  <c r="B224" i="13"/>
  <c r="D98" i="12"/>
  <c r="D159" i="4" s="1"/>
  <c r="K162" i="13"/>
  <c r="W204" i="13"/>
  <c r="L162" i="13"/>
  <c r="F261" i="14"/>
  <c r="N187" i="13"/>
  <c r="U162" i="13"/>
  <c r="E171" i="13"/>
  <c r="Q171" i="13"/>
  <c r="U204" i="13"/>
  <c r="D216" i="13"/>
  <c r="V162" i="13"/>
  <c r="F171" i="13"/>
  <c r="R171" i="13"/>
  <c r="V204" i="13"/>
  <c r="E56" i="4"/>
  <c r="E131" i="4" s="1"/>
  <c r="C59" i="4"/>
  <c r="I187" i="13"/>
  <c r="D85" i="12"/>
  <c r="S162" i="13"/>
  <c r="C171" i="13"/>
  <c r="D187" i="13"/>
  <c r="E59" i="4"/>
  <c r="D171" i="13"/>
  <c r="J204" i="13"/>
  <c r="H56" i="4"/>
  <c r="H131" i="4" s="1"/>
  <c r="F59" i="4"/>
  <c r="T60" i="4"/>
  <c r="T133" i="4" s="1"/>
  <c r="R65" i="12"/>
  <c r="R57" i="4" s="1"/>
  <c r="R132" i="4" s="1"/>
  <c r="H85" i="12"/>
  <c r="E181" i="13"/>
  <c r="I56" i="4"/>
  <c r="I131" i="4" s="1"/>
  <c r="G59" i="4"/>
  <c r="S65" i="12"/>
  <c r="S57" i="4" s="1"/>
  <c r="I85" i="12"/>
  <c r="F181" i="13"/>
  <c r="S60" i="4"/>
  <c r="S133" i="4" s="1"/>
  <c r="E85" i="12"/>
  <c r="T162" i="13"/>
  <c r="J162" i="13"/>
  <c r="B181" i="13"/>
  <c r="D133" i="4"/>
  <c r="L85" i="12"/>
  <c r="M171" i="13"/>
  <c r="H187" i="13"/>
  <c r="S204" i="13"/>
  <c r="L56" i="4"/>
  <c r="L131" i="4" s="1"/>
  <c r="L87" i="12"/>
  <c r="N171" i="13"/>
  <c r="J181" i="13"/>
  <c r="B204" i="13"/>
  <c r="H204" i="13"/>
  <c r="Q187" i="13"/>
  <c r="U187" i="13"/>
  <c r="E162" i="13"/>
  <c r="Q162" i="13"/>
  <c r="K171" i="13"/>
  <c r="Q181" i="13"/>
  <c r="L187" i="13"/>
  <c r="E204" i="13"/>
  <c r="F204" i="13"/>
  <c r="R204" i="13"/>
  <c r="B241" i="13"/>
  <c r="S5" i="4"/>
  <c r="S3" i="4"/>
  <c r="S128" i="4" s="1"/>
  <c r="B3" i="4"/>
  <c r="B128" i="4" s="1"/>
  <c r="B5" i="4"/>
  <c r="W3" i="4"/>
  <c r="W128" i="4" s="1"/>
  <c r="W5" i="4"/>
  <c r="B42" i="4"/>
  <c r="N42" i="4"/>
  <c r="S58" i="4"/>
  <c r="C60" i="4"/>
  <c r="C133" i="4" s="1"/>
  <c r="T87" i="12"/>
  <c r="E224" i="13"/>
  <c r="I243" i="13"/>
  <c r="P31" i="12"/>
  <c r="W31" i="12"/>
  <c r="O37" i="12"/>
  <c r="E75" i="12"/>
  <c r="E104" i="4" s="1"/>
  <c r="K97" i="12"/>
  <c r="K158" i="4" s="1"/>
  <c r="O224" i="13"/>
  <c r="G243" i="13"/>
  <c r="R97" i="12"/>
  <c r="R158" i="4" s="1"/>
  <c r="L224" i="13"/>
  <c r="M224" i="13"/>
  <c r="C224" i="13"/>
  <c r="Q243" i="13"/>
  <c r="K33" i="4"/>
  <c r="K3" i="4"/>
  <c r="K128" i="4" s="1"/>
  <c r="E133" i="4"/>
  <c r="F42" i="4"/>
  <c r="C101" i="12"/>
  <c r="C162" i="4" s="1"/>
  <c r="R233" i="13"/>
  <c r="W39" i="4"/>
  <c r="F3" i="4"/>
  <c r="F128" i="4" s="1"/>
  <c r="P37" i="12"/>
  <c r="T75" i="12"/>
  <c r="T104" i="4" s="1"/>
  <c r="G233" i="13"/>
  <c r="C253" i="13"/>
  <c r="O5" i="4"/>
  <c r="L30" i="4"/>
  <c r="O38" i="7"/>
  <c r="Q37" i="12"/>
  <c r="S88" i="12"/>
  <c r="J128" i="4"/>
  <c r="P38" i="7"/>
  <c r="D86" i="12"/>
  <c r="V88" i="12"/>
  <c r="W224" i="13"/>
  <c r="O243" i="13"/>
  <c r="E243" i="13"/>
  <c r="C128" i="4"/>
  <c r="Q3" i="4"/>
  <c r="Q128" i="4" s="1"/>
  <c r="M30" i="4"/>
  <c r="E65" i="12"/>
  <c r="E57" i="4" s="1"/>
  <c r="E132" i="4" s="1"/>
  <c r="I101" i="12"/>
  <c r="I162" i="4" s="1"/>
  <c r="W88" i="12"/>
  <c r="P233" i="13"/>
  <c r="T37" i="12"/>
  <c r="E233" i="13"/>
  <c r="M65" i="12"/>
  <c r="M85" i="12"/>
  <c r="T224" i="13"/>
  <c r="D63" i="12"/>
  <c r="D55" i="4" s="1"/>
  <c r="T65" i="12"/>
  <c r="T57" i="4" s="1"/>
  <c r="T132" i="4" s="1"/>
  <c r="M73" i="12"/>
  <c r="M102" i="4" s="1"/>
  <c r="P85" i="12"/>
  <c r="U224" i="13"/>
  <c r="M133" i="4"/>
  <c r="S106" i="4"/>
  <c r="U65" i="12"/>
  <c r="U63" i="12" s="1"/>
  <c r="M101" i="12"/>
  <c r="M162" i="4" s="1"/>
  <c r="Q85" i="12"/>
  <c r="I89" i="12"/>
  <c r="C33" i="4"/>
  <c r="I58" i="4"/>
  <c r="O59" i="4"/>
  <c r="U60" i="4"/>
  <c r="U133" i="4" s="1"/>
  <c r="N3" i="4"/>
  <c r="N128" i="4" s="1"/>
  <c r="B65" i="12"/>
  <c r="B57" i="4" s="1"/>
  <c r="B132" i="4" s="1"/>
  <c r="T85" i="12"/>
  <c r="O233" i="13"/>
  <c r="K253" i="13"/>
  <c r="C65" i="12"/>
  <c r="C57" i="4" s="1"/>
  <c r="O101" i="12"/>
  <c r="O162" i="4" s="1"/>
  <c r="U85" i="12"/>
  <c r="M89" i="12"/>
  <c r="H224" i="13"/>
  <c r="L243" i="13"/>
  <c r="W243" i="13"/>
  <c r="U30" i="4"/>
  <c r="E39" i="4"/>
  <c r="Q56" i="4"/>
  <c r="Q131" i="4" s="1"/>
  <c r="K58" i="4"/>
  <c r="J38" i="7"/>
  <c r="D99" i="12"/>
  <c r="D160" i="4" s="1"/>
  <c r="P101" i="12"/>
  <c r="P162" i="4" s="1"/>
  <c r="V30" i="4"/>
  <c r="L33" i="4"/>
  <c r="F39" i="4"/>
  <c r="L58" i="4"/>
  <c r="E99" i="12"/>
  <c r="E160" i="4" s="1"/>
  <c r="E87" i="12"/>
  <c r="Q89" i="12"/>
  <c r="B233" i="13"/>
  <c r="K30" i="4"/>
  <c r="D33" i="4"/>
  <c r="P56" i="4"/>
  <c r="P131" i="4" s="1"/>
  <c r="G39" i="4"/>
  <c r="M58" i="4"/>
  <c r="M105" i="4"/>
  <c r="T89" i="12"/>
  <c r="M233" i="13"/>
  <c r="C233" i="13"/>
  <c r="T56" i="4"/>
  <c r="T131" i="4" s="1"/>
  <c r="T59" i="4"/>
  <c r="M103" i="4"/>
  <c r="H31" i="12"/>
  <c r="O31" i="12"/>
  <c r="G37" i="12"/>
  <c r="R224" i="13"/>
  <c r="U73" i="12"/>
  <c r="U102" i="4" s="1"/>
  <c r="G224" i="13"/>
  <c r="S224" i="13"/>
  <c r="T30" i="4"/>
  <c r="D30" i="4"/>
  <c r="P58" i="4"/>
  <c r="V59" i="4"/>
  <c r="U101" i="12"/>
  <c r="U162" i="4" s="1"/>
  <c r="M87" i="12"/>
  <c r="U39" i="4"/>
  <c r="C30" i="4"/>
  <c r="U42" i="4"/>
  <c r="M42" i="4"/>
  <c r="Q58" i="4"/>
  <c r="W59" i="4"/>
  <c r="T105" i="4"/>
  <c r="V3" i="4"/>
  <c r="V128" i="4" s="1"/>
  <c r="D37" i="12"/>
  <c r="J37" i="12"/>
  <c r="J65" i="12"/>
  <c r="J57" i="4" s="1"/>
  <c r="J132" i="4" s="1"/>
  <c r="P87" i="12"/>
  <c r="W233" i="13"/>
  <c r="S253" i="13"/>
  <c r="T123" i="11"/>
  <c r="T122" i="11"/>
  <c r="T125" i="11"/>
  <c r="T115" i="11"/>
  <c r="T106" i="11"/>
  <c r="T113" i="11"/>
  <c r="T55" i="8"/>
  <c r="T100" i="4" s="1"/>
  <c r="U136" i="11"/>
  <c r="U106" i="11"/>
  <c r="U55" i="8"/>
  <c r="U100" i="4" s="1"/>
  <c r="U52" i="8"/>
  <c r="P129" i="11"/>
  <c r="P56" i="8"/>
  <c r="P101" i="4" s="1"/>
  <c r="Q132" i="11"/>
  <c r="Q130" i="11"/>
  <c r="Q129" i="11"/>
  <c r="Q56" i="8"/>
  <c r="Q101" i="4" s="1"/>
  <c r="Q52" i="8"/>
  <c r="Q51" i="8" s="1"/>
  <c r="E55" i="8"/>
  <c r="E100" i="4" s="1"/>
  <c r="L55" i="8"/>
  <c r="L100" i="4" s="1"/>
  <c r="B132" i="11"/>
  <c r="U66" i="8"/>
  <c r="U155" i="4" s="1"/>
  <c r="Q128" i="11"/>
  <c r="L136" i="11"/>
  <c r="M115" i="11"/>
  <c r="D111" i="11"/>
  <c r="D106" i="11"/>
  <c r="U130" i="11"/>
  <c r="E111" i="11"/>
  <c r="E106" i="11"/>
  <c r="L106" i="11"/>
  <c r="H112" i="11"/>
  <c r="M106" i="11"/>
  <c r="U122" i="11"/>
  <c r="L111" i="11"/>
  <c r="M111" i="11"/>
  <c r="O156" i="10"/>
  <c r="L145" i="10"/>
  <c r="V117" i="10"/>
  <c r="L117" i="10"/>
  <c r="S117" i="10"/>
  <c r="O100" i="10"/>
  <c r="E100" i="10"/>
  <c r="S100" i="10"/>
  <c r="T117" i="10"/>
  <c r="N100" i="10"/>
  <c r="H117" i="10"/>
  <c r="Q128" i="10"/>
  <c r="W100" i="10"/>
  <c r="F117" i="10"/>
  <c r="V100" i="10"/>
  <c r="P117" i="10"/>
  <c r="C100" i="10"/>
  <c r="I100" i="10"/>
  <c r="U100" i="10"/>
  <c r="D111" i="10"/>
  <c r="D100" i="10"/>
  <c r="P111" i="10"/>
  <c r="N117" i="10"/>
  <c r="D117" i="10"/>
  <c r="G100" i="10"/>
  <c r="G145" i="10"/>
  <c r="K100" i="10"/>
  <c r="Q100" i="10"/>
  <c r="E100" i="9"/>
  <c r="U111" i="9"/>
  <c r="S147" i="9"/>
  <c r="V53" i="4"/>
  <c r="B128" i="9"/>
  <c r="U145" i="11"/>
  <c r="Q156" i="11"/>
  <c r="W53" i="4"/>
  <c r="C128" i="9"/>
  <c r="R156" i="11"/>
  <c r="L145" i="9"/>
  <c r="R156" i="10"/>
  <c r="U47" i="8"/>
  <c r="U52" i="4" s="1"/>
  <c r="I117" i="9"/>
  <c r="U117" i="9"/>
  <c r="T145" i="9"/>
  <c r="T136" i="9" s="1"/>
  <c r="V128" i="9"/>
  <c r="G117" i="9"/>
  <c r="T47" i="8"/>
  <c r="T52" i="4" s="1"/>
  <c r="T129" i="4" s="1"/>
  <c r="U145" i="10"/>
  <c r="W100" i="9"/>
  <c r="B156" i="10"/>
  <c r="D100" i="9"/>
  <c r="H156" i="9"/>
  <c r="H147" i="9" s="1"/>
  <c r="Q111" i="9"/>
  <c r="T111" i="9"/>
  <c r="O117" i="9"/>
  <c r="L145" i="11"/>
  <c r="I156" i="11"/>
  <c r="C47" i="8"/>
  <c r="C52" i="4" s="1"/>
  <c r="N60" i="8"/>
  <c r="I156" i="10"/>
  <c r="D47" i="8"/>
  <c r="D52" i="4" s="1"/>
  <c r="D129" i="4" s="1"/>
  <c r="J156" i="10"/>
  <c r="G156" i="10"/>
  <c r="H156" i="10"/>
  <c r="U60" i="8"/>
  <c r="V47" i="8"/>
  <c r="L117" i="9"/>
  <c r="L100" i="9"/>
  <c r="F47" i="8"/>
  <c r="F59" i="8" s="1"/>
  <c r="M100" i="9"/>
  <c r="Q145" i="11"/>
  <c r="L53" i="4"/>
  <c r="G47" i="8"/>
  <c r="G52" i="4" s="1"/>
  <c r="W117" i="9"/>
  <c r="W156" i="10"/>
  <c r="T53" i="4"/>
  <c r="H145" i="10"/>
  <c r="N156" i="10"/>
  <c r="U53" i="4"/>
  <c r="H61" i="8"/>
  <c r="V100" i="9"/>
  <c r="T117" i="9"/>
  <c r="T145" i="11"/>
  <c r="J156" i="11"/>
  <c r="F33" i="4"/>
  <c r="U54" i="4"/>
  <c r="G4" i="4"/>
  <c r="Q42" i="4"/>
  <c r="Q53" i="4"/>
  <c r="W54" i="4"/>
  <c r="R42" i="4"/>
  <c r="G30" i="4"/>
  <c r="M33" i="4"/>
  <c r="N47" i="8"/>
  <c r="L136" i="9"/>
  <c r="N33" i="4"/>
  <c r="Q47" i="8"/>
  <c r="Q52" i="4" s="1"/>
  <c r="Q129" i="4" s="1"/>
  <c r="Q67" i="8"/>
  <c r="Q156" i="4" s="1"/>
  <c r="C147" i="9"/>
  <c r="O147" i="9"/>
  <c r="L129" i="4"/>
  <c r="S58" i="8"/>
  <c r="G20" i="8"/>
  <c r="D60" i="8"/>
  <c r="V147" i="9"/>
  <c r="P136" i="9"/>
  <c r="R128" i="4"/>
  <c r="R30" i="4"/>
  <c r="K58" i="8"/>
  <c r="H20" i="8"/>
  <c r="C42" i="4"/>
  <c r="D42" i="4"/>
  <c r="L60" i="8"/>
  <c r="V33" i="4"/>
  <c r="W42" i="4"/>
  <c r="K147" i="9"/>
  <c r="T60" i="8"/>
  <c r="U33" i="4"/>
  <c r="I20" i="8"/>
  <c r="O20" i="8"/>
  <c r="K47" i="8"/>
  <c r="K52" i="4" s="1"/>
  <c r="K42" i="4"/>
  <c r="E53" i="4"/>
  <c r="K54" i="4"/>
  <c r="M66" i="8"/>
  <c r="M155" i="4" s="1"/>
  <c r="I147" i="9"/>
  <c r="B38" i="7"/>
  <c r="N38" i="7"/>
  <c r="L42" i="4"/>
  <c r="O47" i="8"/>
  <c r="O52" i="4" s="1"/>
  <c r="O129" i="4" s="1"/>
  <c r="F147" i="9"/>
  <c r="G53" i="4"/>
  <c r="M54" i="4"/>
  <c r="E17" i="8"/>
  <c r="M20" i="8"/>
  <c r="N54" i="4"/>
  <c r="N20" i="8"/>
  <c r="E33" i="4"/>
  <c r="K53" i="4"/>
  <c r="Q54" i="4"/>
  <c r="Q20" i="8"/>
  <c r="S47" i="8"/>
  <c r="S52" i="4" s="1"/>
  <c r="M51" i="8"/>
  <c r="S42" i="4"/>
  <c r="M53" i="4"/>
  <c r="S54" i="4"/>
  <c r="U51" i="8"/>
  <c r="P61" i="8"/>
  <c r="Q147" i="9"/>
  <c r="G147" i="9"/>
  <c r="T42" i="4"/>
  <c r="T54" i="4"/>
  <c r="W58" i="8"/>
  <c r="U61" i="8"/>
  <c r="N147" i="9"/>
  <c r="H136" i="9"/>
  <c r="O53" i="4"/>
  <c r="U20" i="8"/>
  <c r="W47" i="8"/>
  <c r="W52" i="4" s="1"/>
  <c r="W129" i="4" s="1"/>
  <c r="F4" i="4"/>
  <c r="V54" i="4"/>
  <c r="V20" i="8"/>
  <c r="E47" i="8"/>
  <c r="E59" i="8" s="1"/>
  <c r="R53" i="4"/>
  <c r="I47" i="8"/>
  <c r="I52" i="4" s="1"/>
  <c r="K62" i="8"/>
  <c r="U38" i="7"/>
  <c r="W38" i="7"/>
  <c r="M38" i="7"/>
  <c r="V38" i="7"/>
  <c r="G38" i="7"/>
  <c r="H38" i="7"/>
  <c r="G88" i="4"/>
  <c r="B88" i="4"/>
  <c r="V10" i="5"/>
  <c r="E10" i="6"/>
  <c r="D88" i="4"/>
  <c r="F10" i="6"/>
  <c r="I27" i="6"/>
  <c r="B16" i="7"/>
  <c r="T27" i="7"/>
  <c r="E88" i="4"/>
  <c r="I10" i="5"/>
  <c r="K16" i="6"/>
  <c r="J27" i="6"/>
  <c r="C16" i="5"/>
  <c r="L16" i="6"/>
  <c r="C10" i="6"/>
  <c r="O10" i="6"/>
  <c r="O46" i="6" s="1"/>
  <c r="U16" i="7"/>
  <c r="K16" i="7"/>
  <c r="D10" i="6"/>
  <c r="D5" i="6" s="1"/>
  <c r="P10" i="6"/>
  <c r="P5" i="6" s="1"/>
  <c r="V16" i="7"/>
  <c r="D10" i="5"/>
  <c r="N88" i="4"/>
  <c r="O88" i="4"/>
  <c r="G10" i="5"/>
  <c r="I16" i="6"/>
  <c r="B27" i="6"/>
  <c r="H27" i="6"/>
  <c r="D16" i="6"/>
  <c r="J16" i="6"/>
  <c r="J88" i="4"/>
  <c r="H10" i="5"/>
  <c r="M16" i="5"/>
  <c r="V16" i="6"/>
  <c r="B16" i="5"/>
  <c r="N16" i="5"/>
  <c r="M10" i="6"/>
  <c r="M5" i="6" s="1"/>
  <c r="M46" i="6" s="1"/>
  <c r="I16" i="7"/>
  <c r="Q27" i="7"/>
  <c r="N10" i="6"/>
  <c r="E27" i="6"/>
  <c r="Q27" i="6"/>
  <c r="J16" i="7"/>
  <c r="R27" i="7"/>
  <c r="E10" i="5"/>
  <c r="F10" i="5"/>
  <c r="R10" i="5"/>
  <c r="K16" i="5"/>
  <c r="H16" i="6"/>
  <c r="T16" i="6"/>
  <c r="G27" i="6"/>
  <c r="M10" i="7"/>
  <c r="L88" i="4"/>
  <c r="M88" i="4"/>
  <c r="L16" i="5"/>
  <c r="K10" i="6"/>
  <c r="K5" i="6" s="1"/>
  <c r="W10" i="6"/>
  <c r="W5" i="6" s="1"/>
  <c r="B10" i="7"/>
  <c r="N10" i="7"/>
  <c r="C27" i="7"/>
  <c r="O27" i="7"/>
  <c r="Q10" i="5"/>
  <c r="V88" i="4"/>
  <c r="L10" i="6"/>
  <c r="L46" i="6" s="1"/>
  <c r="B10" i="6"/>
  <c r="O27" i="6"/>
  <c r="C10" i="7"/>
  <c r="T16" i="7"/>
  <c r="D27" i="7"/>
  <c r="P27" i="6"/>
  <c r="R88" i="4"/>
  <c r="P10" i="5"/>
  <c r="I16" i="5"/>
  <c r="U16" i="5"/>
  <c r="R16" i="6"/>
  <c r="R5" i="6" s="1"/>
  <c r="K10" i="7"/>
  <c r="F27" i="7"/>
  <c r="J16" i="5"/>
  <c r="V16" i="5"/>
  <c r="U10" i="6"/>
  <c r="L10" i="7"/>
  <c r="E16" i="7"/>
  <c r="Q16" i="7"/>
  <c r="G27" i="7"/>
  <c r="C10" i="5"/>
  <c r="O16" i="6"/>
  <c r="N27" i="6"/>
  <c r="N5" i="6" s="1"/>
  <c r="N48" i="6" s="1"/>
  <c r="G16" i="7"/>
  <c r="N10" i="5"/>
  <c r="S16" i="5"/>
  <c r="O5" i="6"/>
  <c r="O44" i="6" s="1"/>
  <c r="P16" i="6"/>
  <c r="I10" i="7"/>
  <c r="U10" i="7"/>
  <c r="H16" i="7"/>
  <c r="T16" i="5"/>
  <c r="S10" i="6"/>
  <c r="J10" i="7"/>
  <c r="V10" i="7"/>
  <c r="O16" i="7"/>
  <c r="K27" i="7"/>
  <c r="W27" i="7"/>
  <c r="L27" i="7"/>
  <c r="B27" i="7"/>
  <c r="C16" i="6"/>
  <c r="T10" i="6"/>
  <c r="T46" i="6" s="1"/>
  <c r="J10" i="6"/>
  <c r="W10" i="5"/>
  <c r="B10" i="5"/>
  <c r="Q16" i="5"/>
  <c r="S10" i="7"/>
  <c r="N27" i="7"/>
  <c r="R16" i="5"/>
  <c r="H16" i="5"/>
  <c r="G10" i="6"/>
  <c r="G5" i="6" s="1"/>
  <c r="T10" i="7"/>
  <c r="M16" i="7"/>
  <c r="C16" i="7"/>
  <c r="F88" i="4"/>
  <c r="H10" i="6"/>
  <c r="U27" i="6"/>
  <c r="U5" i="6" s="1"/>
  <c r="N16" i="7"/>
  <c r="K10" i="5"/>
  <c r="M16" i="6"/>
  <c r="E16" i="5"/>
  <c r="B16" i="6"/>
  <c r="Q10" i="7"/>
  <c r="G10" i="7"/>
  <c r="S27" i="7"/>
  <c r="U59" i="8"/>
  <c r="H58" i="8"/>
  <c r="H62" i="8"/>
  <c r="P58" i="8"/>
  <c r="P62" i="8"/>
  <c r="I129" i="4"/>
  <c r="I39" i="4"/>
  <c r="Q39" i="4"/>
  <c r="C39" i="4"/>
  <c r="K39" i="4"/>
  <c r="S39" i="4"/>
  <c r="G42" i="4"/>
  <c r="O42" i="4"/>
  <c r="L132" i="4"/>
  <c r="P138" i="4"/>
  <c r="B39" i="4"/>
  <c r="J39" i="4"/>
  <c r="R39" i="4"/>
  <c r="D39" i="4"/>
  <c r="L39" i="4"/>
  <c r="T39" i="4"/>
  <c r="H42" i="4"/>
  <c r="P42" i="4"/>
  <c r="U101" i="4"/>
  <c r="F27" i="5"/>
  <c r="P48" i="7"/>
  <c r="B49" i="7"/>
  <c r="J49" i="7"/>
  <c r="R49" i="7"/>
  <c r="D50" i="7"/>
  <c r="L50" i="7"/>
  <c r="T50" i="7"/>
  <c r="F51" i="7"/>
  <c r="N51" i="7"/>
  <c r="U67" i="8"/>
  <c r="U156" i="4" s="1"/>
  <c r="O30" i="4"/>
  <c r="W30" i="4"/>
  <c r="I30" i="4"/>
  <c r="G33" i="4"/>
  <c r="O33" i="4"/>
  <c r="W33" i="4"/>
  <c r="I33" i="4"/>
  <c r="Q33" i="4"/>
  <c r="C132" i="4"/>
  <c r="S132" i="4"/>
  <c r="E101" i="4"/>
  <c r="E54" i="8"/>
  <c r="E65" i="8" s="1"/>
  <c r="E154" i="4" s="1"/>
  <c r="E67" i="8"/>
  <c r="E156" i="4" s="1"/>
  <c r="P30" i="4"/>
  <c r="B27" i="5"/>
  <c r="B30" i="4"/>
  <c r="J30" i="4"/>
  <c r="H33" i="4"/>
  <c r="P33" i="4"/>
  <c r="B33" i="4"/>
  <c r="J33" i="4"/>
  <c r="R33" i="4"/>
  <c r="D132" i="4"/>
  <c r="C129" i="4"/>
  <c r="K129" i="4"/>
  <c r="S129" i="4"/>
  <c r="E135" i="4"/>
  <c r="N135" i="4"/>
  <c r="I136" i="4"/>
  <c r="C137" i="4"/>
  <c r="K137" i="4"/>
  <c r="E139" i="4"/>
  <c r="M139" i="4"/>
  <c r="U139" i="4"/>
  <c r="G140" i="4"/>
  <c r="O140" i="4"/>
  <c r="W140" i="4"/>
  <c r="I141" i="4"/>
  <c r="Q141" i="4"/>
  <c r="F16" i="5"/>
  <c r="O42" i="6"/>
  <c r="H27" i="7"/>
  <c r="P27" i="7"/>
  <c r="I62" i="8"/>
  <c r="I58" i="8"/>
  <c r="Q62" i="8"/>
  <c r="Q58" i="8"/>
  <c r="N91" i="16"/>
  <c r="N52" i="16"/>
  <c r="F133" i="4"/>
  <c r="N133" i="4"/>
  <c r="V133" i="4"/>
  <c r="H138" i="4"/>
  <c r="F139" i="4"/>
  <c r="N139" i="4"/>
  <c r="V139" i="4"/>
  <c r="H140" i="4"/>
  <c r="P140" i="4"/>
  <c r="J141" i="4"/>
  <c r="R141" i="4"/>
  <c r="B143" i="4"/>
  <c r="J143" i="4"/>
  <c r="R143" i="4"/>
  <c r="D144" i="4"/>
  <c r="L144" i="4"/>
  <c r="T144" i="4"/>
  <c r="F145" i="4"/>
  <c r="N145" i="4"/>
  <c r="V145" i="4"/>
  <c r="H146" i="4"/>
  <c r="P146" i="4"/>
  <c r="B147" i="4"/>
  <c r="J147" i="4"/>
  <c r="R147" i="4"/>
  <c r="D148" i="4"/>
  <c r="L148" i="4"/>
  <c r="T148" i="4"/>
  <c r="F149" i="4"/>
  <c r="N149" i="4"/>
  <c r="V149" i="4"/>
  <c r="H150" i="4"/>
  <c r="P150" i="4"/>
  <c r="B151" i="4"/>
  <c r="J151" i="4"/>
  <c r="R151" i="4"/>
  <c r="H88" i="4"/>
  <c r="P88" i="4"/>
  <c r="H94" i="4"/>
  <c r="P94" i="4"/>
  <c r="F45" i="6"/>
  <c r="O47" i="6"/>
  <c r="O48" i="6"/>
  <c r="F10" i="7"/>
  <c r="Q38" i="7"/>
  <c r="E38" i="7"/>
  <c r="L130" i="11"/>
  <c r="G139" i="4"/>
  <c r="O139" i="4"/>
  <c r="I140" i="4"/>
  <c r="Q140" i="4"/>
  <c r="C141" i="4"/>
  <c r="K141" i="4"/>
  <c r="E94" i="4"/>
  <c r="M94" i="4"/>
  <c r="U94" i="4"/>
  <c r="I88" i="4"/>
  <c r="Q88" i="4"/>
  <c r="I5" i="6"/>
  <c r="I43" i="6" s="1"/>
  <c r="Q5" i="6"/>
  <c r="Q44" i="6" s="1"/>
  <c r="C5" i="6"/>
  <c r="S5" i="6"/>
  <c r="S46" i="6" s="1"/>
  <c r="E5" i="6"/>
  <c r="R38" i="7"/>
  <c r="F38" i="7"/>
  <c r="L27" i="5"/>
  <c r="H133" i="4"/>
  <c r="P133" i="4"/>
  <c r="D136" i="4"/>
  <c r="L136" i="4"/>
  <c r="F137" i="4"/>
  <c r="N137" i="4"/>
  <c r="V137" i="4"/>
  <c r="J138" i="4"/>
  <c r="D143" i="4"/>
  <c r="L143" i="4"/>
  <c r="T143" i="4"/>
  <c r="F144" i="4"/>
  <c r="N144" i="4"/>
  <c r="V144" i="4"/>
  <c r="P145" i="4"/>
  <c r="B146" i="4"/>
  <c r="J146" i="4"/>
  <c r="R146" i="4"/>
  <c r="D147" i="4"/>
  <c r="L147" i="4"/>
  <c r="T147" i="4"/>
  <c r="F148" i="4"/>
  <c r="N148" i="4"/>
  <c r="V148" i="4"/>
  <c r="H149" i="4"/>
  <c r="P149" i="4"/>
  <c r="B150" i="4"/>
  <c r="J150" i="4"/>
  <c r="R150" i="4"/>
  <c r="D151" i="4"/>
  <c r="L151" i="4"/>
  <c r="T151" i="4"/>
  <c r="B5" i="6"/>
  <c r="B43" i="6" s="1"/>
  <c r="J5" i="6"/>
  <c r="J46" i="6" s="1"/>
  <c r="L5" i="6"/>
  <c r="L44" i="6" s="1"/>
  <c r="T5" i="6"/>
  <c r="T42" i="6" s="1"/>
  <c r="F5" i="6"/>
  <c r="V5" i="6"/>
  <c r="V45" i="6" s="1"/>
  <c r="I115" i="11"/>
  <c r="I113" i="11"/>
  <c r="I109" i="11"/>
  <c r="I105" i="11"/>
  <c r="I55" i="8"/>
  <c r="I136" i="11"/>
  <c r="I106" i="11"/>
  <c r="I111" i="11"/>
  <c r="I107" i="11"/>
  <c r="I108" i="11"/>
  <c r="I112" i="11"/>
  <c r="C5" i="11"/>
  <c r="C145" i="11"/>
  <c r="K145" i="11"/>
  <c r="K5" i="11"/>
  <c r="K111" i="11" s="1"/>
  <c r="S145" i="11"/>
  <c r="S111" i="11"/>
  <c r="S5" i="11"/>
  <c r="E3" i="12"/>
  <c r="E82" i="12"/>
  <c r="M3" i="12"/>
  <c r="M82" i="12"/>
  <c r="U3" i="12"/>
  <c r="U82" i="12"/>
  <c r="C88" i="4"/>
  <c r="K88" i="4"/>
  <c r="S88" i="4"/>
  <c r="I46" i="6"/>
  <c r="S48" i="6"/>
  <c r="I52" i="8"/>
  <c r="I51" i="8" s="1"/>
  <c r="L132" i="11"/>
  <c r="L56" i="8"/>
  <c r="L101" i="4" s="1"/>
  <c r="L52" i="8"/>
  <c r="L51" i="8" s="1"/>
  <c r="L126" i="11"/>
  <c r="L125" i="11"/>
  <c r="L123" i="11"/>
  <c r="L122" i="11"/>
  <c r="L129" i="11"/>
  <c r="B133" i="4"/>
  <c r="J133" i="4"/>
  <c r="R133" i="4"/>
  <c r="F136" i="4"/>
  <c r="N136" i="4"/>
  <c r="V136" i="4"/>
  <c r="H137" i="4"/>
  <c r="P137" i="4"/>
  <c r="B139" i="4"/>
  <c r="J139" i="4"/>
  <c r="R139" i="4"/>
  <c r="D140" i="4"/>
  <c r="L140" i="4"/>
  <c r="T140" i="4"/>
  <c r="F141" i="4"/>
  <c r="N141" i="4"/>
  <c r="V141" i="4"/>
  <c r="F143" i="4"/>
  <c r="N143" i="4"/>
  <c r="V143" i="4"/>
  <c r="H144" i="4"/>
  <c r="P144" i="4"/>
  <c r="B145" i="4"/>
  <c r="J145" i="4"/>
  <c r="R145" i="4"/>
  <c r="D146" i="4"/>
  <c r="L146" i="4"/>
  <c r="T146" i="4"/>
  <c r="F147" i="4"/>
  <c r="N147" i="4"/>
  <c r="V147" i="4"/>
  <c r="H148" i="4"/>
  <c r="P148" i="4"/>
  <c r="B149" i="4"/>
  <c r="J149" i="4"/>
  <c r="R149" i="4"/>
  <c r="D150" i="4"/>
  <c r="L150" i="4"/>
  <c r="T150" i="4"/>
  <c r="F151" i="4"/>
  <c r="N151" i="4"/>
  <c r="V151" i="4"/>
  <c r="D94" i="4"/>
  <c r="L94" i="4"/>
  <c r="T94" i="4"/>
  <c r="F5" i="5"/>
  <c r="F42" i="5" s="1"/>
  <c r="B45" i="6"/>
  <c r="G48" i="7"/>
  <c r="O48" i="7"/>
  <c r="W48" i="7"/>
  <c r="I49" i="7"/>
  <c r="Q49" i="7"/>
  <c r="C50" i="7"/>
  <c r="K50" i="7"/>
  <c r="S50" i="7"/>
  <c r="E27" i="7"/>
  <c r="M27" i="7"/>
  <c r="U27" i="7"/>
  <c r="B62" i="8"/>
  <c r="B58" i="8"/>
  <c r="J62" i="8"/>
  <c r="J58" i="8"/>
  <c r="R62" i="8"/>
  <c r="R58" i="8"/>
  <c r="C59" i="8"/>
  <c r="K59" i="8"/>
  <c r="S59" i="8"/>
  <c r="C58" i="8"/>
  <c r="C60" i="8"/>
  <c r="O62" i="8"/>
  <c r="F117" i="9"/>
  <c r="N117" i="9"/>
  <c r="V117" i="9"/>
  <c r="H117" i="9"/>
  <c r="P117" i="9"/>
  <c r="I136" i="9"/>
  <c r="Q136" i="9"/>
  <c r="F145" i="10"/>
  <c r="N145" i="10"/>
  <c r="V145" i="10"/>
  <c r="E117" i="10"/>
  <c r="M117" i="10"/>
  <c r="U117" i="10"/>
  <c r="G117" i="10"/>
  <c r="O117" i="10"/>
  <c r="W117" i="10"/>
  <c r="P156" i="10"/>
  <c r="M129" i="11"/>
  <c r="M125" i="11"/>
  <c r="M132" i="11"/>
  <c r="M126" i="11"/>
  <c r="M123" i="11"/>
  <c r="M122" i="11"/>
  <c r="M130" i="11"/>
  <c r="E156" i="11"/>
  <c r="U156" i="11"/>
  <c r="B129" i="11"/>
  <c r="M147" i="11"/>
  <c r="V216" i="15"/>
  <c r="F17" i="8"/>
  <c r="N17" i="8"/>
  <c r="V17" i="8"/>
  <c r="D59" i="8"/>
  <c r="L59" i="8"/>
  <c r="B145" i="9"/>
  <c r="B136" i="9" s="1"/>
  <c r="B111" i="9"/>
  <c r="J145" i="9"/>
  <c r="J136" i="9" s="1"/>
  <c r="J111" i="9"/>
  <c r="R145" i="9"/>
  <c r="R136" i="9" s="1"/>
  <c r="R111" i="9"/>
  <c r="D156" i="9"/>
  <c r="D147" i="9" s="1"/>
  <c r="D128" i="9"/>
  <c r="L156" i="9"/>
  <c r="L147" i="9" s="1"/>
  <c r="L128" i="9"/>
  <c r="T156" i="9"/>
  <c r="T147" i="9" s="1"/>
  <c r="T128" i="9"/>
  <c r="P113" i="11"/>
  <c r="P109" i="11"/>
  <c r="P105" i="11"/>
  <c r="P55" i="8"/>
  <c r="P66" i="8" s="1"/>
  <c r="P155" i="4" s="1"/>
  <c r="P115" i="11"/>
  <c r="P106" i="11"/>
  <c r="P52" i="8"/>
  <c r="P51" i="8" s="1"/>
  <c r="P136" i="11"/>
  <c r="P111" i="11"/>
  <c r="P107" i="11"/>
  <c r="F136" i="11"/>
  <c r="F112" i="11"/>
  <c r="F108" i="11"/>
  <c r="F115" i="11"/>
  <c r="F113" i="11"/>
  <c r="F109" i="11"/>
  <c r="F105" i="11"/>
  <c r="F55" i="8"/>
  <c r="F66" i="8" s="1"/>
  <c r="F155" i="4" s="1"/>
  <c r="F106" i="11"/>
  <c r="N136" i="11"/>
  <c r="N112" i="11"/>
  <c r="N108" i="11"/>
  <c r="N113" i="11"/>
  <c r="N109" i="11"/>
  <c r="N105" i="11"/>
  <c r="N55" i="8"/>
  <c r="N66" i="8" s="1"/>
  <c r="N155" i="4" s="1"/>
  <c r="N115" i="11"/>
  <c r="N106" i="11"/>
  <c r="V136" i="11"/>
  <c r="V112" i="11"/>
  <c r="V108" i="11"/>
  <c r="V109" i="11"/>
  <c r="V105" i="11"/>
  <c r="V113" i="11"/>
  <c r="V55" i="8"/>
  <c r="V66" i="8" s="1"/>
  <c r="V155" i="4" s="1"/>
  <c r="V106" i="11"/>
  <c r="V100" i="11" s="1"/>
  <c r="F156" i="11"/>
  <c r="F54" i="11"/>
  <c r="N156" i="11"/>
  <c r="N54" i="11"/>
  <c r="V54" i="11"/>
  <c r="F111" i="11"/>
  <c r="P112" i="11"/>
  <c r="V115" i="11"/>
  <c r="B145" i="11"/>
  <c r="C38" i="7"/>
  <c r="K38" i="7"/>
  <c r="S38" i="7"/>
  <c r="D62" i="8"/>
  <c r="D58" i="8"/>
  <c r="L62" i="8"/>
  <c r="L58" i="8"/>
  <c r="T62" i="8"/>
  <c r="T58" i="8"/>
  <c r="M47" i="8"/>
  <c r="I59" i="8"/>
  <c r="S60" i="8"/>
  <c r="C145" i="9"/>
  <c r="C136" i="9" s="1"/>
  <c r="C111" i="9"/>
  <c r="K145" i="9"/>
  <c r="K136" i="9" s="1"/>
  <c r="K111" i="9"/>
  <c r="S145" i="9"/>
  <c r="S136" i="9" s="1"/>
  <c r="S111" i="9"/>
  <c r="E156" i="9"/>
  <c r="E147" i="9" s="1"/>
  <c r="E128" i="9"/>
  <c r="M156" i="9"/>
  <c r="M128" i="9"/>
  <c r="U156" i="9"/>
  <c r="U128" i="9"/>
  <c r="M147" i="9"/>
  <c r="U147" i="9"/>
  <c r="Q109" i="11"/>
  <c r="Q105" i="11"/>
  <c r="Q113" i="11"/>
  <c r="Q55" i="8"/>
  <c r="Q66" i="8" s="1"/>
  <c r="Q155" i="4" s="1"/>
  <c r="Q115" i="11"/>
  <c r="Q106" i="11"/>
  <c r="Q136" i="11"/>
  <c r="Q111" i="11"/>
  <c r="Q107" i="11"/>
  <c r="G156" i="11"/>
  <c r="G54" i="11"/>
  <c r="O156" i="11"/>
  <c r="O54" i="11"/>
  <c r="O128" i="11"/>
  <c r="W156" i="11"/>
  <c r="W54" i="11"/>
  <c r="Q112" i="11"/>
  <c r="B85" i="12"/>
  <c r="B97" i="12"/>
  <c r="B158" i="4" s="1"/>
  <c r="J85" i="12"/>
  <c r="J63" i="12"/>
  <c r="J97" i="12"/>
  <c r="J158" i="4" s="1"/>
  <c r="R85" i="12"/>
  <c r="R63" i="12"/>
  <c r="L86" i="12"/>
  <c r="L63" i="12"/>
  <c r="F87" i="12"/>
  <c r="F65" i="12"/>
  <c r="N87" i="12"/>
  <c r="N65" i="12"/>
  <c r="N63" i="12" s="1"/>
  <c r="N99" i="12"/>
  <c r="N160" i="4" s="1"/>
  <c r="V87" i="12"/>
  <c r="V65" i="12"/>
  <c r="V99" i="12"/>
  <c r="V160" i="4" s="1"/>
  <c r="H88" i="12"/>
  <c r="H65" i="12"/>
  <c r="H100" i="12"/>
  <c r="H161" i="4" s="1"/>
  <c r="P88" i="12"/>
  <c r="P65" i="12"/>
  <c r="B89" i="12"/>
  <c r="B101" i="12"/>
  <c r="B162" i="4" s="1"/>
  <c r="J89" i="12"/>
  <c r="R89" i="12"/>
  <c r="D38" i="7"/>
  <c r="L38" i="7"/>
  <c r="T38" i="7"/>
  <c r="T54" i="8"/>
  <c r="T99" i="4" s="1"/>
  <c r="D136" i="9"/>
  <c r="I145" i="10"/>
  <c r="I111" i="10"/>
  <c r="Q145" i="10"/>
  <c r="Q111" i="10"/>
  <c r="C156" i="10"/>
  <c r="C128" i="10"/>
  <c r="K156" i="10"/>
  <c r="K128" i="10"/>
  <c r="S156" i="10"/>
  <c r="S128" i="10"/>
  <c r="K145" i="10"/>
  <c r="D132" i="11"/>
  <c r="D56" i="8"/>
  <c r="D101" i="4" s="1"/>
  <c r="D52" i="8"/>
  <c r="D51" i="8" s="1"/>
  <c r="D126" i="11"/>
  <c r="D125" i="11"/>
  <c r="D123" i="11"/>
  <c r="D122" i="11"/>
  <c r="D130" i="11"/>
  <c r="D129" i="11"/>
  <c r="D147" i="11"/>
  <c r="T132" i="11"/>
  <c r="T130" i="11"/>
  <c r="T129" i="11"/>
  <c r="T56" i="8"/>
  <c r="T101" i="4" s="1"/>
  <c r="T52" i="8"/>
  <c r="T51" i="8" s="1"/>
  <c r="T147" i="11"/>
  <c r="H156" i="11"/>
  <c r="P156" i="11"/>
  <c r="F107" i="11"/>
  <c r="P108" i="11"/>
  <c r="N111" i="11"/>
  <c r="T126" i="11"/>
  <c r="P100" i="12"/>
  <c r="P161" i="4" s="1"/>
  <c r="G59" i="8"/>
  <c r="O59" i="8"/>
  <c r="G60" i="8"/>
  <c r="M61" i="8"/>
  <c r="H100" i="9"/>
  <c r="P100" i="9"/>
  <c r="B117" i="9"/>
  <c r="J117" i="9"/>
  <c r="R117" i="9"/>
  <c r="E136" i="9"/>
  <c r="M136" i="9"/>
  <c r="U136" i="9"/>
  <c r="B145" i="10"/>
  <c r="B111" i="10"/>
  <c r="J145" i="10"/>
  <c r="J111" i="10"/>
  <c r="R145" i="10"/>
  <c r="R111" i="10"/>
  <c r="D156" i="10"/>
  <c r="D128" i="10"/>
  <c r="L156" i="10"/>
  <c r="L128" i="10"/>
  <c r="T156" i="10"/>
  <c r="T128" i="10"/>
  <c r="H100" i="10"/>
  <c r="P100" i="10"/>
  <c r="B100" i="10"/>
  <c r="J100" i="10"/>
  <c r="R100" i="10"/>
  <c r="I117" i="10"/>
  <c r="Q117" i="10"/>
  <c r="E129" i="11"/>
  <c r="E125" i="11"/>
  <c r="E126" i="11"/>
  <c r="E123" i="11"/>
  <c r="E122" i="11"/>
  <c r="E130" i="11"/>
  <c r="E147" i="11"/>
  <c r="E128" i="11"/>
  <c r="U129" i="11"/>
  <c r="U125" i="11"/>
  <c r="U147" i="11"/>
  <c r="U132" i="11"/>
  <c r="Q108" i="11"/>
  <c r="U126" i="11"/>
  <c r="M128" i="11"/>
  <c r="M156" i="11"/>
  <c r="R17" i="8"/>
  <c r="H60" i="8"/>
  <c r="H47" i="8"/>
  <c r="P60" i="8"/>
  <c r="P47" i="8"/>
  <c r="B61" i="8"/>
  <c r="B47" i="8"/>
  <c r="J61" i="8"/>
  <c r="J47" i="8"/>
  <c r="R61" i="8"/>
  <c r="R47" i="8"/>
  <c r="K60" i="8"/>
  <c r="F145" i="9"/>
  <c r="F136" i="9" s="1"/>
  <c r="F111" i="9"/>
  <c r="N145" i="9"/>
  <c r="N136" i="9" s="1"/>
  <c r="N111" i="9"/>
  <c r="V145" i="9"/>
  <c r="V136" i="9" s="1"/>
  <c r="V111" i="9"/>
  <c r="I100" i="9"/>
  <c r="Q100" i="9"/>
  <c r="C100" i="9"/>
  <c r="K100" i="9"/>
  <c r="S100" i="9"/>
  <c r="C117" i="9"/>
  <c r="K117" i="9"/>
  <c r="S117" i="9"/>
  <c r="P147" i="9"/>
  <c r="B147" i="9"/>
  <c r="J147" i="9"/>
  <c r="R147" i="9"/>
  <c r="E156" i="10"/>
  <c r="M156" i="10"/>
  <c r="U156" i="10"/>
  <c r="B117" i="10"/>
  <c r="J117" i="10"/>
  <c r="R117" i="10"/>
  <c r="S145" i="10"/>
  <c r="H115" i="11"/>
  <c r="H113" i="11"/>
  <c r="H109" i="11"/>
  <c r="H105" i="11"/>
  <c r="H55" i="8"/>
  <c r="H66" i="8" s="1"/>
  <c r="H155" i="4" s="1"/>
  <c r="H136" i="11"/>
  <c r="H106" i="11"/>
  <c r="H52" i="8"/>
  <c r="H51" i="8" s="1"/>
  <c r="H111" i="11"/>
  <c r="H107" i="11"/>
  <c r="B5" i="11"/>
  <c r="B111" i="11" s="1"/>
  <c r="J145" i="11"/>
  <c r="J5" i="11"/>
  <c r="R145" i="11"/>
  <c r="R5" i="11"/>
  <c r="B147" i="11"/>
  <c r="B123" i="11"/>
  <c r="B56" i="8"/>
  <c r="B126" i="11"/>
  <c r="B125" i="11"/>
  <c r="B122" i="11"/>
  <c r="N107" i="11"/>
  <c r="V111" i="11"/>
  <c r="N128" i="11"/>
  <c r="B130" i="11"/>
  <c r="V145" i="11"/>
  <c r="V156" i="11"/>
  <c r="D3" i="12"/>
  <c r="D82" i="12"/>
  <c r="L3" i="12"/>
  <c r="L82" i="12"/>
  <c r="T3" i="12"/>
  <c r="T82" i="12"/>
  <c r="I204" i="15"/>
  <c r="I66" i="8"/>
  <c r="I155" i="4" s="1"/>
  <c r="E111" i="10"/>
  <c r="M111" i="10"/>
  <c r="U111" i="10"/>
  <c r="D105" i="11"/>
  <c r="L105" i="11"/>
  <c r="L100" i="11" s="1"/>
  <c r="T105" i="11"/>
  <c r="T100" i="11" s="1"/>
  <c r="D109" i="11"/>
  <c r="L109" i="11"/>
  <c r="T109" i="11"/>
  <c r="D113" i="11"/>
  <c r="L113" i="11"/>
  <c r="U113" i="11"/>
  <c r="P132" i="11"/>
  <c r="D136" i="11"/>
  <c r="D145" i="11"/>
  <c r="N145" i="11"/>
  <c r="B156" i="11"/>
  <c r="F82" i="12"/>
  <c r="N82" i="12"/>
  <c r="V82" i="12"/>
  <c r="C85" i="12"/>
  <c r="C63" i="12"/>
  <c r="K85" i="12"/>
  <c r="K63" i="12"/>
  <c r="S85" i="12"/>
  <c r="S63" i="12"/>
  <c r="G87" i="12"/>
  <c r="G65" i="12"/>
  <c r="G63" i="12" s="1"/>
  <c r="O87" i="12"/>
  <c r="O65" i="12"/>
  <c r="W87" i="12"/>
  <c r="W65" i="12"/>
  <c r="I88" i="12"/>
  <c r="I65" i="12"/>
  <c r="Q88" i="12"/>
  <c r="Q65" i="12"/>
  <c r="S97" i="12"/>
  <c r="S158" i="4" s="1"/>
  <c r="Q100" i="12"/>
  <c r="Q161" i="4" s="1"/>
  <c r="C187" i="13"/>
  <c r="K187" i="13"/>
  <c r="S187" i="13"/>
  <c r="E173" i="19"/>
  <c r="E169" i="19"/>
  <c r="E165" i="19"/>
  <c r="E167" i="19"/>
  <c r="E172" i="19"/>
  <c r="E217" i="19"/>
  <c r="E176" i="19"/>
  <c r="E168" i="19"/>
  <c r="E80" i="16"/>
  <c r="E101" i="16" s="1"/>
  <c r="E164" i="4" s="1"/>
  <c r="G111" i="9"/>
  <c r="O111" i="9"/>
  <c r="W111" i="9"/>
  <c r="G145" i="9"/>
  <c r="G136" i="9" s="1"/>
  <c r="O145" i="9"/>
  <c r="O136" i="9" s="1"/>
  <c r="W145" i="9"/>
  <c r="W136" i="9" s="1"/>
  <c r="F111" i="10"/>
  <c r="N111" i="10"/>
  <c r="V111" i="10"/>
  <c r="E105" i="11"/>
  <c r="E100" i="11" s="1"/>
  <c r="M105" i="11"/>
  <c r="M100" i="11" s="1"/>
  <c r="U105" i="11"/>
  <c r="E109" i="11"/>
  <c r="M109" i="11"/>
  <c r="U109" i="11"/>
  <c r="E113" i="11"/>
  <c r="M113" i="11"/>
  <c r="E115" i="11"/>
  <c r="P128" i="11"/>
  <c r="E145" i="11"/>
  <c r="G82" i="12"/>
  <c r="O82" i="12"/>
  <c r="W82" i="12"/>
  <c r="T86" i="12"/>
  <c r="T63" i="12"/>
  <c r="B100" i="12"/>
  <c r="B161" i="4" s="1"/>
  <c r="J100" i="12"/>
  <c r="J161" i="4" s="1"/>
  <c r="R100" i="12"/>
  <c r="R161" i="4" s="1"/>
  <c r="D101" i="12"/>
  <c r="D162" i="4" s="1"/>
  <c r="L101" i="12"/>
  <c r="L162" i="4" s="1"/>
  <c r="H82" i="12"/>
  <c r="K181" i="13"/>
  <c r="K241" i="13"/>
  <c r="K233" i="13" s="1"/>
  <c r="S181" i="13"/>
  <c r="S241" i="13"/>
  <c r="S233" i="13" s="1"/>
  <c r="U199" i="13"/>
  <c r="U251" i="13"/>
  <c r="U243" i="13" s="1"/>
  <c r="U251" i="15"/>
  <c r="G216" i="13"/>
  <c r="G261" i="13"/>
  <c r="G253" i="13" s="1"/>
  <c r="O216" i="13"/>
  <c r="O261" i="13"/>
  <c r="O253" i="13" s="1"/>
  <c r="O261" i="15"/>
  <c r="E199" i="13"/>
  <c r="I199" i="14"/>
  <c r="F233" i="15"/>
  <c r="F183" i="15"/>
  <c r="F179" i="15"/>
  <c r="F176" i="15"/>
  <c r="F171" i="15" s="1"/>
  <c r="F185" i="15"/>
  <c r="F178" i="15"/>
  <c r="F76" i="12"/>
  <c r="V233" i="15"/>
  <c r="V76" i="12"/>
  <c r="H34" i="15"/>
  <c r="H241" i="15"/>
  <c r="P181" i="15"/>
  <c r="P34" i="15"/>
  <c r="P241" i="15"/>
  <c r="B199" i="15"/>
  <c r="B251" i="15"/>
  <c r="J251" i="15"/>
  <c r="J199" i="15"/>
  <c r="R251" i="15"/>
  <c r="R199" i="15"/>
  <c r="E220" i="15"/>
  <c r="E253" i="15"/>
  <c r="E217" i="15"/>
  <c r="E213" i="15"/>
  <c r="E209" i="15"/>
  <c r="E218" i="15"/>
  <c r="E214" i="15"/>
  <c r="E210" i="15"/>
  <c r="E71" i="12"/>
  <c r="E70" i="12" s="1"/>
  <c r="E211" i="15"/>
  <c r="U220" i="15"/>
  <c r="U217" i="15"/>
  <c r="U213" i="15"/>
  <c r="U209" i="15"/>
  <c r="U253" i="15"/>
  <c r="U218" i="15"/>
  <c r="U214" i="15"/>
  <c r="U210" i="15"/>
  <c r="U71" i="12"/>
  <c r="U70" i="12" s="1"/>
  <c r="F182" i="15"/>
  <c r="U211" i="15"/>
  <c r="K251" i="15"/>
  <c r="H130" i="11"/>
  <c r="H126" i="11"/>
  <c r="H122" i="11"/>
  <c r="H117" i="11" s="1"/>
  <c r="P130" i="11"/>
  <c r="P126" i="11"/>
  <c r="P122" i="11"/>
  <c r="D108" i="11"/>
  <c r="L108" i="11"/>
  <c r="T108" i="11"/>
  <c r="D112" i="11"/>
  <c r="L112" i="11"/>
  <c r="T112" i="11"/>
  <c r="P125" i="11"/>
  <c r="H132" i="11"/>
  <c r="F145" i="11"/>
  <c r="P147" i="11"/>
  <c r="C31" i="12"/>
  <c r="K31" i="12"/>
  <c r="S31" i="12"/>
  <c r="C100" i="12"/>
  <c r="C161" i="4" s="1"/>
  <c r="K100" i="12"/>
  <c r="K161" i="4" s="1"/>
  <c r="S100" i="12"/>
  <c r="S161" i="4" s="1"/>
  <c r="E101" i="12"/>
  <c r="E162" i="4" s="1"/>
  <c r="D241" i="13"/>
  <c r="D233" i="13" s="1"/>
  <c r="D181" i="13"/>
  <c r="L241" i="13"/>
  <c r="L233" i="13" s="1"/>
  <c r="L181" i="13"/>
  <c r="T241" i="13"/>
  <c r="T233" i="13" s="1"/>
  <c r="T181" i="13"/>
  <c r="F199" i="13"/>
  <c r="F251" i="13"/>
  <c r="F243" i="13" s="1"/>
  <c r="N199" i="13"/>
  <c r="N251" i="13"/>
  <c r="N243" i="13" s="1"/>
  <c r="V199" i="13"/>
  <c r="V251" i="13"/>
  <c r="V243" i="13" s="1"/>
  <c r="V251" i="15"/>
  <c r="H261" i="13"/>
  <c r="H253" i="13" s="1"/>
  <c r="H216" i="13"/>
  <c r="P261" i="13"/>
  <c r="P253" i="13" s="1"/>
  <c r="P216" i="13"/>
  <c r="G241" i="14"/>
  <c r="G181" i="14"/>
  <c r="O241" i="14"/>
  <c r="O181" i="14"/>
  <c r="W241" i="14"/>
  <c r="W181" i="14"/>
  <c r="Q251" i="14"/>
  <c r="Q199" i="14"/>
  <c r="C261" i="14"/>
  <c r="C216" i="14"/>
  <c r="K261" i="14"/>
  <c r="K216" i="14"/>
  <c r="S261" i="14"/>
  <c r="S216" i="14"/>
  <c r="J199" i="14"/>
  <c r="G233" i="15"/>
  <c r="G183" i="15"/>
  <c r="G179" i="15"/>
  <c r="G176" i="15"/>
  <c r="G185" i="15"/>
  <c r="G76" i="12"/>
  <c r="G182" i="15"/>
  <c r="W76" i="12"/>
  <c r="I181" i="15"/>
  <c r="I34" i="15"/>
  <c r="I241" i="15"/>
  <c r="Q181" i="15"/>
  <c r="Q34" i="15"/>
  <c r="Q241" i="15"/>
  <c r="C199" i="15"/>
  <c r="C251" i="15"/>
  <c r="S251" i="15"/>
  <c r="S199" i="15"/>
  <c r="M251" i="15"/>
  <c r="D66" i="8"/>
  <c r="D155" i="4" s="1"/>
  <c r="T66" i="8"/>
  <c r="T155" i="4" s="1"/>
  <c r="G128" i="9"/>
  <c r="O128" i="9"/>
  <c r="W128" i="9"/>
  <c r="F128" i="10"/>
  <c r="N128" i="10"/>
  <c r="V128" i="10"/>
  <c r="G145" i="11"/>
  <c r="O145" i="11"/>
  <c r="W145" i="11"/>
  <c r="I147" i="11"/>
  <c r="I123" i="11"/>
  <c r="Q147" i="11"/>
  <c r="Q123" i="11"/>
  <c r="C156" i="11"/>
  <c r="K156" i="11"/>
  <c r="S156" i="11"/>
  <c r="E108" i="11"/>
  <c r="M108" i="11"/>
  <c r="U108" i="11"/>
  <c r="E112" i="11"/>
  <c r="M112" i="11"/>
  <c r="U112" i="11"/>
  <c r="Q122" i="11"/>
  <c r="Q125" i="11"/>
  <c r="Q126" i="11"/>
  <c r="H128" i="11"/>
  <c r="H129" i="11"/>
  <c r="I132" i="11"/>
  <c r="D31" i="12"/>
  <c r="L31" i="12"/>
  <c r="T31" i="12"/>
  <c r="M63" i="12"/>
  <c r="V63" i="12"/>
  <c r="J86" i="12"/>
  <c r="R86" i="12"/>
  <c r="P82" i="12"/>
  <c r="G171" i="13"/>
  <c r="O171" i="13"/>
  <c r="W171" i="13"/>
  <c r="W261" i="13"/>
  <c r="W253" i="13" s="1"/>
  <c r="H241" i="14"/>
  <c r="H181" i="14"/>
  <c r="P241" i="14"/>
  <c r="P181" i="14"/>
  <c r="B251" i="14"/>
  <c r="B199" i="14"/>
  <c r="R251" i="14"/>
  <c r="R199" i="14"/>
  <c r="D261" i="14"/>
  <c r="D216" i="14"/>
  <c r="L261" i="14"/>
  <c r="L216" i="14"/>
  <c r="T261" i="14"/>
  <c r="T216" i="14"/>
  <c r="F171" i="14"/>
  <c r="V171" i="14"/>
  <c r="G178" i="15"/>
  <c r="E58" i="8"/>
  <c r="M58" i="8"/>
  <c r="U58" i="8"/>
  <c r="H145" i="11"/>
  <c r="P145" i="11"/>
  <c r="J54" i="11"/>
  <c r="J128" i="11" s="1"/>
  <c r="R54" i="11"/>
  <c r="D156" i="11"/>
  <c r="D128" i="11"/>
  <c r="L156" i="11"/>
  <c r="L128" i="11"/>
  <c r="T156" i="11"/>
  <c r="T128" i="11"/>
  <c r="D107" i="11"/>
  <c r="L107" i="11"/>
  <c r="T107" i="11"/>
  <c r="T111" i="11"/>
  <c r="P123" i="11"/>
  <c r="H125" i="11"/>
  <c r="I128" i="11"/>
  <c r="U128" i="11"/>
  <c r="I129" i="11"/>
  <c r="I130" i="11"/>
  <c r="T136" i="11"/>
  <c r="H147" i="11"/>
  <c r="B82" i="12"/>
  <c r="J82" i="12"/>
  <c r="R82" i="12"/>
  <c r="G97" i="12"/>
  <c r="G158" i="4" s="1"/>
  <c r="G85" i="12"/>
  <c r="W63" i="12"/>
  <c r="C86" i="12"/>
  <c r="K86" i="12"/>
  <c r="S86" i="12"/>
  <c r="Q82" i="12"/>
  <c r="C97" i="12"/>
  <c r="C158" i="4" s="1"/>
  <c r="M98" i="12"/>
  <c r="M159" i="4" s="1"/>
  <c r="W99" i="12"/>
  <c r="W160" i="4" s="1"/>
  <c r="G162" i="13"/>
  <c r="O162" i="13"/>
  <c r="W162" i="13"/>
  <c r="H171" i="13"/>
  <c r="P171" i="13"/>
  <c r="G187" i="13"/>
  <c r="O187" i="13"/>
  <c r="W187" i="13"/>
  <c r="F58" i="8"/>
  <c r="N58" i="8"/>
  <c r="V58" i="8"/>
  <c r="G5" i="11"/>
  <c r="O5" i="11"/>
  <c r="W5" i="11"/>
  <c r="C54" i="11"/>
  <c r="K54" i="11"/>
  <c r="S54" i="11"/>
  <c r="E107" i="11"/>
  <c r="M107" i="11"/>
  <c r="U107" i="11"/>
  <c r="U111" i="11"/>
  <c r="U115" i="11"/>
  <c r="I122" i="11"/>
  <c r="I117" i="11" s="1"/>
  <c r="I125" i="11"/>
  <c r="I126" i="11"/>
  <c r="C82" i="12"/>
  <c r="K82" i="12"/>
  <c r="S82" i="12"/>
  <c r="D73" i="12"/>
  <c r="H162" i="13"/>
  <c r="P162" i="13"/>
  <c r="B187" i="13"/>
  <c r="J187" i="13"/>
  <c r="R187" i="13"/>
  <c r="Q204" i="13"/>
  <c r="C204" i="13"/>
  <c r="K204" i="13"/>
  <c r="M251" i="13"/>
  <c r="M243" i="13" s="1"/>
  <c r="F85" i="12"/>
  <c r="N85" i="12"/>
  <c r="V85" i="12"/>
  <c r="B87" i="12"/>
  <c r="J87" i="12"/>
  <c r="R87" i="12"/>
  <c r="D88" i="12"/>
  <c r="L88" i="12"/>
  <c r="T88" i="12"/>
  <c r="F89" i="12"/>
  <c r="N89" i="12"/>
  <c r="V89" i="12"/>
  <c r="I216" i="13"/>
  <c r="I261" i="13"/>
  <c r="I253" i="13" s="1"/>
  <c r="Q216" i="13"/>
  <c r="Q261" i="13"/>
  <c r="Q253" i="13" s="1"/>
  <c r="G181" i="13"/>
  <c r="O181" i="13"/>
  <c r="W181" i="13"/>
  <c r="H199" i="13"/>
  <c r="Q199" i="13"/>
  <c r="F224" i="13"/>
  <c r="N224" i="13"/>
  <c r="V224" i="13"/>
  <c r="F233" i="13"/>
  <c r="N233" i="13"/>
  <c r="V233" i="13"/>
  <c r="H233" i="13"/>
  <c r="J241" i="13"/>
  <c r="J233" i="13" s="1"/>
  <c r="H243" i="13"/>
  <c r="P243" i="13"/>
  <c r="B243" i="13"/>
  <c r="J243" i="13"/>
  <c r="R243" i="13"/>
  <c r="T251" i="13"/>
  <c r="T243" i="13" s="1"/>
  <c r="B253" i="13"/>
  <c r="J253" i="13"/>
  <c r="R253" i="13"/>
  <c r="D253" i="13"/>
  <c r="L253" i="13"/>
  <c r="T253" i="13"/>
  <c r="I162" i="14"/>
  <c r="Q162" i="14"/>
  <c r="C162" i="14"/>
  <c r="K162" i="14"/>
  <c r="S162" i="14"/>
  <c r="I171" i="14"/>
  <c r="Q171" i="14"/>
  <c r="C171" i="14"/>
  <c r="K171" i="14"/>
  <c r="S171" i="14"/>
  <c r="D251" i="14"/>
  <c r="N261" i="14"/>
  <c r="C211" i="15"/>
  <c r="C220" i="15"/>
  <c r="C253" i="15"/>
  <c r="C217" i="15"/>
  <c r="C213" i="15"/>
  <c r="C209" i="15"/>
  <c r="K261" i="15"/>
  <c r="S211" i="15"/>
  <c r="S220" i="15"/>
  <c r="S217" i="15"/>
  <c r="S213" i="15"/>
  <c r="S209" i="15"/>
  <c r="S253" i="15"/>
  <c r="K171" i="15"/>
  <c r="S171" i="15"/>
  <c r="M171" i="15"/>
  <c r="U171" i="15"/>
  <c r="B187" i="15"/>
  <c r="J187" i="15"/>
  <c r="R187" i="15"/>
  <c r="B261" i="15"/>
  <c r="D178" i="17"/>
  <c r="O85" i="12"/>
  <c r="W85" i="12"/>
  <c r="C87" i="12"/>
  <c r="K87" i="12"/>
  <c r="S87" i="12"/>
  <c r="E88" i="12"/>
  <c r="M88" i="12"/>
  <c r="U88" i="12"/>
  <c r="G89" i="12"/>
  <c r="O89" i="12"/>
  <c r="W89" i="12"/>
  <c r="H181" i="13"/>
  <c r="P181" i="13"/>
  <c r="I199" i="13"/>
  <c r="R199" i="13"/>
  <c r="J216" i="13"/>
  <c r="K251" i="14"/>
  <c r="L220" i="15"/>
  <c r="L253" i="15"/>
  <c r="L217" i="15"/>
  <c r="L213" i="15"/>
  <c r="L209" i="15"/>
  <c r="L204" i="15" s="1"/>
  <c r="L218" i="15"/>
  <c r="L214" i="15"/>
  <c r="L210" i="15"/>
  <c r="L216" i="15"/>
  <c r="T261" i="15"/>
  <c r="L171" i="15"/>
  <c r="T171" i="15"/>
  <c r="S210" i="15"/>
  <c r="C218" i="15"/>
  <c r="C261" i="15"/>
  <c r="B90" i="16"/>
  <c r="B71" i="16"/>
  <c r="J90" i="16"/>
  <c r="J71" i="16"/>
  <c r="R90" i="16"/>
  <c r="R71" i="16"/>
  <c r="F97" i="12"/>
  <c r="F158" i="4" s="1"/>
  <c r="N97" i="12"/>
  <c r="N158" i="4" s="1"/>
  <c r="V97" i="12"/>
  <c r="V158" i="4" s="1"/>
  <c r="R99" i="12"/>
  <c r="R160" i="4" s="1"/>
  <c r="J199" i="13"/>
  <c r="K216" i="13"/>
  <c r="F261" i="13"/>
  <c r="F253" i="13" s="1"/>
  <c r="C241" i="14"/>
  <c r="O204" i="14"/>
  <c r="W204" i="14"/>
  <c r="L251" i="14"/>
  <c r="V261" i="14"/>
  <c r="D241" i="15"/>
  <c r="F251" i="15"/>
  <c r="N251" i="15"/>
  <c r="M220" i="15"/>
  <c r="M253" i="15"/>
  <c r="M217" i="15"/>
  <c r="M213" i="15"/>
  <c r="M209" i="15"/>
  <c r="M204" i="15" s="1"/>
  <c r="M218" i="15"/>
  <c r="M214" i="15"/>
  <c r="M210" i="15"/>
  <c r="L261" i="15"/>
  <c r="C90" i="16"/>
  <c r="C71" i="16"/>
  <c r="K90" i="16"/>
  <c r="K71" i="16"/>
  <c r="S90" i="16"/>
  <c r="S71" i="16"/>
  <c r="W175" i="17"/>
  <c r="W167" i="17"/>
  <c r="W163" i="17"/>
  <c r="W172" i="17"/>
  <c r="W168" i="17"/>
  <c r="W164" i="17"/>
  <c r="W173" i="17"/>
  <c r="W169" i="17"/>
  <c r="W165" i="17"/>
  <c r="W161" i="17"/>
  <c r="W53" i="16"/>
  <c r="W174" i="17"/>
  <c r="W170" i="17"/>
  <c r="W166" i="17"/>
  <c r="W162" i="17"/>
  <c r="I226" i="17"/>
  <c r="I217" i="17" s="1"/>
  <c r="I171" i="17"/>
  <c r="Q226" i="17"/>
  <c r="Q217" i="17" s="1"/>
  <c r="Q5" i="17"/>
  <c r="C235" i="17"/>
  <c r="C229" i="17" s="1"/>
  <c r="C184" i="17"/>
  <c r="K235" i="17"/>
  <c r="K184" i="17"/>
  <c r="S235" i="17"/>
  <c r="S184" i="17"/>
  <c r="E237" i="17"/>
  <c r="E190" i="17"/>
  <c r="M237" i="17"/>
  <c r="M229" i="17" s="1"/>
  <c r="M190" i="17"/>
  <c r="U237" i="17"/>
  <c r="U229" i="17" s="1"/>
  <c r="U190" i="17"/>
  <c r="G246" i="17"/>
  <c r="G240" i="17" s="1"/>
  <c r="G203" i="17"/>
  <c r="O246" i="17"/>
  <c r="O240" i="17" s="1"/>
  <c r="O203" i="17"/>
  <c r="W246" i="17"/>
  <c r="W240" i="17" s="1"/>
  <c r="W203" i="17"/>
  <c r="I209" i="17"/>
  <c r="I248" i="17"/>
  <c r="Q209" i="17"/>
  <c r="Q248" i="17"/>
  <c r="Q248" i="18"/>
  <c r="O97" i="12"/>
  <c r="O158" i="4" s="1"/>
  <c r="W97" i="12"/>
  <c r="W158" i="4" s="1"/>
  <c r="K99" i="12"/>
  <c r="K160" i="4" s="1"/>
  <c r="S99" i="12"/>
  <c r="S160" i="4" s="1"/>
  <c r="B199" i="13"/>
  <c r="L216" i="13"/>
  <c r="I224" i="13"/>
  <c r="Q224" i="13"/>
  <c r="I233" i="13"/>
  <c r="Q233" i="13"/>
  <c r="C243" i="13"/>
  <c r="K243" i="13"/>
  <c r="S243" i="13"/>
  <c r="D241" i="14"/>
  <c r="D162" i="14"/>
  <c r="L162" i="14"/>
  <c r="T162" i="14"/>
  <c r="D171" i="14"/>
  <c r="L171" i="14"/>
  <c r="T171" i="14"/>
  <c r="N204" i="14"/>
  <c r="V204" i="14"/>
  <c r="I241" i="14"/>
  <c r="S251" i="14"/>
  <c r="E182" i="15"/>
  <c r="E178" i="15"/>
  <c r="E233" i="15"/>
  <c r="E183" i="15"/>
  <c r="E179" i="15"/>
  <c r="E176" i="15"/>
  <c r="G251" i="15"/>
  <c r="O251" i="15"/>
  <c r="W251" i="15"/>
  <c r="F261" i="15"/>
  <c r="F115" i="15"/>
  <c r="N261" i="15"/>
  <c r="N115" i="15"/>
  <c r="N216" i="15" s="1"/>
  <c r="V261" i="15"/>
  <c r="V115" i="15"/>
  <c r="E187" i="15"/>
  <c r="M187" i="15"/>
  <c r="U187" i="15"/>
  <c r="C214" i="15"/>
  <c r="I172" i="17"/>
  <c r="I168" i="17"/>
  <c r="I164" i="17"/>
  <c r="I173" i="17"/>
  <c r="I169" i="17"/>
  <c r="I165" i="17"/>
  <c r="I161" i="17"/>
  <c r="I53" i="16"/>
  <c r="I174" i="17"/>
  <c r="I170" i="17"/>
  <c r="I166" i="17"/>
  <c r="I162" i="17"/>
  <c r="I175" i="17"/>
  <c r="I167" i="17"/>
  <c r="I163" i="17"/>
  <c r="B226" i="17"/>
  <c r="B217" i="17" s="1"/>
  <c r="B5" i="17"/>
  <c r="B217" i="19" s="1"/>
  <c r="B171" i="17"/>
  <c r="J226" i="17"/>
  <c r="J5" i="17"/>
  <c r="J171" i="17" s="1"/>
  <c r="R226" i="17"/>
  <c r="R217" i="17" s="1"/>
  <c r="R5" i="17"/>
  <c r="D235" i="17"/>
  <c r="D229" i="17" s="1"/>
  <c r="D184" i="17"/>
  <c r="L235" i="17"/>
  <c r="L229" i="17" s="1"/>
  <c r="L184" i="17"/>
  <c r="T235" i="17"/>
  <c r="T229" i="17" s="1"/>
  <c r="T184" i="17"/>
  <c r="F237" i="17"/>
  <c r="F229" i="17" s="1"/>
  <c r="F190" i="17"/>
  <c r="N237" i="17"/>
  <c r="N190" i="17"/>
  <c r="V237" i="17"/>
  <c r="V229" i="17" s="1"/>
  <c r="V190" i="17"/>
  <c r="H246" i="17"/>
  <c r="H203" i="17"/>
  <c r="P246" i="17"/>
  <c r="P203" i="17"/>
  <c r="B248" i="17"/>
  <c r="B240" i="17" s="1"/>
  <c r="B209" i="17"/>
  <c r="J248" i="17"/>
  <c r="J240" i="17" s="1"/>
  <c r="J209" i="17"/>
  <c r="R248" i="17"/>
  <c r="R209" i="17"/>
  <c r="E261" i="13"/>
  <c r="E253" i="13" s="1"/>
  <c r="E216" i="13"/>
  <c r="M261" i="13"/>
  <c r="M253" i="13" s="1"/>
  <c r="M216" i="13"/>
  <c r="U261" i="13"/>
  <c r="U253" i="13" s="1"/>
  <c r="U216" i="13"/>
  <c r="C199" i="13"/>
  <c r="D251" i="13"/>
  <c r="D243" i="13" s="1"/>
  <c r="N261" i="13"/>
  <c r="N253" i="13" s="1"/>
  <c r="E241" i="14"/>
  <c r="I261" i="14"/>
  <c r="Q261" i="14"/>
  <c r="C187" i="14"/>
  <c r="K187" i="14"/>
  <c r="S187" i="14"/>
  <c r="G187" i="14"/>
  <c r="O187" i="14"/>
  <c r="W187" i="14"/>
  <c r="E204" i="14"/>
  <c r="M204" i="14"/>
  <c r="U204" i="14"/>
  <c r="F241" i="15"/>
  <c r="H251" i="15"/>
  <c r="P251" i="15"/>
  <c r="G261" i="15"/>
  <c r="G115" i="15"/>
  <c r="O217" i="15"/>
  <c r="O213" i="15"/>
  <c r="O209" i="15"/>
  <c r="O253" i="15"/>
  <c r="O218" i="15"/>
  <c r="O214" i="15"/>
  <c r="O210" i="15"/>
  <c r="O211" i="15"/>
  <c r="W261" i="15"/>
  <c r="W115" i="15"/>
  <c r="O171" i="15"/>
  <c r="W171" i="15"/>
  <c r="E185" i="15"/>
  <c r="L211" i="15"/>
  <c r="W199" i="13"/>
  <c r="B216" i="13"/>
  <c r="R216" i="13"/>
  <c r="F241" i="14"/>
  <c r="B261" i="14"/>
  <c r="J261" i="14"/>
  <c r="R261" i="14"/>
  <c r="E261" i="14"/>
  <c r="G241" i="15"/>
  <c r="I251" i="15"/>
  <c r="Q251" i="15"/>
  <c r="D220" i="15"/>
  <c r="D253" i="15"/>
  <c r="D217" i="15"/>
  <c r="D213" i="15"/>
  <c r="D209" i="15"/>
  <c r="D218" i="15"/>
  <c r="D214" i="15"/>
  <c r="D210" i="15"/>
  <c r="T220" i="15"/>
  <c r="T217" i="15"/>
  <c r="T213" i="15"/>
  <c r="T209" i="15"/>
  <c r="T253" i="15"/>
  <c r="T218" i="15"/>
  <c r="T214" i="15"/>
  <c r="T210" i="15"/>
  <c r="H261" i="15"/>
  <c r="P253" i="15"/>
  <c r="P218" i="15"/>
  <c r="P214" i="15"/>
  <c r="P210" i="15"/>
  <c r="P211" i="15"/>
  <c r="P220" i="15"/>
  <c r="C210" i="15"/>
  <c r="M211" i="15"/>
  <c r="S218" i="15"/>
  <c r="R171" i="17"/>
  <c r="C181" i="14"/>
  <c r="K181" i="14"/>
  <c r="S181" i="14"/>
  <c r="E251" i="14"/>
  <c r="M251" i="14"/>
  <c r="U251" i="14"/>
  <c r="G261" i="14"/>
  <c r="O261" i="14"/>
  <c r="W261" i="14"/>
  <c r="D251" i="15"/>
  <c r="L251" i="15"/>
  <c r="T251" i="15"/>
  <c r="D176" i="15"/>
  <c r="D171" i="15" s="1"/>
  <c r="F181" i="15"/>
  <c r="N181" i="15"/>
  <c r="V181" i="15"/>
  <c r="H199" i="15"/>
  <c r="P199" i="15"/>
  <c r="B209" i="15"/>
  <c r="B204" i="15" s="1"/>
  <c r="J209" i="15"/>
  <c r="J204" i="15" s="1"/>
  <c r="B213" i="15"/>
  <c r="J213" i="15"/>
  <c r="P216" i="15"/>
  <c r="B217" i="15"/>
  <c r="J217" i="15"/>
  <c r="R217" i="15"/>
  <c r="B241" i="15"/>
  <c r="J241" i="15"/>
  <c r="R241" i="15"/>
  <c r="E251" i="15"/>
  <c r="J253" i="15"/>
  <c r="D261" i="15"/>
  <c r="P261" i="15"/>
  <c r="E91" i="16"/>
  <c r="P101" i="16"/>
  <c r="P164" i="4" s="1"/>
  <c r="P52" i="16"/>
  <c r="S95" i="16"/>
  <c r="N174" i="17"/>
  <c r="N170" i="17"/>
  <c r="N166" i="17"/>
  <c r="N162" i="17"/>
  <c r="N175" i="17"/>
  <c r="N167" i="17"/>
  <c r="N163" i="17"/>
  <c r="N172" i="17"/>
  <c r="N168" i="17"/>
  <c r="N164" i="17"/>
  <c r="C226" i="17"/>
  <c r="C217" i="17" s="1"/>
  <c r="C5" i="17"/>
  <c r="C217" i="18" s="1"/>
  <c r="K226" i="17"/>
  <c r="K217" i="17" s="1"/>
  <c r="K5" i="17"/>
  <c r="K171" i="17" s="1"/>
  <c r="S226" i="17"/>
  <c r="S217" i="17" s="1"/>
  <c r="S5" i="17"/>
  <c r="S171" i="17"/>
  <c r="E235" i="17"/>
  <c r="E184" i="17"/>
  <c r="I197" i="17"/>
  <c r="Q197" i="17"/>
  <c r="C197" i="17"/>
  <c r="K197" i="17"/>
  <c r="S197" i="17"/>
  <c r="P217" i="17"/>
  <c r="N229" i="17"/>
  <c r="C237" i="18"/>
  <c r="D181" i="14"/>
  <c r="L181" i="14"/>
  <c r="T181" i="14"/>
  <c r="F251" i="14"/>
  <c r="N251" i="14"/>
  <c r="V251" i="14"/>
  <c r="H261" i="14"/>
  <c r="P261" i="14"/>
  <c r="C179" i="15"/>
  <c r="G181" i="15"/>
  <c r="O181" i="15"/>
  <c r="W181" i="15"/>
  <c r="C183" i="15"/>
  <c r="I199" i="15"/>
  <c r="Q199" i="15"/>
  <c r="I216" i="15"/>
  <c r="Q216" i="15"/>
  <c r="I220" i="15"/>
  <c r="Q220" i="15"/>
  <c r="C233" i="15"/>
  <c r="C241" i="15"/>
  <c r="K241" i="15"/>
  <c r="S241" i="15"/>
  <c r="B253" i="15"/>
  <c r="F91" i="16"/>
  <c r="F89" i="16" s="1"/>
  <c r="H71" i="16"/>
  <c r="S93" i="16"/>
  <c r="B95" i="16"/>
  <c r="H103" i="16"/>
  <c r="H166" i="4" s="1"/>
  <c r="O175" i="17"/>
  <c r="O167" i="17"/>
  <c r="O163" i="17"/>
  <c r="O172" i="17"/>
  <c r="O168" i="17"/>
  <c r="O164" i="17"/>
  <c r="O173" i="17"/>
  <c r="O169" i="17"/>
  <c r="O165" i="17"/>
  <c r="O161" i="17"/>
  <c r="N161" i="17"/>
  <c r="F169" i="17"/>
  <c r="O174" i="17"/>
  <c r="B197" i="17"/>
  <c r="J197" i="17"/>
  <c r="R197" i="17"/>
  <c r="E217" i="17"/>
  <c r="M217" i="17"/>
  <c r="K240" i="17"/>
  <c r="S240" i="17"/>
  <c r="J174" i="18"/>
  <c r="J170" i="18"/>
  <c r="J162" i="18"/>
  <c r="J175" i="18"/>
  <c r="J167" i="18"/>
  <c r="J163" i="18"/>
  <c r="J172" i="18"/>
  <c r="J168" i="18"/>
  <c r="J164" i="18"/>
  <c r="J161" i="18"/>
  <c r="J165" i="18"/>
  <c r="J169" i="18"/>
  <c r="E223" i="18"/>
  <c r="E5" i="18"/>
  <c r="E166" i="18" s="1"/>
  <c r="E96" i="16"/>
  <c r="M223" i="18"/>
  <c r="M5" i="18"/>
  <c r="M96" i="16"/>
  <c r="M166" i="18"/>
  <c r="U223" i="18"/>
  <c r="U5" i="18"/>
  <c r="U166" i="18" s="1"/>
  <c r="U96" i="16"/>
  <c r="G226" i="18"/>
  <c r="W171" i="18"/>
  <c r="I184" i="18"/>
  <c r="I235" i="18"/>
  <c r="Q184" i="18"/>
  <c r="Q235" i="18"/>
  <c r="K190" i="18"/>
  <c r="K237" i="18"/>
  <c r="S190" i="18"/>
  <c r="S237" i="18"/>
  <c r="E203" i="18"/>
  <c r="E246" i="18"/>
  <c r="M203" i="18"/>
  <c r="M246" i="18"/>
  <c r="U203" i="18"/>
  <c r="U246" i="18"/>
  <c r="G209" i="18"/>
  <c r="G248" i="18"/>
  <c r="O248" i="18"/>
  <c r="O209" i="18"/>
  <c r="W248" i="18"/>
  <c r="W209" i="18"/>
  <c r="E181" i="14"/>
  <c r="M181" i="14"/>
  <c r="U181" i="14"/>
  <c r="G251" i="14"/>
  <c r="O251" i="14"/>
  <c r="W251" i="14"/>
  <c r="B34" i="15"/>
  <c r="B181" i="15" s="1"/>
  <c r="J34" i="15"/>
  <c r="J181" i="15" s="1"/>
  <c r="R34" i="15"/>
  <c r="H115" i="15"/>
  <c r="D179" i="15"/>
  <c r="D183" i="15"/>
  <c r="J216" i="15"/>
  <c r="R216" i="15"/>
  <c r="B220" i="15"/>
  <c r="J220" i="15"/>
  <c r="R220" i="15"/>
  <c r="D233" i="15"/>
  <c r="G101" i="16"/>
  <c r="G164" i="4" s="1"/>
  <c r="G52" i="16"/>
  <c r="U91" i="16"/>
  <c r="G92" i="16"/>
  <c r="O92" i="16"/>
  <c r="O102" i="16"/>
  <c r="O165" i="4" s="1"/>
  <c r="W92" i="16"/>
  <c r="W102" i="16"/>
  <c r="W165" i="4" s="1"/>
  <c r="I93" i="16"/>
  <c r="I103" i="16"/>
  <c r="I166" i="4" s="1"/>
  <c r="Q93" i="16"/>
  <c r="Q103" i="16"/>
  <c r="Q166" i="4" s="1"/>
  <c r="Q92" i="16"/>
  <c r="T93" i="16"/>
  <c r="P175" i="17"/>
  <c r="P167" i="17"/>
  <c r="P163" i="17"/>
  <c r="P172" i="17"/>
  <c r="P168" i="17"/>
  <c r="P164" i="17"/>
  <c r="P173" i="17"/>
  <c r="P169" i="17"/>
  <c r="P165" i="17"/>
  <c r="P161" i="17"/>
  <c r="N165" i="17"/>
  <c r="P174" i="17"/>
  <c r="E178" i="17"/>
  <c r="M178" i="17"/>
  <c r="U178" i="17"/>
  <c r="T190" i="17"/>
  <c r="N203" i="17"/>
  <c r="D217" i="17"/>
  <c r="T240" i="17"/>
  <c r="K174" i="18"/>
  <c r="K170" i="18"/>
  <c r="K162" i="18"/>
  <c r="K175" i="18"/>
  <c r="K167" i="18"/>
  <c r="K163" i="18"/>
  <c r="K172" i="18"/>
  <c r="K168" i="18"/>
  <c r="K164" i="18"/>
  <c r="K165" i="18"/>
  <c r="K169" i="18"/>
  <c r="K173" i="18"/>
  <c r="H226" i="18"/>
  <c r="P226" i="18"/>
  <c r="F246" i="18"/>
  <c r="N246" i="18"/>
  <c r="V246" i="18"/>
  <c r="F181" i="14"/>
  <c r="N181" i="14"/>
  <c r="V181" i="14"/>
  <c r="H251" i="14"/>
  <c r="P251" i="14"/>
  <c r="C178" i="15"/>
  <c r="C182" i="15"/>
  <c r="I211" i="15"/>
  <c r="Q211" i="15"/>
  <c r="C216" i="15"/>
  <c r="S216" i="15"/>
  <c r="E241" i="15"/>
  <c r="M241" i="15"/>
  <c r="U241" i="15"/>
  <c r="S261" i="15"/>
  <c r="E52" i="16"/>
  <c r="H101" i="16"/>
  <c r="H164" i="4" s="1"/>
  <c r="H52" i="16"/>
  <c r="H92" i="16"/>
  <c r="H102" i="16"/>
  <c r="H165" i="4" s="1"/>
  <c r="P92" i="16"/>
  <c r="P102" i="16"/>
  <c r="P165" i="4" s="1"/>
  <c r="B93" i="16"/>
  <c r="B103" i="16"/>
  <c r="B166" i="4" s="1"/>
  <c r="J93" i="16"/>
  <c r="J103" i="16"/>
  <c r="J166" i="4" s="1"/>
  <c r="R93" i="16"/>
  <c r="R103" i="16"/>
  <c r="R166" i="4" s="1"/>
  <c r="L76" i="16"/>
  <c r="F174" i="17"/>
  <c r="F170" i="17"/>
  <c r="F166" i="17"/>
  <c r="F162" i="17"/>
  <c r="F175" i="17"/>
  <c r="F167" i="17"/>
  <c r="F163" i="17"/>
  <c r="F172" i="17"/>
  <c r="F168" i="17"/>
  <c r="F164" i="17"/>
  <c r="F171" i="17"/>
  <c r="N171" i="17"/>
  <c r="N169" i="17"/>
  <c r="F178" i="17"/>
  <c r="N178" i="17"/>
  <c r="V178" i="17"/>
  <c r="B178" i="17"/>
  <c r="J178" i="17"/>
  <c r="R178" i="17"/>
  <c r="J173" i="18"/>
  <c r="E178" i="18"/>
  <c r="M178" i="18"/>
  <c r="U178" i="18"/>
  <c r="L237" i="19"/>
  <c r="D178" i="15"/>
  <c r="D199" i="15"/>
  <c r="L199" i="15"/>
  <c r="T199" i="15"/>
  <c r="T216" i="15"/>
  <c r="P91" i="16"/>
  <c r="P89" i="16" s="1"/>
  <c r="K93" i="16"/>
  <c r="G175" i="17"/>
  <c r="G167" i="17"/>
  <c r="G163" i="17"/>
  <c r="G172" i="17"/>
  <c r="G168" i="17"/>
  <c r="G164" i="17"/>
  <c r="G173" i="17"/>
  <c r="G169" i="17"/>
  <c r="G165" i="17"/>
  <c r="G161" i="17"/>
  <c r="G171" i="17"/>
  <c r="W171" i="17"/>
  <c r="G162" i="17"/>
  <c r="N173" i="17"/>
  <c r="G178" i="17"/>
  <c r="O178" i="17"/>
  <c r="W178" i="17"/>
  <c r="I178" i="17"/>
  <c r="Q178" i="17"/>
  <c r="C235" i="19"/>
  <c r="C61" i="19"/>
  <c r="C184" i="19" s="1"/>
  <c r="K235" i="19"/>
  <c r="K61" i="19"/>
  <c r="S235" i="19"/>
  <c r="S61" i="19"/>
  <c r="S184" i="19" s="1"/>
  <c r="U190" i="19"/>
  <c r="G246" i="19"/>
  <c r="O246" i="19"/>
  <c r="W246" i="19"/>
  <c r="K115" i="15"/>
  <c r="E261" i="15"/>
  <c r="M261" i="15"/>
  <c r="U261" i="15"/>
  <c r="I210" i="15"/>
  <c r="Q210" i="15"/>
  <c r="I214" i="15"/>
  <c r="Q214" i="15"/>
  <c r="E216" i="15"/>
  <c r="M216" i="15"/>
  <c r="U216" i="15"/>
  <c r="I92" i="16"/>
  <c r="L93" i="16"/>
  <c r="P103" i="16"/>
  <c r="P166" i="4" s="1"/>
  <c r="H175" i="17"/>
  <c r="H167" i="17"/>
  <c r="H163" i="17"/>
  <c r="H172" i="17"/>
  <c r="H168" i="17"/>
  <c r="H164" i="17"/>
  <c r="H173" i="17"/>
  <c r="H169" i="17"/>
  <c r="H165" i="17"/>
  <c r="H161" i="17"/>
  <c r="V174" i="17"/>
  <c r="V170" i="17"/>
  <c r="V166" i="17"/>
  <c r="V162" i="17"/>
  <c r="V175" i="17"/>
  <c r="V163" i="17"/>
  <c r="V172" i="17"/>
  <c r="V168" i="17"/>
  <c r="H226" i="19"/>
  <c r="H171" i="17"/>
  <c r="H226" i="17"/>
  <c r="H217" i="17" s="1"/>
  <c r="P226" i="19"/>
  <c r="P171" i="17"/>
  <c r="P226" i="17"/>
  <c r="B235" i="17"/>
  <c r="B229" i="17" s="1"/>
  <c r="B184" i="17"/>
  <c r="J235" i="17"/>
  <c r="J229" i="17" s="1"/>
  <c r="J184" i="17"/>
  <c r="R235" i="17"/>
  <c r="R229" i="17" s="1"/>
  <c r="R184" i="17"/>
  <c r="F246" i="17"/>
  <c r="F203" i="17"/>
  <c r="V246" i="17"/>
  <c r="V240" i="17" s="1"/>
  <c r="V203" i="17"/>
  <c r="H209" i="17"/>
  <c r="H248" i="18"/>
  <c r="H248" i="17"/>
  <c r="P209" i="17"/>
  <c r="P248" i="18"/>
  <c r="P248" i="17"/>
  <c r="H162" i="17"/>
  <c r="G166" i="17"/>
  <c r="V169" i="17"/>
  <c r="H178" i="17"/>
  <c r="P178" i="17"/>
  <c r="D176" i="19"/>
  <c r="D172" i="19"/>
  <c r="D168" i="19"/>
  <c r="D173" i="19"/>
  <c r="D171" i="19"/>
  <c r="D80" i="16"/>
  <c r="D167" i="19"/>
  <c r="D165" i="19"/>
  <c r="S217" i="19"/>
  <c r="S176" i="19"/>
  <c r="S172" i="19"/>
  <c r="S168" i="19"/>
  <c r="S173" i="19"/>
  <c r="S169" i="19"/>
  <c r="S165" i="19"/>
  <c r="S167" i="19"/>
  <c r="S171" i="19"/>
  <c r="F209" i="17"/>
  <c r="T209" i="17"/>
  <c r="I229" i="17"/>
  <c r="Q229" i="17"/>
  <c r="S237" i="17"/>
  <c r="I226" i="18"/>
  <c r="Q226" i="18"/>
  <c r="G246" i="18"/>
  <c r="O246" i="18"/>
  <c r="W246" i="18"/>
  <c r="K246" i="18"/>
  <c r="L246" i="19"/>
  <c r="H192" i="22"/>
  <c r="H141" i="22"/>
  <c r="H132" i="22" s="1"/>
  <c r="P192" i="22"/>
  <c r="P141" i="22"/>
  <c r="B201" i="22"/>
  <c r="B153" i="22"/>
  <c r="J201" i="22"/>
  <c r="J153" i="22"/>
  <c r="R201" i="22"/>
  <c r="R153" i="22"/>
  <c r="D202" i="22"/>
  <c r="D157" i="22"/>
  <c r="L202" i="22"/>
  <c r="L157" i="22"/>
  <c r="T202" i="22"/>
  <c r="T157" i="22"/>
  <c r="F160" i="22"/>
  <c r="F203" i="22"/>
  <c r="N160" i="22"/>
  <c r="N203" i="22"/>
  <c r="V160" i="22"/>
  <c r="V203" i="22"/>
  <c r="H171" i="22"/>
  <c r="H211" i="22"/>
  <c r="P171" i="22"/>
  <c r="P211" i="22"/>
  <c r="R213" i="22"/>
  <c r="R175" i="22"/>
  <c r="U209" i="17"/>
  <c r="J217" i="17"/>
  <c r="G235" i="17"/>
  <c r="G229" i="17" s="1"/>
  <c r="R217" i="18"/>
  <c r="R174" i="18"/>
  <c r="R170" i="18"/>
  <c r="R162" i="18"/>
  <c r="R175" i="18"/>
  <c r="R167" i="18"/>
  <c r="R163" i="18"/>
  <c r="R172" i="18"/>
  <c r="R168" i="18"/>
  <c r="R164" i="18"/>
  <c r="H173" i="18"/>
  <c r="H169" i="18"/>
  <c r="H165" i="18"/>
  <c r="H161" i="18"/>
  <c r="H217" i="18"/>
  <c r="H174" i="18"/>
  <c r="H170" i="18"/>
  <c r="H162" i="18"/>
  <c r="H175" i="18"/>
  <c r="H167" i="18"/>
  <c r="H163" i="18"/>
  <c r="P173" i="18"/>
  <c r="P169" i="18"/>
  <c r="P165" i="18"/>
  <c r="P161" i="18"/>
  <c r="P217" i="18"/>
  <c r="P174" i="18"/>
  <c r="P170" i="18"/>
  <c r="P162" i="18"/>
  <c r="P175" i="18"/>
  <c r="P167" i="18"/>
  <c r="P163" i="18"/>
  <c r="B226" i="18"/>
  <c r="J226" i="18"/>
  <c r="R226" i="18"/>
  <c r="D235" i="18"/>
  <c r="L235" i="18"/>
  <c r="T235" i="18"/>
  <c r="H246" i="18"/>
  <c r="P246" i="18"/>
  <c r="B248" i="18"/>
  <c r="J248" i="18"/>
  <c r="R248" i="18"/>
  <c r="H172" i="18"/>
  <c r="R173" i="18"/>
  <c r="F197" i="18"/>
  <c r="N197" i="18"/>
  <c r="V197" i="18"/>
  <c r="H197" i="18"/>
  <c r="P197" i="18"/>
  <c r="F226" i="18"/>
  <c r="F235" i="18"/>
  <c r="R237" i="18"/>
  <c r="R246" i="18"/>
  <c r="L185" i="19"/>
  <c r="L191" i="19"/>
  <c r="L187" i="19"/>
  <c r="L183" i="19"/>
  <c r="L184" i="19"/>
  <c r="L188" i="19"/>
  <c r="L192" i="19"/>
  <c r="L229" i="19"/>
  <c r="S203" i="17"/>
  <c r="S246" i="19"/>
  <c r="E163" i="17"/>
  <c r="M163" i="17"/>
  <c r="U163" i="17"/>
  <c r="E167" i="17"/>
  <c r="U167" i="17"/>
  <c r="E171" i="17"/>
  <c r="U171" i="17"/>
  <c r="E175" i="17"/>
  <c r="U175" i="17"/>
  <c r="G190" i="17"/>
  <c r="O190" i="17"/>
  <c r="W190" i="17"/>
  <c r="Q203" i="17"/>
  <c r="K209" i="17"/>
  <c r="V209" i="17"/>
  <c r="F226" i="17"/>
  <c r="F217" i="17" s="1"/>
  <c r="V226" i="17"/>
  <c r="V217" i="17" s="1"/>
  <c r="H235" i="17"/>
  <c r="H229" i="17" s="1"/>
  <c r="S217" i="18"/>
  <c r="S174" i="18"/>
  <c r="S170" i="18"/>
  <c r="S162" i="18"/>
  <c r="S175" i="18"/>
  <c r="S167" i="18"/>
  <c r="S163" i="18"/>
  <c r="S172" i="18"/>
  <c r="S168" i="18"/>
  <c r="S164" i="18"/>
  <c r="C226" i="18"/>
  <c r="K226" i="18"/>
  <c r="S226" i="18"/>
  <c r="E235" i="18"/>
  <c r="M235" i="18"/>
  <c r="U235" i="18"/>
  <c r="G237" i="18"/>
  <c r="O237" i="18"/>
  <c r="W237" i="18"/>
  <c r="I246" i="18"/>
  <c r="Q246" i="18"/>
  <c r="S173" i="18"/>
  <c r="G197" i="18"/>
  <c r="O197" i="18"/>
  <c r="W197" i="18"/>
  <c r="G235" i="18"/>
  <c r="S246" i="18"/>
  <c r="V132" i="21"/>
  <c r="D71" i="16"/>
  <c r="L71" i="16"/>
  <c r="T71" i="16"/>
  <c r="D5" i="17"/>
  <c r="L5" i="17"/>
  <c r="T5" i="17"/>
  <c r="T217" i="19" s="1"/>
  <c r="D246" i="19"/>
  <c r="D203" i="17"/>
  <c r="T203" i="17"/>
  <c r="T246" i="19"/>
  <c r="H190" i="17"/>
  <c r="P190" i="17"/>
  <c r="R203" i="17"/>
  <c r="L209" i="17"/>
  <c r="G226" i="17"/>
  <c r="G217" i="17" s="1"/>
  <c r="W226" i="17"/>
  <c r="W217" i="17" s="1"/>
  <c r="O235" i="17"/>
  <c r="O229" i="17" s="1"/>
  <c r="C246" i="17"/>
  <c r="C240" i="17" s="1"/>
  <c r="B174" i="18"/>
  <c r="B170" i="18"/>
  <c r="B162" i="18"/>
  <c r="B175" i="18"/>
  <c r="B167" i="18"/>
  <c r="B163" i="18"/>
  <c r="B172" i="18"/>
  <c r="B168" i="18"/>
  <c r="B164" i="18"/>
  <c r="B166" i="18"/>
  <c r="J166" i="18"/>
  <c r="R166" i="18"/>
  <c r="D226" i="18"/>
  <c r="L226" i="18"/>
  <c r="T226" i="18"/>
  <c r="H237" i="18"/>
  <c r="P237" i="18"/>
  <c r="D248" i="18"/>
  <c r="L248" i="18"/>
  <c r="T248" i="18"/>
  <c r="B161" i="18"/>
  <c r="H168" i="18"/>
  <c r="R169" i="18"/>
  <c r="P172" i="18"/>
  <c r="B178" i="18"/>
  <c r="J178" i="18"/>
  <c r="R178" i="18"/>
  <c r="N226" i="18"/>
  <c r="N235" i="18"/>
  <c r="E226" i="19"/>
  <c r="E171" i="19"/>
  <c r="M226" i="19"/>
  <c r="M5" i="19"/>
  <c r="U226" i="19"/>
  <c r="U5" i="19"/>
  <c r="E203" i="17"/>
  <c r="E246" i="17"/>
  <c r="E240" i="17" s="1"/>
  <c r="M203" i="17"/>
  <c r="M246" i="17"/>
  <c r="M240" i="17" s="1"/>
  <c r="U203" i="17"/>
  <c r="U246" i="17"/>
  <c r="U240" i="17" s="1"/>
  <c r="G209" i="17"/>
  <c r="G248" i="19"/>
  <c r="O248" i="19"/>
  <c r="O209" i="17"/>
  <c r="W248" i="19"/>
  <c r="W209" i="17"/>
  <c r="E162" i="17"/>
  <c r="U162" i="17"/>
  <c r="E166" i="17"/>
  <c r="U166" i="17"/>
  <c r="E170" i="17"/>
  <c r="U170" i="17"/>
  <c r="M184" i="17"/>
  <c r="U184" i="17"/>
  <c r="I190" i="17"/>
  <c r="Q190" i="17"/>
  <c r="I203" i="17"/>
  <c r="M209" i="17"/>
  <c r="P235" i="17"/>
  <c r="P229" i="17" s="1"/>
  <c r="I240" i="17"/>
  <c r="Q240" i="17"/>
  <c r="D246" i="17"/>
  <c r="D240" i="17" s="1"/>
  <c r="C174" i="18"/>
  <c r="C170" i="18"/>
  <c r="C162" i="18"/>
  <c r="C175" i="18"/>
  <c r="C167" i="18"/>
  <c r="C163" i="18"/>
  <c r="C172" i="18"/>
  <c r="C168" i="18"/>
  <c r="C164" i="18"/>
  <c r="C166" i="18"/>
  <c r="K166" i="18"/>
  <c r="S166" i="18"/>
  <c r="E226" i="18"/>
  <c r="M226" i="18"/>
  <c r="U226" i="18"/>
  <c r="I237" i="18"/>
  <c r="Q237" i="18"/>
  <c r="E248" i="18"/>
  <c r="M248" i="18"/>
  <c r="U248" i="18"/>
  <c r="C161" i="18"/>
  <c r="S169" i="18"/>
  <c r="C178" i="18"/>
  <c r="K178" i="18"/>
  <c r="S178" i="18"/>
  <c r="G178" i="18"/>
  <c r="O178" i="18"/>
  <c r="W178" i="18"/>
  <c r="O235" i="18"/>
  <c r="F226" i="19"/>
  <c r="F5" i="19"/>
  <c r="F171" i="19" s="1"/>
  <c r="N226" i="19"/>
  <c r="N5" i="19"/>
  <c r="N171" i="19"/>
  <c r="V226" i="19"/>
  <c r="V5" i="19"/>
  <c r="V171" i="19"/>
  <c r="Q229" i="19"/>
  <c r="Q192" i="19"/>
  <c r="Q188" i="19"/>
  <c r="Q185" i="19"/>
  <c r="Q191" i="19"/>
  <c r="Q183" i="19"/>
  <c r="C237" i="19"/>
  <c r="K197" i="19"/>
  <c r="S197" i="19"/>
  <c r="F184" i="17"/>
  <c r="N184" i="17"/>
  <c r="V184" i="17"/>
  <c r="J203" i="17"/>
  <c r="C209" i="17"/>
  <c r="W235" i="17"/>
  <c r="W229" i="17" s="1"/>
  <c r="R240" i="17"/>
  <c r="F240" i="17"/>
  <c r="N240" i="17"/>
  <c r="D223" i="18"/>
  <c r="D5" i="18"/>
  <c r="L223" i="18"/>
  <c r="L5" i="18"/>
  <c r="L166" i="18" s="1"/>
  <c r="T223" i="18"/>
  <c r="T5" i="18"/>
  <c r="H184" i="18"/>
  <c r="H235" i="18"/>
  <c r="P184" i="18"/>
  <c r="P235" i="18"/>
  <c r="D203" i="18"/>
  <c r="D246" i="18"/>
  <c r="L203" i="18"/>
  <c r="L246" i="18"/>
  <c r="T203" i="18"/>
  <c r="T246" i="18"/>
  <c r="F248" i="18"/>
  <c r="F209" i="18"/>
  <c r="N248" i="18"/>
  <c r="N209" i="18"/>
  <c r="V248" i="18"/>
  <c r="V209" i="18"/>
  <c r="H164" i="18"/>
  <c r="R165" i="18"/>
  <c r="P168" i="18"/>
  <c r="B173" i="18"/>
  <c r="D178" i="18"/>
  <c r="L178" i="18"/>
  <c r="T178" i="18"/>
  <c r="V235" i="18"/>
  <c r="B237" i="18"/>
  <c r="B246" i="18"/>
  <c r="P217" i="19"/>
  <c r="P176" i="19"/>
  <c r="P172" i="19"/>
  <c r="P168" i="19"/>
  <c r="P165" i="19"/>
  <c r="P169" i="19"/>
  <c r="P173" i="19"/>
  <c r="P167" i="19"/>
  <c r="P171" i="19"/>
  <c r="B61" i="19"/>
  <c r="B184" i="19" s="1"/>
  <c r="B235" i="19"/>
  <c r="J184" i="19"/>
  <c r="J61" i="19"/>
  <c r="J235" i="19"/>
  <c r="R184" i="19"/>
  <c r="R61" i="19"/>
  <c r="R235" i="19"/>
  <c r="D237" i="19"/>
  <c r="D61" i="19"/>
  <c r="D190" i="19" s="1"/>
  <c r="L190" i="19"/>
  <c r="T61" i="19"/>
  <c r="T237" i="19"/>
  <c r="F203" i="19"/>
  <c r="F246" i="19"/>
  <c r="N203" i="19"/>
  <c r="N246" i="19"/>
  <c r="V203" i="19"/>
  <c r="V246" i="19"/>
  <c r="H209" i="19"/>
  <c r="H248" i="19"/>
  <c r="P209" i="19"/>
  <c r="P248" i="19"/>
  <c r="H171" i="18"/>
  <c r="P171" i="18"/>
  <c r="H203" i="18"/>
  <c r="P203" i="18"/>
  <c r="D209" i="18"/>
  <c r="L209" i="18"/>
  <c r="T209" i="18"/>
  <c r="B223" i="18"/>
  <c r="J223" i="18"/>
  <c r="R223" i="18"/>
  <c r="D237" i="18"/>
  <c r="L237" i="18"/>
  <c r="T237" i="18"/>
  <c r="I248" i="18"/>
  <c r="G167" i="19"/>
  <c r="G217" i="19"/>
  <c r="G176" i="19"/>
  <c r="G172" i="19"/>
  <c r="G168" i="19"/>
  <c r="T176" i="19"/>
  <c r="T172" i="19"/>
  <c r="T168" i="19"/>
  <c r="G171" i="19"/>
  <c r="O171" i="19"/>
  <c r="O191" i="19"/>
  <c r="O187" i="19"/>
  <c r="O183" i="19"/>
  <c r="O229" i="19"/>
  <c r="O192" i="19"/>
  <c r="O188" i="19"/>
  <c r="O185" i="19"/>
  <c r="D235" i="19"/>
  <c r="L235" i="19"/>
  <c r="T235" i="19"/>
  <c r="H246" i="19"/>
  <c r="P246" i="19"/>
  <c r="G165" i="19"/>
  <c r="E197" i="19"/>
  <c r="M197" i="19"/>
  <c r="U197" i="19"/>
  <c r="G197" i="19"/>
  <c r="O197" i="19"/>
  <c r="W197" i="19"/>
  <c r="U205" i="21"/>
  <c r="L146" i="22"/>
  <c r="T146" i="22"/>
  <c r="G137" i="23"/>
  <c r="G143" i="23"/>
  <c r="G139" i="23"/>
  <c r="G144" i="23"/>
  <c r="G140" i="23"/>
  <c r="G60" i="20"/>
  <c r="G77" i="20" s="1"/>
  <c r="G168" i="4" s="1"/>
  <c r="G57" i="20"/>
  <c r="G56" i="20" s="1"/>
  <c r="I163" i="18"/>
  <c r="Q163" i="18"/>
  <c r="I167" i="18"/>
  <c r="Q167" i="18"/>
  <c r="I171" i="18"/>
  <c r="Q171" i="18"/>
  <c r="I175" i="18"/>
  <c r="Q175" i="18"/>
  <c r="I203" i="18"/>
  <c r="Q203" i="18"/>
  <c r="E209" i="18"/>
  <c r="M209" i="18"/>
  <c r="U209" i="18"/>
  <c r="C223" i="18"/>
  <c r="K223" i="18"/>
  <c r="S223" i="18"/>
  <c r="E237" i="18"/>
  <c r="M237" i="18"/>
  <c r="U237" i="18"/>
  <c r="H217" i="19"/>
  <c r="H176" i="19"/>
  <c r="H172" i="19"/>
  <c r="H168" i="19"/>
  <c r="P191" i="19"/>
  <c r="P187" i="19"/>
  <c r="P183" i="19"/>
  <c r="P229" i="19"/>
  <c r="P192" i="19"/>
  <c r="P188" i="19"/>
  <c r="P185" i="19"/>
  <c r="E235" i="19"/>
  <c r="E184" i="19"/>
  <c r="E61" i="19"/>
  <c r="E190" i="19" s="1"/>
  <c r="M235" i="19"/>
  <c r="M61" i="19"/>
  <c r="M190" i="19" s="1"/>
  <c r="U235" i="19"/>
  <c r="U61" i="19"/>
  <c r="G237" i="19"/>
  <c r="O237" i="19"/>
  <c r="W237" i="19"/>
  <c r="I246" i="19"/>
  <c r="I203" i="19"/>
  <c r="Q246" i="19"/>
  <c r="Q203" i="19"/>
  <c r="C248" i="19"/>
  <c r="K248" i="19"/>
  <c r="S248" i="19"/>
  <c r="H165" i="19"/>
  <c r="O173" i="19"/>
  <c r="W190" i="19"/>
  <c r="F197" i="19"/>
  <c r="N197" i="19"/>
  <c r="V197" i="19"/>
  <c r="H197" i="19"/>
  <c r="P197" i="19"/>
  <c r="C78" i="20"/>
  <c r="C169" i="4" s="1"/>
  <c r="S78" i="20"/>
  <c r="S169" i="4" s="1"/>
  <c r="F165" i="22"/>
  <c r="F5" i="18"/>
  <c r="F166" i="18" s="1"/>
  <c r="N5" i="18"/>
  <c r="N166" i="18" s="1"/>
  <c r="V5" i="18"/>
  <c r="V166" i="18" s="1"/>
  <c r="H166" i="18"/>
  <c r="P166" i="18"/>
  <c r="B171" i="18"/>
  <c r="J171" i="18"/>
  <c r="R171" i="18"/>
  <c r="B235" i="18"/>
  <c r="J235" i="18"/>
  <c r="R235" i="18"/>
  <c r="F237" i="18"/>
  <c r="N237" i="18"/>
  <c r="V237" i="18"/>
  <c r="K217" i="19"/>
  <c r="K176" i="19"/>
  <c r="K172" i="19"/>
  <c r="K168" i="19"/>
  <c r="K173" i="19"/>
  <c r="K169" i="19"/>
  <c r="K165" i="19"/>
  <c r="K160" i="19" s="1"/>
  <c r="W5" i="19"/>
  <c r="I226" i="19"/>
  <c r="I5" i="19"/>
  <c r="I171" i="19" s="1"/>
  <c r="Q226" i="19"/>
  <c r="Q5" i="19"/>
  <c r="F235" i="19"/>
  <c r="F61" i="19"/>
  <c r="F190" i="19" s="1"/>
  <c r="N235" i="19"/>
  <c r="N61" i="19"/>
  <c r="V235" i="19"/>
  <c r="V61" i="19"/>
  <c r="V190" i="19" s="1"/>
  <c r="H237" i="19"/>
  <c r="P237" i="19"/>
  <c r="B246" i="19"/>
  <c r="B203" i="19"/>
  <c r="J246" i="19"/>
  <c r="J203" i="19"/>
  <c r="R246" i="19"/>
  <c r="R203" i="19"/>
  <c r="D248" i="19"/>
  <c r="L248" i="19"/>
  <c r="T248" i="19"/>
  <c r="O169" i="19"/>
  <c r="S209" i="19"/>
  <c r="G226" i="19"/>
  <c r="D78" i="20"/>
  <c r="D169" i="4" s="1"/>
  <c r="H192" i="21"/>
  <c r="H183" i="21" s="1"/>
  <c r="H141" i="21"/>
  <c r="P192" i="21"/>
  <c r="P183" i="21" s="1"/>
  <c r="P141" i="21"/>
  <c r="B153" i="21"/>
  <c r="B201" i="21"/>
  <c r="J153" i="21"/>
  <c r="J201" i="21"/>
  <c r="R153" i="21"/>
  <c r="R201" i="21"/>
  <c r="D202" i="21"/>
  <c r="D157" i="21"/>
  <c r="L202" i="21"/>
  <c r="L157" i="21"/>
  <c r="F203" i="21"/>
  <c r="F160" i="21"/>
  <c r="N203" i="21"/>
  <c r="N160" i="21"/>
  <c r="V203" i="21"/>
  <c r="V160" i="21"/>
  <c r="H211" i="21"/>
  <c r="H171" i="21"/>
  <c r="P211" i="21"/>
  <c r="P171" i="21"/>
  <c r="B213" i="21"/>
  <c r="B175" i="21"/>
  <c r="J213" i="21"/>
  <c r="J175" i="21"/>
  <c r="R213" i="21"/>
  <c r="R175" i="21"/>
  <c r="G5" i="18"/>
  <c r="G166" i="18" s="1"/>
  <c r="O5" i="18"/>
  <c r="O166" i="18" s="1"/>
  <c r="W5" i="18"/>
  <c r="W166" i="18" s="1"/>
  <c r="C248" i="18"/>
  <c r="K248" i="18"/>
  <c r="S248" i="18"/>
  <c r="I162" i="18"/>
  <c r="Q162" i="18"/>
  <c r="I170" i="18"/>
  <c r="Q170" i="18"/>
  <c r="C171" i="18"/>
  <c r="K171" i="18"/>
  <c r="S171" i="18"/>
  <c r="I174" i="18"/>
  <c r="Q174" i="18"/>
  <c r="I217" i="18"/>
  <c r="C235" i="18"/>
  <c r="K235" i="18"/>
  <c r="S235" i="18"/>
  <c r="L217" i="19"/>
  <c r="L176" i="19"/>
  <c r="L172" i="19"/>
  <c r="L168" i="19"/>
  <c r="B171" i="19"/>
  <c r="B226" i="19"/>
  <c r="J226" i="19"/>
  <c r="J5" i="19"/>
  <c r="J171" i="19" s="1"/>
  <c r="R171" i="19"/>
  <c r="R226" i="19"/>
  <c r="R5" i="19"/>
  <c r="G61" i="19"/>
  <c r="G184" i="19" s="1"/>
  <c r="O184" i="19"/>
  <c r="W184" i="19"/>
  <c r="I237" i="19"/>
  <c r="Q237" i="19"/>
  <c r="E248" i="19"/>
  <c r="M248" i="19"/>
  <c r="U248" i="19"/>
  <c r="T171" i="19"/>
  <c r="T173" i="19"/>
  <c r="T209" i="19"/>
  <c r="C69" i="20"/>
  <c r="C51" i="20"/>
  <c r="K69" i="20"/>
  <c r="K51" i="20"/>
  <c r="S69" i="20"/>
  <c r="S51" i="20"/>
  <c r="E70" i="20"/>
  <c r="E51" i="20"/>
  <c r="M70" i="20"/>
  <c r="M51" i="20"/>
  <c r="U70" i="20"/>
  <c r="U51" i="20"/>
  <c r="I192" i="21"/>
  <c r="I183" i="21" s="1"/>
  <c r="I141" i="21"/>
  <c r="I132" i="21" s="1"/>
  <c r="I146" i="21"/>
  <c r="G146" i="21"/>
  <c r="T171" i="18"/>
  <c r="B167" i="19"/>
  <c r="B173" i="19"/>
  <c r="B169" i="19"/>
  <c r="B165" i="19"/>
  <c r="C226" i="19"/>
  <c r="K226" i="19"/>
  <c r="S226" i="19"/>
  <c r="H191" i="19"/>
  <c r="H187" i="19"/>
  <c r="H183" i="19"/>
  <c r="H229" i="19"/>
  <c r="H192" i="19"/>
  <c r="H188" i="19"/>
  <c r="H185" i="19"/>
  <c r="H184" i="19"/>
  <c r="P184" i="19"/>
  <c r="B237" i="19"/>
  <c r="J237" i="19"/>
  <c r="R237" i="19"/>
  <c r="F248" i="19"/>
  <c r="N248" i="19"/>
  <c r="V248" i="19"/>
  <c r="T167" i="19"/>
  <c r="T169" i="19"/>
  <c r="B172" i="19"/>
  <c r="Q178" i="19"/>
  <c r="I197" i="19"/>
  <c r="Q197" i="19"/>
  <c r="O226" i="19"/>
  <c r="D69" i="20"/>
  <c r="D51" i="20"/>
  <c r="L69" i="20"/>
  <c r="L51" i="20"/>
  <c r="T69" i="20"/>
  <c r="T51" i="20"/>
  <c r="F70" i="20"/>
  <c r="F51" i="20"/>
  <c r="N70" i="20"/>
  <c r="N51" i="20"/>
  <c r="V70" i="20"/>
  <c r="V51" i="20"/>
  <c r="K77" i="20"/>
  <c r="K168" i="4" s="1"/>
  <c r="I161" i="18"/>
  <c r="Q161" i="18"/>
  <c r="I165" i="18"/>
  <c r="Q165" i="18"/>
  <c r="I169" i="18"/>
  <c r="Q169" i="18"/>
  <c r="E171" i="18"/>
  <c r="M171" i="18"/>
  <c r="C217" i="19"/>
  <c r="C176" i="19"/>
  <c r="C172" i="19"/>
  <c r="C168" i="19"/>
  <c r="C173" i="19"/>
  <c r="C169" i="19"/>
  <c r="C165" i="19"/>
  <c r="C160" i="19" s="1"/>
  <c r="O167" i="19"/>
  <c r="O217" i="19"/>
  <c r="O176" i="19"/>
  <c r="O172" i="19"/>
  <c r="O168" i="19"/>
  <c r="D226" i="19"/>
  <c r="L226" i="19"/>
  <c r="T226" i="19"/>
  <c r="I229" i="19"/>
  <c r="I192" i="19"/>
  <c r="I188" i="19"/>
  <c r="I185" i="19"/>
  <c r="I178" i="19" s="1"/>
  <c r="W191" i="19"/>
  <c r="W187" i="19"/>
  <c r="W183" i="19"/>
  <c r="W229" i="19"/>
  <c r="W192" i="19"/>
  <c r="W188" i="19"/>
  <c r="W185" i="19"/>
  <c r="I184" i="19"/>
  <c r="I235" i="19"/>
  <c r="Q184" i="19"/>
  <c r="Q235" i="19"/>
  <c r="K190" i="19"/>
  <c r="S190" i="19"/>
  <c r="T165" i="19"/>
  <c r="T160" i="19" s="1"/>
  <c r="C167" i="19"/>
  <c r="I187" i="19"/>
  <c r="S132" i="21"/>
  <c r="P132" i="22"/>
  <c r="I190" i="19"/>
  <c r="Q190" i="19"/>
  <c r="E209" i="19"/>
  <c r="M209" i="19"/>
  <c r="U209" i="19"/>
  <c r="E237" i="19"/>
  <c r="M237" i="19"/>
  <c r="U237" i="19"/>
  <c r="E246" i="19"/>
  <c r="M246" i="19"/>
  <c r="U246" i="19"/>
  <c r="I248" i="19"/>
  <c r="Q248" i="19"/>
  <c r="G69" i="20"/>
  <c r="O69" i="20"/>
  <c r="W69" i="20"/>
  <c r="I70" i="20"/>
  <c r="Q70" i="20"/>
  <c r="C71" i="20"/>
  <c r="K71" i="20"/>
  <c r="S71" i="20"/>
  <c r="B192" i="21"/>
  <c r="B141" i="21"/>
  <c r="B132" i="21" s="1"/>
  <c r="J192" i="21"/>
  <c r="J183" i="21" s="1"/>
  <c r="J141" i="21"/>
  <c r="J132" i="21" s="1"/>
  <c r="R192" i="21"/>
  <c r="R183" i="21" s="1"/>
  <c r="R141" i="21"/>
  <c r="R132" i="21" s="1"/>
  <c r="F202" i="21"/>
  <c r="F157" i="21"/>
  <c r="N202" i="21"/>
  <c r="N157" i="21"/>
  <c r="V202" i="21"/>
  <c r="V157" i="21"/>
  <c r="H203" i="21"/>
  <c r="H160" i="21"/>
  <c r="P203" i="21"/>
  <c r="P160" i="21"/>
  <c r="B171" i="21"/>
  <c r="B211" i="21"/>
  <c r="J171" i="21"/>
  <c r="J211" i="21"/>
  <c r="J205" i="21" s="1"/>
  <c r="R171" i="21"/>
  <c r="R211" i="21"/>
  <c r="D213" i="21"/>
  <c r="D175" i="21"/>
  <c r="L213" i="21"/>
  <c r="L175" i="21"/>
  <c r="T213" i="21"/>
  <c r="T175" i="21"/>
  <c r="T141" i="21"/>
  <c r="T132" i="21" s="1"/>
  <c r="D153" i="21"/>
  <c r="W153" i="21"/>
  <c r="K160" i="21"/>
  <c r="E171" i="21"/>
  <c r="I192" i="22"/>
  <c r="Q192" i="22"/>
  <c r="B132" i="22"/>
  <c r="T201" i="22"/>
  <c r="V137" i="23"/>
  <c r="V143" i="23"/>
  <c r="V139" i="23"/>
  <c r="V144" i="23"/>
  <c r="V140" i="23"/>
  <c r="H192" i="23"/>
  <c r="H5" i="23"/>
  <c r="H141" i="23" s="1"/>
  <c r="P192" i="23"/>
  <c r="P141" i="23"/>
  <c r="P5" i="23"/>
  <c r="B163" i="23"/>
  <c r="B157" i="23"/>
  <c r="B161" i="23"/>
  <c r="B154" i="23"/>
  <c r="B158" i="23"/>
  <c r="B155" i="23"/>
  <c r="B151" i="23"/>
  <c r="J190" i="19"/>
  <c r="R190" i="19"/>
  <c r="F209" i="19"/>
  <c r="N209" i="19"/>
  <c r="V209" i="19"/>
  <c r="F237" i="19"/>
  <c r="N237" i="19"/>
  <c r="V237" i="19"/>
  <c r="B248" i="19"/>
  <c r="J248" i="19"/>
  <c r="R248" i="19"/>
  <c r="H69" i="20"/>
  <c r="P69" i="20"/>
  <c r="B70" i="20"/>
  <c r="J70" i="20"/>
  <c r="R70" i="20"/>
  <c r="D71" i="20"/>
  <c r="L71" i="20"/>
  <c r="T71" i="20"/>
  <c r="G202" i="21"/>
  <c r="G194" i="21" s="1"/>
  <c r="G157" i="21"/>
  <c r="O202" i="21"/>
  <c r="O194" i="21" s="1"/>
  <c r="O157" i="21"/>
  <c r="W202" i="21"/>
  <c r="W194" i="21" s="1"/>
  <c r="W157" i="21"/>
  <c r="I203" i="21"/>
  <c r="I160" i="21"/>
  <c r="Q203" i="21"/>
  <c r="Q160" i="21"/>
  <c r="C171" i="21"/>
  <c r="C211" i="21"/>
  <c r="C205" i="21" s="1"/>
  <c r="K171" i="21"/>
  <c r="K211" i="21"/>
  <c r="K205" i="21" s="1"/>
  <c r="S171" i="21"/>
  <c r="S211" i="21"/>
  <c r="S205" i="21" s="1"/>
  <c r="V141" i="21"/>
  <c r="E153" i="21"/>
  <c r="S160" i="21"/>
  <c r="M171" i="21"/>
  <c r="F183" i="21"/>
  <c r="N183" i="21"/>
  <c r="V183" i="21"/>
  <c r="I202" i="21"/>
  <c r="B192" i="22"/>
  <c r="J192" i="22"/>
  <c r="R192" i="22"/>
  <c r="V202" i="22"/>
  <c r="H203" i="22"/>
  <c r="P203" i="22"/>
  <c r="J211" i="22"/>
  <c r="R211" i="22"/>
  <c r="D213" i="22"/>
  <c r="L213" i="22"/>
  <c r="F146" i="22"/>
  <c r="N146" i="22"/>
  <c r="V146" i="22"/>
  <c r="H165" i="22"/>
  <c r="P165" i="22"/>
  <c r="D192" i="22"/>
  <c r="F202" i="22"/>
  <c r="L144" i="23"/>
  <c r="L140" i="23"/>
  <c r="L141" i="23"/>
  <c r="L137" i="23"/>
  <c r="L143" i="23"/>
  <c r="L139" i="23"/>
  <c r="O77" i="20"/>
  <c r="O168" i="4" s="1"/>
  <c r="W77" i="20"/>
  <c r="W168" i="4" s="1"/>
  <c r="F201" i="21"/>
  <c r="F194" i="21" s="1"/>
  <c r="F153" i="21"/>
  <c r="N201" i="21"/>
  <c r="N153" i="21"/>
  <c r="V201" i="21"/>
  <c r="V153" i="21"/>
  <c r="H202" i="21"/>
  <c r="H157" i="21"/>
  <c r="P202" i="21"/>
  <c r="P157" i="21"/>
  <c r="R203" i="21"/>
  <c r="R160" i="21"/>
  <c r="D171" i="21"/>
  <c r="D211" i="21"/>
  <c r="L171" i="21"/>
  <c r="L211" i="21"/>
  <c r="L205" i="21" s="1"/>
  <c r="T171" i="21"/>
  <c r="T211" i="21"/>
  <c r="K141" i="21"/>
  <c r="K132" i="21" s="1"/>
  <c r="H146" i="21"/>
  <c r="P146" i="21"/>
  <c r="U171" i="21"/>
  <c r="O183" i="21"/>
  <c r="W183" i="21"/>
  <c r="Q202" i="21"/>
  <c r="C192" i="22"/>
  <c r="K192" i="22"/>
  <c r="S192" i="22"/>
  <c r="I203" i="22"/>
  <c r="Q203" i="22"/>
  <c r="E213" i="22"/>
  <c r="M213" i="22"/>
  <c r="L192" i="22"/>
  <c r="N202" i="22"/>
  <c r="B211" i="22"/>
  <c r="E192" i="21"/>
  <c r="E183" i="21" s="1"/>
  <c r="E141" i="21"/>
  <c r="E132" i="21" s="1"/>
  <c r="M192" i="21"/>
  <c r="M183" i="21" s="1"/>
  <c r="M141" i="21"/>
  <c r="M132" i="21" s="1"/>
  <c r="U192" i="21"/>
  <c r="U183" i="21" s="1"/>
  <c r="U141" i="21"/>
  <c r="U132" i="21" s="1"/>
  <c r="G213" i="21"/>
  <c r="G175" i="21"/>
  <c r="O213" i="21"/>
  <c r="O175" i="21"/>
  <c r="W213" i="21"/>
  <c r="W175" i="21"/>
  <c r="H132" i="21"/>
  <c r="P132" i="21"/>
  <c r="L153" i="21"/>
  <c r="R203" i="22"/>
  <c r="T211" i="22"/>
  <c r="H146" i="22"/>
  <c r="P146" i="22"/>
  <c r="T192" i="22"/>
  <c r="W202" i="22"/>
  <c r="L211" i="22"/>
  <c r="E201" i="23"/>
  <c r="E48" i="23"/>
  <c r="E160" i="23" s="1"/>
  <c r="E153" i="23"/>
  <c r="M201" i="23"/>
  <c r="M48" i="23"/>
  <c r="M153" i="23" s="1"/>
  <c r="U201" i="23"/>
  <c r="U48" i="23"/>
  <c r="U153" i="23" s="1"/>
  <c r="G202" i="23"/>
  <c r="G194" i="23" s="1"/>
  <c r="G48" i="23"/>
  <c r="O202" i="23"/>
  <c r="W202" i="23"/>
  <c r="W48" i="23"/>
  <c r="I203" i="23"/>
  <c r="I48" i="23"/>
  <c r="Q203" i="23"/>
  <c r="Q48" i="23"/>
  <c r="Q160" i="23" s="1"/>
  <c r="C170" i="23"/>
  <c r="C179" i="23"/>
  <c r="C176" i="23"/>
  <c r="C172" i="23"/>
  <c r="H153" i="21"/>
  <c r="H201" i="21"/>
  <c r="P153" i="21"/>
  <c r="P201" i="21"/>
  <c r="P194" i="21" s="1"/>
  <c r="B157" i="21"/>
  <c r="B202" i="21"/>
  <c r="J157" i="21"/>
  <c r="J202" i="21"/>
  <c r="R157" i="21"/>
  <c r="R202" i="21"/>
  <c r="D203" i="21"/>
  <c r="D160" i="21"/>
  <c r="L203" i="21"/>
  <c r="L160" i="21"/>
  <c r="T203" i="21"/>
  <c r="T194" i="21" s="1"/>
  <c r="T160" i="21"/>
  <c r="F211" i="21"/>
  <c r="F171" i="21"/>
  <c r="N211" i="21"/>
  <c r="N205" i="21" s="1"/>
  <c r="N171" i="21"/>
  <c r="V211" i="21"/>
  <c r="V205" i="21" s="1"/>
  <c r="V171" i="21"/>
  <c r="H213" i="21"/>
  <c r="H175" i="21"/>
  <c r="P213" i="21"/>
  <c r="P175" i="21"/>
  <c r="N141" i="21"/>
  <c r="N132" i="21" s="1"/>
  <c r="M153" i="21"/>
  <c r="Q183" i="21"/>
  <c r="F132" i="22"/>
  <c r="N132" i="22"/>
  <c r="J203" i="22"/>
  <c r="U211" i="22"/>
  <c r="T213" i="22"/>
  <c r="I153" i="21"/>
  <c r="I201" i="21"/>
  <c r="Q153" i="21"/>
  <c r="Q201" i="21"/>
  <c r="C157" i="21"/>
  <c r="C202" i="21"/>
  <c r="K157" i="21"/>
  <c r="K202" i="21"/>
  <c r="S157" i="21"/>
  <c r="S202" i="21"/>
  <c r="E203" i="21"/>
  <c r="E194" i="21" s="1"/>
  <c r="E160" i="21"/>
  <c r="M203" i="21"/>
  <c r="M160" i="21"/>
  <c r="U203" i="21"/>
  <c r="U160" i="21"/>
  <c r="G211" i="21"/>
  <c r="G205" i="21" s="1"/>
  <c r="G171" i="21"/>
  <c r="O211" i="21"/>
  <c r="O171" i="21"/>
  <c r="W211" i="21"/>
  <c r="W171" i="21"/>
  <c r="I213" i="21"/>
  <c r="I205" i="21" s="1"/>
  <c r="I175" i="21"/>
  <c r="Q213" i="21"/>
  <c r="Q205" i="21" s="1"/>
  <c r="Q175" i="21"/>
  <c r="C141" i="21"/>
  <c r="C132" i="21" s="1"/>
  <c r="C146" i="21"/>
  <c r="K146" i="21"/>
  <c r="S146" i="21"/>
  <c r="B160" i="21"/>
  <c r="E165" i="21"/>
  <c r="M165" i="21"/>
  <c r="U165" i="21"/>
  <c r="B183" i="21"/>
  <c r="G192" i="21"/>
  <c r="G183" i="21" s="1"/>
  <c r="M194" i="21"/>
  <c r="U194" i="21"/>
  <c r="S203" i="21"/>
  <c r="F205" i="21"/>
  <c r="F192" i="22"/>
  <c r="N192" i="22"/>
  <c r="V192" i="22"/>
  <c r="B202" i="22"/>
  <c r="J202" i="22"/>
  <c r="R202" i="22"/>
  <c r="H213" i="22"/>
  <c r="B146" i="22"/>
  <c r="J146" i="22"/>
  <c r="R146" i="22"/>
  <c r="D165" i="22"/>
  <c r="L165" i="22"/>
  <c r="T165" i="22"/>
  <c r="O48" i="23"/>
  <c r="F175" i="21"/>
  <c r="N175" i="21"/>
  <c r="V175" i="21"/>
  <c r="G141" i="22"/>
  <c r="G132" i="22" s="1"/>
  <c r="O141" i="22"/>
  <c r="O132" i="22" s="1"/>
  <c r="W141" i="22"/>
  <c r="W132" i="22" s="1"/>
  <c r="C153" i="22"/>
  <c r="K153" i="22"/>
  <c r="S153" i="22"/>
  <c r="C157" i="22"/>
  <c r="K157" i="22"/>
  <c r="I160" i="22"/>
  <c r="Q160" i="22"/>
  <c r="C175" i="22"/>
  <c r="K175" i="22"/>
  <c r="S175" i="22"/>
  <c r="E192" i="22"/>
  <c r="M192" i="22"/>
  <c r="U192" i="22"/>
  <c r="E201" i="22"/>
  <c r="M201" i="22"/>
  <c r="U201" i="22"/>
  <c r="G202" i="22"/>
  <c r="O202" i="22"/>
  <c r="B203" i="22"/>
  <c r="K203" i="22"/>
  <c r="T203" i="22"/>
  <c r="D211" i="22"/>
  <c r="M211" i="22"/>
  <c r="V211" i="22"/>
  <c r="U213" i="22"/>
  <c r="C143" i="23"/>
  <c r="C139" i="23"/>
  <c r="C144" i="23"/>
  <c r="C140" i="23"/>
  <c r="C137" i="23"/>
  <c r="M144" i="23"/>
  <c r="M140" i="23"/>
  <c r="M137" i="23"/>
  <c r="M132" i="23" s="1"/>
  <c r="M143" i="23"/>
  <c r="M139" i="23"/>
  <c r="W137" i="23"/>
  <c r="W143" i="23"/>
  <c r="W139" i="23"/>
  <c r="W144" i="23"/>
  <c r="W140" i="23"/>
  <c r="I192" i="23"/>
  <c r="I5" i="23"/>
  <c r="Q192" i="23"/>
  <c r="Q5" i="23"/>
  <c r="Q141" i="23" s="1"/>
  <c r="C161" i="23"/>
  <c r="C154" i="23"/>
  <c r="C158" i="23"/>
  <c r="C163" i="23"/>
  <c r="C155" i="23"/>
  <c r="C151" i="23"/>
  <c r="F161" i="23"/>
  <c r="F158" i="23"/>
  <c r="F154" i="23"/>
  <c r="F163" i="23"/>
  <c r="F155" i="23"/>
  <c r="F151" i="23"/>
  <c r="F146" i="23" s="1"/>
  <c r="V161" i="23"/>
  <c r="V158" i="23"/>
  <c r="V154" i="23"/>
  <c r="V163" i="23"/>
  <c r="V151" i="23"/>
  <c r="V146" i="23" s="1"/>
  <c r="V155" i="23"/>
  <c r="P157" i="23"/>
  <c r="G176" i="23"/>
  <c r="G172" i="23"/>
  <c r="G170" i="23"/>
  <c r="G179" i="23"/>
  <c r="I183" i="23"/>
  <c r="Q183" i="23"/>
  <c r="R160" i="22"/>
  <c r="T171" i="22"/>
  <c r="D175" i="22"/>
  <c r="L175" i="22"/>
  <c r="F201" i="22"/>
  <c r="N201" i="22"/>
  <c r="V201" i="22"/>
  <c r="H202" i="22"/>
  <c r="P202" i="22"/>
  <c r="C203" i="22"/>
  <c r="L203" i="22"/>
  <c r="E211" i="22"/>
  <c r="N211" i="22"/>
  <c r="W211" i="22"/>
  <c r="D144" i="23"/>
  <c r="D140" i="23"/>
  <c r="D132" i="23" s="1"/>
  <c r="D141" i="23"/>
  <c r="D137" i="23"/>
  <c r="D143" i="23"/>
  <c r="D139" i="23"/>
  <c r="N137" i="23"/>
  <c r="N132" i="23" s="1"/>
  <c r="N143" i="23"/>
  <c r="N139" i="23"/>
  <c r="N144" i="23"/>
  <c r="N140" i="23"/>
  <c r="B192" i="23"/>
  <c r="B183" i="23" s="1"/>
  <c r="B5" i="23"/>
  <c r="B141" i="23" s="1"/>
  <c r="J192" i="23"/>
  <c r="J183" i="23" s="1"/>
  <c r="J5" i="23"/>
  <c r="J141" i="23"/>
  <c r="R192" i="23"/>
  <c r="R183" i="23" s="1"/>
  <c r="R5" i="23"/>
  <c r="R141" i="23"/>
  <c r="D161" i="23"/>
  <c r="D154" i="23"/>
  <c r="D158" i="23"/>
  <c r="D163" i="23"/>
  <c r="D155" i="23"/>
  <c r="D151" i="23"/>
  <c r="R163" i="23"/>
  <c r="R158" i="23"/>
  <c r="R151" i="23"/>
  <c r="R155" i="23"/>
  <c r="R154" i="23"/>
  <c r="R161" i="23"/>
  <c r="O153" i="23"/>
  <c r="J176" i="23"/>
  <c r="J172" i="23"/>
  <c r="J179" i="23"/>
  <c r="J175" i="23"/>
  <c r="J170" i="23"/>
  <c r="D211" i="23"/>
  <c r="D99" i="23"/>
  <c r="D175" i="23" s="1"/>
  <c r="L211" i="23"/>
  <c r="L205" i="23" s="1"/>
  <c r="L99" i="23"/>
  <c r="L175" i="23" s="1"/>
  <c r="T211" i="23"/>
  <c r="T99" i="23"/>
  <c r="T171" i="23" s="1"/>
  <c r="F213" i="23"/>
  <c r="N213" i="23"/>
  <c r="V213" i="23"/>
  <c r="L132" i="23"/>
  <c r="C211" i="22"/>
  <c r="K211" i="22"/>
  <c r="S211" i="22"/>
  <c r="I141" i="22"/>
  <c r="I132" i="22" s="1"/>
  <c r="Q141" i="22"/>
  <c r="Q132" i="22" s="1"/>
  <c r="E157" i="22"/>
  <c r="M157" i="22"/>
  <c r="U157" i="22"/>
  <c r="E175" i="22"/>
  <c r="M175" i="22"/>
  <c r="G201" i="22"/>
  <c r="O201" i="22"/>
  <c r="W201" i="22"/>
  <c r="I202" i="22"/>
  <c r="Q202" i="22"/>
  <c r="D203" i="22"/>
  <c r="W203" i="22"/>
  <c r="F211" i="22"/>
  <c r="O211" i="22"/>
  <c r="E144" i="23"/>
  <c r="E140" i="23"/>
  <c r="E137" i="23"/>
  <c r="E143" i="23"/>
  <c r="E139" i="23"/>
  <c r="O137" i="23"/>
  <c r="O143" i="23"/>
  <c r="O139" i="23"/>
  <c r="O144" i="23"/>
  <c r="O140" i="23"/>
  <c r="S161" i="23"/>
  <c r="S158" i="23"/>
  <c r="S151" i="23"/>
  <c r="S155" i="23"/>
  <c r="S154" i="23"/>
  <c r="S163" i="23"/>
  <c r="K170" i="23"/>
  <c r="K176" i="23"/>
  <c r="K165" i="23" s="1"/>
  <c r="K172" i="23"/>
  <c r="K179" i="23"/>
  <c r="E211" i="23"/>
  <c r="E99" i="23"/>
  <c r="M211" i="23"/>
  <c r="M99" i="23"/>
  <c r="U211" i="23"/>
  <c r="U99" i="23"/>
  <c r="G213" i="23"/>
  <c r="G205" i="23" s="1"/>
  <c r="G175" i="23"/>
  <c r="O213" i="23"/>
  <c r="O205" i="23" s="1"/>
  <c r="O175" i="23"/>
  <c r="W213" i="23"/>
  <c r="G160" i="21"/>
  <c r="O160" i="21"/>
  <c r="W160" i="21"/>
  <c r="C201" i="21"/>
  <c r="K201" i="21"/>
  <c r="S201" i="21"/>
  <c r="N213" i="22"/>
  <c r="V213" i="22"/>
  <c r="B141" i="22"/>
  <c r="J141" i="22"/>
  <c r="J132" i="22" s="1"/>
  <c r="R141" i="22"/>
  <c r="R132" i="22" s="1"/>
  <c r="V157" i="22"/>
  <c r="F175" i="22"/>
  <c r="N175" i="22"/>
  <c r="V175" i="22"/>
  <c r="H201" i="22"/>
  <c r="P201" i="22"/>
  <c r="O203" i="22"/>
  <c r="G211" i="22"/>
  <c r="P213" i="22"/>
  <c r="F137" i="23"/>
  <c r="F143" i="23"/>
  <c r="F139" i="23"/>
  <c r="F144" i="23"/>
  <c r="F140" i="23"/>
  <c r="I201" i="23"/>
  <c r="I153" i="23"/>
  <c r="Q201" i="23"/>
  <c r="Q194" i="23" s="1"/>
  <c r="Q153" i="23"/>
  <c r="C202" i="23"/>
  <c r="C194" i="23" s="1"/>
  <c r="C157" i="23"/>
  <c r="K202" i="23"/>
  <c r="K194" i="23" s="1"/>
  <c r="S202" i="23"/>
  <c r="S194" i="23" s="1"/>
  <c r="S157" i="23"/>
  <c r="E203" i="23"/>
  <c r="M203" i="23"/>
  <c r="M160" i="23"/>
  <c r="U203" i="23"/>
  <c r="O176" i="23"/>
  <c r="O172" i="23"/>
  <c r="O170" i="23"/>
  <c r="O179" i="23"/>
  <c r="H179" i="23"/>
  <c r="H176" i="23"/>
  <c r="H172" i="23"/>
  <c r="H170" i="23"/>
  <c r="P179" i="23"/>
  <c r="P176" i="23"/>
  <c r="P172" i="23"/>
  <c r="P170" i="23"/>
  <c r="R194" i="23"/>
  <c r="G213" i="22"/>
  <c r="O213" i="22"/>
  <c r="W213" i="22"/>
  <c r="C141" i="22"/>
  <c r="C132" i="22" s="1"/>
  <c r="K141" i="22"/>
  <c r="K132" i="22" s="1"/>
  <c r="S141" i="22"/>
  <c r="S132" i="22" s="1"/>
  <c r="G175" i="22"/>
  <c r="O175" i="22"/>
  <c r="W175" i="22"/>
  <c r="I201" i="22"/>
  <c r="Q201" i="22"/>
  <c r="G203" i="22"/>
  <c r="Q211" i="22"/>
  <c r="Q213" i="22"/>
  <c r="S143" i="23"/>
  <c r="S139" i="23"/>
  <c r="S144" i="23"/>
  <c r="S140" i="23"/>
  <c r="S137" i="23"/>
  <c r="E192" i="23"/>
  <c r="E183" i="23" s="1"/>
  <c r="E141" i="23"/>
  <c r="E132" i="23" s="1"/>
  <c r="M141" i="23"/>
  <c r="M192" i="23"/>
  <c r="M183" i="23" s="1"/>
  <c r="U141" i="23"/>
  <c r="U192" i="23"/>
  <c r="U183" i="23" s="1"/>
  <c r="J163" i="23"/>
  <c r="J151" i="23"/>
  <c r="J155" i="23"/>
  <c r="J154" i="23"/>
  <c r="J161" i="23"/>
  <c r="J158" i="23"/>
  <c r="J194" i="23"/>
  <c r="G132" i="23"/>
  <c r="C183" i="23"/>
  <c r="K183" i="23"/>
  <c r="C175" i="21"/>
  <c r="K175" i="21"/>
  <c r="S175" i="21"/>
  <c r="H175" i="22"/>
  <c r="I211" i="22"/>
  <c r="T144" i="23"/>
  <c r="T140" i="23"/>
  <c r="T141" i="23"/>
  <c r="T137" i="23"/>
  <c r="T132" i="23" s="1"/>
  <c r="T143" i="23"/>
  <c r="T139" i="23"/>
  <c r="F141" i="23"/>
  <c r="N141" i="23"/>
  <c r="V141" i="23"/>
  <c r="K48" i="23"/>
  <c r="K153" i="23" s="1"/>
  <c r="C201" i="23"/>
  <c r="C153" i="23"/>
  <c r="K201" i="23"/>
  <c r="S201" i="23"/>
  <c r="S153" i="23"/>
  <c r="S170" i="23"/>
  <c r="S179" i="23"/>
  <c r="S176" i="23"/>
  <c r="S172" i="23"/>
  <c r="S202" i="22"/>
  <c r="E203" i="22"/>
  <c r="M203" i="22"/>
  <c r="U203" i="22"/>
  <c r="I175" i="22"/>
  <c r="K143" i="23"/>
  <c r="K139" i="23"/>
  <c r="K144" i="23"/>
  <c r="K140" i="23"/>
  <c r="K137" i="23"/>
  <c r="K132" i="23" s="1"/>
  <c r="U144" i="23"/>
  <c r="U140" i="23"/>
  <c r="U137" i="23"/>
  <c r="U132" i="23" s="1"/>
  <c r="U143" i="23"/>
  <c r="U139" i="23"/>
  <c r="G141" i="23"/>
  <c r="G192" i="23"/>
  <c r="G183" i="23" s="1"/>
  <c r="O141" i="23"/>
  <c r="O192" i="23"/>
  <c r="O183" i="23" s="1"/>
  <c r="W141" i="23"/>
  <c r="W132" i="23" s="1"/>
  <c r="W192" i="23"/>
  <c r="W183" i="23" s="1"/>
  <c r="L161" i="23"/>
  <c r="L163" i="23"/>
  <c r="L154" i="23"/>
  <c r="L158" i="23"/>
  <c r="L151" i="23"/>
  <c r="L155" i="23"/>
  <c r="D201" i="23"/>
  <c r="D153" i="23"/>
  <c r="L201" i="23"/>
  <c r="L153" i="23"/>
  <c r="T201" i="23"/>
  <c r="T48" i="23"/>
  <c r="F202" i="23"/>
  <c r="F157" i="23"/>
  <c r="N202" i="23"/>
  <c r="N194" i="23" s="1"/>
  <c r="V202" i="23"/>
  <c r="V157" i="23"/>
  <c r="H203" i="23"/>
  <c r="H194" i="23" s="1"/>
  <c r="P203" i="23"/>
  <c r="B176" i="23"/>
  <c r="B172" i="23"/>
  <c r="B165" i="23" s="1"/>
  <c r="B170" i="23"/>
  <c r="B179" i="23"/>
  <c r="B175" i="23"/>
  <c r="W99" i="23"/>
  <c r="W175" i="23" s="1"/>
  <c r="I211" i="23"/>
  <c r="I205" i="23" s="1"/>
  <c r="I99" i="23"/>
  <c r="Q211" i="23"/>
  <c r="Q205" i="23" s="1"/>
  <c r="Q99" i="23"/>
  <c r="Q171" i="23" s="1"/>
  <c r="C213" i="23"/>
  <c r="C205" i="23" s="1"/>
  <c r="C175" i="23"/>
  <c r="K213" i="23"/>
  <c r="K205" i="23" s="1"/>
  <c r="K175" i="23"/>
  <c r="H48" i="23"/>
  <c r="H157" i="23" s="1"/>
  <c r="P48" i="23"/>
  <c r="D202" i="23"/>
  <c r="D157" i="23"/>
  <c r="L202" i="23"/>
  <c r="L157" i="23"/>
  <c r="T202" i="23"/>
  <c r="R153" i="23"/>
  <c r="E157" i="23"/>
  <c r="Q157" i="23"/>
  <c r="C160" i="23"/>
  <c r="K171" i="23"/>
  <c r="F192" i="23"/>
  <c r="F183" i="23" s="1"/>
  <c r="S192" i="23"/>
  <c r="S183" i="23" s="1"/>
  <c r="O201" i="23"/>
  <c r="W205" i="23"/>
  <c r="S205" i="23"/>
  <c r="I136" i="25"/>
  <c r="Q136" i="25"/>
  <c r="E213" i="23"/>
  <c r="E175" i="23"/>
  <c r="M213" i="23"/>
  <c r="M175" i="23"/>
  <c r="U213" i="23"/>
  <c r="J153" i="23"/>
  <c r="R157" i="23"/>
  <c r="V201" i="23"/>
  <c r="B205" i="23"/>
  <c r="J205" i="23"/>
  <c r="R205" i="23"/>
  <c r="D213" i="23"/>
  <c r="B153" i="23"/>
  <c r="U157" i="23"/>
  <c r="F160" i="23"/>
  <c r="S160" i="23"/>
  <c r="B171" i="23"/>
  <c r="O171" i="23"/>
  <c r="V192" i="23"/>
  <c r="V183" i="23" s="1"/>
  <c r="W201" i="23"/>
  <c r="K203" i="23"/>
  <c r="I146" i="25"/>
  <c r="Q146" i="25"/>
  <c r="C141" i="23"/>
  <c r="K141" i="23"/>
  <c r="V153" i="23"/>
  <c r="I157" i="23"/>
  <c r="G160" i="23"/>
  <c r="C171" i="23"/>
  <c r="Q175" i="23"/>
  <c r="V194" i="23"/>
  <c r="T213" i="23"/>
  <c r="B160" i="23"/>
  <c r="J160" i="23"/>
  <c r="R160" i="23"/>
  <c r="F211" i="23"/>
  <c r="N211" i="23"/>
  <c r="V211" i="23"/>
  <c r="V171" i="23"/>
  <c r="H175" i="23"/>
  <c r="H213" i="23"/>
  <c r="H205" i="23" s="1"/>
  <c r="P175" i="23"/>
  <c r="P213" i="23"/>
  <c r="P205" i="23" s="1"/>
  <c r="N153" i="23"/>
  <c r="J157" i="23"/>
  <c r="V160" i="23"/>
  <c r="H183" i="23"/>
  <c r="P183" i="23"/>
  <c r="F153" i="23"/>
  <c r="M157" i="23"/>
  <c r="G171" i="23"/>
  <c r="S171" i="23"/>
  <c r="S175" i="23"/>
  <c r="N192" i="23"/>
  <c r="N183" i="23" s="1"/>
  <c r="F201" i="23"/>
  <c r="P202" i="23"/>
  <c r="N48" i="23"/>
  <c r="D160" i="23"/>
  <c r="D203" i="23"/>
  <c r="L160" i="23"/>
  <c r="L203" i="23"/>
  <c r="L194" i="23" s="1"/>
  <c r="T203" i="23"/>
  <c r="F99" i="23"/>
  <c r="N99" i="23"/>
  <c r="V99" i="23"/>
  <c r="V175" i="23" s="1"/>
  <c r="H171" i="23"/>
  <c r="P171" i="23"/>
  <c r="G153" i="23"/>
  <c r="P153" i="23"/>
  <c r="I175" i="23"/>
  <c r="G136" i="25"/>
  <c r="O136" i="25"/>
  <c r="W136" i="25"/>
  <c r="N160" i="23"/>
  <c r="J171" i="23"/>
  <c r="B203" i="23"/>
  <c r="B194" i="23" s="1"/>
  <c r="B52" i="24"/>
  <c r="J52" i="24"/>
  <c r="R52" i="24"/>
  <c r="I105" i="25"/>
  <c r="Q105" i="25"/>
  <c r="E116" i="25"/>
  <c r="M116" i="25"/>
  <c r="U116" i="25"/>
  <c r="I122" i="25"/>
  <c r="Q122" i="25"/>
  <c r="C143" i="25"/>
  <c r="C136" i="25" s="1"/>
  <c r="K143" i="25"/>
  <c r="K136" i="25" s="1"/>
  <c r="S143" i="25"/>
  <c r="S136" i="25" s="1"/>
  <c r="C152" i="25"/>
  <c r="K152" i="25"/>
  <c r="K146" i="25" s="1"/>
  <c r="S152" i="25"/>
  <c r="S146" i="25" s="1"/>
  <c r="E153" i="25"/>
  <c r="E146" i="25" s="1"/>
  <c r="M153" i="25"/>
  <c r="M146" i="25" s="1"/>
  <c r="U153" i="25"/>
  <c r="U146" i="25" s="1"/>
  <c r="G154" i="25"/>
  <c r="O154" i="25"/>
  <c r="W154" i="25"/>
  <c r="W146" i="25" s="1"/>
  <c r="F105" i="26"/>
  <c r="F143" i="26"/>
  <c r="N105" i="26"/>
  <c r="N143" i="26"/>
  <c r="V105" i="26"/>
  <c r="V143" i="26"/>
  <c r="H152" i="26"/>
  <c r="P152" i="26"/>
  <c r="B119" i="26"/>
  <c r="B153" i="26"/>
  <c r="J119" i="26"/>
  <c r="J153" i="26"/>
  <c r="R119" i="26"/>
  <c r="R153" i="26"/>
  <c r="D154" i="26"/>
  <c r="L154" i="26"/>
  <c r="T154" i="26"/>
  <c r="H98" i="26"/>
  <c r="P98" i="26"/>
  <c r="F110" i="26"/>
  <c r="N110" i="26"/>
  <c r="V110" i="26"/>
  <c r="C126" i="26"/>
  <c r="K126" i="26"/>
  <c r="L143" i="26"/>
  <c r="L152" i="26"/>
  <c r="V153" i="26"/>
  <c r="C152" i="27"/>
  <c r="K152" i="27"/>
  <c r="S152" i="27"/>
  <c r="G154" i="27"/>
  <c r="O154" i="27"/>
  <c r="W154" i="27"/>
  <c r="C98" i="27"/>
  <c r="K98" i="27"/>
  <c r="S98" i="27"/>
  <c r="E98" i="27"/>
  <c r="M98" i="27"/>
  <c r="U98" i="27"/>
  <c r="I110" i="27"/>
  <c r="Q110" i="27"/>
  <c r="C110" i="27"/>
  <c r="K110" i="27"/>
  <c r="S110" i="27"/>
  <c r="O152" i="27"/>
  <c r="C52" i="24"/>
  <c r="K52" i="24"/>
  <c r="S52" i="24"/>
  <c r="I67" i="24"/>
  <c r="Q67" i="24"/>
  <c r="C68" i="24"/>
  <c r="K68" i="24"/>
  <c r="S68" i="24"/>
  <c r="E69" i="24"/>
  <c r="M69" i="24"/>
  <c r="U69" i="24"/>
  <c r="B105" i="25"/>
  <c r="J105" i="25"/>
  <c r="R105" i="25"/>
  <c r="F116" i="25"/>
  <c r="N116" i="25"/>
  <c r="V116" i="25"/>
  <c r="D119" i="25"/>
  <c r="L119" i="25"/>
  <c r="T119" i="25"/>
  <c r="B122" i="25"/>
  <c r="J122" i="25"/>
  <c r="R122" i="25"/>
  <c r="D143" i="25"/>
  <c r="D136" i="25" s="1"/>
  <c r="L143" i="25"/>
  <c r="L136" i="25" s="1"/>
  <c r="T143" i="25"/>
  <c r="T136" i="25" s="1"/>
  <c r="D152" i="25"/>
  <c r="D146" i="25" s="1"/>
  <c r="L152" i="25"/>
  <c r="L146" i="25" s="1"/>
  <c r="T152" i="25"/>
  <c r="T146" i="25" s="1"/>
  <c r="F153" i="25"/>
  <c r="F146" i="25" s="1"/>
  <c r="N153" i="25"/>
  <c r="N146" i="25" s="1"/>
  <c r="V153" i="25"/>
  <c r="V146" i="25" s="1"/>
  <c r="H154" i="25"/>
  <c r="H146" i="25" s="1"/>
  <c r="P154" i="25"/>
  <c r="P146" i="25" s="1"/>
  <c r="G105" i="26"/>
  <c r="G143" i="26"/>
  <c r="O105" i="26"/>
  <c r="O143" i="26"/>
  <c r="W105" i="26"/>
  <c r="W143" i="26"/>
  <c r="I152" i="26"/>
  <c r="I116" i="26"/>
  <c r="Q152" i="26"/>
  <c r="Q116" i="26"/>
  <c r="C153" i="26"/>
  <c r="K153" i="26"/>
  <c r="S153" i="26"/>
  <c r="E154" i="26"/>
  <c r="M154" i="26"/>
  <c r="U154" i="26"/>
  <c r="K119" i="26"/>
  <c r="D126" i="26"/>
  <c r="L126" i="26"/>
  <c r="T126" i="26"/>
  <c r="F126" i="26"/>
  <c r="N126" i="26"/>
  <c r="V126" i="26"/>
  <c r="S143" i="26"/>
  <c r="S152" i="26"/>
  <c r="G154" i="26"/>
  <c r="D152" i="27"/>
  <c r="L152" i="27"/>
  <c r="T152" i="27"/>
  <c r="F153" i="27"/>
  <c r="N153" i="27"/>
  <c r="V153" i="27"/>
  <c r="H154" i="27"/>
  <c r="P154" i="27"/>
  <c r="G126" i="27"/>
  <c r="O126" i="27"/>
  <c r="W126" i="27"/>
  <c r="I126" i="27"/>
  <c r="Q126" i="27"/>
  <c r="W152" i="27"/>
  <c r="H119" i="30"/>
  <c r="D52" i="24"/>
  <c r="L52" i="24"/>
  <c r="T52" i="24"/>
  <c r="B67" i="24"/>
  <c r="J67" i="24"/>
  <c r="R67" i="24"/>
  <c r="D68" i="24"/>
  <c r="L68" i="24"/>
  <c r="T68" i="24"/>
  <c r="F69" i="24"/>
  <c r="N69" i="24"/>
  <c r="V69" i="24"/>
  <c r="G116" i="25"/>
  <c r="O116" i="25"/>
  <c r="W116" i="25"/>
  <c r="M119" i="25"/>
  <c r="C122" i="25"/>
  <c r="K122" i="25"/>
  <c r="S122" i="25"/>
  <c r="E143" i="25"/>
  <c r="E136" i="25" s="1"/>
  <c r="M143" i="25"/>
  <c r="M136" i="25" s="1"/>
  <c r="U143" i="25"/>
  <c r="U136" i="25" s="1"/>
  <c r="G153" i="25"/>
  <c r="O153" i="25"/>
  <c r="W153" i="25"/>
  <c r="H143" i="26"/>
  <c r="P143" i="26"/>
  <c r="B152" i="26"/>
  <c r="B116" i="26"/>
  <c r="J152" i="26"/>
  <c r="J116" i="26"/>
  <c r="R152" i="26"/>
  <c r="R116" i="26"/>
  <c r="D153" i="26"/>
  <c r="L153" i="26"/>
  <c r="T153" i="26"/>
  <c r="F154" i="26"/>
  <c r="F122" i="26"/>
  <c r="N154" i="26"/>
  <c r="N122" i="26"/>
  <c r="V154" i="26"/>
  <c r="L119" i="26"/>
  <c r="T122" i="26"/>
  <c r="T143" i="26"/>
  <c r="T152" i="26"/>
  <c r="H154" i="26"/>
  <c r="E152" i="27"/>
  <c r="M152" i="27"/>
  <c r="U152" i="27"/>
  <c r="G153" i="27"/>
  <c r="O153" i="27"/>
  <c r="W153" i="27"/>
  <c r="I154" i="27"/>
  <c r="Q154" i="27"/>
  <c r="G143" i="27"/>
  <c r="I153" i="27"/>
  <c r="E52" i="24"/>
  <c r="M52" i="24"/>
  <c r="U52" i="24"/>
  <c r="C67" i="24"/>
  <c r="K67" i="24"/>
  <c r="S67" i="24"/>
  <c r="E68" i="24"/>
  <c r="M68" i="24"/>
  <c r="U68" i="24"/>
  <c r="G69" i="24"/>
  <c r="O69" i="24"/>
  <c r="W69" i="24"/>
  <c r="H116" i="25"/>
  <c r="P116" i="25"/>
  <c r="N119" i="25"/>
  <c r="D122" i="25"/>
  <c r="L122" i="25"/>
  <c r="T122" i="25"/>
  <c r="F143" i="25"/>
  <c r="F136" i="25" s="1"/>
  <c r="N143" i="25"/>
  <c r="N136" i="25" s="1"/>
  <c r="V143" i="25"/>
  <c r="V136" i="25" s="1"/>
  <c r="I143" i="26"/>
  <c r="Q143" i="26"/>
  <c r="E153" i="26"/>
  <c r="O154" i="26"/>
  <c r="D143" i="27"/>
  <c r="L143" i="27"/>
  <c r="T143" i="27"/>
  <c r="F152" i="27"/>
  <c r="N152" i="27"/>
  <c r="V152" i="27"/>
  <c r="H153" i="27"/>
  <c r="P153" i="27"/>
  <c r="B154" i="27"/>
  <c r="J154" i="27"/>
  <c r="R154" i="27"/>
  <c r="O143" i="27"/>
  <c r="Q153" i="27"/>
  <c r="P90" i="30"/>
  <c r="P119" i="30"/>
  <c r="B94" i="30"/>
  <c r="B120" i="30"/>
  <c r="J94" i="30"/>
  <c r="J120" i="30"/>
  <c r="R94" i="30"/>
  <c r="R120" i="30"/>
  <c r="D122" i="30"/>
  <c r="D99" i="30"/>
  <c r="L99" i="30"/>
  <c r="L122" i="30"/>
  <c r="T99" i="30"/>
  <c r="T122" i="30"/>
  <c r="F105" i="30"/>
  <c r="F123" i="30"/>
  <c r="N105" i="30"/>
  <c r="N123" i="30"/>
  <c r="V105" i="30"/>
  <c r="V123" i="30"/>
  <c r="F52" i="24"/>
  <c r="N52" i="24"/>
  <c r="V52" i="24"/>
  <c r="D67" i="24"/>
  <c r="L67" i="24"/>
  <c r="T67" i="24"/>
  <c r="F68" i="24"/>
  <c r="N68" i="24"/>
  <c r="V68" i="24"/>
  <c r="H69" i="24"/>
  <c r="P69" i="24"/>
  <c r="G152" i="25"/>
  <c r="C154" i="25"/>
  <c r="K154" i="25"/>
  <c r="S154" i="25"/>
  <c r="B143" i="26"/>
  <c r="J143" i="26"/>
  <c r="R143" i="26"/>
  <c r="P105" i="26"/>
  <c r="H116" i="26"/>
  <c r="D122" i="26"/>
  <c r="P154" i="26"/>
  <c r="E143" i="27"/>
  <c r="M143" i="27"/>
  <c r="U143" i="27"/>
  <c r="W143" i="27"/>
  <c r="I84" i="29"/>
  <c r="Q84" i="29"/>
  <c r="W84" i="29"/>
  <c r="G52" i="24"/>
  <c r="O52" i="24"/>
  <c r="W52" i="24"/>
  <c r="B116" i="25"/>
  <c r="J116" i="25"/>
  <c r="R116" i="25"/>
  <c r="F122" i="25"/>
  <c r="N122" i="25"/>
  <c r="V122" i="25"/>
  <c r="H143" i="25"/>
  <c r="H136" i="25" s="1"/>
  <c r="P143" i="25"/>
  <c r="P136" i="25" s="1"/>
  <c r="B153" i="25"/>
  <c r="B146" i="25" s="1"/>
  <c r="J153" i="25"/>
  <c r="J146" i="25" s="1"/>
  <c r="R153" i="25"/>
  <c r="R146" i="25" s="1"/>
  <c r="E152" i="26"/>
  <c r="M152" i="26"/>
  <c r="U152" i="26"/>
  <c r="G119" i="26"/>
  <c r="G153" i="26"/>
  <c r="O119" i="26"/>
  <c r="O153" i="26"/>
  <c r="W119" i="26"/>
  <c r="W153" i="26"/>
  <c r="I154" i="26"/>
  <c r="Q154" i="26"/>
  <c r="G110" i="26"/>
  <c r="O110" i="26"/>
  <c r="W110" i="26"/>
  <c r="M116" i="26"/>
  <c r="T119" i="26"/>
  <c r="I122" i="26"/>
  <c r="C143" i="26"/>
  <c r="C152" i="26"/>
  <c r="W154" i="26"/>
  <c r="F143" i="27"/>
  <c r="N143" i="27"/>
  <c r="V143" i="27"/>
  <c r="H84" i="29"/>
  <c r="F152" i="26"/>
  <c r="N152" i="26"/>
  <c r="V152" i="26"/>
  <c r="H119" i="26"/>
  <c r="H153" i="26"/>
  <c r="P119" i="26"/>
  <c r="P153" i="26"/>
  <c r="B154" i="26"/>
  <c r="J154" i="26"/>
  <c r="R154" i="26"/>
  <c r="N116" i="26"/>
  <c r="J122" i="26"/>
  <c r="D143" i="26"/>
  <c r="D152" i="26"/>
  <c r="I152" i="27"/>
  <c r="Q152" i="27"/>
  <c r="C119" i="27"/>
  <c r="C153" i="27"/>
  <c r="K119" i="27"/>
  <c r="K153" i="27"/>
  <c r="S119" i="27"/>
  <c r="S153" i="27"/>
  <c r="E154" i="27"/>
  <c r="M154" i="27"/>
  <c r="U154" i="27"/>
  <c r="E105" i="26"/>
  <c r="E143" i="26"/>
  <c r="M105" i="26"/>
  <c r="M143" i="26"/>
  <c r="U105" i="26"/>
  <c r="U143" i="26"/>
  <c r="G152" i="26"/>
  <c r="G116" i="26"/>
  <c r="O152" i="26"/>
  <c r="O116" i="26"/>
  <c r="W152" i="26"/>
  <c r="W116" i="26"/>
  <c r="I119" i="26"/>
  <c r="I153" i="26"/>
  <c r="Q119" i="26"/>
  <c r="Q153" i="26"/>
  <c r="C154" i="26"/>
  <c r="C122" i="26"/>
  <c r="K154" i="26"/>
  <c r="K122" i="26"/>
  <c r="S154" i="26"/>
  <c r="S122" i="26"/>
  <c r="G98" i="26"/>
  <c r="O98" i="26"/>
  <c r="W98" i="26"/>
  <c r="P116" i="26"/>
  <c r="L122" i="26"/>
  <c r="K143" i="26"/>
  <c r="K152" i="26"/>
  <c r="U153" i="26"/>
  <c r="B152" i="27"/>
  <c r="J152" i="27"/>
  <c r="R152" i="27"/>
  <c r="F154" i="27"/>
  <c r="N154" i="27"/>
  <c r="V154" i="27"/>
  <c r="I116" i="27"/>
  <c r="E122" i="27"/>
  <c r="F119" i="29"/>
  <c r="F90" i="29"/>
  <c r="N90" i="29"/>
  <c r="N119" i="29"/>
  <c r="N113" i="29" s="1"/>
  <c r="V90" i="29"/>
  <c r="V119" i="29"/>
  <c r="H120" i="29"/>
  <c r="H94" i="29"/>
  <c r="P120" i="29"/>
  <c r="P94" i="29"/>
  <c r="L84" i="29"/>
  <c r="F105" i="27"/>
  <c r="N105" i="27"/>
  <c r="V105" i="27"/>
  <c r="B116" i="27"/>
  <c r="J116" i="27"/>
  <c r="R116" i="27"/>
  <c r="H119" i="27"/>
  <c r="P119" i="27"/>
  <c r="F122" i="27"/>
  <c r="N122" i="27"/>
  <c r="V122" i="27"/>
  <c r="H143" i="27"/>
  <c r="P143" i="27"/>
  <c r="H152" i="27"/>
  <c r="P152" i="27"/>
  <c r="B153" i="27"/>
  <c r="J153" i="27"/>
  <c r="R153" i="27"/>
  <c r="D154" i="27"/>
  <c r="L154" i="27"/>
  <c r="T154" i="27"/>
  <c r="H90" i="29"/>
  <c r="T90" i="29"/>
  <c r="L94" i="29"/>
  <c r="F99" i="29"/>
  <c r="V99" i="29"/>
  <c r="F105" i="29"/>
  <c r="E119" i="29"/>
  <c r="M123" i="29"/>
  <c r="C120" i="30"/>
  <c r="K120" i="30"/>
  <c r="S120" i="30"/>
  <c r="E122" i="30"/>
  <c r="M122" i="30"/>
  <c r="U122" i="30"/>
  <c r="D84" i="30"/>
  <c r="L84" i="30"/>
  <c r="T84" i="30"/>
  <c r="L119" i="31"/>
  <c r="C116" i="27"/>
  <c r="K116" i="27"/>
  <c r="S116" i="27"/>
  <c r="G122" i="27"/>
  <c r="O122" i="27"/>
  <c r="W122" i="27"/>
  <c r="I143" i="27"/>
  <c r="Q143" i="27"/>
  <c r="B120" i="29"/>
  <c r="B94" i="29"/>
  <c r="J120" i="29"/>
  <c r="J94" i="29"/>
  <c r="R120" i="29"/>
  <c r="R94" i="29"/>
  <c r="D122" i="29"/>
  <c r="D113" i="29" s="1"/>
  <c r="D99" i="29"/>
  <c r="L122" i="29"/>
  <c r="L113" i="29" s="1"/>
  <c r="L99" i="29"/>
  <c r="T122" i="29"/>
  <c r="T113" i="29" s="1"/>
  <c r="T99" i="29"/>
  <c r="I90" i="29"/>
  <c r="W90" i="29"/>
  <c r="O94" i="29"/>
  <c r="I99" i="29"/>
  <c r="G105" i="29"/>
  <c r="M119" i="29"/>
  <c r="U123" i="29"/>
  <c r="D120" i="30"/>
  <c r="L120" i="30"/>
  <c r="T120" i="30"/>
  <c r="N122" i="30"/>
  <c r="V122" i="30"/>
  <c r="E122" i="26"/>
  <c r="M122" i="26"/>
  <c r="U122" i="26"/>
  <c r="D116" i="27"/>
  <c r="L116" i="27"/>
  <c r="T116" i="27"/>
  <c r="H122" i="27"/>
  <c r="P122" i="27"/>
  <c r="B143" i="27"/>
  <c r="J143" i="27"/>
  <c r="R143" i="27"/>
  <c r="D153" i="27"/>
  <c r="L153" i="27"/>
  <c r="T153" i="27"/>
  <c r="C120" i="29"/>
  <c r="C94" i="29"/>
  <c r="K120" i="29"/>
  <c r="K94" i="29"/>
  <c r="S120" i="29"/>
  <c r="S113" i="29" s="1"/>
  <c r="S94" i="29"/>
  <c r="E122" i="29"/>
  <c r="E99" i="29"/>
  <c r="M122" i="29"/>
  <c r="M99" i="29"/>
  <c r="U122" i="29"/>
  <c r="U99" i="29"/>
  <c r="F84" i="29"/>
  <c r="N84" i="29"/>
  <c r="V84" i="29"/>
  <c r="J105" i="29"/>
  <c r="U119" i="29"/>
  <c r="E120" i="30"/>
  <c r="M120" i="30"/>
  <c r="U120" i="30"/>
  <c r="G122" i="30"/>
  <c r="W122" i="30"/>
  <c r="F122" i="30"/>
  <c r="V122" i="26"/>
  <c r="E116" i="27"/>
  <c r="M116" i="27"/>
  <c r="U116" i="27"/>
  <c r="I122" i="27"/>
  <c r="Q122" i="27"/>
  <c r="C143" i="27"/>
  <c r="K143" i="27"/>
  <c r="S143" i="27"/>
  <c r="E153" i="27"/>
  <c r="M153" i="27"/>
  <c r="U153" i="27"/>
  <c r="B119" i="29"/>
  <c r="B90" i="29"/>
  <c r="J119" i="29"/>
  <c r="J113" i="29" s="1"/>
  <c r="J90" i="29"/>
  <c r="R119" i="29"/>
  <c r="R90" i="29"/>
  <c r="H123" i="29"/>
  <c r="H105" i="29"/>
  <c r="P123" i="29"/>
  <c r="P105" i="29"/>
  <c r="L90" i="29"/>
  <c r="Q94" i="29"/>
  <c r="K99" i="29"/>
  <c r="N105" i="29"/>
  <c r="G113" i="29"/>
  <c r="G120" i="29"/>
  <c r="D119" i="30"/>
  <c r="L119" i="30"/>
  <c r="T119" i="30"/>
  <c r="F120" i="30"/>
  <c r="N120" i="30"/>
  <c r="V120" i="30"/>
  <c r="H122" i="30"/>
  <c r="J123" i="30"/>
  <c r="R123" i="30"/>
  <c r="F116" i="27"/>
  <c r="N116" i="27"/>
  <c r="V116" i="27"/>
  <c r="B122" i="27"/>
  <c r="J122" i="27"/>
  <c r="R122" i="27"/>
  <c r="E120" i="29"/>
  <c r="E94" i="29"/>
  <c r="M120" i="29"/>
  <c r="M94" i="29"/>
  <c r="U120" i="29"/>
  <c r="U94" i="29"/>
  <c r="G122" i="29"/>
  <c r="G99" i="29"/>
  <c r="O122" i="29"/>
  <c r="O113" i="29" s="1"/>
  <c r="O99" i="29"/>
  <c r="W122" i="29"/>
  <c r="W113" i="29" s="1"/>
  <c r="W99" i="29"/>
  <c r="I123" i="29"/>
  <c r="I113" i="29" s="1"/>
  <c r="I105" i="29"/>
  <c r="Q123" i="29"/>
  <c r="Q113" i="29" s="1"/>
  <c r="Q105" i="29"/>
  <c r="C90" i="29"/>
  <c r="O90" i="29"/>
  <c r="D94" i="29"/>
  <c r="T94" i="29"/>
  <c r="N99" i="29"/>
  <c r="O105" i="29"/>
  <c r="E119" i="30"/>
  <c r="M119" i="30"/>
  <c r="U119" i="30"/>
  <c r="G120" i="30"/>
  <c r="O120" i="30"/>
  <c r="W120" i="30"/>
  <c r="B123" i="30"/>
  <c r="H119" i="31"/>
  <c r="H90" i="31"/>
  <c r="P119" i="31"/>
  <c r="P90" i="31"/>
  <c r="B120" i="31"/>
  <c r="B94" i="31"/>
  <c r="J120" i="31"/>
  <c r="J94" i="31"/>
  <c r="R120" i="31"/>
  <c r="R94" i="31"/>
  <c r="D122" i="31"/>
  <c r="D99" i="31"/>
  <c r="L122" i="31"/>
  <c r="L99" i="31"/>
  <c r="T122" i="31"/>
  <c r="T99" i="31"/>
  <c r="F123" i="31"/>
  <c r="F105" i="31"/>
  <c r="N123" i="31"/>
  <c r="N105" i="31"/>
  <c r="V123" i="31"/>
  <c r="V105" i="31"/>
  <c r="U84" i="31"/>
  <c r="F120" i="29"/>
  <c r="F94" i="29"/>
  <c r="N120" i="29"/>
  <c r="N94" i="29"/>
  <c r="V120" i="29"/>
  <c r="V94" i="29"/>
  <c r="H122" i="29"/>
  <c r="H99" i="29"/>
  <c r="P122" i="29"/>
  <c r="P99" i="29"/>
  <c r="D90" i="29"/>
  <c r="W94" i="29"/>
  <c r="Q99" i="29"/>
  <c r="R105" i="29"/>
  <c r="F119" i="30"/>
  <c r="N119" i="30"/>
  <c r="V119" i="30"/>
  <c r="H120" i="30"/>
  <c r="P120" i="30"/>
  <c r="D119" i="31"/>
  <c r="C123" i="29"/>
  <c r="C105" i="29"/>
  <c r="K123" i="29"/>
  <c r="K105" i="29"/>
  <c r="S123" i="29"/>
  <c r="S105" i="29"/>
  <c r="G119" i="30"/>
  <c r="O119" i="30"/>
  <c r="W119" i="30"/>
  <c r="I120" i="30"/>
  <c r="Q120" i="30"/>
  <c r="C122" i="30"/>
  <c r="U123" i="30"/>
  <c r="C84" i="31"/>
  <c r="E90" i="30"/>
  <c r="M90" i="30"/>
  <c r="U90" i="30"/>
  <c r="E94" i="30"/>
  <c r="M94" i="30"/>
  <c r="U94" i="30"/>
  <c r="G99" i="30"/>
  <c r="W99" i="30"/>
  <c r="I119" i="30"/>
  <c r="Q119" i="30"/>
  <c r="P122" i="30"/>
  <c r="D123" i="30"/>
  <c r="M123" i="30"/>
  <c r="I119" i="31"/>
  <c r="Q119" i="31"/>
  <c r="C120" i="31"/>
  <c r="C94" i="31"/>
  <c r="K120" i="31"/>
  <c r="K94" i="31"/>
  <c r="S120" i="31"/>
  <c r="S94" i="31"/>
  <c r="E122" i="31"/>
  <c r="E99" i="31"/>
  <c r="M122" i="31"/>
  <c r="M99" i="31"/>
  <c r="U122" i="31"/>
  <c r="U99" i="31"/>
  <c r="G123" i="31"/>
  <c r="O123" i="31"/>
  <c r="W123" i="31"/>
  <c r="T123" i="31"/>
  <c r="H51" i="34"/>
  <c r="P51" i="34"/>
  <c r="I78" i="35"/>
  <c r="I57" i="35"/>
  <c r="Q78" i="35"/>
  <c r="Q57" i="35"/>
  <c r="C79" i="35"/>
  <c r="C60" i="35"/>
  <c r="K79" i="35"/>
  <c r="K60" i="35"/>
  <c r="S79" i="35"/>
  <c r="S60" i="35"/>
  <c r="E80" i="35"/>
  <c r="E63" i="35"/>
  <c r="M80" i="35"/>
  <c r="M63" i="35"/>
  <c r="U80" i="35"/>
  <c r="U63" i="35"/>
  <c r="F90" i="30"/>
  <c r="N90" i="30"/>
  <c r="V90" i="30"/>
  <c r="F94" i="30"/>
  <c r="N94" i="30"/>
  <c r="V94" i="30"/>
  <c r="H99" i="30"/>
  <c r="T105" i="30"/>
  <c r="B119" i="30"/>
  <c r="J119" i="30"/>
  <c r="R119" i="30"/>
  <c r="R122" i="30"/>
  <c r="E123" i="30"/>
  <c r="W123" i="30"/>
  <c r="B119" i="31"/>
  <c r="B90" i="31"/>
  <c r="J119" i="31"/>
  <c r="J90" i="31"/>
  <c r="R119" i="31"/>
  <c r="R90" i="31"/>
  <c r="D120" i="31"/>
  <c r="L120" i="31"/>
  <c r="T120" i="31"/>
  <c r="F122" i="31"/>
  <c r="N122" i="31"/>
  <c r="V122" i="31"/>
  <c r="H123" i="31"/>
  <c r="H105" i="31"/>
  <c r="P123" i="31"/>
  <c r="P105" i="31"/>
  <c r="D94" i="31"/>
  <c r="T119" i="31"/>
  <c r="C51" i="33"/>
  <c r="K51" i="33"/>
  <c r="S51" i="33"/>
  <c r="E51" i="33"/>
  <c r="M51" i="33"/>
  <c r="U51" i="33"/>
  <c r="E79" i="34"/>
  <c r="M79" i="34"/>
  <c r="G80" i="34"/>
  <c r="O80" i="34"/>
  <c r="W80" i="34"/>
  <c r="G90" i="30"/>
  <c r="O90" i="30"/>
  <c r="W90" i="30"/>
  <c r="C119" i="30"/>
  <c r="K119" i="30"/>
  <c r="S119" i="30"/>
  <c r="J122" i="30"/>
  <c r="S122" i="30"/>
  <c r="O123" i="30"/>
  <c r="C119" i="31"/>
  <c r="C90" i="31"/>
  <c r="K119" i="31"/>
  <c r="K90" i="31"/>
  <c r="S119" i="31"/>
  <c r="S90" i="31"/>
  <c r="E120" i="31"/>
  <c r="M120" i="31"/>
  <c r="U120" i="31"/>
  <c r="G122" i="31"/>
  <c r="O122" i="31"/>
  <c r="W122" i="31"/>
  <c r="I123" i="31"/>
  <c r="I105" i="31"/>
  <c r="Q123" i="31"/>
  <c r="Q105" i="31"/>
  <c r="E94" i="31"/>
  <c r="V99" i="31"/>
  <c r="W105" i="31"/>
  <c r="F120" i="31"/>
  <c r="C78" i="35"/>
  <c r="C57" i="33"/>
  <c r="C78" i="33"/>
  <c r="C72" i="33" s="1"/>
  <c r="K57" i="33"/>
  <c r="K78" i="35"/>
  <c r="K78" i="33"/>
  <c r="K72" i="33" s="1"/>
  <c r="S78" i="35"/>
  <c r="S57" i="33"/>
  <c r="S78" i="33"/>
  <c r="S72" i="33" s="1"/>
  <c r="E79" i="35"/>
  <c r="E79" i="33"/>
  <c r="E72" i="33" s="1"/>
  <c r="E60" i="33"/>
  <c r="M79" i="35"/>
  <c r="M79" i="33"/>
  <c r="M72" i="33" s="1"/>
  <c r="M60" i="33"/>
  <c r="U79" i="35"/>
  <c r="U79" i="33"/>
  <c r="U72" i="33" s="1"/>
  <c r="U60" i="33"/>
  <c r="G80" i="35"/>
  <c r="G63" i="33"/>
  <c r="G80" i="33"/>
  <c r="O63" i="33"/>
  <c r="O80" i="35"/>
  <c r="O80" i="33"/>
  <c r="O72" i="33" s="1"/>
  <c r="W80" i="35"/>
  <c r="W63" i="33"/>
  <c r="W80" i="33"/>
  <c r="W72" i="33" s="1"/>
  <c r="D57" i="34"/>
  <c r="D78" i="34"/>
  <c r="L57" i="34"/>
  <c r="L78" i="34"/>
  <c r="T57" i="34"/>
  <c r="T78" i="34"/>
  <c r="F79" i="34"/>
  <c r="F60" i="34"/>
  <c r="N79" i="34"/>
  <c r="N60" i="34"/>
  <c r="V60" i="34"/>
  <c r="V79" i="34"/>
  <c r="P80" i="34"/>
  <c r="P63" i="34"/>
  <c r="H94" i="30"/>
  <c r="P94" i="30"/>
  <c r="B99" i="30"/>
  <c r="K122" i="30"/>
  <c r="G123" i="30"/>
  <c r="P123" i="30"/>
  <c r="H122" i="31"/>
  <c r="H99" i="31"/>
  <c r="P122" i="31"/>
  <c r="P99" i="31"/>
  <c r="B123" i="31"/>
  <c r="J123" i="31"/>
  <c r="R123" i="31"/>
  <c r="T94" i="31"/>
  <c r="W99" i="31"/>
  <c r="N120" i="31"/>
  <c r="B122" i="31"/>
  <c r="U79" i="34"/>
  <c r="C51" i="35"/>
  <c r="K51" i="35"/>
  <c r="S51" i="35"/>
  <c r="D105" i="29"/>
  <c r="L105" i="29"/>
  <c r="T105" i="29"/>
  <c r="I122" i="30"/>
  <c r="Q122" i="30"/>
  <c r="C123" i="30"/>
  <c r="K123" i="30"/>
  <c r="S123" i="30"/>
  <c r="I94" i="30"/>
  <c r="Q94" i="30"/>
  <c r="C99" i="30"/>
  <c r="H123" i="30"/>
  <c r="Q123" i="30"/>
  <c r="E119" i="31"/>
  <c r="M119" i="31"/>
  <c r="U119" i="31"/>
  <c r="G120" i="31"/>
  <c r="O120" i="31"/>
  <c r="W120" i="31"/>
  <c r="I122" i="31"/>
  <c r="Q122" i="31"/>
  <c r="C123" i="31"/>
  <c r="C105" i="31"/>
  <c r="K123" i="31"/>
  <c r="K105" i="31"/>
  <c r="S123" i="31"/>
  <c r="S105" i="31"/>
  <c r="I90" i="31"/>
  <c r="U90" i="31"/>
  <c r="U94" i="31"/>
  <c r="G105" i="31"/>
  <c r="V120" i="31"/>
  <c r="J122" i="31"/>
  <c r="G72" i="33"/>
  <c r="I72" i="33"/>
  <c r="Q72" i="33"/>
  <c r="D51" i="34"/>
  <c r="L51" i="34"/>
  <c r="T51" i="34"/>
  <c r="F51" i="34"/>
  <c r="N51" i="34"/>
  <c r="V51" i="34"/>
  <c r="H80" i="34"/>
  <c r="I123" i="30"/>
  <c r="F119" i="31"/>
  <c r="N119" i="31"/>
  <c r="V119" i="31"/>
  <c r="H120" i="31"/>
  <c r="P120" i="31"/>
  <c r="F84" i="31"/>
  <c r="N84" i="31"/>
  <c r="V84" i="31"/>
  <c r="N99" i="31"/>
  <c r="R122" i="31"/>
  <c r="G51" i="33"/>
  <c r="O51" i="33"/>
  <c r="W51" i="33"/>
  <c r="D123" i="29"/>
  <c r="G119" i="31"/>
  <c r="O119" i="31"/>
  <c r="W119" i="31"/>
  <c r="I120" i="31"/>
  <c r="Q120" i="31"/>
  <c r="C122" i="31"/>
  <c r="K122" i="31"/>
  <c r="S122" i="31"/>
  <c r="E105" i="31"/>
  <c r="E123" i="31"/>
  <c r="M105" i="31"/>
  <c r="M123" i="31"/>
  <c r="G84" i="31"/>
  <c r="O84" i="31"/>
  <c r="W84" i="31"/>
  <c r="W90" i="31"/>
  <c r="L94" i="31"/>
  <c r="O99" i="31"/>
  <c r="U123" i="31"/>
  <c r="D60" i="33"/>
  <c r="L60" i="33"/>
  <c r="T60" i="33"/>
  <c r="B78" i="33"/>
  <c r="B72" i="33" s="1"/>
  <c r="J78" i="33"/>
  <c r="J72" i="33" s="1"/>
  <c r="R78" i="33"/>
  <c r="R72" i="33" s="1"/>
  <c r="F80" i="33"/>
  <c r="N80" i="33"/>
  <c r="N72" i="33" s="1"/>
  <c r="V80" i="33"/>
  <c r="O79" i="34"/>
  <c r="W79" i="34"/>
  <c r="I80" i="34"/>
  <c r="Q80" i="34"/>
  <c r="E60" i="34"/>
  <c r="M60" i="34"/>
  <c r="C63" i="34"/>
  <c r="K63" i="34"/>
  <c r="S63" i="34"/>
  <c r="C78" i="34"/>
  <c r="K78" i="34"/>
  <c r="S78" i="34"/>
  <c r="B78" i="35"/>
  <c r="B57" i="35"/>
  <c r="J78" i="35"/>
  <c r="J57" i="35"/>
  <c r="R78" i="35"/>
  <c r="R57" i="35"/>
  <c r="D79" i="35"/>
  <c r="D60" i="35"/>
  <c r="L79" i="35"/>
  <c r="L60" i="35"/>
  <c r="T79" i="35"/>
  <c r="T60" i="35"/>
  <c r="F80" i="35"/>
  <c r="F63" i="35"/>
  <c r="N80" i="35"/>
  <c r="N63" i="35"/>
  <c r="V80" i="35"/>
  <c r="V63" i="35"/>
  <c r="E51" i="35"/>
  <c r="M51" i="35"/>
  <c r="U51" i="35"/>
  <c r="G78" i="35"/>
  <c r="W78" i="35"/>
  <c r="Q79" i="35"/>
  <c r="K80" i="35"/>
  <c r="G78" i="37"/>
  <c r="G57" i="37"/>
  <c r="O78" i="37"/>
  <c r="O78" i="39"/>
  <c r="O57" i="37"/>
  <c r="W78" i="37"/>
  <c r="W72" i="37" s="1"/>
  <c r="W57" i="37"/>
  <c r="I79" i="37"/>
  <c r="I72" i="37" s="1"/>
  <c r="I60" i="37"/>
  <c r="Q79" i="37"/>
  <c r="Q72" i="37" s="1"/>
  <c r="Q60" i="37"/>
  <c r="G57" i="33"/>
  <c r="O57" i="33"/>
  <c r="W57" i="33"/>
  <c r="C63" i="33"/>
  <c r="K63" i="33"/>
  <c r="S63" i="33"/>
  <c r="H57" i="34"/>
  <c r="P57" i="34"/>
  <c r="D63" i="34"/>
  <c r="L63" i="34"/>
  <c r="T63" i="34"/>
  <c r="F51" i="35"/>
  <c r="N51" i="35"/>
  <c r="V51" i="35"/>
  <c r="H78" i="35"/>
  <c r="B79" i="35"/>
  <c r="R79" i="35"/>
  <c r="L80" i="35"/>
  <c r="H57" i="33"/>
  <c r="P57" i="33"/>
  <c r="F60" i="33"/>
  <c r="N60" i="33"/>
  <c r="V60" i="33"/>
  <c r="D63" i="33"/>
  <c r="L63" i="33"/>
  <c r="T63" i="33"/>
  <c r="D78" i="33"/>
  <c r="D72" i="33" s="1"/>
  <c r="L78" i="33"/>
  <c r="L72" i="33" s="1"/>
  <c r="T78" i="33"/>
  <c r="T72" i="33" s="1"/>
  <c r="F79" i="33"/>
  <c r="V79" i="33"/>
  <c r="H80" i="33"/>
  <c r="H72" i="33" s="1"/>
  <c r="P80" i="33"/>
  <c r="P72" i="33" s="1"/>
  <c r="I57" i="34"/>
  <c r="Q57" i="34"/>
  <c r="G60" i="34"/>
  <c r="O60" i="34"/>
  <c r="W60" i="34"/>
  <c r="E63" i="34"/>
  <c r="M63" i="34"/>
  <c r="U63" i="34"/>
  <c r="E78" i="34"/>
  <c r="M78" i="34"/>
  <c r="U78" i="34"/>
  <c r="P72" i="37"/>
  <c r="F78" i="34"/>
  <c r="N78" i="34"/>
  <c r="V78" i="34"/>
  <c r="H79" i="34"/>
  <c r="Q79" i="34"/>
  <c r="E57" i="35"/>
  <c r="E78" i="35"/>
  <c r="M57" i="35"/>
  <c r="M78" i="35"/>
  <c r="U57" i="35"/>
  <c r="U78" i="35"/>
  <c r="G79" i="35"/>
  <c r="G60" i="35"/>
  <c r="O79" i="35"/>
  <c r="O60" i="35"/>
  <c r="W79" i="35"/>
  <c r="W60" i="35"/>
  <c r="I63" i="35"/>
  <c r="I80" i="35"/>
  <c r="Q63" i="35"/>
  <c r="Q80" i="35"/>
  <c r="L78" i="35"/>
  <c r="P80" i="35"/>
  <c r="I60" i="34"/>
  <c r="G63" i="34"/>
  <c r="O63" i="34"/>
  <c r="W63" i="34"/>
  <c r="R79" i="34"/>
  <c r="F57" i="35"/>
  <c r="F78" i="35"/>
  <c r="N57" i="35"/>
  <c r="N78" i="35"/>
  <c r="V57" i="35"/>
  <c r="V78" i="35"/>
  <c r="H79" i="35"/>
  <c r="H60" i="35"/>
  <c r="P79" i="35"/>
  <c r="P60" i="35"/>
  <c r="B63" i="35"/>
  <c r="B80" i="35"/>
  <c r="J63" i="35"/>
  <c r="J80" i="35"/>
  <c r="R63" i="35"/>
  <c r="R80" i="35"/>
  <c r="I51" i="35"/>
  <c r="Q51" i="35"/>
  <c r="O78" i="35"/>
  <c r="I79" i="35"/>
  <c r="C80" i="35"/>
  <c r="S80" i="35"/>
  <c r="I60" i="33"/>
  <c r="Q60" i="33"/>
  <c r="B60" i="34"/>
  <c r="J60" i="34"/>
  <c r="S79" i="34"/>
  <c r="B51" i="35"/>
  <c r="J51" i="35"/>
  <c r="R51" i="35"/>
  <c r="P78" i="35"/>
  <c r="J79" i="35"/>
  <c r="D80" i="35"/>
  <c r="T80" i="35"/>
  <c r="L72" i="37"/>
  <c r="B60" i="33"/>
  <c r="J60" i="33"/>
  <c r="R60" i="33"/>
  <c r="C60" i="34"/>
  <c r="K60" i="34"/>
  <c r="I63" i="34"/>
  <c r="Q63" i="34"/>
  <c r="K78" i="38"/>
  <c r="U79" i="38"/>
  <c r="D78" i="39"/>
  <c r="D57" i="39"/>
  <c r="L78" i="39"/>
  <c r="L57" i="39"/>
  <c r="T78" i="39"/>
  <c r="T57" i="39"/>
  <c r="F79" i="39"/>
  <c r="N79" i="39"/>
  <c r="V79" i="39"/>
  <c r="H80" i="39"/>
  <c r="H63" i="39"/>
  <c r="P80" i="39"/>
  <c r="P63" i="39"/>
  <c r="G78" i="39"/>
  <c r="U78" i="39"/>
  <c r="L79" i="39"/>
  <c r="B80" i="39"/>
  <c r="O80" i="39"/>
  <c r="H69" i="45"/>
  <c r="B78" i="38"/>
  <c r="L78" i="38"/>
  <c r="V78" i="38"/>
  <c r="L79" i="38"/>
  <c r="V79" i="38"/>
  <c r="J80" i="38"/>
  <c r="V80" i="38"/>
  <c r="I51" i="39"/>
  <c r="Q51" i="39"/>
  <c r="J78" i="39"/>
  <c r="V78" i="39"/>
  <c r="M79" i="39"/>
  <c r="C80" i="39"/>
  <c r="Q80" i="39"/>
  <c r="I90" i="43"/>
  <c r="I72" i="41"/>
  <c r="I90" i="41"/>
  <c r="I81" i="41" s="1"/>
  <c r="Q90" i="43"/>
  <c r="Q72" i="41"/>
  <c r="Q90" i="41"/>
  <c r="Q81" i="41" s="1"/>
  <c r="S69" i="45"/>
  <c r="F57" i="37"/>
  <c r="N57" i="37"/>
  <c r="V57" i="37"/>
  <c r="D60" i="37"/>
  <c r="L60" i="37"/>
  <c r="T60" i="37"/>
  <c r="B63" i="37"/>
  <c r="J63" i="37"/>
  <c r="R63" i="37"/>
  <c r="B78" i="37"/>
  <c r="B72" i="37" s="1"/>
  <c r="J78" i="37"/>
  <c r="R78" i="37"/>
  <c r="R72" i="37" s="1"/>
  <c r="D79" i="37"/>
  <c r="D72" i="37" s="1"/>
  <c r="T79" i="37"/>
  <c r="T72" i="37" s="1"/>
  <c r="F80" i="37"/>
  <c r="N80" i="37"/>
  <c r="N72" i="37" s="1"/>
  <c r="V80" i="37"/>
  <c r="V72" i="37" s="1"/>
  <c r="E60" i="38"/>
  <c r="M60" i="38"/>
  <c r="C78" i="38"/>
  <c r="W80" i="38"/>
  <c r="V60" i="39"/>
  <c r="K78" i="39"/>
  <c r="O79" i="39"/>
  <c r="F80" i="39"/>
  <c r="E60" i="37"/>
  <c r="M60" i="37"/>
  <c r="U60" i="37"/>
  <c r="C63" i="37"/>
  <c r="K63" i="37"/>
  <c r="S63" i="37"/>
  <c r="C78" i="37"/>
  <c r="C72" i="37" s="1"/>
  <c r="K78" i="37"/>
  <c r="K72" i="37" s="1"/>
  <c r="S78" i="37"/>
  <c r="S72" i="37" s="1"/>
  <c r="E79" i="37"/>
  <c r="E72" i="37" s="1"/>
  <c r="U79" i="37"/>
  <c r="U72" i="37" s="1"/>
  <c r="G80" i="37"/>
  <c r="G72" i="37" s="1"/>
  <c r="O80" i="37"/>
  <c r="W80" i="37"/>
  <c r="H57" i="38"/>
  <c r="P57" i="38"/>
  <c r="F60" i="38"/>
  <c r="N60" i="38"/>
  <c r="D63" i="38"/>
  <c r="L63" i="38"/>
  <c r="T63" i="38"/>
  <c r="D78" i="38"/>
  <c r="W60" i="39"/>
  <c r="M78" i="39"/>
  <c r="P79" i="39"/>
  <c r="G80" i="39"/>
  <c r="E63" i="41"/>
  <c r="M63" i="41"/>
  <c r="U63" i="41"/>
  <c r="G63" i="41"/>
  <c r="O63" i="41"/>
  <c r="W63" i="41"/>
  <c r="G78" i="38"/>
  <c r="O78" i="38"/>
  <c r="W78" i="38"/>
  <c r="I79" i="38"/>
  <c r="Q79" i="38"/>
  <c r="C80" i="38"/>
  <c r="K80" i="38"/>
  <c r="S80" i="38"/>
  <c r="O80" i="38"/>
  <c r="H78" i="39"/>
  <c r="P78" i="39"/>
  <c r="B79" i="39"/>
  <c r="B60" i="39"/>
  <c r="J79" i="39"/>
  <c r="J60" i="39"/>
  <c r="R79" i="39"/>
  <c r="R60" i="39"/>
  <c r="D80" i="39"/>
  <c r="L80" i="39"/>
  <c r="T80" i="39"/>
  <c r="H57" i="39"/>
  <c r="N60" i="39"/>
  <c r="B78" i="39"/>
  <c r="N78" i="39"/>
  <c r="I80" i="39"/>
  <c r="V80" i="39"/>
  <c r="D90" i="42"/>
  <c r="D90" i="41"/>
  <c r="D81" i="41" s="1"/>
  <c r="D72" i="41"/>
  <c r="L90" i="42"/>
  <c r="L90" i="41"/>
  <c r="L72" i="41"/>
  <c r="T90" i="42"/>
  <c r="T90" i="41"/>
  <c r="T72" i="41"/>
  <c r="F69" i="45"/>
  <c r="N69" i="45"/>
  <c r="F78" i="38"/>
  <c r="R78" i="38"/>
  <c r="P79" i="38"/>
  <c r="F80" i="38"/>
  <c r="P80" i="38"/>
  <c r="I78" i="39"/>
  <c r="Q78" i="39"/>
  <c r="C79" i="39"/>
  <c r="C60" i="39"/>
  <c r="K79" i="39"/>
  <c r="K60" i="39"/>
  <c r="S79" i="39"/>
  <c r="S60" i="39"/>
  <c r="E80" i="39"/>
  <c r="M80" i="39"/>
  <c r="U80" i="39"/>
  <c r="I57" i="39"/>
  <c r="C78" i="39"/>
  <c r="G79" i="39"/>
  <c r="J80" i="39"/>
  <c r="W80" i="39"/>
  <c r="E90" i="42"/>
  <c r="E90" i="41"/>
  <c r="E81" i="41" s="1"/>
  <c r="E90" i="43"/>
  <c r="R57" i="37"/>
  <c r="H60" i="37"/>
  <c r="P60" i="37"/>
  <c r="N63" i="37"/>
  <c r="F78" i="37"/>
  <c r="H79" i="37"/>
  <c r="H72" i="37" s="1"/>
  <c r="S57" i="38"/>
  <c r="I60" i="38"/>
  <c r="Q60" i="38"/>
  <c r="G63" i="38"/>
  <c r="F60" i="39"/>
  <c r="T63" i="39"/>
  <c r="E78" i="39"/>
  <c r="K80" i="39"/>
  <c r="F90" i="41"/>
  <c r="F81" i="41" s="1"/>
  <c r="F72" i="41"/>
  <c r="N90" i="41"/>
  <c r="N81" i="41" s="1"/>
  <c r="N72" i="41"/>
  <c r="V90" i="41"/>
  <c r="V81" i="41" s="1"/>
  <c r="V72" i="41"/>
  <c r="L81" i="41"/>
  <c r="T81" i="41"/>
  <c r="I90" i="42"/>
  <c r="Q90" i="42"/>
  <c r="S57" i="37"/>
  <c r="T57" i="38"/>
  <c r="B60" i="38"/>
  <c r="J60" i="38"/>
  <c r="R60" i="38"/>
  <c r="H63" i="38"/>
  <c r="U63" i="39"/>
  <c r="I63" i="41"/>
  <c r="Q63" i="41"/>
  <c r="F90" i="43"/>
  <c r="N90" i="43"/>
  <c r="V90" i="43"/>
  <c r="G69" i="45"/>
  <c r="W69" i="45"/>
  <c r="F90" i="42"/>
  <c r="N90" i="42"/>
  <c r="V90" i="42"/>
  <c r="C90" i="43"/>
  <c r="K90" i="43"/>
  <c r="S90" i="43"/>
  <c r="D60" i="45"/>
  <c r="L60" i="45"/>
  <c r="T60" i="45"/>
  <c r="E96" i="49"/>
  <c r="M96" i="49"/>
  <c r="U96" i="49"/>
  <c r="S83" i="50"/>
  <c r="D103" i="51"/>
  <c r="L103" i="51"/>
  <c r="T103" i="51"/>
  <c r="F104" i="51"/>
  <c r="N104" i="51"/>
  <c r="V104" i="51"/>
  <c r="H105" i="51"/>
  <c r="P105" i="51"/>
  <c r="B90" i="41"/>
  <c r="B81" i="41" s="1"/>
  <c r="J90" i="41"/>
  <c r="J81" i="41" s="1"/>
  <c r="R90" i="41"/>
  <c r="R81" i="41" s="1"/>
  <c r="I72" i="42"/>
  <c r="Q72" i="42"/>
  <c r="G90" i="42"/>
  <c r="O90" i="42"/>
  <c r="W90" i="42"/>
  <c r="F72" i="43"/>
  <c r="N72" i="43"/>
  <c r="V72" i="43"/>
  <c r="D90" i="43"/>
  <c r="L90" i="43"/>
  <c r="T90" i="43"/>
  <c r="E60" i="45"/>
  <c r="M60" i="45"/>
  <c r="U60" i="45"/>
  <c r="O77" i="45"/>
  <c r="O69" i="45" s="1"/>
  <c r="E77" i="46"/>
  <c r="M77" i="46"/>
  <c r="U77" i="46"/>
  <c r="I52" i="46"/>
  <c r="Q52" i="46"/>
  <c r="I103" i="50"/>
  <c r="I80" i="50"/>
  <c r="Q103" i="50"/>
  <c r="Q80" i="50"/>
  <c r="E105" i="50"/>
  <c r="E87" i="50"/>
  <c r="M105" i="50"/>
  <c r="M87" i="50"/>
  <c r="U105" i="50"/>
  <c r="U87" i="50"/>
  <c r="M90" i="43"/>
  <c r="U90" i="43"/>
  <c r="P77" i="45"/>
  <c r="P69" i="45" s="1"/>
  <c r="N60" i="46"/>
  <c r="E77" i="47"/>
  <c r="G96" i="49"/>
  <c r="O96" i="49"/>
  <c r="W96" i="49"/>
  <c r="D73" i="49"/>
  <c r="L73" i="49"/>
  <c r="T73" i="49"/>
  <c r="F73" i="49"/>
  <c r="N73" i="49"/>
  <c r="V73" i="49"/>
  <c r="H73" i="49"/>
  <c r="P73" i="49"/>
  <c r="F103" i="51"/>
  <c r="F80" i="51"/>
  <c r="N103" i="51"/>
  <c r="N80" i="51"/>
  <c r="V103" i="51"/>
  <c r="V80" i="51"/>
  <c r="B105" i="51"/>
  <c r="B87" i="51"/>
  <c r="J105" i="51"/>
  <c r="J87" i="51"/>
  <c r="R105" i="51"/>
  <c r="R87" i="51"/>
  <c r="C72" i="42"/>
  <c r="K72" i="42"/>
  <c r="S72" i="42"/>
  <c r="H72" i="43"/>
  <c r="P72" i="43"/>
  <c r="G60" i="45"/>
  <c r="W60" i="45"/>
  <c r="Q77" i="45"/>
  <c r="Q69" i="45" s="1"/>
  <c r="G77" i="46"/>
  <c r="O77" i="46"/>
  <c r="W77" i="46"/>
  <c r="F77" i="47"/>
  <c r="N77" i="47"/>
  <c r="V77" i="47"/>
  <c r="M77" i="47"/>
  <c r="M90" i="41"/>
  <c r="M81" i="41" s="1"/>
  <c r="U90" i="41"/>
  <c r="U81" i="41" s="1"/>
  <c r="H60" i="45"/>
  <c r="H77" i="46"/>
  <c r="P77" i="46"/>
  <c r="G77" i="47"/>
  <c r="G60" i="47"/>
  <c r="O77" i="47"/>
  <c r="O60" i="47"/>
  <c r="W77" i="47"/>
  <c r="W60" i="47"/>
  <c r="U77" i="47"/>
  <c r="F73" i="51"/>
  <c r="N73" i="51"/>
  <c r="V73" i="51"/>
  <c r="H73" i="51"/>
  <c r="P73" i="51"/>
  <c r="B73" i="51"/>
  <c r="J73" i="51"/>
  <c r="R73" i="51"/>
  <c r="I60" i="45"/>
  <c r="I77" i="46"/>
  <c r="I60" i="46"/>
  <c r="Q77" i="46"/>
  <c r="Q60" i="46"/>
  <c r="D77" i="46"/>
  <c r="H77" i="47"/>
  <c r="P77" i="47"/>
  <c r="F83" i="49"/>
  <c r="B60" i="46"/>
  <c r="B77" i="46"/>
  <c r="J60" i="46"/>
  <c r="J77" i="46"/>
  <c r="R60" i="46"/>
  <c r="R77" i="46"/>
  <c r="F60" i="46"/>
  <c r="V60" i="46"/>
  <c r="L77" i="46"/>
  <c r="I77" i="47"/>
  <c r="Q77" i="47"/>
  <c r="B72" i="41"/>
  <c r="J72" i="41"/>
  <c r="R72" i="41"/>
  <c r="C77" i="46"/>
  <c r="K77" i="46"/>
  <c r="S77" i="46"/>
  <c r="G52" i="46"/>
  <c r="O52" i="46"/>
  <c r="W52" i="46"/>
  <c r="T77" i="46"/>
  <c r="B77" i="47"/>
  <c r="J77" i="47"/>
  <c r="R77" i="47"/>
  <c r="D103" i="49"/>
  <c r="D96" i="49" s="1"/>
  <c r="D80" i="49"/>
  <c r="L103" i="49"/>
  <c r="L96" i="49" s="1"/>
  <c r="L80" i="49"/>
  <c r="T103" i="49"/>
  <c r="T96" i="49" s="1"/>
  <c r="T80" i="49"/>
  <c r="H105" i="49"/>
  <c r="H87" i="49"/>
  <c r="P105" i="49"/>
  <c r="P87" i="49"/>
  <c r="V83" i="49"/>
  <c r="I73" i="50"/>
  <c r="Q73" i="50"/>
  <c r="C73" i="50"/>
  <c r="K73" i="50"/>
  <c r="S73" i="50"/>
  <c r="E73" i="50"/>
  <c r="M73" i="50"/>
  <c r="U73" i="50"/>
  <c r="K83" i="50"/>
  <c r="C77" i="47"/>
  <c r="K77" i="47"/>
  <c r="S77" i="47"/>
  <c r="D83" i="49"/>
  <c r="L83" i="49"/>
  <c r="T83" i="49"/>
  <c r="H104" i="49"/>
  <c r="P104" i="49"/>
  <c r="I83" i="50"/>
  <c r="Q83" i="50"/>
  <c r="S103" i="50"/>
  <c r="E104" i="50"/>
  <c r="M104" i="50"/>
  <c r="U104" i="50"/>
  <c r="G105" i="50"/>
  <c r="O105" i="50"/>
  <c r="W105" i="50"/>
  <c r="F83" i="51"/>
  <c r="N83" i="51"/>
  <c r="V83" i="51"/>
  <c r="B104" i="51"/>
  <c r="J104" i="51"/>
  <c r="R104" i="51"/>
  <c r="D105" i="51"/>
  <c r="L105" i="51"/>
  <c r="T105" i="51"/>
  <c r="G60" i="46"/>
  <c r="O60" i="46"/>
  <c r="W60" i="46"/>
  <c r="H60" i="47"/>
  <c r="P60" i="47"/>
  <c r="D77" i="47"/>
  <c r="L77" i="47"/>
  <c r="T77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C105" i="49"/>
  <c r="K105" i="49"/>
  <c r="S105" i="49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B60" i="47"/>
  <c r="J60" i="47"/>
  <c r="R60" i="47"/>
  <c r="I80" i="49"/>
  <c r="Q80" i="49"/>
  <c r="G83" i="49"/>
  <c r="O83" i="49"/>
  <c r="W83" i="49"/>
  <c r="G87" i="49"/>
  <c r="O87" i="49"/>
  <c r="W87" i="49"/>
  <c r="C104" i="49"/>
  <c r="K104" i="49"/>
  <c r="S104" i="49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D80" i="51"/>
  <c r="L80" i="51"/>
  <c r="T80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E80" i="49"/>
  <c r="M80" i="49"/>
  <c r="U80" i="49"/>
  <c r="B80" i="50"/>
  <c r="J80" i="50"/>
  <c r="R80" i="50"/>
  <c r="G80" i="51"/>
  <c r="O80" i="51"/>
  <c r="W80" i="51"/>
  <c r="P96" i="49" l="1"/>
  <c r="H96" i="49"/>
  <c r="S96" i="49"/>
  <c r="K96" i="49"/>
  <c r="C96" i="49"/>
  <c r="O72" i="37"/>
  <c r="F72" i="37"/>
  <c r="J72" i="37"/>
  <c r="F72" i="33"/>
  <c r="V72" i="33"/>
  <c r="C113" i="29"/>
  <c r="E113" i="29"/>
  <c r="U113" i="29"/>
  <c r="R113" i="29"/>
  <c r="B113" i="29"/>
  <c r="H113" i="29"/>
  <c r="F113" i="29"/>
  <c r="M113" i="29"/>
  <c r="K113" i="29"/>
  <c r="P113" i="29"/>
  <c r="V113" i="29"/>
  <c r="G146" i="25"/>
  <c r="H74" i="24"/>
  <c r="H171" i="4" s="1"/>
  <c r="H69" i="4"/>
  <c r="H142" i="4" s="1"/>
  <c r="Q74" i="24"/>
  <c r="Q171" i="4" s="1"/>
  <c r="Q69" i="4"/>
  <c r="Q142" i="4" s="1"/>
  <c r="P74" i="24"/>
  <c r="P171" i="4" s="1"/>
  <c r="P69" i="4"/>
  <c r="P142" i="4" s="1"/>
  <c r="I74" i="24"/>
  <c r="I171" i="4" s="1"/>
  <c r="I69" i="4"/>
  <c r="I142" i="4" s="1"/>
  <c r="O146" i="25"/>
  <c r="C146" i="25"/>
  <c r="R179" i="23"/>
  <c r="R170" i="23"/>
  <c r="L146" i="23"/>
  <c r="R172" i="23"/>
  <c r="O132" i="23"/>
  <c r="O79" i="20"/>
  <c r="O170" i="4" s="1"/>
  <c r="O115" i="4"/>
  <c r="L171" i="23"/>
  <c r="C165" i="23"/>
  <c r="I194" i="23"/>
  <c r="C57" i="20"/>
  <c r="C56" i="20" s="1"/>
  <c r="C60" i="20"/>
  <c r="R176" i="23"/>
  <c r="R175" i="23"/>
  <c r="R171" i="23"/>
  <c r="P165" i="23"/>
  <c r="J165" i="23"/>
  <c r="R79" i="20"/>
  <c r="R170" i="4" s="1"/>
  <c r="S165" i="23"/>
  <c r="F132" i="23"/>
  <c r="D77" i="20"/>
  <c r="D168" i="4" s="1"/>
  <c r="H160" i="23"/>
  <c r="F78" i="20"/>
  <c r="F169" i="4" s="1"/>
  <c r="F114" i="4"/>
  <c r="S132" i="23"/>
  <c r="V205" i="23"/>
  <c r="O165" i="23"/>
  <c r="C132" i="23"/>
  <c r="D194" i="23"/>
  <c r="N205" i="23"/>
  <c r="P79" i="20"/>
  <c r="P170" i="4" s="1"/>
  <c r="D146" i="23"/>
  <c r="V132" i="23"/>
  <c r="B79" i="20"/>
  <c r="B170" i="4" s="1"/>
  <c r="F194" i="23"/>
  <c r="T194" i="23"/>
  <c r="T205" i="23"/>
  <c r="S57" i="20"/>
  <c r="S56" i="20" s="1"/>
  <c r="B205" i="21"/>
  <c r="K194" i="21"/>
  <c r="J194" i="21"/>
  <c r="O205" i="21"/>
  <c r="P194" i="23"/>
  <c r="F205" i="23"/>
  <c r="D205" i="23"/>
  <c r="O194" i="23"/>
  <c r="T205" i="21"/>
  <c r="D205" i="21"/>
  <c r="Q194" i="21"/>
  <c r="D194" i="21"/>
  <c r="L194" i="21"/>
  <c r="R194" i="21"/>
  <c r="I194" i="21"/>
  <c r="U205" i="23"/>
  <c r="R205" i="21"/>
  <c r="P205" i="21"/>
  <c r="S194" i="21"/>
  <c r="B194" i="21"/>
  <c r="E194" i="23"/>
  <c r="V194" i="21"/>
  <c r="E205" i="23"/>
  <c r="C194" i="21"/>
  <c r="N194" i="21"/>
  <c r="W194" i="23"/>
  <c r="W205" i="21"/>
  <c r="O160" i="19"/>
  <c r="P178" i="19"/>
  <c r="L178" i="19"/>
  <c r="P160" i="19"/>
  <c r="D160" i="19"/>
  <c r="J5" i="7"/>
  <c r="J55" i="7" s="1"/>
  <c r="H160" i="19"/>
  <c r="L160" i="19"/>
  <c r="G160" i="19"/>
  <c r="I5" i="7"/>
  <c r="I53" i="7" s="1"/>
  <c r="H178" i="19"/>
  <c r="Q102" i="16"/>
  <c r="Q165" i="4" s="1"/>
  <c r="H79" i="16"/>
  <c r="H108" i="4" s="1"/>
  <c r="H109" i="4"/>
  <c r="S160" i="19"/>
  <c r="B160" i="19"/>
  <c r="O178" i="19"/>
  <c r="M174" i="17"/>
  <c r="M165" i="17"/>
  <c r="M164" i="17"/>
  <c r="M173" i="17"/>
  <c r="M53" i="16"/>
  <c r="M161" i="17"/>
  <c r="M172" i="17"/>
  <c r="M169" i="17"/>
  <c r="M168" i="17"/>
  <c r="E89" i="16"/>
  <c r="S160" i="18"/>
  <c r="Q160" i="18"/>
  <c r="J217" i="18"/>
  <c r="R160" i="18"/>
  <c r="H62" i="4"/>
  <c r="H135" i="4" s="1"/>
  <c r="H91" i="16"/>
  <c r="H89" i="16" s="1"/>
  <c r="V53" i="16"/>
  <c r="V173" i="17"/>
  <c r="V161" i="17"/>
  <c r="V160" i="17" s="1"/>
  <c r="V165" i="17"/>
  <c r="G62" i="4"/>
  <c r="G135" i="4" s="1"/>
  <c r="G91" i="16"/>
  <c r="G89" i="16" s="1"/>
  <c r="I95" i="16"/>
  <c r="O160" i="17"/>
  <c r="F62" i="4"/>
  <c r="F135" i="4" s="1"/>
  <c r="F52" i="16"/>
  <c r="F61" i="4" s="1"/>
  <c r="F134" i="4" s="1"/>
  <c r="B217" i="18"/>
  <c r="U160" i="17"/>
  <c r="V164" i="17"/>
  <c r="K160" i="18"/>
  <c r="M170" i="17"/>
  <c r="M175" i="17"/>
  <c r="K217" i="18"/>
  <c r="O162" i="17"/>
  <c r="O53" i="16"/>
  <c r="O170" i="17"/>
  <c r="O166" i="17"/>
  <c r="M166" i="17"/>
  <c r="M171" i="17"/>
  <c r="V167" i="17"/>
  <c r="P240" i="17"/>
  <c r="L171" i="18"/>
  <c r="M162" i="17"/>
  <c r="B160" i="18"/>
  <c r="M167" i="17"/>
  <c r="S229" i="17"/>
  <c r="E160" i="17"/>
  <c r="F160" i="17"/>
  <c r="U171" i="18"/>
  <c r="H240" i="17"/>
  <c r="K229" i="17"/>
  <c r="E229" i="17"/>
  <c r="O5" i="7"/>
  <c r="O55" i="7" s="1"/>
  <c r="G171" i="15"/>
  <c r="T204" i="15"/>
  <c r="R211" i="15"/>
  <c r="R78" i="12"/>
  <c r="R253" i="15"/>
  <c r="R218" i="15"/>
  <c r="R214" i="15"/>
  <c r="R210" i="15"/>
  <c r="S204" i="15"/>
  <c r="S233" i="15"/>
  <c r="S71" i="12"/>
  <c r="S70" i="12" s="1"/>
  <c r="S76" i="12"/>
  <c r="Q218" i="15"/>
  <c r="Q78" i="12"/>
  <c r="Q253" i="15"/>
  <c r="Q217" i="15"/>
  <c r="Q213" i="15"/>
  <c r="Q209" i="15"/>
  <c r="Q204" i="15" s="1"/>
  <c r="O233" i="15"/>
  <c r="O71" i="12"/>
  <c r="O70" i="12" s="1"/>
  <c r="O76" i="12"/>
  <c r="O204" i="15"/>
  <c r="N233" i="15"/>
  <c r="N76" i="12"/>
  <c r="D204" i="15"/>
  <c r="C204" i="15"/>
  <c r="U204" i="15"/>
  <c r="C99" i="12"/>
  <c r="C160" i="4" s="1"/>
  <c r="L233" i="15"/>
  <c r="L71" i="12"/>
  <c r="L70" i="12" s="1"/>
  <c r="L76" i="12"/>
  <c r="E171" i="15"/>
  <c r="C75" i="12"/>
  <c r="C98" i="12" s="1"/>
  <c r="C159" i="4" s="1"/>
  <c r="E204" i="15"/>
  <c r="R213" i="15"/>
  <c r="C171" i="15"/>
  <c r="T101" i="12"/>
  <c r="T162" i="4" s="1"/>
  <c r="K233" i="15"/>
  <c r="K76" i="12"/>
  <c r="D105" i="4"/>
  <c r="E73" i="12"/>
  <c r="E102" i="4" s="1"/>
  <c r="R209" i="15"/>
  <c r="R204" i="15" s="1"/>
  <c r="P204" i="15"/>
  <c r="T73" i="12"/>
  <c r="T102" i="4" s="1"/>
  <c r="J101" i="12"/>
  <c r="J162" i="4" s="1"/>
  <c r="T98" i="12"/>
  <c r="T159" i="4" s="1"/>
  <c r="B86" i="12"/>
  <c r="E63" i="12"/>
  <c r="E98" i="12"/>
  <c r="E159" i="4" s="1"/>
  <c r="E86" i="12"/>
  <c r="U86" i="12"/>
  <c r="U57" i="4"/>
  <c r="U132" i="4" s="1"/>
  <c r="U98" i="12"/>
  <c r="U159" i="4" s="1"/>
  <c r="U96" i="12"/>
  <c r="U157" i="4" s="1"/>
  <c r="U55" i="4"/>
  <c r="B63" i="12"/>
  <c r="M86" i="12"/>
  <c r="M57" i="4"/>
  <c r="M132" i="4" s="1"/>
  <c r="C73" i="12"/>
  <c r="C102" i="4" s="1"/>
  <c r="C104" i="4"/>
  <c r="D117" i="11"/>
  <c r="U117" i="11"/>
  <c r="D100" i="11"/>
  <c r="P100" i="11"/>
  <c r="M117" i="11"/>
  <c r="E117" i="11"/>
  <c r="L67" i="8"/>
  <c r="L156" i="4" s="1"/>
  <c r="D67" i="8"/>
  <c r="D156" i="4" s="1"/>
  <c r="H100" i="11"/>
  <c r="L66" i="8"/>
  <c r="L155" i="4" s="1"/>
  <c r="N100" i="11"/>
  <c r="T117" i="11"/>
  <c r="Q117" i="11"/>
  <c r="L117" i="11"/>
  <c r="E66" i="8"/>
  <c r="E155" i="4" s="1"/>
  <c r="P67" i="8"/>
  <c r="P156" i="4" s="1"/>
  <c r="W5" i="7"/>
  <c r="W52" i="7" s="1"/>
  <c r="B117" i="11"/>
  <c r="G5" i="7"/>
  <c r="G54" i="7" s="1"/>
  <c r="U54" i="8"/>
  <c r="U65" i="8" s="1"/>
  <c r="U154" i="4" s="1"/>
  <c r="Q5" i="7"/>
  <c r="Q54" i="7" s="1"/>
  <c r="F100" i="11"/>
  <c r="I100" i="11"/>
  <c r="U100" i="11"/>
  <c r="W59" i="8"/>
  <c r="Q59" i="8"/>
  <c r="V59" i="8"/>
  <c r="V52" i="4"/>
  <c r="V129" i="4" s="1"/>
  <c r="T59" i="8"/>
  <c r="E52" i="4"/>
  <c r="G129" i="4"/>
  <c r="F52" i="4"/>
  <c r="F129" i="4" s="1"/>
  <c r="N59" i="8"/>
  <c r="N52" i="4"/>
  <c r="N129" i="4" s="1"/>
  <c r="B5" i="7"/>
  <c r="B52" i="7" s="1"/>
  <c r="D54" i="8"/>
  <c r="D99" i="4" s="1"/>
  <c r="L5" i="7"/>
  <c r="L53" i="7" s="1"/>
  <c r="D5" i="7"/>
  <c r="D52" i="7" s="1"/>
  <c r="T5" i="7"/>
  <c r="T54" i="7" s="1"/>
  <c r="N5" i="7"/>
  <c r="N52" i="7" s="1"/>
  <c r="U48" i="6"/>
  <c r="U47" i="6"/>
  <c r="U44" i="6"/>
  <c r="G44" i="6"/>
  <c r="G43" i="6"/>
  <c r="G45" i="6"/>
  <c r="G48" i="6"/>
  <c r="G46" i="6"/>
  <c r="G47" i="6"/>
  <c r="G42" i="6"/>
  <c r="W44" i="6"/>
  <c r="W45" i="6"/>
  <c r="W42" i="6"/>
  <c r="W43" i="6"/>
  <c r="W46" i="6"/>
  <c r="W47" i="6"/>
  <c r="W48" i="6"/>
  <c r="K46" i="6"/>
  <c r="K44" i="6"/>
  <c r="K48" i="6"/>
  <c r="K43" i="6"/>
  <c r="R43" i="6"/>
  <c r="R45" i="6"/>
  <c r="R42" i="6"/>
  <c r="P47" i="6"/>
  <c r="P44" i="6"/>
  <c r="P42" i="6"/>
  <c r="P48" i="6"/>
  <c r="P43" i="6"/>
  <c r="P45" i="6"/>
  <c r="D44" i="6"/>
  <c r="D42" i="6"/>
  <c r="I55" i="7"/>
  <c r="I54" i="7"/>
  <c r="H47" i="6"/>
  <c r="H48" i="6"/>
  <c r="E27" i="5"/>
  <c r="E5" i="5" s="1"/>
  <c r="E44" i="5" s="1"/>
  <c r="S47" i="6"/>
  <c r="T27" i="5"/>
  <c r="T5" i="5" s="1"/>
  <c r="T48" i="5" s="1"/>
  <c r="V27" i="5"/>
  <c r="V5" i="5" s="1"/>
  <c r="N27" i="5"/>
  <c r="D27" i="5"/>
  <c r="D5" i="5" s="1"/>
  <c r="U27" i="5"/>
  <c r="U5" i="5" s="1"/>
  <c r="M27" i="5"/>
  <c r="M5" i="5" s="1"/>
  <c r="J44" i="6"/>
  <c r="T43" i="6"/>
  <c r="B44" i="6"/>
  <c r="R27" i="5"/>
  <c r="F43" i="5"/>
  <c r="V5" i="7"/>
  <c r="V53" i="7" s="1"/>
  <c r="T44" i="6"/>
  <c r="O43" i="6"/>
  <c r="J45" i="6"/>
  <c r="V48" i="6"/>
  <c r="H5" i="6"/>
  <c r="V43" i="6"/>
  <c r="P46" i="6"/>
  <c r="L42" i="6"/>
  <c r="E5" i="7"/>
  <c r="E54" i="7" s="1"/>
  <c r="K27" i="5"/>
  <c r="O45" i="6"/>
  <c r="O41" i="6" s="1"/>
  <c r="J27" i="5"/>
  <c r="J5" i="5"/>
  <c r="J48" i="5" s="1"/>
  <c r="M74" i="24"/>
  <c r="M171" i="4" s="1"/>
  <c r="M69" i="4"/>
  <c r="M142" i="4" s="1"/>
  <c r="I143" i="23"/>
  <c r="I139" i="23"/>
  <c r="I144" i="23"/>
  <c r="I140" i="23"/>
  <c r="I137" i="23"/>
  <c r="I57" i="20"/>
  <c r="I56" i="20" s="1"/>
  <c r="I60" i="20"/>
  <c r="O163" i="23"/>
  <c r="O155" i="23"/>
  <c r="O161" i="23"/>
  <c r="O158" i="23"/>
  <c r="O151" i="23"/>
  <c r="O154" i="23"/>
  <c r="O61" i="20"/>
  <c r="O57" i="20"/>
  <c r="O56" i="20" s="1"/>
  <c r="U89" i="16"/>
  <c r="C47" i="6"/>
  <c r="C42" i="6"/>
  <c r="C46" i="6"/>
  <c r="C45" i="6"/>
  <c r="U158" i="23"/>
  <c r="U155" i="23"/>
  <c r="U154" i="23"/>
  <c r="U163" i="23"/>
  <c r="U161" i="23"/>
  <c r="U151" i="23"/>
  <c r="U146" i="23" s="1"/>
  <c r="U61" i="20"/>
  <c r="U57" i="20"/>
  <c r="U56" i="20" s="1"/>
  <c r="D175" i="18"/>
  <c r="D167" i="18"/>
  <c r="D163" i="18"/>
  <c r="D172" i="18"/>
  <c r="D168" i="18"/>
  <c r="D164" i="18"/>
  <c r="D173" i="18"/>
  <c r="D169" i="18"/>
  <c r="D165" i="18"/>
  <c r="D161" i="18"/>
  <c r="D217" i="18"/>
  <c r="D170" i="18"/>
  <c r="D174" i="18"/>
  <c r="D162" i="18"/>
  <c r="D166" i="18"/>
  <c r="D97" i="16"/>
  <c r="D95" i="16" s="1"/>
  <c r="W160" i="17"/>
  <c r="R113" i="11"/>
  <c r="R55" i="8"/>
  <c r="R115" i="11"/>
  <c r="R106" i="11"/>
  <c r="R52" i="8"/>
  <c r="R51" i="8" s="1"/>
  <c r="R136" i="11"/>
  <c r="R107" i="11"/>
  <c r="R112" i="11"/>
  <c r="R108" i="11"/>
  <c r="R105" i="11"/>
  <c r="R109" i="11"/>
  <c r="J59" i="8"/>
  <c r="J52" i="4"/>
  <c r="C43" i="6"/>
  <c r="G74" i="24"/>
  <c r="G171" i="4" s="1"/>
  <c r="G69" i="4"/>
  <c r="G142" i="4" s="1"/>
  <c r="L74" i="24"/>
  <c r="L171" i="4" s="1"/>
  <c r="L69" i="4"/>
  <c r="L142" i="4" s="1"/>
  <c r="N170" i="23"/>
  <c r="N179" i="23"/>
  <c r="N176" i="23"/>
  <c r="N172" i="23"/>
  <c r="N62" i="20"/>
  <c r="N161" i="23"/>
  <c r="N158" i="23"/>
  <c r="N154" i="23"/>
  <c r="N151" i="23"/>
  <c r="N155" i="23"/>
  <c r="N163" i="23"/>
  <c r="N61" i="20"/>
  <c r="N57" i="20"/>
  <c r="N56" i="20" s="1"/>
  <c r="N171" i="23"/>
  <c r="O160" i="23"/>
  <c r="Q170" i="23"/>
  <c r="Q179" i="23"/>
  <c r="Q176" i="23"/>
  <c r="Q172" i="23"/>
  <c r="Q62" i="20"/>
  <c r="J146" i="23"/>
  <c r="J143" i="23"/>
  <c r="J139" i="23"/>
  <c r="J144" i="23"/>
  <c r="J140" i="23"/>
  <c r="J137" i="23"/>
  <c r="J57" i="20"/>
  <c r="J56" i="20" s="1"/>
  <c r="J60" i="20"/>
  <c r="Q161" i="23"/>
  <c r="Q158" i="23"/>
  <c r="Q151" i="23"/>
  <c r="Q155" i="23"/>
  <c r="Q163" i="23"/>
  <c r="Q154" i="23"/>
  <c r="Q61" i="20"/>
  <c r="U194" i="23"/>
  <c r="B190" i="19"/>
  <c r="P143" i="23"/>
  <c r="P139" i="23"/>
  <c r="P144" i="23"/>
  <c r="P140" i="23"/>
  <c r="P137" i="23"/>
  <c r="P60" i="20"/>
  <c r="P57" i="20"/>
  <c r="P56" i="20" s="1"/>
  <c r="C190" i="19"/>
  <c r="J167" i="19"/>
  <c r="J217" i="19"/>
  <c r="J176" i="19"/>
  <c r="J173" i="19"/>
  <c r="J169" i="19"/>
  <c r="J165" i="19"/>
  <c r="J160" i="19" s="1"/>
  <c r="J168" i="19"/>
  <c r="J172" i="19"/>
  <c r="J80" i="16"/>
  <c r="J77" i="16"/>
  <c r="J76" i="16" s="1"/>
  <c r="V172" i="18"/>
  <c r="V168" i="18"/>
  <c r="V164" i="18"/>
  <c r="V173" i="18"/>
  <c r="V169" i="18"/>
  <c r="V165" i="18"/>
  <c r="V161" i="18"/>
  <c r="V217" i="18"/>
  <c r="V174" i="18"/>
  <c r="V170" i="18"/>
  <c r="V162" i="18"/>
  <c r="V175" i="18"/>
  <c r="V163" i="18"/>
  <c r="V97" i="16"/>
  <c r="V95" i="16" s="1"/>
  <c r="V167" i="18"/>
  <c r="V171" i="18"/>
  <c r="M184" i="19"/>
  <c r="R229" i="19"/>
  <c r="R192" i="19"/>
  <c r="R188" i="19"/>
  <c r="R185" i="19"/>
  <c r="R183" i="19"/>
  <c r="R187" i="19"/>
  <c r="R191" i="19"/>
  <c r="R81" i="16"/>
  <c r="T173" i="17"/>
  <c r="T169" i="17"/>
  <c r="T165" i="17"/>
  <c r="T161" i="17"/>
  <c r="T174" i="17"/>
  <c r="T170" i="17"/>
  <c r="T166" i="17"/>
  <c r="T162" i="17"/>
  <c r="T175" i="17"/>
  <c r="T167" i="17"/>
  <c r="T163" i="17"/>
  <c r="T164" i="17"/>
  <c r="T53" i="16"/>
  <c r="T168" i="17"/>
  <c r="T172" i="17"/>
  <c r="M175" i="18"/>
  <c r="M167" i="18"/>
  <c r="M163" i="18"/>
  <c r="M172" i="18"/>
  <c r="M168" i="18"/>
  <c r="M164" i="18"/>
  <c r="M173" i="18"/>
  <c r="M169" i="18"/>
  <c r="M165" i="18"/>
  <c r="M161" i="18"/>
  <c r="M162" i="18"/>
  <c r="M97" i="16"/>
  <c r="M217" i="18"/>
  <c r="M170" i="18"/>
  <c r="M174" i="18"/>
  <c r="J160" i="18"/>
  <c r="S173" i="17"/>
  <c r="S169" i="17"/>
  <c r="S165" i="17"/>
  <c r="S161" i="17"/>
  <c r="S53" i="16"/>
  <c r="S174" i="17"/>
  <c r="S170" i="17"/>
  <c r="S166" i="17"/>
  <c r="S162" i="17"/>
  <c r="S175" i="17"/>
  <c r="S167" i="17"/>
  <c r="S163" i="17"/>
  <c r="S168" i="17"/>
  <c r="S164" i="17"/>
  <c r="S172" i="17"/>
  <c r="G253" i="15"/>
  <c r="G217" i="15"/>
  <c r="G213" i="15"/>
  <c r="G209" i="15"/>
  <c r="G218" i="15"/>
  <c r="G214" i="15"/>
  <c r="G210" i="15"/>
  <c r="G211" i="15"/>
  <c r="G220" i="15"/>
  <c r="G78" i="12"/>
  <c r="G216" i="15"/>
  <c r="G71" i="12"/>
  <c r="G70" i="12" s="1"/>
  <c r="B172" i="17"/>
  <c r="B168" i="17"/>
  <c r="B164" i="17"/>
  <c r="B173" i="17"/>
  <c r="B169" i="17"/>
  <c r="B165" i="17"/>
  <c r="B161" i="17"/>
  <c r="B53" i="16"/>
  <c r="B174" i="17"/>
  <c r="B170" i="17"/>
  <c r="B166" i="17"/>
  <c r="B162" i="17"/>
  <c r="B175" i="17"/>
  <c r="B167" i="17"/>
  <c r="B163" i="17"/>
  <c r="S132" i="11"/>
  <c r="S126" i="11"/>
  <c r="S125" i="11"/>
  <c r="S123" i="11"/>
  <c r="S122" i="11"/>
  <c r="S130" i="11"/>
  <c r="S129" i="11"/>
  <c r="S56" i="8"/>
  <c r="S147" i="11"/>
  <c r="P117" i="11"/>
  <c r="H176" i="15"/>
  <c r="H185" i="15"/>
  <c r="H182" i="15"/>
  <c r="H178" i="15"/>
  <c r="H179" i="15"/>
  <c r="H233" i="15"/>
  <c r="H71" i="12"/>
  <c r="H70" i="12" s="1"/>
  <c r="H76" i="12"/>
  <c r="H183" i="15"/>
  <c r="Q86" i="12"/>
  <c r="Q63" i="12"/>
  <c r="Q57" i="4"/>
  <c r="Q132" i="4" s="1"/>
  <c r="G57" i="4"/>
  <c r="G132" i="4" s="1"/>
  <c r="G86" i="12"/>
  <c r="R111" i="11"/>
  <c r="O130" i="11"/>
  <c r="O126" i="11"/>
  <c r="O122" i="11"/>
  <c r="O123" i="11"/>
  <c r="O147" i="11"/>
  <c r="O125" i="11"/>
  <c r="O129" i="11"/>
  <c r="O56" i="8"/>
  <c r="O132" i="11"/>
  <c r="V129" i="11"/>
  <c r="V125" i="11"/>
  <c r="V132" i="11"/>
  <c r="V126" i="11"/>
  <c r="V123" i="11"/>
  <c r="V122" i="11"/>
  <c r="V52" i="8"/>
  <c r="V51" i="8" s="1"/>
  <c r="V130" i="11"/>
  <c r="V147" i="11"/>
  <c r="V56" i="8"/>
  <c r="V54" i="8"/>
  <c r="V100" i="4"/>
  <c r="F43" i="6"/>
  <c r="L54" i="8"/>
  <c r="T48" i="6"/>
  <c r="F44" i="5"/>
  <c r="D46" i="6"/>
  <c r="E48" i="6"/>
  <c r="E43" i="6"/>
  <c r="Q45" i="6"/>
  <c r="Q47" i="6"/>
  <c r="V45" i="5"/>
  <c r="B5" i="5"/>
  <c r="B48" i="5" s="1"/>
  <c r="Q43" i="6"/>
  <c r="E45" i="5"/>
  <c r="I27" i="5"/>
  <c r="E46" i="5"/>
  <c r="B46" i="6"/>
  <c r="I44" i="6"/>
  <c r="O27" i="5"/>
  <c r="R46" i="6"/>
  <c r="J42" i="6"/>
  <c r="E129" i="4"/>
  <c r="U179" i="23"/>
  <c r="U176" i="23"/>
  <c r="U172" i="23"/>
  <c r="U170" i="23"/>
  <c r="U62" i="20"/>
  <c r="W55" i="4"/>
  <c r="G75" i="12"/>
  <c r="G105" i="4"/>
  <c r="G99" i="12"/>
  <c r="G160" i="4" s="1"/>
  <c r="N44" i="6"/>
  <c r="D65" i="4"/>
  <c r="D138" i="4" s="1"/>
  <c r="M65" i="4"/>
  <c r="M138" i="4" s="1"/>
  <c r="Q167" i="19"/>
  <c r="Q217" i="19"/>
  <c r="Q176" i="19"/>
  <c r="Q172" i="19"/>
  <c r="Q168" i="19"/>
  <c r="Q173" i="19"/>
  <c r="Q169" i="19"/>
  <c r="Q165" i="19"/>
  <c r="Q160" i="19" s="1"/>
  <c r="Q80" i="16"/>
  <c r="Q77" i="16"/>
  <c r="Q76" i="16" s="1"/>
  <c r="C160" i="18"/>
  <c r="P160" i="17"/>
  <c r="E160" i="19"/>
  <c r="F86" i="12"/>
  <c r="F57" i="4"/>
  <c r="F132" i="4" s="1"/>
  <c r="M44" i="6"/>
  <c r="F47" i="6"/>
  <c r="D74" i="24"/>
  <c r="D171" i="4" s="1"/>
  <c r="D69" i="4"/>
  <c r="D142" i="4" s="1"/>
  <c r="F170" i="23"/>
  <c r="F179" i="23"/>
  <c r="F176" i="23"/>
  <c r="F172" i="23"/>
  <c r="F57" i="20"/>
  <c r="F56" i="20" s="1"/>
  <c r="F62" i="20"/>
  <c r="U175" i="23"/>
  <c r="M179" i="23"/>
  <c r="M176" i="23"/>
  <c r="M172" i="23"/>
  <c r="M170" i="23"/>
  <c r="M62" i="20"/>
  <c r="O157" i="23"/>
  <c r="B146" i="23"/>
  <c r="W178" i="19"/>
  <c r="F65" i="4"/>
  <c r="F138" i="4" s="1"/>
  <c r="E65" i="4"/>
  <c r="E138" i="4" s="1"/>
  <c r="H205" i="21"/>
  <c r="N191" i="19"/>
  <c r="N187" i="19"/>
  <c r="N183" i="19"/>
  <c r="N229" i="19"/>
  <c r="N192" i="19"/>
  <c r="N188" i="19"/>
  <c r="N185" i="19"/>
  <c r="N81" i="16"/>
  <c r="Q171" i="19"/>
  <c r="N172" i="18"/>
  <c r="N168" i="18"/>
  <c r="N164" i="18"/>
  <c r="N173" i="18"/>
  <c r="N169" i="18"/>
  <c r="N165" i="18"/>
  <c r="N161" i="18"/>
  <c r="N217" i="18"/>
  <c r="N174" i="18"/>
  <c r="N170" i="18"/>
  <c r="N162" i="18"/>
  <c r="N175" i="18"/>
  <c r="N97" i="16"/>
  <c r="N95" i="16" s="1"/>
  <c r="N163" i="18"/>
  <c r="N167" i="18"/>
  <c r="N190" i="19"/>
  <c r="T185" i="19"/>
  <c r="T191" i="19"/>
  <c r="T187" i="19"/>
  <c r="T183" i="19"/>
  <c r="T178" i="19" s="1"/>
  <c r="T192" i="19"/>
  <c r="T229" i="19"/>
  <c r="T188" i="19"/>
  <c r="T184" i="19"/>
  <c r="T81" i="16"/>
  <c r="T77" i="16"/>
  <c r="T76" i="16" s="1"/>
  <c r="M173" i="19"/>
  <c r="M169" i="19"/>
  <c r="M165" i="19"/>
  <c r="M167" i="19"/>
  <c r="M176" i="19"/>
  <c r="M168" i="19"/>
  <c r="M172" i="19"/>
  <c r="M217" i="19"/>
  <c r="M80" i="16"/>
  <c r="M77" i="16"/>
  <c r="M76" i="16" s="1"/>
  <c r="L173" i="17"/>
  <c r="L169" i="17"/>
  <c r="L165" i="17"/>
  <c r="L161" i="17"/>
  <c r="L174" i="17"/>
  <c r="L170" i="17"/>
  <c r="L166" i="17"/>
  <c r="L162" i="17"/>
  <c r="L175" i="17"/>
  <c r="L167" i="17"/>
  <c r="L163" i="17"/>
  <c r="L172" i="17"/>
  <c r="L53" i="16"/>
  <c r="L168" i="17"/>
  <c r="L164" i="17"/>
  <c r="P160" i="18"/>
  <c r="T171" i="17"/>
  <c r="H160" i="17"/>
  <c r="K211" i="15"/>
  <c r="K220" i="15"/>
  <c r="K253" i="15"/>
  <c r="K217" i="15"/>
  <c r="K213" i="15"/>
  <c r="K209" i="15"/>
  <c r="K214" i="15"/>
  <c r="K78" i="12"/>
  <c r="K218" i="15"/>
  <c r="K71" i="12"/>
  <c r="K70" i="12" s="1"/>
  <c r="K210" i="15"/>
  <c r="H218" i="15"/>
  <c r="H214" i="15"/>
  <c r="H210" i="15"/>
  <c r="H211" i="15"/>
  <c r="H220" i="15"/>
  <c r="H217" i="15"/>
  <c r="H253" i="15"/>
  <c r="H78" i="12"/>
  <c r="H209" i="15"/>
  <c r="H213" i="15"/>
  <c r="G171" i="18"/>
  <c r="N171" i="18"/>
  <c r="I52" i="16"/>
  <c r="I91" i="16"/>
  <c r="I89" i="16" s="1"/>
  <c r="I62" i="4"/>
  <c r="I135" i="4" s="1"/>
  <c r="K132" i="11"/>
  <c r="K147" i="11"/>
  <c r="K56" i="8"/>
  <c r="K123" i="11"/>
  <c r="K126" i="11"/>
  <c r="K129" i="11"/>
  <c r="K122" i="11"/>
  <c r="K125" i="11"/>
  <c r="K130" i="11"/>
  <c r="S128" i="11"/>
  <c r="I176" i="15"/>
  <c r="I185" i="15"/>
  <c r="I182" i="15"/>
  <c r="I178" i="15"/>
  <c r="I179" i="15"/>
  <c r="I233" i="15"/>
  <c r="I71" i="12"/>
  <c r="I70" i="12" s="1"/>
  <c r="I76" i="12"/>
  <c r="I183" i="15"/>
  <c r="H181" i="15"/>
  <c r="E109" i="4"/>
  <c r="D5" i="4"/>
  <c r="D130" i="4" s="1"/>
  <c r="D3" i="4"/>
  <c r="B59" i="8"/>
  <c r="B52" i="4"/>
  <c r="V128" i="11"/>
  <c r="N100" i="4"/>
  <c r="F100" i="4"/>
  <c r="U5" i="7"/>
  <c r="U54" i="7" s="1"/>
  <c r="S5" i="7"/>
  <c r="I52" i="7"/>
  <c r="M5" i="4"/>
  <c r="M3" i="4"/>
  <c r="L48" i="6"/>
  <c r="L47" i="6"/>
  <c r="L43" i="6"/>
  <c r="F48" i="6"/>
  <c r="E44" i="6"/>
  <c r="Q42" i="6"/>
  <c r="I47" i="6"/>
  <c r="U46" i="6"/>
  <c r="V42" i="6"/>
  <c r="V48" i="5"/>
  <c r="C48" i="6"/>
  <c r="W176" i="23"/>
  <c r="W172" i="23"/>
  <c r="W179" i="23"/>
  <c r="W170" i="23"/>
  <c r="W165" i="23" s="1"/>
  <c r="W62" i="20"/>
  <c r="W163" i="23"/>
  <c r="W155" i="23"/>
  <c r="W154" i="23"/>
  <c r="W151" i="23"/>
  <c r="W161" i="23"/>
  <c r="W158" i="23"/>
  <c r="W61" i="20"/>
  <c r="W57" i="20"/>
  <c r="W56" i="20" s="1"/>
  <c r="V191" i="19"/>
  <c r="V187" i="19"/>
  <c r="V183" i="19"/>
  <c r="V229" i="19"/>
  <c r="V192" i="19"/>
  <c r="V188" i="19"/>
  <c r="V185" i="19"/>
  <c r="V81" i="16"/>
  <c r="B229" i="19"/>
  <c r="B192" i="19"/>
  <c r="B188" i="19"/>
  <c r="B185" i="19"/>
  <c r="B183" i="19"/>
  <c r="B187" i="19"/>
  <c r="B191" i="19"/>
  <c r="B77" i="16"/>
  <c r="B76" i="16" s="1"/>
  <c r="B81" i="16"/>
  <c r="U173" i="19"/>
  <c r="U169" i="19"/>
  <c r="U165" i="19"/>
  <c r="U167" i="19"/>
  <c r="U168" i="19"/>
  <c r="U172" i="19"/>
  <c r="U217" i="19"/>
  <c r="U176" i="19"/>
  <c r="U80" i="16"/>
  <c r="U77" i="16"/>
  <c r="U76" i="16" s="1"/>
  <c r="W217" i="15"/>
  <c r="W213" i="15"/>
  <c r="W209" i="15"/>
  <c r="W253" i="15"/>
  <c r="W218" i="15"/>
  <c r="W214" i="15"/>
  <c r="W210" i="15"/>
  <c r="W211" i="15"/>
  <c r="W216" i="15"/>
  <c r="W220" i="15"/>
  <c r="W78" i="12"/>
  <c r="W71" i="12"/>
  <c r="W70" i="12" s="1"/>
  <c r="Q172" i="17"/>
  <c r="Q168" i="17"/>
  <c r="Q164" i="17"/>
  <c r="Q173" i="17"/>
  <c r="Q169" i="17"/>
  <c r="Q165" i="17"/>
  <c r="Q161" i="17"/>
  <c r="Q53" i="16"/>
  <c r="Q174" i="17"/>
  <c r="Q170" i="17"/>
  <c r="Q166" i="17"/>
  <c r="Q162" i="17"/>
  <c r="Q167" i="17"/>
  <c r="Q163" i="17"/>
  <c r="Q175" i="17"/>
  <c r="O86" i="12"/>
  <c r="O57" i="4"/>
  <c r="O132" i="4" s="1"/>
  <c r="U129" i="4"/>
  <c r="O74" i="24"/>
  <c r="O171" i="4" s="1"/>
  <c r="O69" i="4"/>
  <c r="O142" i="4" s="1"/>
  <c r="M191" i="19"/>
  <c r="M187" i="19"/>
  <c r="M183" i="19"/>
  <c r="M229" i="19"/>
  <c r="M192" i="19"/>
  <c r="M188" i="19"/>
  <c r="M185" i="19"/>
  <c r="M81" i="16"/>
  <c r="G113" i="4"/>
  <c r="U171" i="19"/>
  <c r="Q171" i="17"/>
  <c r="J55" i="4"/>
  <c r="J130" i="4" s="1"/>
  <c r="K115" i="11"/>
  <c r="K136" i="11"/>
  <c r="K106" i="11"/>
  <c r="K52" i="8"/>
  <c r="K51" i="8" s="1"/>
  <c r="K107" i="11"/>
  <c r="K112" i="11"/>
  <c r="K108" i="11"/>
  <c r="K105" i="11"/>
  <c r="K109" i="11"/>
  <c r="K113" i="11"/>
  <c r="K55" i="8"/>
  <c r="S74" i="24"/>
  <c r="S171" i="4" s="1"/>
  <c r="S69" i="4"/>
  <c r="S142" i="4" s="1"/>
  <c r="R74" i="24"/>
  <c r="R171" i="4" s="1"/>
  <c r="R69" i="4"/>
  <c r="R142" i="4" s="1"/>
  <c r="W160" i="23"/>
  <c r="F171" i="23"/>
  <c r="N157" i="23"/>
  <c r="M171" i="23"/>
  <c r="L170" i="23"/>
  <c r="L176" i="23"/>
  <c r="L172" i="23"/>
  <c r="L179" i="23"/>
  <c r="L62" i="20"/>
  <c r="L57" i="20"/>
  <c r="L56" i="20" s="1"/>
  <c r="H194" i="21"/>
  <c r="M158" i="23"/>
  <c r="M154" i="23"/>
  <c r="M161" i="23"/>
  <c r="M151" i="23"/>
  <c r="M155" i="23"/>
  <c r="M163" i="23"/>
  <c r="M61" i="20"/>
  <c r="M57" i="20"/>
  <c r="M56" i="20" s="1"/>
  <c r="T175" i="23"/>
  <c r="G190" i="19"/>
  <c r="W172" i="18"/>
  <c r="W168" i="18"/>
  <c r="W164" i="18"/>
  <c r="W173" i="18"/>
  <c r="W169" i="18"/>
  <c r="W165" i="18"/>
  <c r="W161" i="18"/>
  <c r="W217" i="18"/>
  <c r="W174" i="18"/>
  <c r="W170" i="18"/>
  <c r="W162" i="18"/>
  <c r="W163" i="18"/>
  <c r="W97" i="16"/>
  <c r="W95" i="16" s="1"/>
  <c r="W167" i="18"/>
  <c r="W175" i="18"/>
  <c r="N184" i="19"/>
  <c r="I167" i="19"/>
  <c r="I217" i="19"/>
  <c r="I176" i="19"/>
  <c r="I172" i="19"/>
  <c r="I168" i="19"/>
  <c r="I173" i="19"/>
  <c r="I169" i="19"/>
  <c r="I165" i="19"/>
  <c r="I80" i="16"/>
  <c r="I77" i="16"/>
  <c r="I76" i="16" s="1"/>
  <c r="F172" i="18"/>
  <c r="F168" i="18"/>
  <c r="F164" i="18"/>
  <c r="F173" i="18"/>
  <c r="F169" i="18"/>
  <c r="F165" i="18"/>
  <c r="F161" i="18"/>
  <c r="F217" i="18"/>
  <c r="F174" i="18"/>
  <c r="F170" i="18"/>
  <c r="F162" i="18"/>
  <c r="F167" i="18"/>
  <c r="F97" i="16"/>
  <c r="F95" i="16" s="1"/>
  <c r="F175" i="18"/>
  <c r="F163" i="18"/>
  <c r="E191" i="19"/>
  <c r="E187" i="19"/>
  <c r="E183" i="19"/>
  <c r="E229" i="19"/>
  <c r="E192" i="19"/>
  <c r="E188" i="19"/>
  <c r="E185" i="19"/>
  <c r="E81" i="16"/>
  <c r="E79" i="16" s="1"/>
  <c r="E77" i="16"/>
  <c r="E76" i="16" s="1"/>
  <c r="T190" i="19"/>
  <c r="N173" i="19"/>
  <c r="N169" i="19"/>
  <c r="N165" i="19"/>
  <c r="N167" i="19"/>
  <c r="N176" i="19"/>
  <c r="N168" i="19"/>
  <c r="N172" i="19"/>
  <c r="N217" i="19"/>
  <c r="N80" i="16"/>
  <c r="N77" i="16"/>
  <c r="N76" i="16" s="1"/>
  <c r="M171" i="19"/>
  <c r="D173" i="17"/>
  <c r="D169" i="17"/>
  <c r="D165" i="17"/>
  <c r="D161" i="17"/>
  <c r="D174" i="17"/>
  <c r="D170" i="17"/>
  <c r="D166" i="17"/>
  <c r="D162" i="17"/>
  <c r="D175" i="17"/>
  <c r="D167" i="17"/>
  <c r="D163" i="17"/>
  <c r="D172" i="17"/>
  <c r="D168" i="17"/>
  <c r="D164" i="17"/>
  <c r="D53" i="16"/>
  <c r="L171" i="17"/>
  <c r="S185" i="19"/>
  <c r="S191" i="19"/>
  <c r="S187" i="19"/>
  <c r="S183" i="19"/>
  <c r="S188" i="19"/>
  <c r="S192" i="19"/>
  <c r="S229" i="19"/>
  <c r="S81" i="16"/>
  <c r="S77" i="16"/>
  <c r="S76" i="16" s="1"/>
  <c r="R233" i="15"/>
  <c r="R71" i="12"/>
  <c r="R70" i="12" s="1"/>
  <c r="R76" i="12"/>
  <c r="F171" i="18"/>
  <c r="R172" i="17"/>
  <c r="R168" i="17"/>
  <c r="R164" i="17"/>
  <c r="R173" i="17"/>
  <c r="R169" i="17"/>
  <c r="R165" i="17"/>
  <c r="R161" i="17"/>
  <c r="R53" i="16"/>
  <c r="R174" i="17"/>
  <c r="R170" i="17"/>
  <c r="R166" i="17"/>
  <c r="R162" i="17"/>
  <c r="R163" i="17"/>
  <c r="R175" i="17"/>
  <c r="R167" i="17"/>
  <c r="I160" i="17"/>
  <c r="C132" i="11"/>
  <c r="C56" i="8"/>
  <c r="C126" i="11"/>
  <c r="C125" i="11"/>
  <c r="C123" i="11"/>
  <c r="C122" i="11"/>
  <c r="C130" i="11"/>
  <c r="C129" i="11"/>
  <c r="C147" i="11"/>
  <c r="G55" i="4"/>
  <c r="V55" i="4"/>
  <c r="V75" i="12"/>
  <c r="V98" i="12" s="1"/>
  <c r="V159" i="4" s="1"/>
  <c r="V105" i="4"/>
  <c r="T96" i="12"/>
  <c r="T157" i="4" s="1"/>
  <c r="T55" i="4"/>
  <c r="I86" i="12"/>
  <c r="I63" i="12"/>
  <c r="I57" i="4"/>
  <c r="I132" i="4" s="1"/>
  <c r="S55" i="4"/>
  <c r="J55" i="8"/>
  <c r="J136" i="11"/>
  <c r="J106" i="11"/>
  <c r="J52" i="8"/>
  <c r="J51" i="8" s="1"/>
  <c r="J107" i="11"/>
  <c r="J112" i="11"/>
  <c r="J108" i="11"/>
  <c r="J113" i="11"/>
  <c r="J105" i="11"/>
  <c r="J109" i="11"/>
  <c r="J115" i="11"/>
  <c r="V86" i="12"/>
  <c r="V57" i="4"/>
  <c r="V132" i="4" s="1"/>
  <c r="L55" i="4"/>
  <c r="B55" i="4"/>
  <c r="B130" i="4" s="1"/>
  <c r="G130" i="11"/>
  <c r="G126" i="11"/>
  <c r="G122" i="11"/>
  <c r="G123" i="11"/>
  <c r="G147" i="11"/>
  <c r="G125" i="11"/>
  <c r="G129" i="11"/>
  <c r="G132" i="11"/>
  <c r="G56" i="8"/>
  <c r="Q100" i="4"/>
  <c r="Q54" i="8"/>
  <c r="M59" i="8"/>
  <c r="M65" i="8"/>
  <c r="M154" i="4" s="1"/>
  <c r="M52" i="4"/>
  <c r="N129" i="11"/>
  <c r="N125" i="11"/>
  <c r="N126" i="11"/>
  <c r="N123" i="11"/>
  <c r="N122" i="11"/>
  <c r="N130" i="11"/>
  <c r="N147" i="11"/>
  <c r="N132" i="11"/>
  <c r="N56" i="8"/>
  <c r="N54" i="8" s="1"/>
  <c r="N52" i="8"/>
  <c r="N51" i="8" s="1"/>
  <c r="D65" i="8"/>
  <c r="D154" i="4" s="1"/>
  <c r="M5" i="7"/>
  <c r="M54" i="7" s="1"/>
  <c r="F44" i="6"/>
  <c r="D43" i="6"/>
  <c r="D48" i="6"/>
  <c r="S42" i="6"/>
  <c r="I45" i="6"/>
  <c r="F45" i="5"/>
  <c r="U45" i="6"/>
  <c r="W41" i="6"/>
  <c r="T45" i="6"/>
  <c r="T41" i="6" s="1"/>
  <c r="N42" i="6"/>
  <c r="P27" i="5"/>
  <c r="V47" i="6"/>
  <c r="U42" i="6"/>
  <c r="P5" i="7"/>
  <c r="T161" i="23"/>
  <c r="T155" i="23"/>
  <c r="T154" i="23"/>
  <c r="T163" i="23"/>
  <c r="T158" i="23"/>
  <c r="T151" i="23"/>
  <c r="T61" i="20"/>
  <c r="T57" i="20"/>
  <c r="T56" i="20" s="1"/>
  <c r="K161" i="23"/>
  <c r="K155" i="23"/>
  <c r="K163" i="23"/>
  <c r="K154" i="23"/>
  <c r="K158" i="23"/>
  <c r="K151" i="23"/>
  <c r="K57" i="20"/>
  <c r="K56" i="20" s="1"/>
  <c r="K61" i="20"/>
  <c r="C96" i="12"/>
  <c r="C157" i="4" s="1"/>
  <c r="C55" i="4"/>
  <c r="E96" i="12"/>
  <c r="E157" i="4" s="1"/>
  <c r="E55" i="4"/>
  <c r="M43" i="6"/>
  <c r="M48" i="6"/>
  <c r="N89" i="16"/>
  <c r="V170" i="23"/>
  <c r="V179" i="23"/>
  <c r="V176" i="23"/>
  <c r="V172" i="23"/>
  <c r="V57" i="20"/>
  <c r="V56" i="20" s="1"/>
  <c r="V62" i="20"/>
  <c r="V173" i="19"/>
  <c r="V169" i="19"/>
  <c r="V165" i="19"/>
  <c r="V167" i="19"/>
  <c r="V168" i="19"/>
  <c r="V172" i="19"/>
  <c r="V217" i="19"/>
  <c r="V176" i="19"/>
  <c r="V80" i="16"/>
  <c r="V77" i="16"/>
  <c r="V76" i="16" s="1"/>
  <c r="L5" i="4"/>
  <c r="L3" i="4"/>
  <c r="V74" i="24"/>
  <c r="V171" i="4" s="1"/>
  <c r="V69" i="4"/>
  <c r="V142" i="4" s="1"/>
  <c r="K74" i="24"/>
  <c r="K171" i="4" s="1"/>
  <c r="K69" i="4"/>
  <c r="K142" i="4" s="1"/>
  <c r="J74" i="24"/>
  <c r="J171" i="4" s="1"/>
  <c r="J69" i="4"/>
  <c r="J142" i="4" s="1"/>
  <c r="T160" i="23"/>
  <c r="P158" i="23"/>
  <c r="P163" i="23"/>
  <c r="P155" i="23"/>
  <c r="P151" i="23"/>
  <c r="P161" i="23"/>
  <c r="P154" i="23"/>
  <c r="P61" i="20"/>
  <c r="I179" i="23"/>
  <c r="I176" i="23"/>
  <c r="I172" i="23"/>
  <c r="I170" i="23"/>
  <c r="I62" i="20"/>
  <c r="H165" i="23"/>
  <c r="U160" i="23"/>
  <c r="K157" i="23"/>
  <c r="M205" i="23"/>
  <c r="N175" i="23"/>
  <c r="R146" i="23"/>
  <c r="B143" i="23"/>
  <c r="B139" i="23"/>
  <c r="B144" i="23"/>
  <c r="B140" i="23"/>
  <c r="B137" i="23"/>
  <c r="B132" i="23" s="1"/>
  <c r="B57" i="20"/>
  <c r="B56" i="20" s="1"/>
  <c r="B60" i="20"/>
  <c r="Q143" i="23"/>
  <c r="Q139" i="23"/>
  <c r="Q144" i="23"/>
  <c r="Q140" i="23"/>
  <c r="Q137" i="23"/>
  <c r="Q132" i="23" s="1"/>
  <c r="Q57" i="20"/>
  <c r="Q56" i="20" s="1"/>
  <c r="Q60" i="20"/>
  <c r="I151" i="23"/>
  <c r="I163" i="23"/>
  <c r="I155" i="23"/>
  <c r="I154" i="23"/>
  <c r="I161" i="23"/>
  <c r="I158" i="23"/>
  <c r="I61" i="20"/>
  <c r="G163" i="23"/>
  <c r="G155" i="23"/>
  <c r="G158" i="23"/>
  <c r="G151" i="23"/>
  <c r="G154" i="23"/>
  <c r="G161" i="23"/>
  <c r="G61" i="20"/>
  <c r="G59" i="20" s="1"/>
  <c r="M194" i="23"/>
  <c r="H143" i="23"/>
  <c r="H139" i="23"/>
  <c r="H144" i="23"/>
  <c r="H140" i="23"/>
  <c r="H137" i="23"/>
  <c r="H60" i="20"/>
  <c r="H57" i="20"/>
  <c r="H56" i="20" s="1"/>
  <c r="T65" i="4"/>
  <c r="T138" i="4" s="1"/>
  <c r="S76" i="20"/>
  <c r="S167" i="4" s="1"/>
  <c r="S65" i="4"/>
  <c r="S138" i="4" s="1"/>
  <c r="O172" i="18"/>
  <c r="O168" i="18"/>
  <c r="O164" i="18"/>
  <c r="O173" i="18"/>
  <c r="O169" i="18"/>
  <c r="O165" i="18"/>
  <c r="O161" i="18"/>
  <c r="O217" i="18"/>
  <c r="O174" i="18"/>
  <c r="O170" i="18"/>
  <c r="O162" i="18"/>
  <c r="O175" i="18"/>
  <c r="O97" i="16"/>
  <c r="O95" i="16" s="1"/>
  <c r="O163" i="18"/>
  <c r="O167" i="18"/>
  <c r="O171" i="18"/>
  <c r="J229" i="19"/>
  <c r="J192" i="19"/>
  <c r="J188" i="19"/>
  <c r="J185" i="19"/>
  <c r="J191" i="19"/>
  <c r="J187" i="19"/>
  <c r="J183" i="19"/>
  <c r="J81" i="16"/>
  <c r="T175" i="18"/>
  <c r="T167" i="18"/>
  <c r="T163" i="18"/>
  <c r="T172" i="18"/>
  <c r="T168" i="18"/>
  <c r="T164" i="18"/>
  <c r="T173" i="18"/>
  <c r="T169" i="18"/>
  <c r="T165" i="18"/>
  <c r="T161" i="18"/>
  <c r="T162" i="18"/>
  <c r="T217" i="18"/>
  <c r="T170" i="18"/>
  <c r="T174" i="18"/>
  <c r="T97" i="16"/>
  <c r="T95" i="16" s="1"/>
  <c r="D171" i="17"/>
  <c r="D217" i="19"/>
  <c r="J185" i="15"/>
  <c r="J182" i="15"/>
  <c r="J178" i="15"/>
  <c r="J233" i="15"/>
  <c r="J183" i="15"/>
  <c r="J179" i="15"/>
  <c r="J71" i="12"/>
  <c r="J70" i="12" s="1"/>
  <c r="J176" i="15"/>
  <c r="J76" i="12"/>
  <c r="T166" i="18"/>
  <c r="K173" i="17"/>
  <c r="K169" i="17"/>
  <c r="K165" i="17"/>
  <c r="K161" i="17"/>
  <c r="K53" i="16"/>
  <c r="K174" i="17"/>
  <c r="K170" i="17"/>
  <c r="K166" i="17"/>
  <c r="K162" i="17"/>
  <c r="K175" i="17"/>
  <c r="K167" i="17"/>
  <c r="K163" i="17"/>
  <c r="K172" i="17"/>
  <c r="K168" i="17"/>
  <c r="K164" i="17"/>
  <c r="V253" i="15"/>
  <c r="V217" i="15"/>
  <c r="V213" i="15"/>
  <c r="V209" i="15"/>
  <c r="V218" i="15"/>
  <c r="V214" i="15"/>
  <c r="V210" i="15"/>
  <c r="V211" i="15"/>
  <c r="V220" i="15"/>
  <c r="V78" i="12"/>
  <c r="V71" i="12"/>
  <c r="V70" i="12" s="1"/>
  <c r="D102" i="4"/>
  <c r="W113" i="11"/>
  <c r="W136" i="11"/>
  <c r="W112" i="11"/>
  <c r="W108" i="11"/>
  <c r="W109" i="11"/>
  <c r="W105" i="11"/>
  <c r="W106" i="11"/>
  <c r="W52" i="8"/>
  <c r="W51" i="8" s="1"/>
  <c r="W55" i="8"/>
  <c r="W115" i="11"/>
  <c r="W107" i="11"/>
  <c r="W111" i="11"/>
  <c r="R147" i="11"/>
  <c r="R123" i="11"/>
  <c r="R126" i="11"/>
  <c r="R125" i="11"/>
  <c r="R122" i="11"/>
  <c r="R130" i="11"/>
  <c r="R129" i="11"/>
  <c r="R56" i="8"/>
  <c r="R132" i="11"/>
  <c r="N55" i="4"/>
  <c r="R128" i="11"/>
  <c r="K128" i="11"/>
  <c r="W105" i="4"/>
  <c r="W75" i="12"/>
  <c r="W98" i="12" s="1"/>
  <c r="W159" i="4" s="1"/>
  <c r="T67" i="8"/>
  <c r="T156" i="4" s="1"/>
  <c r="J111" i="11"/>
  <c r="P59" i="8"/>
  <c r="P52" i="4"/>
  <c r="G128" i="11"/>
  <c r="K5" i="7"/>
  <c r="K55" i="7" s="1"/>
  <c r="K5" i="5"/>
  <c r="K48" i="5" s="1"/>
  <c r="E5" i="4"/>
  <c r="E3" i="4"/>
  <c r="C115" i="11"/>
  <c r="C106" i="11"/>
  <c r="C52" i="8"/>
  <c r="C51" i="8" s="1"/>
  <c r="C107" i="11"/>
  <c r="C112" i="11"/>
  <c r="C108" i="11"/>
  <c r="C113" i="11"/>
  <c r="C55" i="8"/>
  <c r="C105" i="11"/>
  <c r="C136" i="11"/>
  <c r="C109" i="11"/>
  <c r="I54" i="8"/>
  <c r="I100" i="4"/>
  <c r="R48" i="6"/>
  <c r="R47" i="6"/>
  <c r="V46" i="6"/>
  <c r="S43" i="6"/>
  <c r="I42" i="6"/>
  <c r="E46" i="6"/>
  <c r="J43" i="6"/>
  <c r="M45" i="6"/>
  <c r="L45" i="6"/>
  <c r="L41" i="6" s="1"/>
  <c r="F42" i="6"/>
  <c r="E99" i="4"/>
  <c r="T47" i="6"/>
  <c r="M42" i="6"/>
  <c r="V47" i="5"/>
  <c r="F48" i="5"/>
  <c r="U99" i="4"/>
  <c r="E47" i="6"/>
  <c r="T170" i="23"/>
  <c r="T179" i="23"/>
  <c r="T176" i="23"/>
  <c r="T172" i="23"/>
  <c r="T62" i="20"/>
  <c r="W52" i="16"/>
  <c r="W91" i="16"/>
  <c r="W89" i="16" s="1"/>
  <c r="W62" i="4"/>
  <c r="W135" i="4" s="1"/>
  <c r="W27" i="5"/>
  <c r="E74" i="24"/>
  <c r="E171" i="4" s="1"/>
  <c r="E69" i="4"/>
  <c r="E142" i="4" s="1"/>
  <c r="T153" i="23"/>
  <c r="U171" i="23"/>
  <c r="N65" i="4"/>
  <c r="N138" i="4" s="1"/>
  <c r="V184" i="19"/>
  <c r="C185" i="19"/>
  <c r="C191" i="19"/>
  <c r="C187" i="19"/>
  <c r="C183" i="19"/>
  <c r="C229" i="19"/>
  <c r="C188" i="19"/>
  <c r="C192" i="19"/>
  <c r="C77" i="16"/>
  <c r="C76" i="16" s="1"/>
  <c r="C81" i="16"/>
  <c r="E61" i="4"/>
  <c r="E134" i="4" s="1"/>
  <c r="M95" i="16"/>
  <c r="F253" i="15"/>
  <c r="F217" i="15"/>
  <c r="F213" i="15"/>
  <c r="F209" i="15"/>
  <c r="F218" i="15"/>
  <c r="F214" i="15"/>
  <c r="F210" i="15"/>
  <c r="F211" i="15"/>
  <c r="F220" i="15"/>
  <c r="F78" i="12"/>
  <c r="F71" i="12"/>
  <c r="F70" i="12" s="1"/>
  <c r="F216" i="15"/>
  <c r="O63" i="12"/>
  <c r="P54" i="8"/>
  <c r="P99" i="4" s="1"/>
  <c r="P100" i="4"/>
  <c r="U5" i="4"/>
  <c r="U130" i="4" s="1"/>
  <c r="U3" i="4"/>
  <c r="C44" i="6"/>
  <c r="N74" i="24"/>
  <c r="N171" i="4" s="1"/>
  <c r="N69" i="4"/>
  <c r="N142" i="4" s="1"/>
  <c r="C74" i="24"/>
  <c r="C171" i="4" s="1"/>
  <c r="C69" i="4"/>
  <c r="C142" i="4" s="1"/>
  <c r="B74" i="24"/>
  <c r="B171" i="4" s="1"/>
  <c r="B69" i="4"/>
  <c r="B142" i="4" s="1"/>
  <c r="W171" i="23"/>
  <c r="H158" i="23"/>
  <c r="H163" i="23"/>
  <c r="H155" i="23"/>
  <c r="H151" i="23"/>
  <c r="H153" i="23"/>
  <c r="H154" i="23"/>
  <c r="H161" i="23"/>
  <c r="H61" i="20"/>
  <c r="I171" i="23"/>
  <c r="P160" i="23"/>
  <c r="E179" i="23"/>
  <c r="E170" i="23"/>
  <c r="E176" i="23"/>
  <c r="E172" i="23"/>
  <c r="E62" i="20"/>
  <c r="D170" i="23"/>
  <c r="D179" i="23"/>
  <c r="D176" i="23"/>
  <c r="D172" i="23"/>
  <c r="D62" i="20"/>
  <c r="D57" i="20"/>
  <c r="D56" i="20" s="1"/>
  <c r="K160" i="23"/>
  <c r="G165" i="23"/>
  <c r="C146" i="23"/>
  <c r="I160" i="23"/>
  <c r="G157" i="23"/>
  <c r="G191" i="19"/>
  <c r="G187" i="19"/>
  <c r="G183" i="19"/>
  <c r="G229" i="19"/>
  <c r="G192" i="19"/>
  <c r="G188" i="19"/>
  <c r="G185" i="19"/>
  <c r="G81" i="16"/>
  <c r="G77" i="16"/>
  <c r="G76" i="16" s="1"/>
  <c r="Q217" i="18"/>
  <c r="G172" i="18"/>
  <c r="G168" i="18"/>
  <c r="G164" i="18"/>
  <c r="G173" i="18"/>
  <c r="G169" i="18"/>
  <c r="G165" i="18"/>
  <c r="G161" i="18"/>
  <c r="G217" i="18"/>
  <c r="G174" i="18"/>
  <c r="G170" i="18"/>
  <c r="G162" i="18"/>
  <c r="G97" i="16"/>
  <c r="G95" i="16" s="1"/>
  <c r="G175" i="18"/>
  <c r="G163" i="18"/>
  <c r="G167" i="18"/>
  <c r="F191" i="19"/>
  <c r="F187" i="19"/>
  <c r="F183" i="19"/>
  <c r="F229" i="19"/>
  <c r="F192" i="19"/>
  <c r="F188" i="19"/>
  <c r="F185" i="19"/>
  <c r="F81" i="16"/>
  <c r="U191" i="19"/>
  <c r="U187" i="19"/>
  <c r="U183" i="19"/>
  <c r="U229" i="19"/>
  <c r="U192" i="19"/>
  <c r="U188" i="19"/>
  <c r="U185" i="19"/>
  <c r="U81" i="16"/>
  <c r="D185" i="19"/>
  <c r="D191" i="19"/>
  <c r="D187" i="19"/>
  <c r="D183" i="19"/>
  <c r="D184" i="19"/>
  <c r="D188" i="19"/>
  <c r="D192" i="19"/>
  <c r="D229" i="19"/>
  <c r="D77" i="16"/>
  <c r="D76" i="16" s="1"/>
  <c r="D81" i="16"/>
  <c r="D79" i="16" s="1"/>
  <c r="D108" i="4" s="1"/>
  <c r="H160" i="18"/>
  <c r="K185" i="19"/>
  <c r="K191" i="19"/>
  <c r="K187" i="19"/>
  <c r="K183" i="19"/>
  <c r="K188" i="19"/>
  <c r="K192" i="19"/>
  <c r="K81" i="16"/>
  <c r="K229" i="19"/>
  <c r="K77" i="16"/>
  <c r="K76" i="16" s="1"/>
  <c r="G160" i="17"/>
  <c r="B185" i="15"/>
  <c r="B182" i="15"/>
  <c r="B178" i="15"/>
  <c r="B233" i="15"/>
  <c r="B183" i="15"/>
  <c r="B179" i="15"/>
  <c r="B71" i="12"/>
  <c r="B70" i="12" s="1"/>
  <c r="B76" i="12"/>
  <c r="B176" i="15"/>
  <c r="U175" i="18"/>
  <c r="U167" i="18"/>
  <c r="U163" i="18"/>
  <c r="U172" i="18"/>
  <c r="U168" i="18"/>
  <c r="U164" i="18"/>
  <c r="U173" i="18"/>
  <c r="U169" i="18"/>
  <c r="U165" i="18"/>
  <c r="U161" i="18"/>
  <c r="U217" i="18"/>
  <c r="U170" i="18"/>
  <c r="U97" i="16"/>
  <c r="U95" i="16" s="1"/>
  <c r="U174" i="18"/>
  <c r="U162" i="18"/>
  <c r="E175" i="18"/>
  <c r="E167" i="18"/>
  <c r="E163" i="18"/>
  <c r="E172" i="18"/>
  <c r="E168" i="18"/>
  <c r="E164" i="18"/>
  <c r="E173" i="18"/>
  <c r="E169" i="18"/>
  <c r="E165" i="18"/>
  <c r="E161" i="18"/>
  <c r="E174" i="18"/>
  <c r="E162" i="18"/>
  <c r="E97" i="16"/>
  <c r="E95" i="16" s="1"/>
  <c r="E170" i="18"/>
  <c r="E217" i="18"/>
  <c r="O112" i="11"/>
  <c r="O108" i="11"/>
  <c r="O113" i="11"/>
  <c r="O109" i="11"/>
  <c r="O105" i="11"/>
  <c r="O115" i="11"/>
  <c r="O106" i="11"/>
  <c r="O52" i="8"/>
  <c r="O51" i="8" s="1"/>
  <c r="O111" i="11"/>
  <c r="O55" i="8"/>
  <c r="O136" i="11"/>
  <c r="O107" i="11"/>
  <c r="J147" i="11"/>
  <c r="J123" i="11"/>
  <c r="J130" i="11"/>
  <c r="J129" i="11"/>
  <c r="J132" i="11"/>
  <c r="J56" i="8"/>
  <c r="J125" i="11"/>
  <c r="J126" i="11"/>
  <c r="J122" i="11"/>
  <c r="F63" i="12"/>
  <c r="F75" i="12"/>
  <c r="F98" i="12" s="1"/>
  <c r="F159" i="4" s="1"/>
  <c r="F99" i="12"/>
  <c r="F160" i="4" s="1"/>
  <c r="F105" i="4"/>
  <c r="W86" i="12"/>
  <c r="W57" i="4"/>
  <c r="W132" i="4" s="1"/>
  <c r="K55" i="4"/>
  <c r="B101" i="4"/>
  <c r="B67" i="8"/>
  <c r="B156" i="4" s="1"/>
  <c r="H54" i="8"/>
  <c r="H99" i="4" s="1"/>
  <c r="H100" i="4"/>
  <c r="P86" i="12"/>
  <c r="P63" i="12"/>
  <c r="P57" i="4"/>
  <c r="P132" i="4" s="1"/>
  <c r="R55" i="4"/>
  <c r="R130" i="4" s="1"/>
  <c r="Q100" i="11"/>
  <c r="F129" i="11"/>
  <c r="F125" i="11"/>
  <c r="F126" i="11"/>
  <c r="F123" i="11"/>
  <c r="F122" i="11"/>
  <c r="F130" i="11"/>
  <c r="F147" i="11"/>
  <c r="F132" i="11"/>
  <c r="F52" i="8"/>
  <c r="F51" i="8" s="1"/>
  <c r="F56" i="8"/>
  <c r="L5" i="5"/>
  <c r="L48" i="5" s="1"/>
  <c r="S115" i="11"/>
  <c r="S106" i="11"/>
  <c r="S52" i="8"/>
  <c r="S51" i="8" s="1"/>
  <c r="S136" i="11"/>
  <c r="S107" i="11"/>
  <c r="S112" i="11"/>
  <c r="S108" i="11"/>
  <c r="S105" i="11"/>
  <c r="S109" i="11"/>
  <c r="S55" i="8"/>
  <c r="S113" i="11"/>
  <c r="C111" i="11"/>
  <c r="O54" i="7"/>
  <c r="J48" i="6"/>
  <c r="J47" i="6"/>
  <c r="N46" i="6"/>
  <c r="U43" i="6"/>
  <c r="K42" i="6"/>
  <c r="K47" i="6"/>
  <c r="Q48" i="6"/>
  <c r="N61" i="4"/>
  <c r="N134" i="4" s="1"/>
  <c r="E45" i="6"/>
  <c r="G41" i="6"/>
  <c r="J54" i="7"/>
  <c r="D45" i="6"/>
  <c r="G27" i="5"/>
  <c r="S45" i="6"/>
  <c r="E42" i="6"/>
  <c r="F5" i="7"/>
  <c r="F55" i="7" s="1"/>
  <c r="H5" i="7"/>
  <c r="Q46" i="6"/>
  <c r="D47" i="6"/>
  <c r="W74" i="24"/>
  <c r="W171" i="4" s="1"/>
  <c r="W69" i="4"/>
  <c r="W142" i="4" s="1"/>
  <c r="C173" i="17"/>
  <c r="C169" i="17"/>
  <c r="C165" i="17"/>
  <c r="C161" i="17"/>
  <c r="C53" i="16"/>
  <c r="C174" i="17"/>
  <c r="C170" i="17"/>
  <c r="C166" i="17"/>
  <c r="C162" i="17"/>
  <c r="C175" i="17"/>
  <c r="C167" i="17"/>
  <c r="C163" i="17"/>
  <c r="C172" i="17"/>
  <c r="C164" i="17"/>
  <c r="C168" i="17"/>
  <c r="Q233" i="15"/>
  <c r="Q71" i="12"/>
  <c r="Q70" i="12" s="1"/>
  <c r="Q76" i="12"/>
  <c r="T65" i="8"/>
  <c r="T154" i="4" s="1"/>
  <c r="T74" i="24"/>
  <c r="T171" i="4" s="1"/>
  <c r="T69" i="4"/>
  <c r="T142" i="4" s="1"/>
  <c r="S146" i="23"/>
  <c r="W157" i="23"/>
  <c r="I160" i="18"/>
  <c r="C65" i="4"/>
  <c r="C138" i="4" s="1"/>
  <c r="G61" i="4"/>
  <c r="G134" i="4" s="1"/>
  <c r="H86" i="12"/>
  <c r="H63" i="12"/>
  <c r="H57" i="4"/>
  <c r="H132" i="4" s="1"/>
  <c r="N43" i="6"/>
  <c r="C27" i="5"/>
  <c r="Q27" i="5"/>
  <c r="E47" i="5"/>
  <c r="F74" i="24"/>
  <c r="F171" i="4" s="1"/>
  <c r="F69" i="4"/>
  <c r="F142" i="4" s="1"/>
  <c r="U74" i="24"/>
  <c r="U171" i="4" s="1"/>
  <c r="U69" i="4"/>
  <c r="U142" i="4" s="1"/>
  <c r="T157" i="23"/>
  <c r="E171" i="23"/>
  <c r="F175" i="23"/>
  <c r="D171" i="23"/>
  <c r="W153" i="23"/>
  <c r="R143" i="23"/>
  <c r="R139" i="23"/>
  <c r="R144" i="23"/>
  <c r="R140" i="23"/>
  <c r="R137" i="23"/>
  <c r="R57" i="20"/>
  <c r="R56" i="20" s="1"/>
  <c r="R60" i="20"/>
  <c r="I141" i="23"/>
  <c r="E158" i="23"/>
  <c r="E161" i="23"/>
  <c r="E163" i="23"/>
  <c r="E155" i="23"/>
  <c r="E151" i="23"/>
  <c r="E154" i="23"/>
  <c r="E61" i="20"/>
  <c r="E57" i="20"/>
  <c r="E56" i="20" s="1"/>
  <c r="V65" i="4"/>
  <c r="V138" i="4" s="1"/>
  <c r="L65" i="4"/>
  <c r="L138" i="4" s="1"/>
  <c r="D171" i="18"/>
  <c r="U65" i="4"/>
  <c r="U138" i="4" s="1"/>
  <c r="K65" i="4"/>
  <c r="K138" i="4" s="1"/>
  <c r="R167" i="19"/>
  <c r="R217" i="19"/>
  <c r="R176" i="19"/>
  <c r="R173" i="19"/>
  <c r="R169" i="19"/>
  <c r="R165" i="19"/>
  <c r="R168" i="19"/>
  <c r="R172" i="19"/>
  <c r="R80" i="16"/>
  <c r="R77" i="16"/>
  <c r="R76" i="16" s="1"/>
  <c r="F184" i="19"/>
  <c r="W167" i="19"/>
  <c r="W217" i="19"/>
  <c r="W176" i="19"/>
  <c r="W172" i="19"/>
  <c r="W168" i="19"/>
  <c r="W169" i="19"/>
  <c r="W173" i="19"/>
  <c r="W77" i="16"/>
  <c r="W76" i="16" s="1"/>
  <c r="W165" i="19"/>
  <c r="W80" i="16"/>
  <c r="U184" i="19"/>
  <c r="W171" i="19"/>
  <c r="L175" i="18"/>
  <c r="L167" i="18"/>
  <c r="L163" i="18"/>
  <c r="L172" i="18"/>
  <c r="L168" i="18"/>
  <c r="L164" i="18"/>
  <c r="L173" i="18"/>
  <c r="L169" i="18"/>
  <c r="L165" i="18"/>
  <c r="L161" i="18"/>
  <c r="L174" i="18"/>
  <c r="L162" i="18"/>
  <c r="L170" i="18"/>
  <c r="L97" i="16"/>
  <c r="L95" i="16" s="1"/>
  <c r="L217" i="18"/>
  <c r="F173" i="19"/>
  <c r="F169" i="19"/>
  <c r="F165" i="19"/>
  <c r="F167" i="19"/>
  <c r="F217" i="19"/>
  <c r="F176" i="19"/>
  <c r="F80" i="16"/>
  <c r="F172" i="19"/>
  <c r="F77" i="16"/>
  <c r="F76" i="16" s="1"/>
  <c r="F168" i="19"/>
  <c r="D109" i="4"/>
  <c r="K184" i="19"/>
  <c r="H100" i="16"/>
  <c r="H163" i="4" s="1"/>
  <c r="H61" i="4"/>
  <c r="H134" i="4" s="1"/>
  <c r="K216" i="15"/>
  <c r="N160" i="17"/>
  <c r="C171" i="17"/>
  <c r="P100" i="16"/>
  <c r="P163" i="4" s="1"/>
  <c r="P61" i="4"/>
  <c r="P134" i="4" s="1"/>
  <c r="H216" i="15"/>
  <c r="J172" i="17"/>
  <c r="J168" i="17"/>
  <c r="J164" i="17"/>
  <c r="J173" i="17"/>
  <c r="J169" i="17"/>
  <c r="J165" i="17"/>
  <c r="J161" i="17"/>
  <c r="J53" i="16"/>
  <c r="J174" i="17"/>
  <c r="J170" i="17"/>
  <c r="J166" i="17"/>
  <c r="J162" i="17"/>
  <c r="J167" i="17"/>
  <c r="J163" i="17"/>
  <c r="J175" i="17"/>
  <c r="N253" i="15"/>
  <c r="N217" i="15"/>
  <c r="N213" i="15"/>
  <c r="N209" i="15"/>
  <c r="N218" i="15"/>
  <c r="N214" i="15"/>
  <c r="N210" i="15"/>
  <c r="N211" i="15"/>
  <c r="N78" i="12"/>
  <c r="N220" i="15"/>
  <c r="N71" i="12"/>
  <c r="N70" i="12" s="1"/>
  <c r="G112" i="11"/>
  <c r="G108" i="11"/>
  <c r="G115" i="11"/>
  <c r="G113" i="11"/>
  <c r="G109" i="11"/>
  <c r="G105" i="11"/>
  <c r="G136" i="11"/>
  <c r="G106" i="11"/>
  <c r="G52" i="8"/>
  <c r="G51" i="8" s="1"/>
  <c r="G55" i="8"/>
  <c r="G107" i="11"/>
  <c r="G111" i="11"/>
  <c r="M96" i="12"/>
  <c r="M157" i="4" s="1"/>
  <c r="M55" i="4"/>
  <c r="C128" i="11"/>
  <c r="P233" i="15"/>
  <c r="P71" i="12"/>
  <c r="P70" i="12" s="1"/>
  <c r="P76" i="12"/>
  <c r="T5" i="4"/>
  <c r="T3" i="4"/>
  <c r="B55" i="8"/>
  <c r="B106" i="11"/>
  <c r="B52" i="8"/>
  <c r="B51" i="8" s="1"/>
  <c r="B107" i="11"/>
  <c r="B115" i="11"/>
  <c r="B112" i="11"/>
  <c r="B108" i="11"/>
  <c r="B136" i="11"/>
  <c r="B109" i="11"/>
  <c r="B113" i="11"/>
  <c r="B105" i="11"/>
  <c r="R59" i="8"/>
  <c r="R52" i="4"/>
  <c r="H59" i="8"/>
  <c r="H52" i="4"/>
  <c r="N57" i="4"/>
  <c r="N132" i="4" s="1"/>
  <c r="N86" i="12"/>
  <c r="W130" i="11"/>
  <c r="W126" i="11"/>
  <c r="W122" i="11"/>
  <c r="W132" i="11"/>
  <c r="W123" i="11"/>
  <c r="W56" i="8"/>
  <c r="W129" i="11"/>
  <c r="W147" i="11"/>
  <c r="W125" i="11"/>
  <c r="W128" i="11"/>
  <c r="F128" i="11"/>
  <c r="D96" i="12"/>
  <c r="D157" i="4" s="1"/>
  <c r="J53" i="7"/>
  <c r="C5" i="7"/>
  <c r="F46" i="5"/>
  <c r="V44" i="6"/>
  <c r="B42" i="6"/>
  <c r="B47" i="6"/>
  <c r="F46" i="6"/>
  <c r="S27" i="5"/>
  <c r="I48" i="6"/>
  <c r="N47" i="6"/>
  <c r="N45" i="6"/>
  <c r="P41" i="6"/>
  <c r="S44" i="6"/>
  <c r="F47" i="5"/>
  <c r="R44" i="6"/>
  <c r="R41" i="6" s="1"/>
  <c r="K45" i="6"/>
  <c r="R5" i="7"/>
  <c r="M47" i="6"/>
  <c r="R5" i="5"/>
  <c r="E48" i="5"/>
  <c r="H27" i="5"/>
  <c r="B48" i="6"/>
  <c r="H132" i="23" l="1"/>
  <c r="K146" i="23"/>
  <c r="O53" i="7"/>
  <c r="M146" i="23"/>
  <c r="C113" i="4"/>
  <c r="C77" i="20"/>
  <c r="C168" i="4" s="1"/>
  <c r="C59" i="20"/>
  <c r="E165" i="23"/>
  <c r="J52" i="7"/>
  <c r="L165" i="23"/>
  <c r="U165" i="23"/>
  <c r="R165" i="23"/>
  <c r="T165" i="23"/>
  <c r="V165" i="23"/>
  <c r="T53" i="7"/>
  <c r="T52" i="7"/>
  <c r="R178" i="19"/>
  <c r="J178" i="19"/>
  <c r="C178" i="19"/>
  <c r="O52" i="7"/>
  <c r="O47" i="7" s="1"/>
  <c r="B55" i="7"/>
  <c r="V62" i="4"/>
  <c r="V135" i="4" s="1"/>
  <c r="V91" i="16"/>
  <c r="V89" i="16" s="1"/>
  <c r="V52" i="16"/>
  <c r="V61" i="4" s="1"/>
  <c r="V134" i="4" s="1"/>
  <c r="M160" i="17"/>
  <c r="O62" i="4"/>
  <c r="O135" i="4" s="1"/>
  <c r="O101" i="16"/>
  <c r="O164" i="4" s="1"/>
  <c r="O52" i="16"/>
  <c r="O91" i="16"/>
  <c r="O89" i="16" s="1"/>
  <c r="J160" i="17"/>
  <c r="M62" i="4"/>
  <c r="M135" i="4" s="1"/>
  <c r="M52" i="16"/>
  <c r="M61" i="4" s="1"/>
  <c r="M134" i="4" s="1"/>
  <c r="M91" i="16"/>
  <c r="M89" i="16" s="1"/>
  <c r="L160" i="18"/>
  <c r="U160" i="18"/>
  <c r="N53" i="7"/>
  <c r="T55" i="7"/>
  <c r="L55" i="7"/>
  <c r="N105" i="4"/>
  <c r="N75" i="12"/>
  <c r="O105" i="4"/>
  <c r="O75" i="12"/>
  <c r="Q107" i="4"/>
  <c r="Q101" i="12"/>
  <c r="Q162" i="4" s="1"/>
  <c r="S105" i="4"/>
  <c r="S75" i="12"/>
  <c r="K105" i="4"/>
  <c r="K75" i="12"/>
  <c r="R107" i="4"/>
  <c r="R101" i="12"/>
  <c r="R162" i="4" s="1"/>
  <c r="V204" i="15"/>
  <c r="L75" i="12"/>
  <c r="L105" i="4"/>
  <c r="M130" i="4"/>
  <c r="B53" i="7"/>
  <c r="B54" i="7"/>
  <c r="Q55" i="7"/>
  <c r="W53" i="7"/>
  <c r="V55" i="7"/>
  <c r="W54" i="7"/>
  <c r="Q52" i="7"/>
  <c r="K100" i="11"/>
  <c r="Q53" i="7"/>
  <c r="G117" i="11"/>
  <c r="G55" i="7"/>
  <c r="G53" i="7"/>
  <c r="J117" i="11"/>
  <c r="L54" i="7"/>
  <c r="N54" i="7"/>
  <c r="G52" i="7"/>
  <c r="D55" i="7"/>
  <c r="L52" i="7"/>
  <c r="N55" i="7"/>
  <c r="W55" i="7"/>
  <c r="I47" i="7"/>
  <c r="D54" i="7"/>
  <c r="D53" i="7"/>
  <c r="H65" i="8"/>
  <c r="H154" i="4" s="1"/>
  <c r="E55" i="7"/>
  <c r="E53" i="7"/>
  <c r="D43" i="5"/>
  <c r="D42" i="5"/>
  <c r="D45" i="5"/>
  <c r="D47" i="5"/>
  <c r="D44" i="5"/>
  <c r="D46" i="5"/>
  <c r="M48" i="5"/>
  <c r="M46" i="5"/>
  <c r="M43" i="5"/>
  <c r="M45" i="5"/>
  <c r="U44" i="5"/>
  <c r="U45" i="5"/>
  <c r="E52" i="7"/>
  <c r="V46" i="5"/>
  <c r="V43" i="5"/>
  <c r="V44" i="5"/>
  <c r="V42" i="5"/>
  <c r="V41" i="5"/>
  <c r="M44" i="5"/>
  <c r="M41" i="5" s="1"/>
  <c r="N5" i="5"/>
  <c r="U46" i="5"/>
  <c r="U42" i="5"/>
  <c r="U41" i="5" s="1"/>
  <c r="D48" i="5"/>
  <c r="F41" i="5"/>
  <c r="H46" i="6"/>
  <c r="H44" i="6"/>
  <c r="H42" i="6"/>
  <c r="H43" i="6"/>
  <c r="H45" i="6"/>
  <c r="E42" i="5"/>
  <c r="B41" i="6"/>
  <c r="U47" i="5"/>
  <c r="E43" i="5"/>
  <c r="M42" i="5"/>
  <c r="U43" i="5"/>
  <c r="M47" i="5"/>
  <c r="D41" i="6"/>
  <c r="V52" i="7"/>
  <c r="V54" i="7"/>
  <c r="J47" i="7"/>
  <c r="U48" i="5"/>
  <c r="E108" i="4"/>
  <c r="E100" i="16"/>
  <c r="E163" i="4" s="1"/>
  <c r="N99" i="4"/>
  <c r="N65" i="8"/>
  <c r="N154" i="4" s="1"/>
  <c r="G112" i="4"/>
  <c r="G76" i="20"/>
  <c r="G167" i="4" s="1"/>
  <c r="S5" i="5"/>
  <c r="G100" i="11"/>
  <c r="Q5" i="5"/>
  <c r="Q48" i="5" s="1"/>
  <c r="B171" i="15"/>
  <c r="G160" i="18"/>
  <c r="E115" i="4"/>
  <c r="E79" i="20"/>
  <c r="E170" i="4" s="1"/>
  <c r="C102" i="16"/>
  <c r="C165" i="4" s="1"/>
  <c r="C110" i="4"/>
  <c r="C79" i="16"/>
  <c r="C108" i="4" s="1"/>
  <c r="T115" i="4"/>
  <c r="T79" i="20"/>
  <c r="T170" i="4" s="1"/>
  <c r="F41" i="6"/>
  <c r="P65" i="8"/>
  <c r="P154" i="4" s="1"/>
  <c r="W73" i="12"/>
  <c r="W104" i="4"/>
  <c r="P114" i="4"/>
  <c r="P78" i="20"/>
  <c r="P169" i="4" s="1"/>
  <c r="E130" i="4"/>
  <c r="P5" i="5"/>
  <c r="P48" i="5" s="1"/>
  <c r="Q99" i="4"/>
  <c r="Q65" i="8"/>
  <c r="Q154" i="4" s="1"/>
  <c r="R52" i="16"/>
  <c r="R101" i="16"/>
  <c r="R164" i="4" s="1"/>
  <c r="R91" i="16"/>
  <c r="R62" i="4"/>
  <c r="R135" i="4" s="1"/>
  <c r="L115" i="4"/>
  <c r="L59" i="20"/>
  <c r="L79" i="20"/>
  <c r="L170" i="4" s="1"/>
  <c r="Q160" i="17"/>
  <c r="U79" i="16"/>
  <c r="U109" i="4"/>
  <c r="U101" i="16"/>
  <c r="U164" i="4" s="1"/>
  <c r="W59" i="20"/>
  <c r="W114" i="4"/>
  <c r="W78" i="20"/>
  <c r="W169" i="4" s="1"/>
  <c r="Q41" i="6"/>
  <c r="M128" i="4"/>
  <c r="I61" i="4"/>
  <c r="I134" i="4" s="1"/>
  <c r="M79" i="16"/>
  <c r="M109" i="4"/>
  <c r="M101" i="16"/>
  <c r="M164" i="4" s="1"/>
  <c r="U115" i="4"/>
  <c r="U79" i="20"/>
  <c r="U170" i="4" s="1"/>
  <c r="V99" i="4"/>
  <c r="V65" i="8"/>
  <c r="T91" i="16"/>
  <c r="T52" i="16"/>
  <c r="T101" i="16"/>
  <c r="T164" i="4" s="1"/>
  <c r="T62" i="4"/>
  <c r="T135" i="4" s="1"/>
  <c r="C41" i="6"/>
  <c r="R45" i="5"/>
  <c r="R43" i="5"/>
  <c r="R42" i="5"/>
  <c r="R47" i="5"/>
  <c r="R46" i="5"/>
  <c r="R44" i="5"/>
  <c r="B100" i="11"/>
  <c r="N107" i="4"/>
  <c r="N101" i="12"/>
  <c r="N162" i="4" s="1"/>
  <c r="N73" i="12"/>
  <c r="C5" i="5"/>
  <c r="R48" i="5"/>
  <c r="G5" i="5"/>
  <c r="S100" i="11"/>
  <c r="P55" i="4"/>
  <c r="P130" i="4" s="1"/>
  <c r="F55" i="4"/>
  <c r="B75" i="12"/>
  <c r="B105" i="4"/>
  <c r="B99" i="12"/>
  <c r="B160" i="4" s="1"/>
  <c r="K178" i="19"/>
  <c r="F107" i="4"/>
  <c r="F101" i="12"/>
  <c r="F162" i="4" s="1"/>
  <c r="M41" i="6"/>
  <c r="T160" i="18"/>
  <c r="N41" i="6"/>
  <c r="S41" i="6"/>
  <c r="J100" i="11"/>
  <c r="J54" i="8"/>
  <c r="J100" i="4"/>
  <c r="J66" i="8"/>
  <c r="J155" i="4" s="1"/>
  <c r="V130" i="4"/>
  <c r="V51" i="4"/>
  <c r="C117" i="11"/>
  <c r="R160" i="17"/>
  <c r="S102" i="16"/>
  <c r="S165" i="4" s="1"/>
  <c r="S110" i="4"/>
  <c r="S79" i="16"/>
  <c r="S108" i="4" s="1"/>
  <c r="W160" i="18"/>
  <c r="K54" i="8"/>
  <c r="K100" i="4"/>
  <c r="K66" i="8"/>
  <c r="K155" i="4" s="1"/>
  <c r="M102" i="16"/>
  <c r="M165" i="4" s="1"/>
  <c r="M110" i="4"/>
  <c r="W107" i="4"/>
  <c r="W101" i="12"/>
  <c r="W162" i="4" s="1"/>
  <c r="W204" i="15"/>
  <c r="L91" i="16"/>
  <c r="L101" i="16"/>
  <c r="L164" i="4" s="1"/>
  <c r="L52" i="16"/>
  <c r="L62" i="4"/>
  <c r="L135" i="4" s="1"/>
  <c r="E51" i="4"/>
  <c r="T160" i="17"/>
  <c r="V160" i="18"/>
  <c r="J59" i="20"/>
  <c r="J113" i="4"/>
  <c r="J77" i="20"/>
  <c r="J168" i="4" s="1"/>
  <c r="H5" i="5"/>
  <c r="H48" i="5" s="1"/>
  <c r="H129" i="4"/>
  <c r="C52" i="7"/>
  <c r="C54" i="7"/>
  <c r="C53" i="7"/>
  <c r="R52" i="7"/>
  <c r="R53" i="7"/>
  <c r="R54" i="7"/>
  <c r="B100" i="4"/>
  <c r="B54" i="8"/>
  <c r="B66" i="8"/>
  <c r="B155" i="4" s="1"/>
  <c r="W79" i="16"/>
  <c r="W108" i="4" s="1"/>
  <c r="W109" i="4"/>
  <c r="R160" i="19"/>
  <c r="E114" i="4"/>
  <c r="E59" i="20"/>
  <c r="E78" i="20"/>
  <c r="E169" i="4" s="1"/>
  <c r="R55" i="7"/>
  <c r="F101" i="4"/>
  <c r="F67" i="8"/>
  <c r="F156" i="4" s="1"/>
  <c r="D178" i="19"/>
  <c r="G79" i="16"/>
  <c r="G110" i="4"/>
  <c r="G102" i="16"/>
  <c r="G165" i="4" s="1"/>
  <c r="C55" i="7"/>
  <c r="W100" i="11"/>
  <c r="G146" i="23"/>
  <c r="E41" i="5"/>
  <c r="V160" i="19"/>
  <c r="P55" i="7"/>
  <c r="P52" i="7"/>
  <c r="P53" i="7"/>
  <c r="N101" i="4"/>
  <c r="N67" i="8"/>
  <c r="N156" i="4" s="1"/>
  <c r="G101" i="4"/>
  <c r="G67" i="8"/>
  <c r="G156" i="4" s="1"/>
  <c r="E102" i="16"/>
  <c r="E165" i="4" s="1"/>
  <c r="E110" i="4"/>
  <c r="B110" i="4"/>
  <c r="B102" i="16"/>
  <c r="B165" i="4" s="1"/>
  <c r="B79" i="16"/>
  <c r="B108" i="4" s="1"/>
  <c r="V178" i="19"/>
  <c r="S54" i="7"/>
  <c r="S52" i="7"/>
  <c r="S53" i="7"/>
  <c r="S55" i="7"/>
  <c r="K107" i="4"/>
  <c r="K73" i="12"/>
  <c r="K101" i="12"/>
  <c r="K162" i="4" s="1"/>
  <c r="L160" i="17"/>
  <c r="F165" i="23"/>
  <c r="P54" i="7"/>
  <c r="G73" i="12"/>
  <c r="G104" i="4"/>
  <c r="V101" i="4"/>
  <c r="V67" i="8"/>
  <c r="V156" i="4" s="1"/>
  <c r="O117" i="11"/>
  <c r="G98" i="12"/>
  <c r="G159" i="4" s="1"/>
  <c r="H171" i="15"/>
  <c r="S117" i="11"/>
  <c r="M160" i="18"/>
  <c r="J79" i="16"/>
  <c r="J108" i="4" s="1"/>
  <c r="J109" i="4"/>
  <c r="Q115" i="4"/>
  <c r="Q79" i="20"/>
  <c r="Q170" i="4" s="1"/>
  <c r="N115" i="4"/>
  <c r="N79" i="20"/>
  <c r="N170" i="4" s="1"/>
  <c r="O59" i="20"/>
  <c r="O114" i="4"/>
  <c r="O78" i="20"/>
  <c r="O169" i="4" s="1"/>
  <c r="I59" i="20"/>
  <c r="I113" i="4"/>
  <c r="I77" i="20"/>
  <c r="I168" i="4" s="1"/>
  <c r="R129" i="4"/>
  <c r="F160" i="19"/>
  <c r="W160" i="19"/>
  <c r="K130" i="4"/>
  <c r="U178" i="19"/>
  <c r="F178" i="19"/>
  <c r="D115" i="4"/>
  <c r="D79" i="20"/>
  <c r="D170" i="4" s="1"/>
  <c r="D59" i="20"/>
  <c r="H146" i="23"/>
  <c r="C100" i="11"/>
  <c r="R101" i="4"/>
  <c r="R67" i="8"/>
  <c r="R156" i="4" s="1"/>
  <c r="J110" i="4"/>
  <c r="J102" i="16"/>
  <c r="J165" i="4" s="1"/>
  <c r="I115" i="4"/>
  <c r="I79" i="20"/>
  <c r="I170" i="4" s="1"/>
  <c r="P146" i="23"/>
  <c r="C130" i="4"/>
  <c r="K59" i="20"/>
  <c r="K114" i="4"/>
  <c r="K78" i="20"/>
  <c r="K169" i="4" s="1"/>
  <c r="S130" i="4"/>
  <c r="T130" i="4"/>
  <c r="G130" i="4"/>
  <c r="G51" i="4"/>
  <c r="W146" i="23"/>
  <c r="V41" i="6"/>
  <c r="U52" i="7"/>
  <c r="U53" i="7"/>
  <c r="U55" i="7"/>
  <c r="K117" i="11"/>
  <c r="T79" i="16"/>
  <c r="T108" i="4" s="1"/>
  <c r="T102" i="16"/>
  <c r="T165" i="4" s="1"/>
  <c r="T110" i="4"/>
  <c r="J41" i="6"/>
  <c r="H75" i="12"/>
  <c r="H105" i="4"/>
  <c r="H99" i="12"/>
  <c r="H160" i="4" s="1"/>
  <c r="B91" i="16"/>
  <c r="B52" i="16"/>
  <c r="B101" i="16"/>
  <c r="B164" i="4" s="1"/>
  <c r="B62" i="4"/>
  <c r="B135" i="4" s="1"/>
  <c r="Q146" i="23"/>
  <c r="J132" i="23"/>
  <c r="N78" i="20"/>
  <c r="N169" i="4" s="1"/>
  <c r="N114" i="4"/>
  <c r="N59" i="20"/>
  <c r="R100" i="11"/>
  <c r="R100" i="4"/>
  <c r="R54" i="8"/>
  <c r="R66" i="8"/>
  <c r="R155" i="4" s="1"/>
  <c r="W101" i="4"/>
  <c r="W67" i="8"/>
  <c r="W156" i="4" s="1"/>
  <c r="T128" i="4"/>
  <c r="G54" i="8"/>
  <c r="G66" i="8"/>
  <c r="G155" i="4" s="1"/>
  <c r="G100" i="4"/>
  <c r="J52" i="16"/>
  <c r="J101" i="16"/>
  <c r="J164" i="4" s="1"/>
  <c r="J91" i="16"/>
  <c r="J62" i="4"/>
  <c r="J135" i="4" s="1"/>
  <c r="E146" i="23"/>
  <c r="R59" i="20"/>
  <c r="R113" i="4"/>
  <c r="R77" i="20"/>
  <c r="R168" i="4" s="1"/>
  <c r="H55" i="4"/>
  <c r="H130" i="4" s="1"/>
  <c r="H55" i="7"/>
  <c r="H52" i="7"/>
  <c r="H53" i="7"/>
  <c r="K41" i="6"/>
  <c r="L42" i="5"/>
  <c r="L44" i="5"/>
  <c r="L46" i="5"/>
  <c r="L45" i="5"/>
  <c r="L43" i="5"/>
  <c r="L47" i="5"/>
  <c r="O100" i="11"/>
  <c r="E160" i="18"/>
  <c r="D102" i="16"/>
  <c r="D165" i="4" s="1"/>
  <c r="D110" i="4"/>
  <c r="O55" i="4"/>
  <c r="W100" i="16"/>
  <c r="W163" i="4" s="1"/>
  <c r="W61" i="4"/>
  <c r="W134" i="4" s="1"/>
  <c r="C54" i="8"/>
  <c r="C100" i="4"/>
  <c r="C66" i="8"/>
  <c r="C155" i="4" s="1"/>
  <c r="T42" i="5"/>
  <c r="T46" i="5"/>
  <c r="T45" i="5"/>
  <c r="T44" i="5"/>
  <c r="T43" i="5"/>
  <c r="T47" i="5"/>
  <c r="I146" i="23"/>
  <c r="I165" i="23"/>
  <c r="V79" i="16"/>
  <c r="V109" i="4"/>
  <c r="V101" i="16"/>
  <c r="V164" i="4" s="1"/>
  <c r="M53" i="7"/>
  <c r="M52" i="7"/>
  <c r="M55" i="7"/>
  <c r="M51" i="4"/>
  <c r="M129" i="4"/>
  <c r="R75" i="12"/>
  <c r="R105" i="4"/>
  <c r="D91" i="16"/>
  <c r="D52" i="16"/>
  <c r="D101" i="16"/>
  <c r="D164" i="4" s="1"/>
  <c r="D62" i="4"/>
  <c r="D135" i="4" s="1"/>
  <c r="N160" i="19"/>
  <c r="F160" i="18"/>
  <c r="K204" i="15"/>
  <c r="N178" i="19"/>
  <c r="Q79" i="16"/>
  <c r="Q108" i="4" s="1"/>
  <c r="Q109" i="4"/>
  <c r="W130" i="4"/>
  <c r="W51" i="4"/>
  <c r="I5" i="5"/>
  <c r="Q55" i="4"/>
  <c r="B160" i="17"/>
  <c r="G204" i="15"/>
  <c r="U114" i="4"/>
  <c r="U59" i="20"/>
  <c r="U78" i="20"/>
  <c r="U169" i="4" s="1"/>
  <c r="O146" i="23"/>
  <c r="I132" i="23"/>
  <c r="J42" i="5"/>
  <c r="J47" i="5"/>
  <c r="J45" i="5"/>
  <c r="J44" i="5"/>
  <c r="J43" i="5"/>
  <c r="J46" i="5"/>
  <c r="Q75" i="12"/>
  <c r="Q105" i="4"/>
  <c r="C91" i="16"/>
  <c r="C52" i="16"/>
  <c r="C101" i="16"/>
  <c r="C164" i="4" s="1"/>
  <c r="C62" i="4"/>
  <c r="C135" i="4" s="1"/>
  <c r="F53" i="7"/>
  <c r="F54" i="7"/>
  <c r="W101" i="16"/>
  <c r="W164" i="4" s="1"/>
  <c r="E128" i="4"/>
  <c r="N51" i="4"/>
  <c r="N130" i="4"/>
  <c r="K101" i="16"/>
  <c r="K164" i="4" s="1"/>
  <c r="K91" i="16"/>
  <c r="K52" i="16"/>
  <c r="K62" i="4"/>
  <c r="K135" i="4" s="1"/>
  <c r="J75" i="12"/>
  <c r="J105" i="4"/>
  <c r="J99" i="12"/>
  <c r="J160" i="4" s="1"/>
  <c r="H59" i="20"/>
  <c r="H113" i="4"/>
  <c r="H77" i="20"/>
  <c r="H168" i="4" s="1"/>
  <c r="L128" i="4"/>
  <c r="T59" i="20"/>
  <c r="T114" i="4"/>
  <c r="T78" i="20"/>
  <c r="T169" i="4" s="1"/>
  <c r="U41" i="6"/>
  <c r="C101" i="4"/>
  <c r="C67" i="8"/>
  <c r="C156" i="4" s="1"/>
  <c r="S178" i="19"/>
  <c r="I79" i="16"/>
  <c r="I108" i="4" s="1"/>
  <c r="I109" i="4"/>
  <c r="M114" i="4"/>
  <c r="M59" i="20"/>
  <c r="M78" i="20"/>
  <c r="M169" i="4" s="1"/>
  <c r="V110" i="4"/>
  <c r="V102" i="16"/>
  <c r="V165" i="4" s="1"/>
  <c r="D128" i="4"/>
  <c r="H204" i="15"/>
  <c r="F115" i="4"/>
  <c r="F59" i="20"/>
  <c r="F79" i="20"/>
  <c r="F170" i="4" s="1"/>
  <c r="H54" i="7"/>
  <c r="O101" i="4"/>
  <c r="O67" i="8"/>
  <c r="O156" i="4" s="1"/>
  <c r="S52" i="16"/>
  <c r="S101" i="16"/>
  <c r="S164" i="4" s="1"/>
  <c r="S91" i="16"/>
  <c r="S62" i="4"/>
  <c r="S135" i="4" s="1"/>
  <c r="R110" i="4"/>
  <c r="R102" i="16"/>
  <c r="R165" i="4" s="1"/>
  <c r="N204" i="15"/>
  <c r="R132" i="23"/>
  <c r="C160" i="17"/>
  <c r="F73" i="12"/>
  <c r="F102" i="4" s="1"/>
  <c r="F104" i="4"/>
  <c r="J67" i="8"/>
  <c r="J156" i="4" s="1"/>
  <c r="J101" i="4"/>
  <c r="K102" i="16"/>
  <c r="K165" i="4" s="1"/>
  <c r="K110" i="4"/>
  <c r="K79" i="16"/>
  <c r="K108" i="4" s="1"/>
  <c r="U102" i="16"/>
  <c r="U165" i="4" s="1"/>
  <c r="U110" i="4"/>
  <c r="F110" i="4"/>
  <c r="F102" i="16"/>
  <c r="F165" i="4" s="1"/>
  <c r="I41" i="6"/>
  <c r="R117" i="11"/>
  <c r="V107" i="4"/>
  <c r="V101" i="12"/>
  <c r="V162" i="4" s="1"/>
  <c r="K160" i="17"/>
  <c r="J171" i="15"/>
  <c r="O160" i="18"/>
  <c r="I114" i="4"/>
  <c r="I78" i="20"/>
  <c r="I169" i="4" s="1"/>
  <c r="Q59" i="20"/>
  <c r="Q113" i="4"/>
  <c r="Q77" i="20"/>
  <c r="Q168" i="4" s="1"/>
  <c r="B59" i="20"/>
  <c r="B113" i="4"/>
  <c r="B77" i="20"/>
  <c r="B168" i="4" s="1"/>
  <c r="T146" i="23"/>
  <c r="N117" i="11"/>
  <c r="L130" i="4"/>
  <c r="I55" i="4"/>
  <c r="V73" i="12"/>
  <c r="V104" i="4"/>
  <c r="N79" i="16"/>
  <c r="N109" i="4"/>
  <c r="N101" i="16"/>
  <c r="N164" i="4" s="1"/>
  <c r="I160" i="19"/>
  <c r="M178" i="19"/>
  <c r="U160" i="19"/>
  <c r="B178" i="19"/>
  <c r="F54" i="8"/>
  <c r="B129" i="4"/>
  <c r="I171" i="15"/>
  <c r="H107" i="4"/>
  <c r="H101" i="12"/>
  <c r="H162" i="4" s="1"/>
  <c r="M160" i="19"/>
  <c r="M115" i="4"/>
  <c r="M79" i="20"/>
  <c r="M170" i="4" s="1"/>
  <c r="V117" i="11"/>
  <c r="G107" i="4"/>
  <c r="G101" i="12"/>
  <c r="G162" i="4" s="1"/>
  <c r="S160" i="17"/>
  <c r="P59" i="20"/>
  <c r="P113" i="4"/>
  <c r="P77" i="20"/>
  <c r="P168" i="4" s="1"/>
  <c r="Q165" i="23"/>
  <c r="N146" i="23"/>
  <c r="N165" i="23"/>
  <c r="J129" i="4"/>
  <c r="W117" i="11"/>
  <c r="P75" i="12"/>
  <c r="P105" i="4"/>
  <c r="F79" i="16"/>
  <c r="F109" i="4"/>
  <c r="F101" i="16"/>
  <c r="F164" i="4" s="1"/>
  <c r="R79" i="16"/>
  <c r="R108" i="4" s="1"/>
  <c r="R109" i="4"/>
  <c r="E41" i="6"/>
  <c r="S54" i="8"/>
  <c r="S100" i="4"/>
  <c r="S66" i="8"/>
  <c r="S155" i="4" s="1"/>
  <c r="F117" i="11"/>
  <c r="O54" i="8"/>
  <c r="O100" i="4"/>
  <c r="O66" i="8"/>
  <c r="O155" i="4" s="1"/>
  <c r="G178" i="19"/>
  <c r="D165" i="23"/>
  <c r="H114" i="4"/>
  <c r="H78" i="20"/>
  <c r="H169" i="4" s="1"/>
  <c r="U128" i="4"/>
  <c r="F204" i="15"/>
  <c r="W5" i="5"/>
  <c r="I99" i="4"/>
  <c r="I65" i="8"/>
  <c r="K45" i="5"/>
  <c r="K46" i="5"/>
  <c r="K47" i="5"/>
  <c r="K42" i="5"/>
  <c r="K43" i="5"/>
  <c r="K44" i="5"/>
  <c r="K54" i="7"/>
  <c r="K53" i="7"/>
  <c r="K52" i="7"/>
  <c r="P129" i="4"/>
  <c r="W54" i="8"/>
  <c r="W100" i="4"/>
  <c r="W66" i="8"/>
  <c r="W155" i="4" s="1"/>
  <c r="G114" i="4"/>
  <c r="G78" i="20"/>
  <c r="G169" i="4" s="1"/>
  <c r="V115" i="4"/>
  <c r="V59" i="20"/>
  <c r="V79" i="20"/>
  <c r="V170" i="4" s="1"/>
  <c r="D160" i="17"/>
  <c r="E178" i="19"/>
  <c r="U51" i="4"/>
  <c r="Q52" i="16"/>
  <c r="Q91" i="16"/>
  <c r="Q101" i="16"/>
  <c r="Q164" i="4" s="1"/>
  <c r="Q62" i="4"/>
  <c r="Q135" i="4" s="1"/>
  <c r="W115" i="4"/>
  <c r="W79" i="20"/>
  <c r="W170" i="4" s="1"/>
  <c r="F52" i="7"/>
  <c r="I75" i="12"/>
  <c r="I105" i="4"/>
  <c r="I99" i="12"/>
  <c r="I160" i="4" s="1"/>
  <c r="K101" i="4"/>
  <c r="K67" i="8"/>
  <c r="K156" i="4" s="1"/>
  <c r="I101" i="16"/>
  <c r="I164" i="4" s="1"/>
  <c r="N160" i="18"/>
  <c r="N110" i="4"/>
  <c r="N102" i="16"/>
  <c r="N165" i="4" s="1"/>
  <c r="M165" i="23"/>
  <c r="O5" i="5"/>
  <c r="B47" i="5"/>
  <c r="B42" i="5"/>
  <c r="B45" i="5"/>
  <c r="B44" i="5"/>
  <c r="B43" i="5"/>
  <c r="B46" i="5"/>
  <c r="L99" i="4"/>
  <c r="L65" i="8"/>
  <c r="S101" i="4"/>
  <c r="S67" i="8"/>
  <c r="S156" i="4" s="1"/>
  <c r="P132" i="23"/>
  <c r="Q114" i="4"/>
  <c r="Q78" i="20"/>
  <c r="Q169" i="4" s="1"/>
  <c r="D160" i="18"/>
  <c r="T47" i="7" l="1"/>
  <c r="C112" i="4"/>
  <c r="C76" i="20"/>
  <c r="C167" i="4" s="1"/>
  <c r="B47" i="7"/>
  <c r="L47" i="7"/>
  <c r="D47" i="7"/>
  <c r="O61" i="4"/>
  <c r="O134" i="4" s="1"/>
  <c r="O100" i="16"/>
  <c r="O163" i="4" s="1"/>
  <c r="V47" i="7"/>
  <c r="L104" i="4"/>
  <c r="L98" i="12"/>
  <c r="L159" i="4" s="1"/>
  <c r="L73" i="12"/>
  <c r="K104" i="4"/>
  <c r="K98" i="12"/>
  <c r="K159" i="4" s="1"/>
  <c r="S73" i="12"/>
  <c r="S104" i="4"/>
  <c r="S98" i="12"/>
  <c r="S159" i="4" s="1"/>
  <c r="G47" i="7"/>
  <c r="O104" i="4"/>
  <c r="O98" i="12"/>
  <c r="O159" i="4" s="1"/>
  <c r="O73" i="12"/>
  <c r="N104" i="4"/>
  <c r="N98" i="12"/>
  <c r="N159" i="4" s="1"/>
  <c r="P51" i="4"/>
  <c r="N47" i="7"/>
  <c r="Q47" i="7"/>
  <c r="E47" i="7"/>
  <c r="W47" i="7"/>
  <c r="F47" i="7"/>
  <c r="N46" i="5"/>
  <c r="N44" i="5"/>
  <c r="N42" i="5"/>
  <c r="N43" i="5"/>
  <c r="N47" i="5"/>
  <c r="N45" i="5"/>
  <c r="C47" i="7"/>
  <c r="N48" i="5"/>
  <c r="S47" i="7"/>
  <c r="D41" i="5"/>
  <c r="B41" i="5"/>
  <c r="H41" i="6"/>
  <c r="R99" i="4"/>
  <c r="R65" i="8"/>
  <c r="R154" i="4" s="1"/>
  <c r="F112" i="4"/>
  <c r="F76" i="20"/>
  <c r="F167" i="4" s="1"/>
  <c r="C45" i="5"/>
  <c r="C42" i="5"/>
  <c r="C43" i="5"/>
  <c r="C46" i="5"/>
  <c r="C44" i="5"/>
  <c r="C47" i="5"/>
  <c r="R89" i="16"/>
  <c r="I104" i="4"/>
  <c r="I73" i="12"/>
  <c r="I98" i="12"/>
  <c r="I159" i="4" s="1"/>
  <c r="K41" i="5"/>
  <c r="W43" i="5"/>
  <c r="W45" i="5"/>
  <c r="W47" i="5"/>
  <c r="W42" i="5"/>
  <c r="W44" i="5"/>
  <c r="W46" i="5"/>
  <c r="P104" i="4"/>
  <c r="P73" i="12"/>
  <c r="P98" i="12"/>
  <c r="P159" i="4" s="1"/>
  <c r="F99" i="4"/>
  <c r="F65" i="8"/>
  <c r="F154" i="4" s="1"/>
  <c r="Q112" i="4"/>
  <c r="Q76" i="20"/>
  <c r="S100" i="16"/>
  <c r="S163" i="4" s="1"/>
  <c r="S61" i="4"/>
  <c r="K100" i="16"/>
  <c r="K163" i="4" s="1"/>
  <c r="K61" i="4"/>
  <c r="C100" i="16"/>
  <c r="C163" i="4" s="1"/>
  <c r="C61" i="4"/>
  <c r="Q130" i="4"/>
  <c r="J100" i="16"/>
  <c r="J163" i="4" s="1"/>
  <c r="J61" i="4"/>
  <c r="G108" i="4"/>
  <c r="G100" i="16"/>
  <c r="G163" i="4" s="1"/>
  <c r="E112" i="4"/>
  <c r="E98" i="4" s="1"/>
  <c r="E76" i="20"/>
  <c r="E167" i="4" s="1"/>
  <c r="C48" i="5"/>
  <c r="V154" i="4"/>
  <c r="R73" i="12"/>
  <c r="R104" i="4"/>
  <c r="R98" i="12"/>
  <c r="R159" i="4" s="1"/>
  <c r="S99" i="4"/>
  <c r="S65" i="8"/>
  <c r="S154" i="4" s="1"/>
  <c r="K112" i="4"/>
  <c r="K76" i="20"/>
  <c r="K167" i="4" s="1"/>
  <c r="T89" i="16"/>
  <c r="W102" i="4"/>
  <c r="W96" i="12"/>
  <c r="Q44" i="5"/>
  <c r="Q42" i="5"/>
  <c r="Q43" i="5"/>
  <c r="Q46" i="5"/>
  <c r="Q45" i="5"/>
  <c r="Q47" i="5"/>
  <c r="L154" i="4"/>
  <c r="W48" i="5"/>
  <c r="V102" i="4"/>
  <c r="V96" i="12"/>
  <c r="V157" i="4" s="1"/>
  <c r="M112" i="4"/>
  <c r="M76" i="20"/>
  <c r="K89" i="16"/>
  <c r="C89" i="16"/>
  <c r="U112" i="4"/>
  <c r="U76" i="20"/>
  <c r="U167" i="4" s="1"/>
  <c r="C99" i="4"/>
  <c r="C98" i="4" s="1"/>
  <c r="C65" i="8"/>
  <c r="C154" i="4" s="1"/>
  <c r="H47" i="7"/>
  <c r="R112" i="4"/>
  <c r="R76" i="20"/>
  <c r="N112" i="4"/>
  <c r="N76" i="20"/>
  <c r="N167" i="4" s="1"/>
  <c r="B100" i="16"/>
  <c r="B163" i="4" s="1"/>
  <c r="B61" i="4"/>
  <c r="U47" i="7"/>
  <c r="H51" i="4"/>
  <c r="W112" i="4"/>
  <c r="W76" i="20"/>
  <c r="R100" i="16"/>
  <c r="R163" i="4" s="1"/>
  <c r="R61" i="4"/>
  <c r="I154" i="4"/>
  <c r="B99" i="4"/>
  <c r="B65" i="8"/>
  <c r="B154" i="4" s="1"/>
  <c r="P44" i="5"/>
  <c r="P43" i="5"/>
  <c r="P45" i="5"/>
  <c r="P47" i="5"/>
  <c r="P42" i="5"/>
  <c r="P46" i="5"/>
  <c r="O130" i="4"/>
  <c r="O51" i="4"/>
  <c r="O43" i="5"/>
  <c r="O45" i="5"/>
  <c r="O42" i="5"/>
  <c r="O46" i="5"/>
  <c r="O47" i="5"/>
  <c r="O44" i="5"/>
  <c r="K47" i="7"/>
  <c r="P112" i="4"/>
  <c r="P76" i="20"/>
  <c r="P167" i="4" s="1"/>
  <c r="H112" i="4"/>
  <c r="H76" i="20"/>
  <c r="H167" i="4" s="1"/>
  <c r="I44" i="5"/>
  <c r="I43" i="5"/>
  <c r="I45" i="5"/>
  <c r="I46" i="5"/>
  <c r="I42" i="5"/>
  <c r="I47" i="5"/>
  <c r="V108" i="4"/>
  <c r="V100" i="16"/>
  <c r="V163" i="4" s="1"/>
  <c r="B89" i="16"/>
  <c r="O112" i="4"/>
  <c r="O76" i="20"/>
  <c r="O167" i="4" s="1"/>
  <c r="K102" i="4"/>
  <c r="K96" i="12"/>
  <c r="K157" i="4" s="1"/>
  <c r="R47" i="7"/>
  <c r="J99" i="4"/>
  <c r="J65" i="8"/>
  <c r="B73" i="12"/>
  <c r="B104" i="4"/>
  <c r="B98" i="12"/>
  <c r="B159" i="4" s="1"/>
  <c r="N102" i="4"/>
  <c r="N96" i="12"/>
  <c r="N157" i="4" s="1"/>
  <c r="I100" i="16"/>
  <c r="I163" i="4" s="1"/>
  <c r="L112" i="4"/>
  <c r="L76" i="20"/>
  <c r="L167" i="4" s="1"/>
  <c r="S45" i="5"/>
  <c r="S47" i="5"/>
  <c r="S46" i="5"/>
  <c r="S43" i="5"/>
  <c r="S42" i="5"/>
  <c r="S44" i="5"/>
  <c r="J89" i="16"/>
  <c r="L89" i="16"/>
  <c r="I76" i="20"/>
  <c r="I167" i="4" s="1"/>
  <c r="I112" i="4"/>
  <c r="O48" i="5"/>
  <c r="O99" i="4"/>
  <c r="O65" i="8"/>
  <c r="O154" i="4" s="1"/>
  <c r="I130" i="4"/>
  <c r="I51" i="4"/>
  <c r="Q104" i="4"/>
  <c r="Q73" i="12"/>
  <c r="Q98" i="12"/>
  <c r="Q159" i="4" s="1"/>
  <c r="J41" i="5"/>
  <c r="I48" i="5"/>
  <c r="D100" i="16"/>
  <c r="D163" i="4" s="1"/>
  <c r="D61" i="4"/>
  <c r="M47" i="7"/>
  <c r="G99" i="4"/>
  <c r="G65" i="8"/>
  <c r="R41" i="5"/>
  <c r="S48" i="5"/>
  <c r="S89" i="16"/>
  <c r="K99" i="4"/>
  <c r="K65" i="8"/>
  <c r="K154" i="4" s="1"/>
  <c r="F51" i="4"/>
  <c r="F130" i="4"/>
  <c r="W99" i="4"/>
  <c r="W65" i="8"/>
  <c r="W154" i="4" s="1"/>
  <c r="V112" i="4"/>
  <c r="V76" i="20"/>
  <c r="V167" i="4" s="1"/>
  <c r="D89" i="16"/>
  <c r="L41" i="5"/>
  <c r="G102" i="4"/>
  <c r="G96" i="12"/>
  <c r="G157" i="4" s="1"/>
  <c r="J112" i="4"/>
  <c r="J76" i="20"/>
  <c r="L100" i="16"/>
  <c r="L163" i="4" s="1"/>
  <c r="L61" i="4"/>
  <c r="G43" i="5"/>
  <c r="G44" i="5"/>
  <c r="G46" i="5"/>
  <c r="G45" i="5"/>
  <c r="G42" i="5"/>
  <c r="G47" i="5"/>
  <c r="U108" i="4"/>
  <c r="U98" i="4" s="1"/>
  <c r="U100" i="16"/>
  <c r="T100" i="16"/>
  <c r="T163" i="4" s="1"/>
  <c r="T61" i="4"/>
  <c r="M108" i="4"/>
  <c r="M100" i="16"/>
  <c r="M163" i="4" s="1"/>
  <c r="N108" i="4"/>
  <c r="N100" i="16"/>
  <c r="N163" i="4" s="1"/>
  <c r="D112" i="4"/>
  <c r="D98" i="4" s="1"/>
  <c r="D76" i="20"/>
  <c r="D167" i="4" s="1"/>
  <c r="F96" i="12"/>
  <c r="F157" i="4" s="1"/>
  <c r="Q89" i="16"/>
  <c r="Q100" i="16"/>
  <c r="Q163" i="4" s="1"/>
  <c r="Q61" i="4"/>
  <c r="Q134" i="4" s="1"/>
  <c r="F108" i="4"/>
  <c r="F100" i="16"/>
  <c r="F163" i="4" s="1"/>
  <c r="B112" i="4"/>
  <c r="B76" i="20"/>
  <c r="T112" i="4"/>
  <c r="T98" i="4" s="1"/>
  <c r="T76" i="20"/>
  <c r="T167" i="4" s="1"/>
  <c r="J73" i="12"/>
  <c r="J104" i="4"/>
  <c r="J98" i="12"/>
  <c r="J159" i="4" s="1"/>
  <c r="T41" i="5"/>
  <c r="H104" i="4"/>
  <c r="H73" i="12"/>
  <c r="H98" i="12"/>
  <c r="H159" i="4" s="1"/>
  <c r="P47" i="7"/>
  <c r="H44" i="5"/>
  <c r="H43" i="5"/>
  <c r="H45" i="5"/>
  <c r="H47" i="5"/>
  <c r="H42" i="5"/>
  <c r="H46" i="5"/>
  <c r="G48" i="5"/>
  <c r="M98" i="4" l="1"/>
  <c r="M153" i="4" s="1"/>
  <c r="N98" i="4"/>
  <c r="S98" i="4"/>
  <c r="O102" i="4"/>
  <c r="O96" i="12"/>
  <c r="O157" i="4" s="1"/>
  <c r="O98" i="4"/>
  <c r="S102" i="4"/>
  <c r="S96" i="12"/>
  <c r="S157" i="4" s="1"/>
  <c r="L102" i="4"/>
  <c r="L98" i="4" s="1"/>
  <c r="L96" i="12"/>
  <c r="L157" i="4" s="1"/>
  <c r="V98" i="4"/>
  <c r="W98" i="4"/>
  <c r="W153" i="4" s="1"/>
  <c r="G98" i="4"/>
  <c r="G153" i="4" s="1"/>
  <c r="H41" i="5"/>
  <c r="N41" i="5"/>
  <c r="N153" i="4"/>
  <c r="V153" i="4"/>
  <c r="J102" i="4"/>
  <c r="J96" i="12"/>
  <c r="J157" i="4" s="1"/>
  <c r="T134" i="4"/>
  <c r="T51" i="4"/>
  <c r="J98" i="4"/>
  <c r="I102" i="4"/>
  <c r="I98" i="4" s="1"/>
  <c r="I153" i="4" s="1"/>
  <c r="I96" i="12"/>
  <c r="I157" i="4" s="1"/>
  <c r="C41" i="5"/>
  <c r="G41" i="5"/>
  <c r="O153" i="4"/>
  <c r="W167" i="4"/>
  <c r="R102" i="4"/>
  <c r="R98" i="4" s="1"/>
  <c r="R96" i="12"/>
  <c r="R157" i="4" s="1"/>
  <c r="E153" i="4"/>
  <c r="C134" i="4"/>
  <c r="C51" i="4"/>
  <c r="P102" i="4"/>
  <c r="P98" i="4" s="1"/>
  <c r="P96" i="12"/>
  <c r="P157" i="4" s="1"/>
  <c r="B134" i="4"/>
  <c r="B51" i="4"/>
  <c r="Q41" i="5"/>
  <c r="Q167" i="4"/>
  <c r="L134" i="4"/>
  <c r="L51" i="4"/>
  <c r="G154" i="4"/>
  <c r="Q102" i="4"/>
  <c r="Q98" i="4" s="1"/>
  <c r="Q96" i="12"/>
  <c r="Q157" i="4" s="1"/>
  <c r="O41" i="5"/>
  <c r="U153" i="4"/>
  <c r="J134" i="4"/>
  <c r="J51" i="4"/>
  <c r="K134" i="4"/>
  <c r="K51" i="4"/>
  <c r="B167" i="4"/>
  <c r="J167" i="4"/>
  <c r="I41" i="5"/>
  <c r="P41" i="5"/>
  <c r="M167" i="4"/>
  <c r="W41" i="5"/>
  <c r="U163" i="4"/>
  <c r="K98" i="4"/>
  <c r="S41" i="5"/>
  <c r="B102" i="4"/>
  <c r="B98" i="4" s="1"/>
  <c r="B96" i="12"/>
  <c r="B157" i="4" s="1"/>
  <c r="W157" i="4"/>
  <c r="Q51" i="4"/>
  <c r="H102" i="4"/>
  <c r="H98" i="4" s="1"/>
  <c r="H153" i="4" s="1"/>
  <c r="H96" i="12"/>
  <c r="H157" i="4" s="1"/>
  <c r="D134" i="4"/>
  <c r="D51" i="4"/>
  <c r="J154" i="4"/>
  <c r="R134" i="4"/>
  <c r="R51" i="4"/>
  <c r="R167" i="4"/>
  <c r="S134" i="4"/>
  <c r="S51" i="4"/>
  <c r="F98" i="4"/>
  <c r="F153" i="4" s="1"/>
  <c r="K153" i="4" l="1"/>
  <c r="B153" i="4"/>
  <c r="D153" i="4"/>
  <c r="P153" i="4"/>
  <c r="L153" i="4"/>
  <c r="S153" i="4"/>
  <c r="R153" i="4"/>
  <c r="J153" i="4"/>
  <c r="Q153" i="4"/>
  <c r="T153" i="4"/>
  <c r="C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<sst xmlns="http://schemas.openxmlformats.org/spreadsheetml/2006/main" count="8364" uniqueCount="3249">
  <si>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</si>
  <si>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</si>
  <si>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</si>
  <si>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</si>
  <si>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</si>
  <si>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</si>
  <si>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</si>
  <si>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</si>
  <si>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</si>
  <si>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</si>
  <si>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PL</t>
  </si>
  <si>
    <t>Poland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</si>
  <si>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</si>
  <si>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</si>
  <si>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</si>
  <si>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</si>
  <si>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</si>
  <si>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</si>
  <si>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</si>
  <si>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</si>
  <si>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</si>
  <si>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</si>
  <si>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</si>
  <si>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</si>
  <si>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</si>
  <si>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</si>
  <si>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</si>
  <si>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</si>
  <si>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</si>
  <si>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</si>
  <si>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</si>
  <si>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</si>
  <si>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</si>
  <si>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</si>
  <si>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</si>
  <si>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</si>
  <si>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</si>
  <si>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</si>
  <si>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</si>
  <si>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</si>
  <si>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</si>
  <si>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</si>
  <si>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</si>
  <si>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</si>
  <si>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</si>
  <si>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</si>
  <si>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</si>
  <si>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</si>
  <si>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</si>
  <si>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</si>
  <si>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</si>
  <si>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</si>
  <si>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</si>
  <si>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</si>
  <si>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</si>
  <si>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</si>
  <si>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</si>
  <si>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</si>
  <si>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</si>
  <si>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</si>
  <si>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</si>
  <si>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</si>
  <si>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</si>
  <si>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</si>
  <si>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</si>
  <si>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</si>
  <si>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</si>
  <si>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</si>
  <si>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</si>
  <si>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</si>
  <si>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</si>
  <si>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</si>
  <si>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</si>
  <si>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</si>
  <si>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</si>
  <si>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</si>
  <si>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</si>
  <si>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</si>
  <si>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</si>
  <si>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</si>
  <si>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</si>
  <si>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</si>
  <si>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</si>
  <si>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</si>
  <si>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</si>
  <si>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</si>
  <si>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</si>
  <si>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</si>
  <si>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</si>
  <si>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</si>
  <si>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</si>
  <si>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</si>
  <si>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</si>
  <si>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</si>
  <si>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</si>
  <si>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</si>
  <si>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</si>
  <si>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</si>
  <si>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</si>
  <si>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</si>
  <si>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</si>
  <si>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</si>
  <si>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</si>
  <si>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</si>
  <si>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</si>
  <si>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</si>
  <si>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</si>
  <si>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</si>
  <si>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</si>
  <si>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</si>
  <si>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</si>
  <si>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</si>
  <si>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PROCESS_EMI.ktCO2.PL.NSI.TOTAL</t>
  </si>
  <si>
    <t>Market shares of CO2 emissions (%)</t>
  </si>
  <si>
    <t>VA.Meuro2015.PL.ISI.BF_BOF</t>
  </si>
  <si>
    <t>VA.Meuro2015.PL.ISI.EAF</t>
  </si>
  <si>
    <t>Physical output (kt steel)</t>
  </si>
  <si>
    <t>OUTPUT.kt.PL.ISI.BF_BOF</t>
  </si>
  <si>
    <t>OUTPUT.kt.PL.ISI.EAF</t>
  </si>
  <si>
    <t>Installed capacity (kt steel production)</t>
  </si>
  <si>
    <t>CAP.kt.PL.ISI.BF_BOF</t>
  </si>
  <si>
    <t>CAP.kt.PL.ISI.EAF</t>
  </si>
  <si>
    <t>Capacity investment (kt steel production)</t>
  </si>
  <si>
    <t>NEWCAP.kt.PL.ISI.BF_BOF</t>
  </si>
  <si>
    <t>NEWCAP.kt.PL.ISI.EAF</t>
  </si>
  <si>
    <t>Decommissioned capacity (kt steel production)</t>
  </si>
  <si>
    <t>Idle capacity (kt steel production)</t>
  </si>
  <si>
    <t>FEC.ktoe.PL.ISI.TOTAL.TOTAL.TOTAL.TOTAL</t>
  </si>
  <si>
    <t>FEC.ktoe.PL.ISI.TOTAL.TOTAL.TOTAL.NONCOKE_SOLIDS</t>
  </si>
  <si>
    <t>FEC.ktoe.PL.ISI.TOTAL.TOTAL.TOTAL.COKE</t>
  </si>
  <si>
    <t>FEC.ktoe.PL.ISI.TOTAL.TOTAL.TOTAL.RFG</t>
  </si>
  <si>
    <t>FEC.ktoe.PL.ISI.TOTAL.TOTAL.TOTAL.LPG</t>
  </si>
  <si>
    <t>FEC.ktoe.PL.ISI.TOTAL.TOTAL.TOTAL.DIESEL</t>
  </si>
  <si>
    <t>FEC.ktoe.PL.ISI.TOTAL.TOTAL.TOTAL.RFO</t>
  </si>
  <si>
    <t>FEC.ktoe.PL.ISI.TOTAL.TOTAL.TOTAL.OTHER</t>
  </si>
  <si>
    <t>FEC.ktoe.PL.ISI.TOTAL.TOTAL.TOTAL.NG</t>
  </si>
  <si>
    <t>FEC.ktoe.PL.ISI.TOTAL.TOTAL.TOTAL.DERIVED</t>
  </si>
  <si>
    <t>FEC.ktoe.PL.ISI.TOTAL.TOTAL.TOTAL.BIOMASS_WASTE</t>
  </si>
  <si>
    <t>FEC.ktoe.PL.ISI.TOTAL.TOTAL.TOTAL.BIOGAS</t>
  </si>
  <si>
    <t>FEC.ktoe.PL.ISI.TOTAL.TOTAL.TOTAL.LIQBIO</t>
  </si>
  <si>
    <t>FEC.ktoe.PL.ISI.TOTAL.TOTAL.TOTAL.SOLAR</t>
  </si>
  <si>
    <t>FEC.ktoe.PL.ISI.TOTAL.TOTAL.TOTAL.GEO</t>
  </si>
  <si>
    <t>FEC.ktoe.PL.ISI.TOTAL.TOTAL.TOTAL.AMBIENT</t>
  </si>
  <si>
    <t>FEC.ktoe.PL.ISI.TOTAL.TOTAL.TOTAL.STEAM_DISTR</t>
  </si>
  <si>
    <t>FEC.ktoe.PL.ISI.TOTAL.TOTAL.TOTAL.ELEC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</si>
  <si>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</si>
  <si>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</si>
  <si>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</si>
  <si>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</si>
  <si>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</si>
  <si>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</si>
  <si>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</si>
  <si>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</si>
  <si>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</si>
  <si>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FEC.ktoe.PL.ISI.BF_BOF.TOTAL.TOTAL.TOTAL</t>
  </si>
  <si>
    <t>FEC.ktoe.PL.ISI.BF_BOF.LIGHT.GENERIC.ELEC</t>
  </si>
  <si>
    <t>FEC.ktoe.PL.ISI.BF_BOF.AIRCOMP.GENERIC.ELEC</t>
  </si>
  <si>
    <t>FEC.ktoe.PL.ISI.BF_BOF.MOTOR.GENERIC.ELEC</t>
  </si>
  <si>
    <t>FEC.ktoe.PL.ISI.BF_BOF.FANS.GENERIC.ELEC</t>
  </si>
  <si>
    <t>FEC.ktoe.PL.ISI.BF_BOF.LOW_ENTH.TOTAL.TOTAL</t>
  </si>
  <si>
    <t>Diesel oil and liquid biofuels</t>
  </si>
  <si>
    <t>FEC.ktoe.PL.ISI.BF_BOF.LOW_ENTH.THERM.DIESEL_LIQBIO</t>
  </si>
  <si>
    <t>Natural gas and biogas</t>
  </si>
  <si>
    <t>FEC.ktoe.PL.ISI.BF_BOF.LOW_ENTH.THERM.NG_BIOGAS</t>
  </si>
  <si>
    <t>FEC.ktoe.PL.ISI.BF_BOF.LOW_ENTH.THERM.SOLAR_GEO</t>
  </si>
  <si>
    <t>FEC.ktoe.PL.ISI.BF_BOF.LOW_ENTH.HP.AMBIENT</t>
  </si>
  <si>
    <t>FEC.ktoe.PL.ISI.BF_BOF.LOW_ENTH.THERM.ELEC</t>
  </si>
  <si>
    <t>Steel: Sinter/Pellet-making</t>
  </si>
  <si>
    <t>FEC.ktoe.PL.ISI.BF_BOF.SINTERING.TOTAL.TOTAL</t>
  </si>
  <si>
    <t>FEC.ktoe.PL.ISI.BF_BOF.SINTERING.THERM.NONCOKE_SOLIDS</t>
  </si>
  <si>
    <t>FEC.ktoe.PL.ISI.BF_BOF.SINTERING.THERM.RFO</t>
  </si>
  <si>
    <t>FEC.ktoe.PL.ISI.BF_BOF.SINTERING.THERM.NG_BIOGAS</t>
  </si>
  <si>
    <t>FEC.ktoe.PL.ISI.BF_BOF.SINTERING.THERM.DERIVED</t>
  </si>
  <si>
    <t>FEC.ktoe.PL.ISI.BF_BOF.SINTERING.THERM.ELEC</t>
  </si>
  <si>
    <t>Steel: Blast /Basic oxygen furnace</t>
  </si>
  <si>
    <t>FEC.ktoe.PL.ISI.BF_BOF.BLAST_FURNACE.TOTAL.TOTAL</t>
  </si>
  <si>
    <t>FEC.ktoe.PL.ISI.BF_BOF.BLAST_FURNACE.THERM.NONCOKE_SOLIDS</t>
  </si>
  <si>
    <t>FEC.ktoe.PL.ISI.BF_BOF.BLAST_FURNACE.THERM.COKE</t>
  </si>
  <si>
    <t>FEC.ktoe.PL.ISI.BF_BOF.BLAST_FURNACE.THERM.RFO</t>
  </si>
  <si>
    <t>FEC.ktoe.PL.ISI.BF_BOF.BLAST_FURNACE.THERM.NG_BIOGAS</t>
  </si>
  <si>
    <t>FEC.ktoe.PL.ISI.BF_BOF.BLAST_FURNACE.THERM.DERIVED</t>
  </si>
  <si>
    <t>Steel: Furnaces, refining and rolling</t>
  </si>
  <si>
    <t>FEC.ktoe.PL.ISI.BF_BOF.REFINING.TOTAL.TOTAL</t>
  </si>
  <si>
    <t>Steel: Furnaces, refining and rolling - Thermal</t>
  </si>
  <si>
    <t>FEC.ktoe.PL.ISI.BF_BOF.REFINING.THERM.TOTAL</t>
  </si>
  <si>
    <t>FEC.ktoe.PL.ISI.BF_BOF.REFINING.THERM.LPG</t>
  </si>
  <si>
    <t>FEC.ktoe.PL.ISI.BF_BOF.REFINING.THERM.DIESEL_LIQBIO</t>
  </si>
  <si>
    <t>FEC.ktoe.PL.ISI.BF_BOF.REFINING.THERM.RFO</t>
  </si>
  <si>
    <t>FEC.ktoe.PL.ISI.BF_BOF.REFINING.THERM.NG_BIOGAS</t>
  </si>
  <si>
    <t>Steel: Furnaces, refining and rolling - Electric</t>
  </si>
  <si>
    <t>FEC.ktoe.PL.ISI.BF_BOF.REFINING.ELEC.ELEC</t>
  </si>
  <si>
    <t>Steel: Product finishing</t>
  </si>
  <si>
    <t>Steel: Product finishing - Thermal</t>
  </si>
  <si>
    <t>FEC.ktoe.PL.ISI.BF_BOF.FINISHING.THERM.TOTAL</t>
  </si>
  <si>
    <t>FEC.ktoe.PL.ISI.BF_BOF.FINISHING.THERM.LPG</t>
  </si>
  <si>
    <t>FEC.ktoe.PL.ISI.BF_BOF.FINISHING.THERM.DIESEL_LIQBIO</t>
  </si>
  <si>
    <t>FEC.ktoe.PL.ISI.BF_BOF.FINISHING.THERM.NG_BIOGAS</t>
  </si>
  <si>
    <t>Steel: Product finishing - Steam</t>
  </si>
  <si>
    <t>FEC.ktoe.PL.ISI.BF_BOF.FINISHING_STEAM.TOTAL.TOTAL</t>
  </si>
  <si>
    <t>FEC.ktoe.PL.ISI.BF_BOF.FINISHING_STEAM.STEAM.NONCOKE_SOLIDS</t>
  </si>
  <si>
    <t>FEC.ktoe.PL.ISI.BF_BOF.FINISHING_STEAM.STEAM.RFG</t>
  </si>
  <si>
    <t>FEC.ktoe.PL.ISI.BF_BOF.FINISHING_STEAM.STEAM.LPG</t>
  </si>
  <si>
    <t>FEC.ktoe.PL.ISI.BF_BOF.FINISHING_STEAM.STEAM.DIESEL_LIQBIO</t>
  </si>
  <si>
    <t>FEC.ktoe.PL.ISI.BF_BOF.FINISHING_STEAM.STEAM.RFO</t>
  </si>
  <si>
    <t>FEC.ktoe.PL.ISI.BF_BOF.FINISHING_STEAM.STEAM.OTHER</t>
  </si>
  <si>
    <t>FEC.ktoe.PL.ISI.BF_BOF.FINISHING_STEAM.STEAM.NG_BIOGAS</t>
  </si>
  <si>
    <t>FEC.ktoe.PL.ISI.BF_BOF.FINISHING_STEAM.STEAM.DERIVED</t>
  </si>
  <si>
    <t>FEC.ktoe.PL.ISI.BF_BOF.FINISHING_STEAM.STEAM.BIOMASS_WASTE</t>
  </si>
  <si>
    <t>FEC.ktoe.PL.ISI.BF_BOF.FINISHING_STEAM.STEAM.STEAM_DISTR</t>
  </si>
  <si>
    <t>Steel: Product finishing - Electric</t>
  </si>
  <si>
    <t>FEC.ktoe.PL.ISI.BF_BOF.FINISHING.ELEC.ELEC</t>
  </si>
  <si>
    <t>FEC.ktoe.PL.ISI.EAF.TOTAL.TOTAL.TOTAL</t>
  </si>
  <si>
    <t>FEC.ktoe.PL.ISI.EAF.LIGHT.GENERIC.ELEC</t>
  </si>
  <si>
    <t>FEC.ktoe.PL.ISI.EAF.AIRCOMP.GENERIC.ELEC</t>
  </si>
  <si>
    <t>FEC.ktoe.PL.ISI.EAF.MOTOR.GENERIC.ELEC</t>
  </si>
  <si>
    <t>FEC.ktoe.PL.ISI.EAF.FANS.GENERIC.ELEC</t>
  </si>
  <si>
    <t>FEC.ktoe.PL.ISI.EAF.LOW_ENTH.TOTAL.TOTAL</t>
  </si>
  <si>
    <t>FEC.ktoe.PL.ISI.EAF.LOW_ENTH.THERM.DIESEL_LIQBIO</t>
  </si>
  <si>
    <t>FEC.ktoe.PL.ISI.EAF.LOW_ENTH.THERM.NG_BIOGAS</t>
  </si>
  <si>
    <t>FEC.ktoe.PL.ISI.EAF.LOW_ENTH.THERM.SOLAR_GEO</t>
  </si>
  <si>
    <t>FEC.ktoe.PL.ISI.EAF.LOW_ENTH.HP.AMBIENT</t>
  </si>
  <si>
    <t>FEC.ktoe.PL.ISI.EAF.LOW_ENTH.THERM.ELEC</t>
  </si>
  <si>
    <t>Steel: Smelters</t>
  </si>
  <si>
    <t>FEC.ktoe.PL.ISI.EAF.SMELTING.TOTAL.TOTAL</t>
  </si>
  <si>
    <t>FEC.ktoe.PL.ISI.EAF.SMELTING.THERM.NONCOKE_SOLIDS</t>
  </si>
  <si>
    <t>FEC.ktoe.PL.ISI.EAF.SMELTING.THERM.RFO</t>
  </si>
  <si>
    <t>FEC.ktoe.PL.ISI.EAF.SMELTING.THERM.NG_BIOGAS</t>
  </si>
  <si>
    <t>FEC.ktoe.PL.ISI.EAF.SMELTING.THERM.DERIVED</t>
  </si>
  <si>
    <t>Steel: Electric arc</t>
  </si>
  <si>
    <t>FEC.ktoe.PL.ISI.EAF.ARC_FURNACE.ELEC.ELEC</t>
  </si>
  <si>
    <t>FEC.ktoe.PL.ISI.EAF.REFINING.TOTAL.TOTAL</t>
  </si>
  <si>
    <t>FEC.ktoe.PL.ISI.EAF.REFINING.THERM.TOTAL</t>
  </si>
  <si>
    <t>FEC.ktoe.PL.ISI.EAF.REFINING.THERM.LPG</t>
  </si>
  <si>
    <t>FEC.ktoe.PL.ISI.EAF.REFINING.THERM.DIESEL_LIQBIO</t>
  </si>
  <si>
    <t>FEC.ktoe.PL.ISI.EAF.REFINING.THERM.RFO</t>
  </si>
  <si>
    <t>FEC.ktoe.PL.ISI.EAF.REFINING.THERM.NG_BIOGAS</t>
  </si>
  <si>
    <t>FEC.ktoe.PL.ISI.EAF.REFINING.ELEC.ELEC</t>
  </si>
  <si>
    <t>FEC.ktoe.PL.ISI.EAF.FINISHING.THERM.TOTAL</t>
  </si>
  <si>
    <t>FEC.ktoe.PL.ISI.EAF.FINISHING.THERM.LPG</t>
  </si>
  <si>
    <t>FEC.ktoe.PL.ISI.EAF.FINISHING.THERM.DIESEL_LIQBIO</t>
  </si>
  <si>
    <t>FEC.ktoe.PL.ISI.EAF.FINISHING.THERM.NG_BIOGAS</t>
  </si>
  <si>
    <t>FEC.ktoe.PL.ISI.EAF.FINISHING_STEAM.TOTAL.TOTAL</t>
  </si>
  <si>
    <t>FEC.ktoe.PL.ISI.EAF.FINISHING_STEAM.STEAM.NONCOKE_SOLIDS</t>
  </si>
  <si>
    <t>FEC.ktoe.PL.ISI.EAF.FINISHING_STEAM.STEAM.RFG</t>
  </si>
  <si>
    <t>FEC.ktoe.PL.ISI.EAF.FINISHING_STEAM.STEAM.LPG</t>
  </si>
  <si>
    <t>FEC.ktoe.PL.ISI.EAF.FINISHING_STEAM.STEAM.DIESEL_LIQBIO</t>
  </si>
  <si>
    <t>FEC.ktoe.PL.ISI.EAF.FINISHING_STEAM.STEAM.RFO</t>
  </si>
  <si>
    <t>FEC.ktoe.PL.ISI.EAF.FINISHING_STEAM.STEAM.OTHER</t>
  </si>
  <si>
    <t>FEC.ktoe.PL.ISI.EAF.FINISHING_STEAM.STEAM.NG_BIOGAS</t>
  </si>
  <si>
    <t>FEC.ktoe.PL.ISI.EAF.FINISHING_STEAM.STEAM.DERIVED</t>
  </si>
  <si>
    <t>FEC.ktoe.PL.ISI.EAF.FINISHING_STEAM.STEAM.BIOMASS_WASTE</t>
  </si>
  <si>
    <t>FEC.ktoe.PL.ISI.EAF.FINISHING_STEAM.STEAM.STEAM_DISTR</t>
  </si>
  <si>
    <t>FEC.ktoe.PL.ISI.EAF.FINISHING.ELEC.ELEC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</si>
  <si>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</si>
  <si>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</si>
  <si>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</si>
  <si>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UED.ktoe.PL.ISI.BF_BOF.TOTAL.TOTAL.TOTAL</t>
  </si>
  <si>
    <t>UED.ktoe.PL.ISI.BF_BOF.LIGHT.GENERIC.ELEC</t>
  </si>
  <si>
    <t>UED.ktoe.PL.ISI.BF_BOF.AIRCOMP.GENERIC.ELEC</t>
  </si>
  <si>
    <t>UED.ktoe.PL.ISI.BF_BOF.MOTOR.GENERIC.ELEC</t>
  </si>
  <si>
    <t>UED.ktoe.PL.ISI.BF_BOF.FANS.GENERIC.ELEC</t>
  </si>
  <si>
    <t>UED.ktoe.PL.ISI.BF_BOF.LOW_ENTH.TOTAL.TOTAL</t>
  </si>
  <si>
    <t>UED.ktoe.PL.ISI.BF_BOF.LOW_ENTH.THERM.DIESEL_LIQBIO</t>
  </si>
  <si>
    <t>UED.ktoe.PL.ISI.BF_BOF.LOW_ENTH.THERM.NG_BIOGAS</t>
  </si>
  <si>
    <t>UED.ktoe.PL.ISI.BF_BOF.LOW_ENTH.THERM.SOLAR_GEO</t>
  </si>
  <si>
    <t>UED.ktoe.PL.ISI.BF_BOF.LOW_ENTH.HP.AMBIENT</t>
  </si>
  <si>
    <t>UED.ktoe.PL.ISI.BF_BOF.LOW_ENTH.THERM.ELEC</t>
  </si>
  <si>
    <t>UED.ktoe.PL.ISI.BF_BOF.SINTERING.TOTAL.TOTAL</t>
  </si>
  <si>
    <t>UED.ktoe.PL.ISI.BF_BOF.SINTERING.THERM.NONCOKE_SOLIDS</t>
  </si>
  <si>
    <t>UED.ktoe.PL.ISI.BF_BOF.SINTERING.THERM.RFO</t>
  </si>
  <si>
    <t>UED.ktoe.PL.ISI.BF_BOF.SINTERING.THERM.NG_BIOGAS</t>
  </si>
  <si>
    <t>UED.ktoe.PL.ISI.BF_BOF.SINTERING.THERM.DERIVED</t>
  </si>
  <si>
    <t>UED.ktoe.PL.ISI.BF_BOF.SINTERING.THERM.ELEC</t>
  </si>
  <si>
    <t>UED.ktoe.PL.ISI.BF_BOF.BLAST_FURNACE.TOTAL.TOTAL</t>
  </si>
  <si>
    <t>UED.ktoe.PL.ISI.BF_BOF.BLAST_FURNACE.THERM.NONCOKE_SOLIDS</t>
  </si>
  <si>
    <t>UED.ktoe.PL.ISI.BF_BOF.BLAST_FURNACE.THERM.COKE</t>
  </si>
  <si>
    <t>UED.ktoe.PL.ISI.BF_BOF.BLAST_FURNACE.THERM.RFO</t>
  </si>
  <si>
    <t>UED.ktoe.PL.ISI.BF_BOF.BLAST_FURNACE.THERM.NG_BIOGAS</t>
  </si>
  <si>
    <t>UED.ktoe.PL.ISI.BF_BOF.BLAST_FURNACE.THERM.DERIVED</t>
  </si>
  <si>
    <t>UED.ktoe.PL.ISI.BF_BOF.REFINING.TOTAL.TOTAL</t>
  </si>
  <si>
    <t>UED.ktoe.PL.ISI.BF_BOF.REFINING.THERM.TOTAL</t>
  </si>
  <si>
    <t>UED.ktoe.PL.ISI.BF_BOF.REFINING.THERM.LPG</t>
  </si>
  <si>
    <t>UED.ktoe.PL.ISI.BF_BOF.REFINING.THERM.DIESEL_LIQBIO</t>
  </si>
  <si>
    <t>UED.ktoe.PL.ISI.BF_BOF.REFINING.THERM.RFO</t>
  </si>
  <si>
    <t>UED.ktoe.PL.ISI.BF_BOF.REFINING.THERM.NG_BIOGAS</t>
  </si>
  <si>
    <t>UED.ktoe.PL.ISI.BF_BOF.REFINING.ELEC.ELEC</t>
  </si>
  <si>
    <t>UED.ktoe.PL.ISI.BF_BOF.FINISHING.THERM.TOTAL</t>
  </si>
  <si>
    <t>UED.ktoe.PL.ISI.BF_BOF.FINISHING.THERM.LPG</t>
  </si>
  <si>
    <t>UED.ktoe.PL.ISI.BF_BOF.FINISHING.THERM.DIESEL_LIQBIO</t>
  </si>
  <si>
    <t>UED.ktoe.PL.ISI.BF_BOF.FINISHING.THERM.NG_BIOGAS</t>
  </si>
  <si>
    <t>UED.ktoe.PL.ISI.BF_BOF.FINISHING_STEAM.TOTAL.TOTAL</t>
  </si>
  <si>
    <t>UED.ktoe.PL.ISI.BF_BOF.FINISHING_STEAM.STEAM.NONCOKE_SOLIDS</t>
  </si>
  <si>
    <t>UED.ktoe.PL.ISI.BF_BOF.FINISHING_STEAM.STEAM.RFG</t>
  </si>
  <si>
    <t>UED.ktoe.PL.ISI.BF_BOF.FINISHING_STEAM.STEAM.LPG</t>
  </si>
  <si>
    <t>UED.ktoe.PL.ISI.BF_BOF.FINISHING_STEAM.STEAM.DIESEL_LIQBIO</t>
  </si>
  <si>
    <t>UED.ktoe.PL.ISI.BF_BOF.FINISHING_STEAM.STEAM.RFO</t>
  </si>
  <si>
    <t>UED.ktoe.PL.ISI.BF_BOF.FINISHING_STEAM.STEAM.OTHER</t>
  </si>
  <si>
    <t>UED.ktoe.PL.ISI.BF_BOF.FINISHING_STEAM.STEAM.NG_BIOGAS</t>
  </si>
  <si>
    <t>UED.ktoe.PL.ISI.BF_BOF.FINISHING_STEAM.STEAM.DERIVED</t>
  </si>
  <si>
    <t>UED.ktoe.PL.ISI.BF_BOF.FINISHING_STEAM.STEAM.BIOMASS_WASTE</t>
  </si>
  <si>
    <t>UED.ktoe.PL.ISI.BF_BOF.FINISHING_STEAM.STEAM.STEAM_DISTR</t>
  </si>
  <si>
    <t>UED.ktoe.PL.ISI.BF_BOF.FINISHING.ELEC.ELEC</t>
  </si>
  <si>
    <t>UED.ktoe.PL.ISI.EAF.TOTAL.TOTAL.TOTAL</t>
  </si>
  <si>
    <t>UED.ktoe.PL.ISI.EAF.LIGHT.GENERIC.ELEC</t>
  </si>
  <si>
    <t>UED.ktoe.PL.ISI.EAF.AIRCOMP.GENERIC.ELEC</t>
  </si>
  <si>
    <t>UED.ktoe.PL.ISI.EAF.MOTOR.GENERIC.ELEC</t>
  </si>
  <si>
    <t>UED.ktoe.PL.ISI.EAF.FANS.GENERIC.ELEC</t>
  </si>
  <si>
    <t>UED.ktoe.PL.ISI.EAF.LOW_ENTH.TOTAL.TOTAL</t>
  </si>
  <si>
    <t>UED.ktoe.PL.ISI.EAF.LOW_ENTH.THERM.DIESEL_LIQBIO</t>
  </si>
  <si>
    <t>UED.ktoe.PL.ISI.EAF.LOW_ENTH.THERM.NG_BIOGAS</t>
  </si>
  <si>
    <t>UED.ktoe.PL.ISI.EAF.LOW_ENTH.THERM.SOLAR_GEO</t>
  </si>
  <si>
    <t>UED.ktoe.PL.ISI.EAF.LOW_ENTH.HP.AMBIENT</t>
  </si>
  <si>
    <t>UED.ktoe.PL.ISI.EAF.LOW_ENTH.THERM.ELEC</t>
  </si>
  <si>
    <t>UED.ktoe.PL.ISI.EAF.SMELTING.TOTAL.TOTAL</t>
  </si>
  <si>
    <t>UED.ktoe.PL.ISI.EAF.SMELTING.THERM.NONCOKE_SOLIDS</t>
  </si>
  <si>
    <t>UED.ktoe.PL.ISI.EAF.SMELTING.THERM.RFO</t>
  </si>
  <si>
    <t>UED.ktoe.PL.ISI.EAF.SMELTING.THERM.NG_BIOGAS</t>
  </si>
  <si>
    <t>UED.ktoe.PL.ISI.EAF.SMELTING.THERM.DERIVED</t>
  </si>
  <si>
    <t>UED.ktoe.PL.ISI.EAF.ARC_FURNACE.ELEC.ELEC</t>
  </si>
  <si>
    <t>UED.ktoe.PL.ISI.EAF.REFINING.TOTAL.TOTAL</t>
  </si>
  <si>
    <t>UED.ktoe.PL.ISI.EAF.REFINING.THERM.TOTAL</t>
  </si>
  <si>
    <t>UED.ktoe.PL.ISI.EAF.REFINING.THERM.LPG</t>
  </si>
  <si>
    <t>UED.ktoe.PL.ISI.EAF.REFINING.THERM.DIESEL_LIQBIO</t>
  </si>
  <si>
    <t>UED.ktoe.PL.ISI.EAF.REFINING.THERM.RFO</t>
  </si>
  <si>
    <t>UED.ktoe.PL.ISI.EAF.REFINING.THERM.NG_BIOGAS</t>
  </si>
  <si>
    <t>UED.ktoe.PL.ISI.EAF.REFINING.ELEC.ELEC</t>
  </si>
  <si>
    <t>UED.ktoe.PL.ISI.EAF.FINISHING.THERM.TOTAL</t>
  </si>
  <si>
    <t>UED.ktoe.PL.ISI.EAF.FINISHING.THERM.LPG</t>
  </si>
  <si>
    <t>UED.ktoe.PL.ISI.EAF.FINISHING.THERM.DIESEL_LIQBIO</t>
  </si>
  <si>
    <t>UED.ktoe.PL.ISI.EAF.FINISHING.THERM.NG_BIOGAS</t>
  </si>
  <si>
    <t>UED.ktoe.PL.ISI.EAF.FINISHING_STEAM.TOTAL.TOTAL</t>
  </si>
  <si>
    <t>UED.ktoe.PL.ISI.EAF.FINISHING_STEAM.STEAM.NONCOKE_SOLIDS</t>
  </si>
  <si>
    <t>UED.ktoe.PL.ISI.EAF.FINISHING_STEAM.STEAM.RFG</t>
  </si>
  <si>
    <t>UED.ktoe.PL.ISI.EAF.FINISHING_STEAM.STEAM.LPG</t>
  </si>
  <si>
    <t>UED.ktoe.PL.ISI.EAF.FINISHING_STEAM.STEAM.DIESEL_LIQBIO</t>
  </si>
  <si>
    <t>UED.ktoe.PL.ISI.EAF.FINISHING_STEAM.STEAM.RFO</t>
  </si>
  <si>
    <t>UED.ktoe.PL.ISI.EAF.FINISHING_STEAM.STEAM.OTHER</t>
  </si>
  <si>
    <t>UED.ktoe.PL.ISI.EAF.FINISHING_STEAM.STEAM.NG_BIOGAS</t>
  </si>
  <si>
    <t>UED.ktoe.PL.ISI.EAF.FINISHING_STEAM.STEAM.DERIVED</t>
  </si>
  <si>
    <t>UED.ktoe.PL.ISI.EAF.FINISHING_STEAM.STEAM.BIOMASS_WASTE</t>
  </si>
  <si>
    <t>UED.ktoe.PL.ISI.EAF.FINISHING_STEAM.STEAM.STEAM_DISTR</t>
  </si>
  <si>
    <t>UED.ktoe.PL.ISI.EAF.FINISHING.ELEC.ELEC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</si>
  <si>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</si>
  <si>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</si>
  <si>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</si>
  <si>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FUEL_EMI.ktCO2.PL.ISI.BF_BOF.LIGHT.GENERIC.ELEC</t>
  </si>
  <si>
    <t>FUEL_EMI.ktCO2.PL.ISI.BF_BOF.AIRCOMP.GENERIC.ELEC</t>
  </si>
  <si>
    <t>FUEL_EMI.ktCO2.PL.ISI.BF_BOF.MOTOR.GENERIC.ELEC</t>
  </si>
  <si>
    <t>FUEL_EMI.ktCO2.PL.ISI.BF_BOF.FANS.GENERIC.ELEC</t>
  </si>
  <si>
    <t>FUEL_EMI.ktCO2.PL.ISI.BF_BOF.LOW_ENTH.TOTAL.TOTAL</t>
  </si>
  <si>
    <t>FUEL_EMI.ktCO2.PL.ISI.BF_BOF.LOW_ENTH.THERM.DIESEL_LIQBIO</t>
  </si>
  <si>
    <t>FUEL_EMI.ktCO2.PL.ISI.BF_BOF.LOW_ENTH.THERM.NG_BIOGAS</t>
  </si>
  <si>
    <t>FUEL_EMI.ktCO2.PL.ISI.BF_BOF.LOW_ENTH.THERM.SOLAR_GEO</t>
  </si>
  <si>
    <t>FUEL_EMI.ktCO2.PL.ISI.BF_BOF.LOW_ENTH.HP.AMBIENT</t>
  </si>
  <si>
    <t>FUEL_EMI.ktCO2.PL.ISI.BF_BOF.LOW_ENTH.THERM.ELEC</t>
  </si>
  <si>
    <t>FUEL_EMI.ktCO2.PL.ISI.BF_BOF.SINTERING.TOTAL.TOTAL</t>
  </si>
  <si>
    <t>FUEL_EMI.ktCO2.PL.ISI.BF_BOF.SINTERING.THERM.NONCOKE_SOLIDS</t>
  </si>
  <si>
    <t>FUEL_EMI.ktCO2.PL.ISI.BF_BOF.SINTERING.THERM.RFO</t>
  </si>
  <si>
    <t>FUEL_EMI.ktCO2.PL.ISI.BF_BOF.SINTERING.THERM.NG_BIOGAS</t>
  </si>
  <si>
    <t>FUEL_EMI.ktCO2.PL.ISI.BF_BOF.SINTERING.THERM.DERIVED</t>
  </si>
  <si>
    <t>FUEL_EMI.ktCO2.PL.ISI.BF_BOF.SINTERING.THERM.ELEC</t>
  </si>
  <si>
    <t>FUEL_EMI.ktCO2.PL.ISI.BF_BOF.BLAST_FURNACE.TOTAL.TOTAL</t>
  </si>
  <si>
    <t>FUEL_EMI.ktCO2.PL.ISI.BF_BOF.BLAST_FURNACE.THERM.NONCOKE_SOLIDS</t>
  </si>
  <si>
    <t>FUEL_EMI.ktCO2.PL.ISI.BF_BOF.BLAST_FURNACE.THERM.COKE</t>
  </si>
  <si>
    <t>FUEL_EMI.ktCO2.PL.ISI.BF_BOF.BLAST_FURNACE.THERM.RFO</t>
  </si>
  <si>
    <t>FUEL_EMI.ktCO2.PL.ISI.BF_BOF.BLAST_FURNACE.THERM.NG_BIOGAS</t>
  </si>
  <si>
    <t>FUEL_EMI.ktCO2.PL.ISI.BF_BOF.BLAST_FURNACE.THERM.DERIVED</t>
  </si>
  <si>
    <t>FUEL_EMI.ktCO2.PL.ISI.BF_BOF.REFINING.TOTAL.TOTAL</t>
  </si>
  <si>
    <t>FUEL_EMI.ktCO2.PL.ISI.BF_BOF.REFINING.THERM.TOTAL</t>
  </si>
  <si>
    <t>FUEL_EMI.ktCO2.PL.ISI.BF_BOF.REFINING.THERM.LPG</t>
  </si>
  <si>
    <t>FUEL_EMI.ktCO2.PL.ISI.BF_BOF.REFINING.THERM.DIESEL_LIQBIO</t>
  </si>
  <si>
    <t>FUEL_EMI.ktCO2.PL.ISI.BF_BOF.REFINING.THERM.RFO</t>
  </si>
  <si>
    <t>FUEL_EMI.ktCO2.PL.ISI.BF_BOF.REFINING.THERM.NG_BIOGAS</t>
  </si>
  <si>
    <t>FUEL_EMI.ktCO2.PL.ISI.BF_BOF.REFINING.ELEC.ELEC</t>
  </si>
  <si>
    <t>FUEL_EMI.ktCO2.PL.ISI.BF_BOF.FINISHING.THERM.TOTAL</t>
  </si>
  <si>
    <t>FUEL_EMI.ktCO2.PL.ISI.BF_BOF.FINISHING.THERM.LPG</t>
  </si>
  <si>
    <t>FUEL_EMI.ktCO2.PL.ISI.BF_BOF.FINISHING.THERM.DIESEL_LIQBIO</t>
  </si>
  <si>
    <t>FUEL_EMI.ktCO2.PL.ISI.BF_BOF.FINISHING.THERM.NG_BIOGAS</t>
  </si>
  <si>
    <t>FUEL_EMI.ktCO2.PL.ISI.BF_BOF.FINISHING_STEAM.TOTAL.TOTAL</t>
  </si>
  <si>
    <t>FUEL_EMI.ktCO2.PL.ISI.BF_BOF.FINISHING_STEAM.STEAM.NONCOKE_SOLIDS</t>
  </si>
  <si>
    <t>FUEL_EMI.ktCO2.PL.ISI.BF_BOF.FINISHING_STEAM.STEAM.RFG</t>
  </si>
  <si>
    <t>FUEL_EMI.ktCO2.PL.ISI.BF_BOF.FINISHING_STEAM.STEAM.LPG</t>
  </si>
  <si>
    <t>FUEL_EMI.ktCO2.PL.ISI.BF_BOF.FINISHING_STEAM.STEAM.DIESEL_LIQBIO</t>
  </si>
  <si>
    <t>FUEL_EMI.ktCO2.PL.ISI.BF_BOF.FINISHING_STEAM.STEAM.RFO</t>
  </si>
  <si>
    <t>FUEL_EMI.ktCO2.PL.ISI.BF_BOF.FINISHING_STEAM.STEAM.OTHER</t>
  </si>
  <si>
    <t>FUEL_EMI.ktCO2.PL.ISI.BF_BOF.FINISHING_STEAM.STEAM.NG_BIOGAS</t>
  </si>
  <si>
    <t>FUEL_EMI.ktCO2.PL.ISI.BF_BOF.FINISHING_STEAM.STEAM.DERIVED</t>
  </si>
  <si>
    <t>FUEL_EMI.ktCO2.PL.ISI.BF_BOF.FINISHING_STEAM.STEAM.BIOMASS_WASTE</t>
  </si>
  <si>
    <t>FUEL_EMI.ktCO2.PL.ISI.BF_BOF.FINISHING_STEAM.STEAM.STEAM_DISTR</t>
  </si>
  <si>
    <t>FUEL_EMI.ktCO2.PL.ISI.BF_BOF.FINISHING.ELEC.ELEC</t>
  </si>
  <si>
    <t>PROCESS_EMI.ktCO2.PL.ISI.BF_BOF</t>
  </si>
  <si>
    <t>FUEL_EMI.ktCO2.PL.ISI.EAF.LIGHT.GENERIC.ELEC</t>
  </si>
  <si>
    <t>FUEL_EMI.ktCO2.PL.ISI.EAF.AIRCOMP.GENERIC.ELEC</t>
  </si>
  <si>
    <t>FUEL_EMI.ktCO2.PL.ISI.EAF.MOTOR.GENERIC.ELEC</t>
  </si>
  <si>
    <t>FUEL_EMI.ktCO2.PL.ISI.EAF.FANS.GENERIC.ELEC</t>
  </si>
  <si>
    <t>FUEL_EMI.ktCO2.PL.ISI.EAF.LOW_ENTH.TOTAL.TOTAL</t>
  </si>
  <si>
    <t>FUEL_EMI.ktCO2.PL.ISI.EAF.LOW_ENTH.THERM.DIESEL_LIQBIO</t>
  </si>
  <si>
    <t>FUEL_EMI.ktCO2.PL.ISI.EAF.LOW_ENTH.THERM.NG_BIOGAS</t>
  </si>
  <si>
    <t>FUEL_EMI.ktCO2.PL.ISI.EAF.LOW_ENTH.THERM.SOLAR_GEO</t>
  </si>
  <si>
    <t>FUEL_EMI.ktCO2.PL.ISI.EAF.LOW_ENTH.HP.AMBIENT</t>
  </si>
  <si>
    <t>FUEL_EMI.ktCO2.PL.ISI.EAF.LOW_ENTH.THERM.ELEC</t>
  </si>
  <si>
    <t>FUEL_EMI.ktCO2.PL.ISI.EAF.SMELTING.TOTAL.TOTAL</t>
  </si>
  <si>
    <t>FUEL_EMI.ktCO2.PL.ISI.EAF.SMELTING.THERM.NONCOKE_SOLIDS</t>
  </si>
  <si>
    <t>FUEL_EMI.ktCO2.PL.ISI.EAF.SMELTING.THERM.RFO</t>
  </si>
  <si>
    <t>FUEL_EMI.ktCO2.PL.ISI.EAF.SMELTING.THERM.NG_BIOGAS</t>
  </si>
  <si>
    <t>FUEL_EMI.ktCO2.PL.ISI.EAF.SMELTING.THERM.DERIVED</t>
  </si>
  <si>
    <t>FUEL_EMI.ktCO2.PL.ISI.EAF.ARC_FURNACE.ELEC.ELEC</t>
  </si>
  <si>
    <t>FUEL_EMI.ktCO2.PL.ISI.EAF.REFINING.TOTAL.TOTAL</t>
  </si>
  <si>
    <t>FUEL_EMI.ktCO2.PL.ISI.EAF.REFINING.THERM.TOTAL</t>
  </si>
  <si>
    <t>FUEL_EMI.ktCO2.PL.ISI.EAF.REFINING.THERM.LPG</t>
  </si>
  <si>
    <t>FUEL_EMI.ktCO2.PL.ISI.EAF.REFINING.THERM.DIESEL_LIQBIO</t>
  </si>
  <si>
    <t>FUEL_EMI.ktCO2.PL.ISI.EAF.REFINING.THERM.RFO</t>
  </si>
  <si>
    <t>FUEL_EMI.ktCO2.PL.ISI.EAF.REFINING.THERM.NG_BIOGAS</t>
  </si>
  <si>
    <t>FUEL_EMI.ktCO2.PL.ISI.EAF.REFINING.ELEC.ELEC</t>
  </si>
  <si>
    <t>FUEL_EMI.ktCO2.PL.ISI.EAF.FINISHING.THERM.TOTAL</t>
  </si>
  <si>
    <t>FUEL_EMI.ktCO2.PL.ISI.EAF.FINISHING.THERM.LPG</t>
  </si>
  <si>
    <t>FUEL_EMI.ktCO2.PL.ISI.EAF.FINISHING.THERM.DIESEL_LIQBIO</t>
  </si>
  <si>
    <t>FUEL_EMI.ktCO2.PL.ISI.EAF.FINISHING.THERM.NG_BIOGAS</t>
  </si>
  <si>
    <t>FUEL_EMI.ktCO2.PL.ISI.EAF.FINISHING_STEAM.TOTAL.TOTAL</t>
  </si>
  <si>
    <t>FUEL_EMI.ktCO2.PL.ISI.EAF.FINISHING_STEAM.STEAM.NONCOKE_SOLIDS</t>
  </si>
  <si>
    <t>FUEL_EMI.ktCO2.PL.ISI.EAF.FINISHING_STEAM.STEAM.RFG</t>
  </si>
  <si>
    <t>FUEL_EMI.ktCO2.PL.ISI.EAF.FINISHING_STEAM.STEAM.LPG</t>
  </si>
  <si>
    <t>FUEL_EMI.ktCO2.PL.ISI.EAF.FINISHING_STEAM.STEAM.DIESEL_LIQBIO</t>
  </si>
  <si>
    <t>FUEL_EMI.ktCO2.PL.ISI.EAF.FINISHING_STEAM.STEAM.RFO</t>
  </si>
  <si>
    <t>FUEL_EMI.ktCO2.PL.ISI.EAF.FINISHING_STEAM.STEAM.OTHER</t>
  </si>
  <si>
    <t>FUEL_EMI.ktCO2.PL.ISI.EAF.FINISHING_STEAM.STEAM.NG_BIOGAS</t>
  </si>
  <si>
    <t>FUEL_EMI.ktCO2.PL.ISI.EAF.FINISHING_STEAM.STEAM.DERIVED</t>
  </si>
  <si>
    <t>FUEL_EMI.ktCO2.PL.ISI.EAF.FINISHING_STEAM.STEAM.BIOMASS_WASTE</t>
  </si>
  <si>
    <t>FUEL_EMI.ktCO2.PL.ISI.EAF.FINISHING_STEAM.STEAM.STEAM_DISTR</t>
  </si>
  <si>
    <t>FUEL_EMI.ktCO2.PL.ISI.EAF.FINISHING.ELEC.ELEC</t>
  </si>
  <si>
    <t>PROCESS_EMI.ktCO2.PL.ISI.EAF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</si>
  <si>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</si>
  <si>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</si>
  <si>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</si>
  <si>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</si>
  <si>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VA.Meuro2015.PL.NFM.ALUMINA</t>
  </si>
  <si>
    <t>VA.Meuro2015.PL.NFM.PRIM_ALU</t>
  </si>
  <si>
    <t>VA.Meuro2015.PL.NFM.SEC_ALU</t>
  </si>
  <si>
    <t>VA.Meuro2015.PL.NFM.OTHER_NFM</t>
  </si>
  <si>
    <t>Physical output (kt)</t>
  </si>
  <si>
    <t>Alumina production (kt)</t>
  </si>
  <si>
    <t>OUTPUT.kt.PL.NFM.ALUMINA</t>
  </si>
  <si>
    <t>Aluminium production (kt)</t>
  </si>
  <si>
    <t>OUTPUT.kt.PL.NFM.PRIM_ALU</t>
  </si>
  <si>
    <t>OUTPUT.kt.PL.NFM.SEC_ALU</t>
  </si>
  <si>
    <t>Other non-ferrous metals (kt lead eq.)</t>
  </si>
  <si>
    <t>OUTPUT.kt.PL.NFM.OTHER_NFM</t>
  </si>
  <si>
    <t>Installed capacity (kt production)</t>
  </si>
  <si>
    <t>CAP.kt.PL.NFM.ALUMINA</t>
  </si>
  <si>
    <t>CAP.kt.PL.NFM.PRIM_ALU</t>
  </si>
  <si>
    <t>CAP.kt.PL.NFM.SEC_ALU</t>
  </si>
  <si>
    <t>CAP.kt.PL.NFM.OTHER_NFM</t>
  </si>
  <si>
    <t>Capacity investment (kt production)</t>
  </si>
  <si>
    <t>NEWCAP.kt.PL.NFM.ALUMINA</t>
  </si>
  <si>
    <t>NEWCAP.kt.PL.NFM.PRIM_ALU</t>
  </si>
  <si>
    <t>NEWCAP.kt.PL.NFM.SEC_ALU</t>
  </si>
  <si>
    <t>NEWCAP.kt.PL.NFM.OTHER_NFM</t>
  </si>
  <si>
    <t>Decommissioned capacity (kt production)</t>
  </si>
  <si>
    <t>Idle capacity (kt production)</t>
  </si>
  <si>
    <t>FEC.ktoe.PL.NFM.TOTAL.TOTAL.TOTAL.TOTAL</t>
  </si>
  <si>
    <t>FEC.ktoe.PL.NFM.TOTAL.TOTAL.TOTAL.SOLIDS</t>
  </si>
  <si>
    <t>FEC.ktoe.PL.NFM.TOTAL.TOTAL.TOTAL.RFG</t>
  </si>
  <si>
    <t>FEC.ktoe.PL.NFM.TOTAL.TOTAL.TOTAL.LPG</t>
  </si>
  <si>
    <t>FEC.ktoe.PL.NFM.TOTAL.TOTAL.TOTAL.DIESEL</t>
  </si>
  <si>
    <t>FEC.ktoe.PL.NFM.TOTAL.TOTAL.TOTAL.RFO</t>
  </si>
  <si>
    <t>FEC.ktoe.PL.NFM.TOTAL.TOTAL.TOTAL.OTHER</t>
  </si>
  <si>
    <t>FEC.ktoe.PL.NFM.TOTAL.TOTAL.TOTAL.NG</t>
  </si>
  <si>
    <t>FEC.ktoe.PL.NFM.TOTAL.TOTAL.TOTAL.DERIVED</t>
  </si>
  <si>
    <t>FEC.ktoe.PL.NFM.TOTAL.TOTAL.TOTAL.BIOMASS_WASTE</t>
  </si>
  <si>
    <t>FEC.ktoe.PL.NFM.TOTAL.TOTAL.TOTAL.BIOGAS</t>
  </si>
  <si>
    <t>FEC.ktoe.PL.NFM.TOTAL.TOTAL.TOTAL.LIQBIO</t>
  </si>
  <si>
    <t>FEC.ktoe.PL.NFM.TOTAL.TOTAL.TOTAL.SOLAR</t>
  </si>
  <si>
    <t>FEC.ktoe.PL.NFM.TOTAL.TOTAL.TOTAL.GEO</t>
  </si>
  <si>
    <t>FEC.ktoe.PL.NFM.TOTAL.TOTAL.TOTAL.AMBIENT</t>
  </si>
  <si>
    <t>FEC.ktoe.PL.NFM.TOTAL.TOTAL.TOTAL.STEAM_DISTR</t>
  </si>
  <si>
    <t>FEC.ktoe.PL.NFM.TOTAL.TOTAL.TOTAL.ELEC</t>
  </si>
  <si>
    <t>FEC.ktoe.PL.NFM.ALUMINA.TOTAL.TOTAL.TOTAL</t>
  </si>
  <si>
    <t>FEC.ktoe.PL.NFM.ALUMINA.LIGHT.GENERIC.ELEC</t>
  </si>
  <si>
    <t>FEC.ktoe.PL.NFM.ALUMINA.AIRCOMP.GENERIC.ELEC</t>
  </si>
  <si>
    <t>FEC.ktoe.PL.NFM.ALUMINA.MOTOR.GENERIC.ELEC</t>
  </si>
  <si>
    <t>FEC.ktoe.PL.NFM.ALUMINA.FANS.GENERIC.ELEC</t>
  </si>
  <si>
    <t>FEC.ktoe.PL.NFM.ALUMINA.LOW_ENTH.TOTAL.TOTAL</t>
  </si>
  <si>
    <t>FEC.ktoe.PL.NFM.ALUMINA.LOW_ENTH.THERM.DIESEL_LIQBIO</t>
  </si>
  <si>
    <t>FEC.ktoe.PL.NFM.ALUMINA.LOW_ENTH.THERM.NG_BIOGAS</t>
  </si>
  <si>
    <t>FEC.ktoe.PL.NFM.ALUMINA.LOW_ENTH.THERM.SOLAR_GEO</t>
  </si>
  <si>
    <t>FEC.ktoe.PL.NFM.ALUMINA.LOW_ENTH.HP.AMBIENT</t>
  </si>
  <si>
    <t>FEC.ktoe.PL.NFM.ALUMINA.LOW_ENTH.THERM.ELEC</t>
  </si>
  <si>
    <t>Alumina production: High-enthalpy heat</t>
  </si>
  <si>
    <t>FEC.ktoe.PL.NFM.ALUMINA.A_PRODUCTION.TOTAL.TOTAL</t>
  </si>
  <si>
    <t>FEC.ktoe.PL.NFM.ALUMINA.A_PRODUCTION.STEAM.SOLIDS</t>
  </si>
  <si>
    <t>FEC.ktoe.PL.NFM.ALUMINA.A_PRODUCTION.STEAM.RFG</t>
  </si>
  <si>
    <t>FEC.ktoe.PL.NFM.ALUMINA.A_PRODUCTION.STEAM.LPG</t>
  </si>
  <si>
    <t>FEC.ktoe.PL.NFM.ALUMINA.A_PRODUCTION.STEAM.DIESEL_LIQBIO</t>
  </si>
  <si>
    <t>FEC.ktoe.PL.NFM.ALUMINA.A_PRODUCTION.STEAM.RFO</t>
  </si>
  <si>
    <t>FEC.ktoe.PL.NFM.ALUMINA.A_PRODUCTION.STEAM.OTHER</t>
  </si>
  <si>
    <t>FEC.ktoe.PL.NFM.ALUMINA.A_PRODUCTION.STEAM.NG_BIOGAS</t>
  </si>
  <si>
    <t>FEC.ktoe.PL.NFM.ALUMINA.A_PRODUCTION.STEAM.DERIVED</t>
  </si>
  <si>
    <t>FEC.ktoe.PL.NFM.ALUMINA.A_PRODUCTION.STEAM.BIOMASS_WASTE</t>
  </si>
  <si>
    <t>FEC.ktoe.PL.NFM.ALUMINA.A_PRODUCTION.STEAM.STEAM_DISTR</t>
  </si>
  <si>
    <t>Alumina production: Refining</t>
  </si>
  <si>
    <t>FEC.ktoe.PL.NFM.ALUMINA.A_REFINING.TOTAL.TOTAL</t>
  </si>
  <si>
    <t>FEC.ktoe.PL.NFM.ALUMINA.A_REFINING.THERM.LPG</t>
  </si>
  <si>
    <t>FEC.ktoe.PL.NFM.ALUMINA.A_REFINING.THERM.DIESEL_LIQBIO</t>
  </si>
  <si>
    <t>FEC.ktoe.PL.NFM.ALUMINA.A_REFINING.THERM.RFO</t>
  </si>
  <si>
    <t>FEC.ktoe.PL.NFM.ALUMINA.A_REFINING.THERM.NG_BIOGAS</t>
  </si>
  <si>
    <t>FEC.ktoe.PL.NFM.ALUMINA.A_REFINING.THERM.ELEC</t>
  </si>
  <si>
    <t>FEC.ktoe.PL.NFM.PRIM_ALU.TOTAL.TOTAL.TOTAL</t>
  </si>
  <si>
    <t>FEC.ktoe.PL.NFM.PRIM_ALU.LIGHT.GENERIC.ELEC</t>
  </si>
  <si>
    <t>FEC.ktoe.PL.NFM.PRIM_ALU.AIRCOMP.GENERIC.ELEC</t>
  </si>
  <si>
    <t>FEC.ktoe.PL.NFM.PRIM_ALU.MOTOR.GENERIC.ELEC</t>
  </si>
  <si>
    <t>FEC.ktoe.PL.NFM.PRIM_ALU.FANS.GENERIC.ELEC</t>
  </si>
  <si>
    <t>FEC.ktoe.PL.NFM.PRIM_ALU.LOW_ENTH.TOTAL.TOTAL</t>
  </si>
  <si>
    <t>FEC.ktoe.PL.NFM.PRIM_ALU.LOW_ENTH.THERM.DIESEL_LIQBIO</t>
  </si>
  <si>
    <t>FEC.ktoe.PL.NFM.PRIM_ALU.LOW_ENTH.THERM.NG_BIOGAS</t>
  </si>
  <si>
    <t>FEC.ktoe.PL.NFM.PRIM_ALU.LOW_ENTH.THERM.SOLAR_GEO</t>
  </si>
  <si>
    <t>FEC.ktoe.PL.NFM.PRIM_ALU.LOW_ENTH.HP.AMBIENT</t>
  </si>
  <si>
    <t>FEC.ktoe.PL.NFM.PRIM_ALU.LOW_ENTH.THERM.ELEC</t>
  </si>
  <si>
    <t>Aluminium electrolysis (smelting)</t>
  </si>
  <si>
    <t>FEC.ktoe.PL.NFM.PRIM_ALU.SMELTING.ELEC.ELEC</t>
  </si>
  <si>
    <t>Aluminium processing  (metallurgy e.g. cast house, reheating)</t>
  </si>
  <si>
    <t>FEC.ktoe.PL.NFM.PRIM_ALU.PROCESSING.TOTAL.TOTAL</t>
  </si>
  <si>
    <t>Aluminium processing - Thermal</t>
  </si>
  <si>
    <t>FEC.ktoe.PL.NFM.PRIM_ALU.PROCESSING.THERM.TOTAL</t>
  </si>
  <si>
    <t>FEC.ktoe.PL.NFM.PRIM_ALU.PROCESSING.THERM.LPG</t>
  </si>
  <si>
    <t>FEC.ktoe.PL.NFM.PRIM_ALU.PROCESSING.THERM.DIESEL_LIQBIO</t>
  </si>
  <si>
    <t>FEC.ktoe.PL.NFM.PRIM_ALU.PROCESSING.THERM.RFO</t>
  </si>
  <si>
    <t>FEC.ktoe.PL.NFM.PRIM_ALU.PROCESSING.THERM.NG_BIOGAS</t>
  </si>
  <si>
    <t>Aluminium processing - Electric</t>
  </si>
  <si>
    <t>FEC.ktoe.PL.NFM.PRIM_ALU.PROCESSING.ELEC.ELEC</t>
  </si>
  <si>
    <t>Aluminium finishing</t>
  </si>
  <si>
    <t>Aluminium finishing - Thermal</t>
  </si>
  <si>
    <t>FEC.ktoe.PL.NFM.PRIM_ALU.FINISHING.THERM.TOTAL</t>
  </si>
  <si>
    <t>FEC.ktoe.PL.NFM.PRIM_ALU.FINISHING.THERM.LPG</t>
  </si>
  <si>
    <t>FEC.ktoe.PL.NFM.PRIM_ALU.FINISHING.THERM.DIESEL_LIQBIO</t>
  </si>
  <si>
    <t>FEC.ktoe.PL.NFM.PRIM_ALU.FINISHING.THERM.NG_BIOGAS</t>
  </si>
  <si>
    <t>Aluminium finishing - Steam</t>
  </si>
  <si>
    <t>FEC.ktoe.PL.NFM.PRIM_ALU.FINISHING_STEAM.TOTAL.TOTAL</t>
  </si>
  <si>
    <t>FEC.ktoe.PL.NFM.PRIM_ALU.FINISHING_STEAM.STEAM.SOLIDS</t>
  </si>
  <si>
    <t>FEC.ktoe.PL.NFM.PRIM_ALU.FINISHING_STEAM.STEAM.RFG</t>
  </si>
  <si>
    <t>FEC.ktoe.PL.NFM.PRIM_ALU.FINISHING_STEAM.STEAM.LPG</t>
  </si>
  <si>
    <t>FEC.ktoe.PL.NFM.PRIM_ALU.FINISHING_STEAM.STEAM.DIESEL_LIQBIO</t>
  </si>
  <si>
    <t>FEC.ktoe.PL.NFM.PRIM_ALU.FINISHING_STEAM.STEAM.RFO</t>
  </si>
  <si>
    <t>FEC.ktoe.PL.NFM.PRIM_ALU.FINISHING_STEAM.STEAM.OTHER</t>
  </si>
  <si>
    <t>FEC.ktoe.PL.NFM.PRIM_ALU.FINISHING_STEAM.STEAM.NG_BIOGAS</t>
  </si>
  <si>
    <t>FEC.ktoe.PL.NFM.PRIM_ALU.FINISHING_STEAM.STEAM.DERIVED</t>
  </si>
  <si>
    <t>FEC.ktoe.PL.NFM.PRIM_ALU.FINISHING_STEAM.STEAM.BIOMASS_WASTE</t>
  </si>
  <si>
    <t>FEC.ktoe.PL.NFM.PRIM_ALU.FINISHING_STEAM.STEAM.STEAM_DISTR</t>
  </si>
  <si>
    <t>Aluminium finishing - Electric</t>
  </si>
  <si>
    <t>FEC.ktoe.PL.NFM.PRIM_ALU.FINISHING.ELEC.ELEC</t>
  </si>
  <si>
    <t>FEC.ktoe.PL.NFM.SEC_ALU.TOTAL.TOTAL.TOTAL</t>
  </si>
  <si>
    <t>FEC.ktoe.PL.NFM.SEC_ALU.LIGHT.GENERIC.ELEC</t>
  </si>
  <si>
    <t>FEC.ktoe.PL.NFM.SEC_ALU.AIRCOMP.GENERIC.ELEC</t>
  </si>
  <si>
    <t>FEC.ktoe.PL.NFM.SEC_ALU.MOTOR.GENERIC.ELEC</t>
  </si>
  <si>
    <t>FEC.ktoe.PL.NFM.SEC_ALU.FANS.GENERIC.ELEC</t>
  </si>
  <si>
    <t>FEC.ktoe.PL.NFM.SEC_ALU.LOW_ENTH.TOTAL.TOTAL</t>
  </si>
  <si>
    <t>FEC.ktoe.PL.NFM.SEC_ALU.LOW_ENTH.THERM.DIESEL_LIQBIO</t>
  </si>
  <si>
    <t>FEC.ktoe.PL.NFM.SEC_ALU.LOW_ENTH.THERM.NG_BIOGAS</t>
  </si>
  <si>
    <t>FEC.ktoe.PL.NFM.SEC_ALU.LOW_ENTH.THERM.SOLAR_GEO</t>
  </si>
  <si>
    <t>FEC.ktoe.PL.NFM.SEC_ALU.LOW_ENTH.HP.AMBIENT</t>
  </si>
  <si>
    <t>FEC.ktoe.PL.NFM.SEC_ALU.LOW_ENTH.THERM.ELEC</t>
  </si>
  <si>
    <t>Secondary aluminium (incl. pre-treatment, remelting)</t>
  </si>
  <si>
    <t>FEC.ktoe.PL.NFM.SEC_ALU.SEC_REMELTING.TOTAL.TOTAL</t>
  </si>
  <si>
    <t>Secondary aluminium - Thermal</t>
  </si>
  <si>
    <t>FEC.ktoe.PL.NFM.SEC_ALU.SEC_REMELTING.THERM.TOTAL</t>
  </si>
  <si>
    <t>FEC.ktoe.PL.NFM.SEC_ALU.SEC_REMELTING.THERM.LPG</t>
  </si>
  <si>
    <t>FEC.ktoe.PL.NFM.SEC_ALU.SEC_REMELTING.THERM.DIESEL_LIQBIO</t>
  </si>
  <si>
    <t>FEC.ktoe.PL.NFM.SEC_ALU.SEC_REMELTING.THERM.RFO</t>
  </si>
  <si>
    <t>FEC.ktoe.PL.NFM.SEC_ALU.SEC_REMELTING.THERM.NG_BIOGAS</t>
  </si>
  <si>
    <t>Secondary aluminium - Electric</t>
  </si>
  <si>
    <t>FEC.ktoe.PL.NFM.SEC_ALU.SEC_REMELTING.ELEC.ELEC</t>
  </si>
  <si>
    <t>FEC.ktoe.PL.NFM.SEC_ALU.SEC_PROCESSING.TOTAL.TOTAL</t>
  </si>
  <si>
    <t>FEC.ktoe.PL.NFM.SEC_ALU.SEC_PROCESSING.THERM.TOTAL</t>
  </si>
  <si>
    <t>FEC.ktoe.PL.NFM.SEC_ALU.SEC_PROCESSING.THERM.LPG</t>
  </si>
  <si>
    <t>FEC.ktoe.PL.NFM.SEC_ALU.SEC_PROCESSING.THERM.DIESEL_LIQBIO</t>
  </si>
  <si>
    <t>FEC.ktoe.PL.NFM.SEC_ALU.SEC_PROCESSING.THERM.RFO</t>
  </si>
  <si>
    <t>FEC.ktoe.PL.NFM.SEC_ALU.SEC_PROCESSING.THERM.NG_BIOGAS</t>
  </si>
  <si>
    <t>FEC.ktoe.PL.NFM.SEC_ALU.SEC_PROCESSING.ELEC.ELEC</t>
  </si>
  <si>
    <t>FEC.ktoe.PL.NFM.SEC_ALU.SEC_FINISHING.THERM.TOTAL</t>
  </si>
  <si>
    <t>FEC.ktoe.PL.NFM.SEC_ALU.SEC_FINISHING.THERM.LPG</t>
  </si>
  <si>
    <t>FEC.ktoe.PL.NFM.SEC_ALU.SEC_FINISHING.THERM.DIESEL_LIQBIO</t>
  </si>
  <si>
    <t>FEC.ktoe.PL.NFM.SEC_ALU.SEC_FINISHING.THERM.NG_BIOGAS</t>
  </si>
  <si>
    <t>FEC.ktoe.PL.NFM.SEC_ALU.SEC_FINISHING_STEAM.TOTAL.TOTAL</t>
  </si>
  <si>
    <t>FEC.ktoe.PL.NFM.SEC_ALU.SEC_FINISHING_STEAM.STEAM.SOLIDS</t>
  </si>
  <si>
    <t>FEC.ktoe.PL.NFM.SEC_ALU.SEC_FINISHING_STEAM.STEAM.RFG</t>
  </si>
  <si>
    <t>FEC.ktoe.PL.NFM.SEC_ALU.SEC_FINISHING_STEAM.STEAM.LPG</t>
  </si>
  <si>
    <t>FEC.ktoe.PL.NFM.SEC_ALU.SEC_FINISHING_STEAM.STEAM.DIESEL_LIQBIO</t>
  </si>
  <si>
    <t>FEC.ktoe.PL.NFM.SEC_ALU.SEC_FINISHING_STEAM.STEAM.RFO</t>
  </si>
  <si>
    <t>FEC.ktoe.PL.NFM.SEC_ALU.SEC_FINISHING_STEAM.STEAM.OTHER</t>
  </si>
  <si>
    <t>FEC.ktoe.PL.NFM.SEC_ALU.SEC_FINISHING_STEAM.STEAM.NG_BIOGAS</t>
  </si>
  <si>
    <t>FEC.ktoe.PL.NFM.SEC_ALU.SEC_FINISHING_STEAM.STEAM.DERIVED</t>
  </si>
  <si>
    <t>FEC.ktoe.PL.NFM.SEC_ALU.SEC_FINISHING_STEAM.STEAM.BIOMASS_WASTE</t>
  </si>
  <si>
    <t>FEC.ktoe.PL.NFM.SEC_ALU.SEC_FINISHING_STEAM.STEAM.STEAM_DISTR</t>
  </si>
  <si>
    <t>FEC.ktoe.PL.NFM.SEC_ALU.SEC_FINISHING.ELEC.ELEC</t>
  </si>
  <si>
    <t>FEC.ktoe.PL.NFM.OTHER_NFM.TOTAL.TOTAL.TOTAL</t>
  </si>
  <si>
    <t>FEC.ktoe.PL.NFM.OTHER_NFM.LIGHT.GENERIC.ELEC</t>
  </si>
  <si>
    <t>FEC.ktoe.PL.NFM.OTHER_NFM.AIRCOMP.GENERIC.ELEC</t>
  </si>
  <si>
    <t>FEC.ktoe.PL.NFM.OTHER_NFM.MOTOR.GENERIC.ELEC</t>
  </si>
  <si>
    <t>FEC.ktoe.PL.NFM.OTHER_NFM.FANS.GENERIC.ELEC</t>
  </si>
  <si>
    <t>FEC.ktoe.PL.NFM.OTHER_NFM.LOW_ENTH.TOTAL.TOTAL</t>
  </si>
  <si>
    <t>FEC.ktoe.PL.NFM.OTHER_NFM.LOW_ENTH.THERM.DIESEL_LIQBIO</t>
  </si>
  <si>
    <t>FEC.ktoe.PL.NFM.OTHER_NFM.LOW_ENTH.THERM.NG_BIOGAS</t>
  </si>
  <si>
    <t>FEC.ktoe.PL.NFM.OTHER_NFM.LOW_ENTH.THERM.SOLAR_GEO</t>
  </si>
  <si>
    <t>FEC.ktoe.PL.NFM.OTHER_NFM.LOW_ENTH.HP.AMBIENT</t>
  </si>
  <si>
    <t>FEC.ktoe.PL.NFM.OTHER_NFM.LOW_ENTH.THERM.ELEC</t>
  </si>
  <si>
    <t>Other Metals: production</t>
  </si>
  <si>
    <t>FEC.ktoe.PL.NFM.OTHER_NFM.OTH_PRODUCTION.TOTAL.TOTAL</t>
  </si>
  <si>
    <t>Metal production - Thermal</t>
  </si>
  <si>
    <t>FEC.ktoe.PL.NFM.OTHER_NFM.OTH_PRODUCTION.THERM.TOTAL</t>
  </si>
  <si>
    <t>FEC.ktoe.PL.NFM.OTHER_NFM.OTH_PRODUCTION.THERM.SOLIDS</t>
  </si>
  <si>
    <t>FEC.ktoe.PL.NFM.OTHER_NFM.OTH_PRODUCTION.THERM.LPG</t>
  </si>
  <si>
    <t>FEC.ktoe.PL.NFM.OTHER_NFM.OTH_PRODUCTION.THERM.DIESEL_LIQBIO</t>
  </si>
  <si>
    <t>FEC.ktoe.PL.NFM.OTHER_NFM.OTH_PRODUCTION.THERM.RFO</t>
  </si>
  <si>
    <t>FEC.ktoe.PL.NFM.OTHER_NFM.OTH_PRODUCTION.THERM.NG_BIOGAS</t>
  </si>
  <si>
    <t>Metal production - Electric</t>
  </si>
  <si>
    <t>FEC.ktoe.PL.NFM.OTHER_NFM.OTH_PRODUCTION.ELEC.ELEC</t>
  </si>
  <si>
    <t>Metal processing  (metallurgy e.g. cast house, reheating)</t>
  </si>
  <si>
    <t>FEC.ktoe.PL.NFM.OTHER_NFM.OTH_PROCESSING.TOTAL.TOTAL</t>
  </si>
  <si>
    <t>Metal processing - Thermal</t>
  </si>
  <si>
    <t>FEC.ktoe.PL.NFM.OTHER_NFM.OTH_PROCESSING.THERM.TOTAL</t>
  </si>
  <si>
    <t>FEC.ktoe.PL.NFM.OTHER_NFM.OTH_PROCESSING.THERM.LPG</t>
  </si>
  <si>
    <t>FEC.ktoe.PL.NFM.OTHER_NFM.OTH_PROCESSING.THERM.DIESEL_LIQBIO</t>
  </si>
  <si>
    <t>FEC.ktoe.PL.NFM.OTHER_NFM.OTH_PROCESSING.THERM.RFO</t>
  </si>
  <si>
    <t>FEC.ktoe.PL.NFM.OTHER_NFM.OTH_PROCESSING.THERM.NG_BIOGAS</t>
  </si>
  <si>
    <t>Metal processing - Electric</t>
  </si>
  <si>
    <t>FEC.ktoe.PL.NFM.OTHER_NFM.OTH_PROCESSING.ELEC.ELEC</t>
  </si>
  <si>
    <t>Metal finishing</t>
  </si>
  <si>
    <t>Metal finishing - Thermal</t>
  </si>
  <si>
    <t>FEC.ktoe.PL.NFM.OTHER_NFM.OTH_FINISHING.THERM.TOTAL</t>
  </si>
  <si>
    <t>FEC.ktoe.PL.NFM.OTHER_NFM.OTH_FINISHING.THERM.LPG</t>
  </si>
  <si>
    <t>FEC.ktoe.PL.NFM.OTHER_NFM.OTH_FINISHING.THERM.DIESEL_LIQBIO</t>
  </si>
  <si>
    <t>FEC.ktoe.PL.NFM.OTHER_NFM.OTH_FINISHING.THERM.NG_BIOGAS</t>
  </si>
  <si>
    <t>Metal finishing - Steam</t>
  </si>
  <si>
    <t>FEC.ktoe.PL.NFM.OTHER_NFM.OTH_FINISHING_STEAM.TOTAL.TOTAL</t>
  </si>
  <si>
    <t>FEC.ktoe.PL.NFM.OTHER_NFM.OTH_FINISHING_STEAM.STEAM.SOLIDS</t>
  </si>
  <si>
    <t>FEC.ktoe.PL.NFM.OTHER_NFM.OTH_FINISHING_STEAM.STEAM.RFG</t>
  </si>
  <si>
    <t>FEC.ktoe.PL.NFM.OTHER_NFM.OTH_FINISHING_STEAM.STEAM.LPG</t>
  </si>
  <si>
    <t>FEC.ktoe.PL.NFM.OTHER_NFM.OTH_FINISHING_STEAM.STEAM.DIESEL_LIQBIO</t>
  </si>
  <si>
    <t>FEC.ktoe.PL.NFM.OTHER_NFM.OTH_FINISHING_STEAM.STEAM.RFO</t>
  </si>
  <si>
    <t>FEC.ktoe.PL.NFM.OTHER_NFM.OTH_FINISHING_STEAM.STEAM.OTHER</t>
  </si>
  <si>
    <t>FEC.ktoe.PL.NFM.OTHER_NFM.OTH_FINISHING_STEAM.STEAM.NG_BIOGAS</t>
  </si>
  <si>
    <t>FEC.ktoe.PL.NFM.OTHER_NFM.OTH_FINISHING_STEAM.STEAM.DERIVED</t>
  </si>
  <si>
    <t>FEC.ktoe.PL.NFM.OTHER_NFM.OTH_FINISHING_STEAM.STEAM.BIOMASS_WASTE</t>
  </si>
  <si>
    <t>FEC.ktoe.PL.NFM.OTHER_NFM.OTH_FINISHING_STEAM.STEAM.STEAM_DISTR</t>
  </si>
  <si>
    <t>Metal finishing - Electric</t>
  </si>
  <si>
    <t>FEC.ktoe.PL.NFM.OTHER_NFM.OTH_FINISHING.ELEC.ELEC</t>
  </si>
  <si>
    <t>UED.ktoe.PL.NFM.ALUMINA.TOTAL.TOTAL.TOTAL</t>
  </si>
  <si>
    <t>UED.ktoe.PL.NFM.ALUMINA.LIGHT.GENERIC.ELEC</t>
  </si>
  <si>
    <t>UED.ktoe.PL.NFM.ALUMINA.AIRCOMP.GENERIC.ELEC</t>
  </si>
  <si>
    <t>UED.ktoe.PL.NFM.ALUMINA.MOTOR.GENERIC.ELEC</t>
  </si>
  <si>
    <t>UED.ktoe.PL.NFM.ALUMINA.FANS.GENERIC.ELEC</t>
  </si>
  <si>
    <t>UED.ktoe.PL.NFM.ALUMINA.LOW_ENTH.TOTAL.TOTAL</t>
  </si>
  <si>
    <t>UED.ktoe.PL.NFM.ALUMINA.LOW_ENTH.THERM.DIESEL_LIQBIO</t>
  </si>
  <si>
    <t>UED.ktoe.PL.NFM.ALUMINA.LOW_ENTH.THERM.NG_BIOGAS</t>
  </si>
  <si>
    <t>UED.ktoe.PL.NFM.ALUMINA.LOW_ENTH.THERM.SOLAR_GEO</t>
  </si>
  <si>
    <t>UED.ktoe.PL.NFM.ALUMINA.LOW_ENTH.HP.AMBIENT</t>
  </si>
  <si>
    <t>UED.ktoe.PL.NFM.ALUMINA.LOW_ENTH.THERM.ELEC</t>
  </si>
  <si>
    <t>UED.ktoe.PL.NFM.ALUMINA.A_PRODUCTION.TOTAL.TOTAL</t>
  </si>
  <si>
    <t>UED.ktoe.PL.NFM.ALUMINA.A_PRODUCTION.STEAM.SOLIDS</t>
  </si>
  <si>
    <t>UED.ktoe.PL.NFM.ALUMINA.A_PRODUCTION.STEAM.RFG</t>
  </si>
  <si>
    <t>UED.ktoe.PL.NFM.ALUMINA.A_PRODUCTION.STEAM.LPG</t>
  </si>
  <si>
    <t>UED.ktoe.PL.NFM.ALUMINA.A_PRODUCTION.STEAM.DIESEL_LIQBIO</t>
  </si>
  <si>
    <t>UED.ktoe.PL.NFM.ALUMINA.A_PRODUCTION.STEAM.RFO</t>
  </si>
  <si>
    <t>UED.ktoe.PL.NFM.ALUMINA.A_PRODUCTION.STEAM.OTHER</t>
  </si>
  <si>
    <t>UED.ktoe.PL.NFM.ALUMINA.A_PRODUCTION.STEAM.NG_BIOGAS</t>
  </si>
  <si>
    <t>UED.ktoe.PL.NFM.ALUMINA.A_PRODUCTION.STEAM.DERIVED</t>
  </si>
  <si>
    <t>UED.ktoe.PL.NFM.ALUMINA.A_PRODUCTION.STEAM.BIOMASS_WASTE</t>
  </si>
  <si>
    <t>UED.ktoe.PL.NFM.ALUMINA.A_PRODUCTION.STEAM.STEAM_DISTR</t>
  </si>
  <si>
    <t>UED.ktoe.PL.NFM.ALUMINA.A_REFINING.TOTAL.TOTAL</t>
  </si>
  <si>
    <t>UED.ktoe.PL.NFM.ALUMINA.A_REFINING.THERM.LPG</t>
  </si>
  <si>
    <t>UED.ktoe.PL.NFM.ALUMINA.A_REFINING.THERM.DIESEL_LIQBIO</t>
  </si>
  <si>
    <t>UED.ktoe.PL.NFM.ALUMINA.A_REFINING.THERM.RFO</t>
  </si>
  <si>
    <t>UED.ktoe.PL.NFM.ALUMINA.A_REFINING.THERM.NG_BIOGAS</t>
  </si>
  <si>
    <t>UED.ktoe.PL.NFM.ALUMINA.A_REFINING.THERM.ELEC</t>
  </si>
  <si>
    <t>UED.ktoe.PL.NFM.PRIM_ALU.TOTAL.TOTAL.TOTAL</t>
  </si>
  <si>
    <t>UED.ktoe.PL.NFM.PRIM_ALU.LIGHT.GENERIC.ELEC</t>
  </si>
  <si>
    <t>UED.ktoe.PL.NFM.PRIM_ALU.AIRCOMP.GENERIC.ELEC</t>
  </si>
  <si>
    <t>UED.ktoe.PL.NFM.PRIM_ALU.MOTOR.GENERIC.ELEC</t>
  </si>
  <si>
    <t>UED.ktoe.PL.NFM.PRIM_ALU.FANS.GENERIC.ELEC</t>
  </si>
  <si>
    <t>UED.ktoe.PL.NFM.PRIM_ALU.LOW_ENTH.TOTAL.TOTAL</t>
  </si>
  <si>
    <t>UED.ktoe.PL.NFM.PRIM_ALU.LOW_ENTH.THERM.DIESEL_LIQBIO</t>
  </si>
  <si>
    <t>UED.ktoe.PL.NFM.PRIM_ALU.LOW_ENTH.THERM.NG_BIOGAS</t>
  </si>
  <si>
    <t>UED.ktoe.PL.NFM.PRIM_ALU.LOW_ENTH.THERM.SOLAR_GEO</t>
  </si>
  <si>
    <t>UED.ktoe.PL.NFM.PRIM_ALU.LOW_ENTH.HP.AMBIENT</t>
  </si>
  <si>
    <t>UED.ktoe.PL.NFM.PRIM_ALU.LOW_ENTH.THERM.ELEC</t>
  </si>
  <si>
    <t>UED.ktoe.PL.NFM.PRIM_ALU.SMELTING.ELEC.ELEC</t>
  </si>
  <si>
    <t>UED.ktoe.PL.NFM.PRIM_ALU.PROCESSING.TOTAL.TOTAL</t>
  </si>
  <si>
    <t>UED.ktoe.PL.NFM.PRIM_ALU.PROCESSING.THERM.TOTAL</t>
  </si>
  <si>
    <t>UED.ktoe.PL.NFM.PRIM_ALU.PROCESSING.THERM.LPG</t>
  </si>
  <si>
    <t>UED.ktoe.PL.NFM.PRIM_ALU.PROCESSING.THERM.DIESEL_LIQBIO</t>
  </si>
  <si>
    <t>UED.ktoe.PL.NFM.PRIM_ALU.PROCESSING.THERM.RFO</t>
  </si>
  <si>
    <t>UED.ktoe.PL.NFM.PRIM_ALU.PROCESSING.THERM.NG_BIOGAS</t>
  </si>
  <si>
    <t>UED.ktoe.PL.NFM.PRIM_ALU.PROCESSING.ELEC.ELEC</t>
  </si>
  <si>
    <t>UED.ktoe.PL.NFM.PRIM_ALU.FINISHING.THERM.TOTAL</t>
  </si>
  <si>
    <t>UED.ktoe.PL.NFM.PRIM_ALU.FINISHING.THERM.LPG</t>
  </si>
  <si>
    <t>UED.ktoe.PL.NFM.PRIM_ALU.FINISHING.THERM.DIESEL_LIQBIO</t>
  </si>
  <si>
    <t>UED.ktoe.PL.NFM.PRIM_ALU.FINISHING.THERM.NG_BIOGAS</t>
  </si>
  <si>
    <t>UED.ktoe.PL.NFM.PRIM_ALU.FINISHING_STEAM.TOTAL.TOTAL</t>
  </si>
  <si>
    <t>UED.ktoe.PL.NFM.PRIM_ALU.FINISHING_STEAM.STEAM.SOLIDS</t>
  </si>
  <si>
    <t>UED.ktoe.PL.NFM.PRIM_ALU.FINISHING_STEAM.STEAM.RFG</t>
  </si>
  <si>
    <t>UED.ktoe.PL.NFM.PRIM_ALU.FINISHING_STEAM.STEAM.LPG</t>
  </si>
  <si>
    <t>UED.ktoe.PL.NFM.PRIM_ALU.FINISHING_STEAM.STEAM.DIESEL_LIQBIO</t>
  </si>
  <si>
    <t>UED.ktoe.PL.NFM.PRIM_ALU.FINISHING_STEAM.STEAM.RFO</t>
  </si>
  <si>
    <t>UED.ktoe.PL.NFM.PRIM_ALU.FINISHING_STEAM.STEAM.OTHER</t>
  </si>
  <si>
    <t>UED.ktoe.PL.NFM.PRIM_ALU.FINISHING_STEAM.STEAM.NG_BIOGAS</t>
  </si>
  <si>
    <t>UED.ktoe.PL.NFM.PRIM_ALU.FINISHING_STEAM.STEAM.DERIVED</t>
  </si>
  <si>
    <t>UED.ktoe.PL.NFM.PRIM_ALU.FINISHING_STEAM.STEAM.BIOMASS_WASTE</t>
  </si>
  <si>
    <t>UED.ktoe.PL.NFM.PRIM_ALU.FINISHING_STEAM.STEAM.STEAM_DISTR</t>
  </si>
  <si>
    <t>UED.ktoe.PL.NFM.PRIM_ALU.FINISHING.ELEC.ELEC</t>
  </si>
  <si>
    <t>UED.ktoe.PL.NFM.SEC_ALU.TOTAL.TOTAL.TOTAL</t>
  </si>
  <si>
    <t>UED.ktoe.PL.NFM.SEC_ALU.LIGHT.GENERIC.ELEC</t>
  </si>
  <si>
    <t>UED.ktoe.PL.NFM.SEC_ALU.AIRCOMP.GENERIC.ELEC</t>
  </si>
  <si>
    <t>UED.ktoe.PL.NFM.SEC_ALU.MOTOR.GENERIC.ELEC</t>
  </si>
  <si>
    <t>UED.ktoe.PL.NFM.SEC_ALU.FANS.GENERIC.ELEC</t>
  </si>
  <si>
    <t>UED.ktoe.PL.NFM.SEC_ALU.LOW_ENTH.TOTAL.TOTAL</t>
  </si>
  <si>
    <t>UED.ktoe.PL.NFM.SEC_ALU.LOW_ENTH.THERM.DIESEL_LIQBIO</t>
  </si>
  <si>
    <t>UED.ktoe.PL.NFM.SEC_ALU.LOW_ENTH.THERM.NG_BIOGAS</t>
  </si>
  <si>
    <t>UED.ktoe.PL.NFM.SEC_ALU.LOW_ENTH.THERM.SOLAR_GEO</t>
  </si>
  <si>
    <t>UED.ktoe.PL.NFM.SEC_ALU.LOW_ENTH.HP.AMBIENT</t>
  </si>
  <si>
    <t>UED.ktoe.PL.NFM.SEC_ALU.LOW_ENTH.THERM.ELEC</t>
  </si>
  <si>
    <t>UED.ktoe.PL.NFM.SEC_ALU.SEC_REMELTING.TOTAL.TOTAL</t>
  </si>
  <si>
    <t>UED.ktoe.PL.NFM.SEC_ALU.SEC_REMELTING.THERM.TOTAL</t>
  </si>
  <si>
    <t>UED.ktoe.PL.NFM.SEC_ALU.SEC_REMELTING.THERM.LPG</t>
  </si>
  <si>
    <t>UED.ktoe.PL.NFM.SEC_ALU.SEC_REMELTING.THERM.DIESEL_LIQBIO</t>
  </si>
  <si>
    <t>UED.ktoe.PL.NFM.SEC_ALU.SEC_REMELTING.THERM.RFO</t>
  </si>
  <si>
    <t>UED.ktoe.PL.NFM.SEC_ALU.SEC_REMELTING.THERM.NG_BIOGAS</t>
  </si>
  <si>
    <t>UED.ktoe.PL.NFM.SEC_ALU.SEC_REMELTING.ELEC.ELEC</t>
  </si>
  <si>
    <t>UED.ktoe.PL.NFM.SEC_ALU.SEC_PROCESSING.TOTAL.TOTAL</t>
  </si>
  <si>
    <t>UED.ktoe.PL.NFM.SEC_ALU.SEC_PROCESSING.THERM.TOTAL</t>
  </si>
  <si>
    <t>UED.ktoe.PL.NFM.SEC_ALU.SEC_PROCESSING.THERM.LPG</t>
  </si>
  <si>
    <t>UED.ktoe.PL.NFM.SEC_ALU.SEC_PROCESSING.THERM.DIESEL_LIQBIO</t>
  </si>
  <si>
    <t>UED.ktoe.PL.NFM.SEC_ALU.SEC_PROCESSING.THERM.RFO</t>
  </si>
  <si>
    <t>UED.ktoe.PL.NFM.SEC_ALU.SEC_PROCESSING.THERM.NG_BIOGAS</t>
  </si>
  <si>
    <t>UED.ktoe.PL.NFM.SEC_ALU.SEC_PROCESSING.ELEC.ELEC</t>
  </si>
  <si>
    <t>UED.ktoe.PL.NFM.SEC_ALU.SEC_FINISHING.THERM.TOTAL</t>
  </si>
  <si>
    <t>UED.ktoe.PL.NFM.SEC_ALU.SEC_FINISHING.THERM.LPG</t>
  </si>
  <si>
    <t>UED.ktoe.PL.NFM.SEC_ALU.SEC_FINISHING.THERM.DIESEL_LIQBIO</t>
  </si>
  <si>
    <t>UED.ktoe.PL.NFM.SEC_ALU.SEC_FINISHING.THERM.NG_BIOGAS</t>
  </si>
  <si>
    <t>UED.ktoe.PL.NFM.SEC_ALU.SEC_FINISHING_STEAM.TOTAL.TOTAL</t>
  </si>
  <si>
    <t>UED.ktoe.PL.NFM.SEC_ALU.SEC_FINISHING_STEAM.STEAM.SOLIDS</t>
  </si>
  <si>
    <t>UED.ktoe.PL.NFM.SEC_ALU.SEC_FINISHING_STEAM.STEAM.RFG</t>
  </si>
  <si>
    <t>UED.ktoe.PL.NFM.SEC_ALU.SEC_FINISHING_STEAM.STEAM.LPG</t>
  </si>
  <si>
    <t>UED.ktoe.PL.NFM.SEC_ALU.SEC_FINISHING_STEAM.STEAM.DIESEL_LIQBIO</t>
  </si>
  <si>
    <t>UED.ktoe.PL.NFM.SEC_ALU.SEC_FINISHING_STEAM.STEAM.RFO</t>
  </si>
  <si>
    <t>UED.ktoe.PL.NFM.SEC_ALU.SEC_FINISHING_STEAM.STEAM.OTHER</t>
  </si>
  <si>
    <t>UED.ktoe.PL.NFM.SEC_ALU.SEC_FINISHING_STEAM.STEAM.NG_BIOGAS</t>
  </si>
  <si>
    <t>UED.ktoe.PL.NFM.SEC_ALU.SEC_FINISHING_STEAM.STEAM.DERIVED</t>
  </si>
  <si>
    <t>UED.ktoe.PL.NFM.SEC_ALU.SEC_FINISHING_STEAM.STEAM.BIOMASS_WASTE</t>
  </si>
  <si>
    <t>UED.ktoe.PL.NFM.SEC_ALU.SEC_FINISHING_STEAM.STEAM.STEAM_DISTR</t>
  </si>
  <si>
    <t>UED.ktoe.PL.NFM.SEC_ALU.SEC_FINISHING.ELEC.ELEC</t>
  </si>
  <si>
    <t>UED.ktoe.PL.NFM.OTHER_NFM.TOTAL.TOTAL.TOTAL</t>
  </si>
  <si>
    <t>UED.ktoe.PL.NFM.OTHER_NFM.LIGHT.GENERIC.ELEC</t>
  </si>
  <si>
    <t>UED.ktoe.PL.NFM.OTHER_NFM.AIRCOMP.GENERIC.ELEC</t>
  </si>
  <si>
    <t>UED.ktoe.PL.NFM.OTHER_NFM.MOTOR.GENERIC.ELEC</t>
  </si>
  <si>
    <t>UED.ktoe.PL.NFM.OTHER_NFM.FANS.GENERIC.ELEC</t>
  </si>
  <si>
    <t>UED.ktoe.PL.NFM.OTHER_NFM.LOW_ENTH.TOTAL.TOTAL</t>
  </si>
  <si>
    <t>UED.ktoe.PL.NFM.OTHER_NFM.LOW_ENTH.THERM.DIESEL_LIQBIO</t>
  </si>
  <si>
    <t>UED.ktoe.PL.NFM.OTHER_NFM.LOW_ENTH.THERM.NG_BIOGAS</t>
  </si>
  <si>
    <t>UED.ktoe.PL.NFM.OTHER_NFM.LOW_ENTH.THERM.SOLAR_GEO</t>
  </si>
  <si>
    <t>UED.ktoe.PL.NFM.OTHER_NFM.LOW_ENTH.HP.AMBIENT</t>
  </si>
  <si>
    <t>UED.ktoe.PL.NFM.OTHER_NFM.LOW_ENTH.THERM.ELEC</t>
  </si>
  <si>
    <t>UED.ktoe.PL.NFM.OTHER_NFM.OTH_PRODUCTION.TOTAL.TOTAL</t>
  </si>
  <si>
    <t>UED.ktoe.PL.NFM.OTHER_NFM.OTH_PRODUCTION.THERM.TOTAL</t>
  </si>
  <si>
    <t>UED.ktoe.PL.NFM.OTHER_NFM.OTH_PRODUCTION.THERM.SOLIDS</t>
  </si>
  <si>
    <t>UED.ktoe.PL.NFM.OTHER_NFM.OTH_PRODUCTION.THERM.LPG</t>
  </si>
  <si>
    <t>UED.ktoe.PL.NFM.OTHER_NFM.OTH_PRODUCTION.THERM.DIESEL_LIQBIO</t>
  </si>
  <si>
    <t>UED.ktoe.PL.NFM.OTHER_NFM.OTH_PRODUCTION.THERM.RFO</t>
  </si>
  <si>
    <t>UED.ktoe.PL.NFM.OTHER_NFM.OTH_PRODUCTION.THERM.NG_BIOGAS</t>
  </si>
  <si>
    <t>UED.ktoe.PL.NFM.OTHER_NFM.OTH_PRODUCTION.ELEC.ELEC</t>
  </si>
  <si>
    <t>UED.ktoe.PL.NFM.OTHER_NFM.OTH_PROCESSING.TOTAL.TOTAL</t>
  </si>
  <si>
    <t>UED.ktoe.PL.NFM.OTHER_NFM.OTH_PROCESSING.THERM.TOTAL</t>
  </si>
  <si>
    <t>UED.ktoe.PL.NFM.OTHER_NFM.OTH_PROCESSING.THERM.LPG</t>
  </si>
  <si>
    <t>UED.ktoe.PL.NFM.OTHER_NFM.OTH_PROCESSING.THERM.DIESEL_LIQBIO</t>
  </si>
  <si>
    <t>UED.ktoe.PL.NFM.OTHER_NFM.OTH_PROCESSING.THERM.RFO</t>
  </si>
  <si>
    <t>UED.ktoe.PL.NFM.OTHER_NFM.OTH_PROCESSING.THERM.NG_BIOGAS</t>
  </si>
  <si>
    <t>UED.ktoe.PL.NFM.OTHER_NFM.OTH_PROCESSING.ELEC.ELEC</t>
  </si>
  <si>
    <t>UED.ktoe.PL.NFM.OTHER_NFM.OTH_FINISHING.THERM.TOTAL</t>
  </si>
  <si>
    <t>UED.ktoe.PL.NFM.OTHER_NFM.OTH_FINISHING.THERM.LPG</t>
  </si>
  <si>
    <t>UED.ktoe.PL.NFM.OTHER_NFM.OTH_FINISHING.THERM.DIESEL_LIQBIO</t>
  </si>
  <si>
    <t>UED.ktoe.PL.NFM.OTHER_NFM.OTH_FINISHING.THERM.NG_BIOGAS</t>
  </si>
  <si>
    <t>UED.ktoe.PL.NFM.OTHER_NFM.OTH_FINISHING_STEAM.TOTAL.TOTAL</t>
  </si>
  <si>
    <t>UED.ktoe.PL.NFM.OTHER_NFM.OTH_FINISHING_STEAM.STEAM.SOLIDS</t>
  </si>
  <si>
    <t>UED.ktoe.PL.NFM.OTHER_NFM.OTH_FINISHING_STEAM.STEAM.RFG</t>
  </si>
  <si>
    <t>UED.ktoe.PL.NFM.OTHER_NFM.OTH_FINISHING_STEAM.STEAM.LPG</t>
  </si>
  <si>
    <t>UED.ktoe.PL.NFM.OTHER_NFM.OTH_FINISHING_STEAM.STEAM.DIESEL_LIQBIO</t>
  </si>
  <si>
    <t>UED.ktoe.PL.NFM.OTHER_NFM.OTH_FINISHING_STEAM.STEAM.RFO</t>
  </si>
  <si>
    <t>UED.ktoe.PL.NFM.OTHER_NFM.OTH_FINISHING_STEAM.STEAM.OTHER</t>
  </si>
  <si>
    <t>UED.ktoe.PL.NFM.OTHER_NFM.OTH_FINISHING_STEAM.STEAM.NG_BIOGAS</t>
  </si>
  <si>
    <t>UED.ktoe.PL.NFM.OTHER_NFM.OTH_FINISHING_STEAM.STEAM.DERIVED</t>
  </si>
  <si>
    <t>UED.ktoe.PL.NFM.OTHER_NFM.OTH_FINISHING_STEAM.STEAM.BIOMASS_WASTE</t>
  </si>
  <si>
    <t>UED.ktoe.PL.NFM.OTHER_NFM.OTH_FINISHING_STEAM.STEAM.STEAM_DISTR</t>
  </si>
  <si>
    <t>UED.ktoe.PL.NFM.OTHER_NFM.OTH_FINISHING.ELEC.ELEC</t>
  </si>
  <si>
    <t>FUEL_EMI.ktCO2.PL.NFM.ALUMINA.TOTAL.TOTAL.TOTAL</t>
  </si>
  <si>
    <t>FUEL_EMI.ktCO2.PL.NFM.ALUMINA.LIGHT.GENERIC.ELEC</t>
  </si>
  <si>
    <t>FUEL_EMI.ktCO2.PL.NFM.ALUMINA.AIRCOMP.GENERIC.ELEC</t>
  </si>
  <si>
    <t>FUEL_EMI.ktCO2.PL.NFM.ALUMINA.MOTOR.GENERIC.ELEC</t>
  </si>
  <si>
    <t>FUEL_EMI.ktCO2.PL.NFM.ALUMINA.FANS.GENERIC.ELEC</t>
  </si>
  <si>
    <t>FUEL_EMI.ktCO2.PL.NFM.ALUMINA.LOW_ENTH.TOTAL.TOTAL</t>
  </si>
  <si>
    <t>FUEL_EMI.ktCO2.PL.NFM.ALUMINA.LOW_ENTH.THERM.DIESEL_LIQBIO</t>
  </si>
  <si>
    <t>FUEL_EMI.ktCO2.PL.NFM.ALUMINA.LOW_ENTH.THERM.NG_BIOGAS</t>
  </si>
  <si>
    <t>FUEL_EMI.ktCO2.PL.NFM.ALUMINA.LOW_ENTH.THERM.SOLAR_GEO</t>
  </si>
  <si>
    <t>FUEL_EMI.ktCO2.PL.NFM.ALUMINA.LOW_ENTH.HP.AMBIENT</t>
  </si>
  <si>
    <t>FUEL_EMI.ktCO2.PL.NFM.ALUMINA.LOW_ENTH.THERM.ELEC</t>
  </si>
  <si>
    <t>FUEL_EMI.ktCO2.PL.NFM.ALUMINA.A_PRODUCTION.TOTAL.TOTAL</t>
  </si>
  <si>
    <t>FUEL_EMI.ktCO2.PL.NFM.ALUMINA.A_PRODUCTION.STEAM.SOLIDS</t>
  </si>
  <si>
    <t>FUEL_EMI.ktCO2.PL.NFM.ALUMINA.A_PRODUCTION.STEAM.RFG</t>
  </si>
  <si>
    <t>FUEL_EMI.ktCO2.PL.NFM.ALUMINA.A_PRODUCTION.STEAM.LPG</t>
  </si>
  <si>
    <t>FUEL_EMI.ktCO2.PL.NFM.ALUMINA.A_PRODUCTION.STEAM.DIESEL_LIQBIO</t>
  </si>
  <si>
    <t>FUEL_EMI.ktCO2.PL.NFM.ALUMINA.A_PRODUCTION.STEAM.RFO</t>
  </si>
  <si>
    <t>FUEL_EMI.ktCO2.PL.NFM.ALUMINA.A_PRODUCTION.STEAM.OTHER</t>
  </si>
  <si>
    <t>FUEL_EMI.ktCO2.PL.NFM.ALUMINA.A_PRODUCTION.STEAM.NG_BIOGAS</t>
  </si>
  <si>
    <t>FUEL_EMI.ktCO2.PL.NFM.ALUMINA.A_PRODUCTION.STEAM.DERIVED</t>
  </si>
  <si>
    <t>FUEL_EMI.ktCO2.PL.NFM.ALUMINA.A_PRODUCTION.STEAM.BIOMASS_WASTE</t>
  </si>
  <si>
    <t>FUEL_EMI.ktCO2.PL.NFM.ALUMINA.A_PRODUCTION.STEAM.STEAM_DISTR</t>
  </si>
  <si>
    <t>FUEL_EMI.ktCO2.PL.NFM.ALUMINA.A_REFINING.TOTAL.TOTAL</t>
  </si>
  <si>
    <t>FUEL_EMI.ktCO2.PL.NFM.ALUMINA.A_REFINING.THERM.LPG</t>
  </si>
  <si>
    <t>FUEL_EMI.ktCO2.PL.NFM.ALUMINA.A_REFINING.THERM.DIESEL_LIQBIO</t>
  </si>
  <si>
    <t>FUEL_EMI.ktCO2.PL.NFM.ALUMINA.A_REFINING.THERM.RFO</t>
  </si>
  <si>
    <t>FUEL_EMI.ktCO2.PL.NFM.ALUMINA.A_REFINING.THERM.NG_BIOGAS</t>
  </si>
  <si>
    <t>FUEL_EMI.ktCO2.PL.NFM.ALUMINA.A_REFINING.THERM.ELEC</t>
  </si>
  <si>
    <t>FUEL_EMI.ktCO2.PL.NFM.PRIM_ALU.LIGHT.GENERIC.ELEC</t>
  </si>
  <si>
    <t>FUEL_EMI.ktCO2.PL.NFM.PRIM_ALU.AIRCOMP.GENERIC.ELEC</t>
  </si>
  <si>
    <t>FUEL_EMI.ktCO2.PL.NFM.PRIM_ALU.MOTOR.GENERIC.ELEC</t>
  </si>
  <si>
    <t>FUEL_EMI.ktCO2.PL.NFM.PRIM_ALU.FANS.GENERIC.ELEC</t>
  </si>
  <si>
    <t>FUEL_EMI.ktCO2.PL.NFM.PRIM_ALU.LOW_ENTH.TOTAL.TOTAL</t>
  </si>
  <si>
    <t>FUEL_EMI.ktCO2.PL.NFM.PRIM_ALU.LOW_ENTH.THERM.DIESEL_LIQBIO</t>
  </si>
  <si>
    <t>FUEL_EMI.ktCO2.PL.NFM.PRIM_ALU.LOW_ENTH.THERM.NG_BIOGAS</t>
  </si>
  <si>
    <t>FUEL_EMI.ktCO2.PL.NFM.PRIM_ALU.LOW_ENTH.THERM.SOLAR_GEO</t>
  </si>
  <si>
    <t>FUEL_EMI.ktCO2.PL.NFM.PRIM_ALU.LOW_ENTH.HP.AMBIENT</t>
  </si>
  <si>
    <t>FUEL_EMI.ktCO2.PL.NFM.PRIM_ALU.LOW_ENTH.THERM.ELEC</t>
  </si>
  <si>
    <t>FUEL_EMI.ktCO2.PL.NFM.PRIM_ALU.SMELTING.ELEC.ELEC</t>
  </si>
  <si>
    <t>FUEL_EMI.ktCO2.PL.NFM.PRIM_ALU.PROCESSING.TOTAL.TOTAL</t>
  </si>
  <si>
    <t>FUEL_EMI.ktCO2.PL.NFM.PRIM_ALU.PROCESSING.THERM.TOTAL</t>
  </si>
  <si>
    <t>FUEL_EMI.ktCO2.PL.NFM.PRIM_ALU.PROCESSING.THERM.LPG</t>
  </si>
  <si>
    <t>FUEL_EMI.ktCO2.PL.NFM.PRIM_ALU.PROCESSING.THERM.DIESEL_LIQBIO</t>
  </si>
  <si>
    <t>FUEL_EMI.ktCO2.PL.NFM.PRIM_ALU.PROCESSING.THERM.RFO</t>
  </si>
  <si>
    <t>FUEL_EMI.ktCO2.PL.NFM.PRIM_ALU.PROCESSING.THERM.NG_BIOGAS</t>
  </si>
  <si>
    <t>FUEL_EMI.ktCO2.PL.NFM.PRIM_ALU.PROCESSING.ELEC.ELEC</t>
  </si>
  <si>
    <t>FUEL_EMI.ktCO2.PL.NFM.PRIM_ALU.FINISHING.THERM.TOTAL</t>
  </si>
  <si>
    <t>FUEL_EMI.ktCO2.PL.NFM.PRIM_ALU.FINISHING.THERM.LPG</t>
  </si>
  <si>
    <t>FUEL_EMI.ktCO2.PL.NFM.PRIM_ALU.FINISHING.THERM.DIESEL_LIQBIO</t>
  </si>
  <si>
    <t>FUEL_EMI.ktCO2.PL.NFM.PRIM_ALU.FINISHING.THERM.NG_BIOGAS</t>
  </si>
  <si>
    <t>FUEL_EMI.ktCO2.PL.NFM.PRIM_ALU.FINISHING_STEAM.TOTAL.TOTAL</t>
  </si>
  <si>
    <t>FUEL_EMI.ktCO2.PL.NFM.PRIM_ALU.FINISHING_STEAM.STEAM.SOLIDS</t>
  </si>
  <si>
    <t>FUEL_EMI.ktCO2.PL.NFM.PRIM_ALU.FINISHING_STEAM.STEAM.RFG</t>
  </si>
  <si>
    <t>FUEL_EMI.ktCO2.PL.NFM.PRIM_ALU.FINISHING_STEAM.STEAM.LPG</t>
  </si>
  <si>
    <t>FUEL_EMI.ktCO2.PL.NFM.PRIM_ALU.FINISHING_STEAM.STEAM.DIESEL_LIQBIO</t>
  </si>
  <si>
    <t>FUEL_EMI.ktCO2.PL.NFM.PRIM_ALU.FINISHING_STEAM.STEAM.RFO</t>
  </si>
  <si>
    <t>FUEL_EMI.ktCO2.PL.NFM.PRIM_ALU.FINISHING_STEAM.STEAM.OTHER</t>
  </si>
  <si>
    <t>FUEL_EMI.ktCO2.PL.NFM.PRIM_ALU.FINISHING_STEAM.STEAM.NG_BIOGAS</t>
  </si>
  <si>
    <t>FUEL_EMI.ktCO2.PL.NFM.PRIM_ALU.FINISHING_STEAM.STEAM.DERIVED</t>
  </si>
  <si>
    <t>FUEL_EMI.ktCO2.PL.NFM.PRIM_ALU.FINISHING_STEAM.STEAM.BIOMASS_WASTE</t>
  </si>
  <si>
    <t>FUEL_EMI.ktCO2.PL.NFM.PRIM_ALU.FINISHING_STEAM.STEAM.STEAM_DISTR</t>
  </si>
  <si>
    <t>FUEL_EMI.ktCO2.PL.NFM.PRIM_ALU.FINISHING.ELEC.ELEC</t>
  </si>
  <si>
    <t>PROCESS_EMI.ktCO2.PL.NFM.PRIM_ALU</t>
  </si>
  <si>
    <t>FUEL_EMI.ktCO2.PL.NFM.SEC_ALU.TOTAL.TOTAL.TOTAL</t>
  </si>
  <si>
    <t>FUEL_EMI.ktCO2.PL.NFM.SEC_ALU.LIGHT.GENERIC.ELEC</t>
  </si>
  <si>
    <t>FUEL_EMI.ktCO2.PL.NFM.SEC_ALU.AIRCOMP.GENERIC.ELEC</t>
  </si>
  <si>
    <t>FUEL_EMI.ktCO2.PL.NFM.SEC_ALU.MOTOR.GENERIC.ELEC</t>
  </si>
  <si>
    <t>FUEL_EMI.ktCO2.PL.NFM.SEC_ALU.FANS.GENERIC.ELEC</t>
  </si>
  <si>
    <t>FUEL_EMI.ktCO2.PL.NFM.SEC_ALU.LOW_ENTH.TOTAL.TOTAL</t>
  </si>
  <si>
    <t>FUEL_EMI.ktCO2.PL.NFM.SEC_ALU.LOW_ENTH.THERM.DIESEL_LIQBIO</t>
  </si>
  <si>
    <t>FUEL_EMI.ktCO2.PL.NFM.SEC_ALU.LOW_ENTH.THERM.NG_BIOGAS</t>
  </si>
  <si>
    <t>FUEL_EMI.ktCO2.PL.NFM.SEC_ALU.LOW_ENTH.THERM.SOLAR_GEO</t>
  </si>
  <si>
    <t>FUEL_EMI.ktCO2.PL.NFM.SEC_ALU.LOW_ENTH.HP.AMBIENT</t>
  </si>
  <si>
    <t>FUEL_EMI.ktCO2.PL.NFM.SEC_ALU.LOW_ENTH.THERM.ELEC</t>
  </si>
  <si>
    <t>FUEL_EMI.ktCO2.PL.NFM.SEC_ALU.SEC_REMELTING.TOTAL.TOTAL</t>
  </si>
  <si>
    <t>FUEL_EMI.ktCO2.PL.NFM.SEC_ALU.SEC_REMELTING.THERM.TOTAL</t>
  </si>
  <si>
    <t>FUEL_EMI.ktCO2.PL.NFM.SEC_ALU.SEC_REMELTING.THERM.LPG</t>
  </si>
  <si>
    <t>FUEL_EMI.ktCO2.PL.NFM.SEC_ALU.SEC_REMELTING.THERM.DIESEL_LIQBIO</t>
  </si>
  <si>
    <t>FUEL_EMI.ktCO2.PL.NFM.SEC_ALU.SEC_REMELTING.THERM.RFO</t>
  </si>
  <si>
    <t>FUEL_EMI.ktCO2.PL.NFM.SEC_ALU.SEC_REMELTING.THERM.NG_BIOGAS</t>
  </si>
  <si>
    <t>FUEL_EMI.ktCO2.PL.NFM.SEC_ALU.SEC_REMELTING.ELEC.ELEC</t>
  </si>
  <si>
    <t>FUEL_EMI.ktCO2.PL.NFM.SEC_ALU.SEC_PROCESSING.TOTAL.TOTAL</t>
  </si>
  <si>
    <t>FUEL_EMI.ktCO2.PL.NFM.SEC_ALU.SEC_PROCESSING.THERM.TOTAL</t>
  </si>
  <si>
    <t>FUEL_EMI.ktCO2.PL.NFM.SEC_ALU.SEC_PROCESSING.THERM.LPG</t>
  </si>
  <si>
    <t>FUEL_EMI.ktCO2.PL.NFM.SEC_ALU.SEC_PROCESSING.THERM.DIESEL_LIQBIO</t>
  </si>
  <si>
    <t>FUEL_EMI.ktCO2.PL.NFM.SEC_ALU.SEC_PROCESSING.THERM.RFO</t>
  </si>
  <si>
    <t>FUEL_EMI.ktCO2.PL.NFM.SEC_ALU.SEC_PROCESSING.THERM.NG_BIOGAS</t>
  </si>
  <si>
    <t>FUEL_EMI.ktCO2.PL.NFM.SEC_ALU.SEC_PROCESSING.ELEC.ELEC</t>
  </si>
  <si>
    <t>FUEL_EMI.ktCO2.PL.NFM.SEC_ALU.SEC_FINISHING.THERM.TOTAL</t>
  </si>
  <si>
    <t>FUEL_EMI.ktCO2.PL.NFM.SEC_ALU.SEC_FINISHING.THERM.LPG</t>
  </si>
  <si>
    <t>FUEL_EMI.ktCO2.PL.NFM.SEC_ALU.SEC_FINISHING.THERM.DIESEL_LIQBIO</t>
  </si>
  <si>
    <t>FUEL_EMI.ktCO2.PL.NFM.SEC_ALU.SEC_FINISHING.THERM.NG_BIOGAS</t>
  </si>
  <si>
    <t>FUEL_EMI.ktCO2.PL.NFM.SEC_ALU.SEC_FINISHING_STEAM.TOTAL.TOTAL</t>
  </si>
  <si>
    <t>FUEL_EMI.ktCO2.PL.NFM.SEC_ALU.SEC_FINISHING_STEAM.STEAM.SOLIDS</t>
  </si>
  <si>
    <t>FUEL_EMI.ktCO2.PL.NFM.SEC_ALU.SEC_FINISHING_STEAM.STEAM.RFG</t>
  </si>
  <si>
    <t>FUEL_EMI.ktCO2.PL.NFM.SEC_ALU.SEC_FINISHING_STEAM.STEAM.LPG</t>
  </si>
  <si>
    <t>FUEL_EMI.ktCO2.PL.NFM.SEC_ALU.SEC_FINISHING_STEAM.STEAM.DIESEL_LIQBIO</t>
  </si>
  <si>
    <t>FUEL_EMI.ktCO2.PL.NFM.SEC_ALU.SEC_FINISHING_STEAM.STEAM.RFO</t>
  </si>
  <si>
    <t>FUEL_EMI.ktCO2.PL.NFM.SEC_ALU.SEC_FINISHING_STEAM.STEAM.OTHER</t>
  </si>
  <si>
    <t>FUEL_EMI.ktCO2.PL.NFM.SEC_ALU.SEC_FINISHING_STEAM.STEAM.NG_BIOGAS</t>
  </si>
  <si>
    <t>FUEL_EMI.ktCO2.PL.NFM.SEC_ALU.SEC_FINISHING_STEAM.STEAM.DERIVED</t>
  </si>
  <si>
    <t>FUEL_EMI.ktCO2.PL.NFM.SEC_ALU.SEC_FINISHING_STEAM.STEAM.BIOMASS_WASTE</t>
  </si>
  <si>
    <t>FUEL_EMI.ktCO2.PL.NFM.SEC_ALU.SEC_FINISHING_STEAM.STEAM.STEAM_DISTR</t>
  </si>
  <si>
    <t>FUEL_EMI.ktCO2.PL.NFM.SEC_ALU.SEC_FINISHING.ELEC.ELEC</t>
  </si>
  <si>
    <t>FUEL_EMI.ktCO2.PL.NFM.OTHER_NFM.LIGHT.GENERIC.ELEC</t>
  </si>
  <si>
    <t>FUEL_EMI.ktCO2.PL.NFM.OTHER_NFM.AIRCOMP.GENERIC.ELEC</t>
  </si>
  <si>
    <t>FUEL_EMI.ktCO2.PL.NFM.OTHER_NFM.MOTOR.GENERIC.ELEC</t>
  </si>
  <si>
    <t>FUEL_EMI.ktCO2.PL.NFM.OTHER_NFM.FANS.GENERIC.ELEC</t>
  </si>
  <si>
    <t>FUEL_EMI.ktCO2.PL.NFM.OTHER_NFM.LOW_ENTH.TOTAL.TOTAL</t>
  </si>
  <si>
    <t>FUEL_EMI.ktCO2.PL.NFM.OTHER_NFM.LOW_ENTH.THERM.DIESEL_LIQBIO</t>
  </si>
  <si>
    <t>FUEL_EMI.ktCO2.PL.NFM.OTHER_NFM.LOW_ENTH.THERM.NG_BIOGAS</t>
  </si>
  <si>
    <t>FUEL_EMI.ktCO2.PL.NFM.OTHER_NFM.LOW_ENTH.THERM.SOLAR_GEO</t>
  </si>
  <si>
    <t>FUEL_EMI.ktCO2.PL.NFM.OTHER_NFM.LOW_ENTH.HP.AMBIENT</t>
  </si>
  <si>
    <t>FUEL_EMI.ktCO2.PL.NFM.OTHER_NFM.LOW_ENTH.THERM.ELEC</t>
  </si>
  <si>
    <t>FUEL_EMI.ktCO2.PL.NFM.OTHER_NFM.OTH_PRODUCTION.TOTAL.TOTAL</t>
  </si>
  <si>
    <t>FUEL_EMI.ktCO2.PL.NFM.OTHER_NFM.OTH_PRODUCTION.THERM.TOTAL</t>
  </si>
  <si>
    <t>FUEL_EMI.ktCO2.PL.NFM.OTHER_NFM.OTH_PRODUCTION.THERM.SOLIDS</t>
  </si>
  <si>
    <t>FUEL_EMI.ktCO2.PL.NFM.OTHER_NFM.OTH_PRODUCTION.THERM.LPG</t>
  </si>
  <si>
    <t>FUEL_EMI.ktCO2.PL.NFM.OTHER_NFM.OTH_PRODUCTION.THERM.DIESEL_LIQBIO</t>
  </si>
  <si>
    <t>FUEL_EMI.ktCO2.PL.NFM.OTHER_NFM.OTH_PRODUCTION.THERM.RFO</t>
  </si>
  <si>
    <t>FUEL_EMI.ktCO2.PL.NFM.OTHER_NFM.OTH_PRODUCTION.THERM.NG_BIOGAS</t>
  </si>
  <si>
    <t>FUEL_EMI.ktCO2.PL.NFM.OTHER_NFM.OTH_PRODUCTION.ELEC.ELEC</t>
  </si>
  <si>
    <t>FUEL_EMI.ktCO2.PL.NFM.OTHER_NFM.OTH_PROCESSING.TOTAL.TOTAL</t>
  </si>
  <si>
    <t>FUEL_EMI.ktCO2.PL.NFM.OTHER_NFM.OTH_PROCESSING.THERM.TOTAL</t>
  </si>
  <si>
    <t>FUEL_EMI.ktCO2.PL.NFM.OTHER_NFM.OTH_PROCESSING.THERM.LPG</t>
  </si>
  <si>
    <t>FUEL_EMI.ktCO2.PL.NFM.OTHER_NFM.OTH_PROCESSING.THERM.DIESEL_LIQBIO</t>
  </si>
  <si>
    <t>FUEL_EMI.ktCO2.PL.NFM.OTHER_NFM.OTH_PROCESSING.THERM.RFO</t>
  </si>
  <si>
    <t>FUEL_EMI.ktCO2.PL.NFM.OTHER_NFM.OTH_PROCESSING.THERM.NG_BIOGAS</t>
  </si>
  <si>
    <t>FUEL_EMI.ktCO2.PL.NFM.OTHER_NFM.OTH_PROCESSING.ELEC.ELEC</t>
  </si>
  <si>
    <t>FUEL_EMI.ktCO2.PL.NFM.OTHER_NFM.OTH_FINISHING.THERM.TOTAL</t>
  </si>
  <si>
    <t>FUEL_EMI.ktCO2.PL.NFM.OTHER_NFM.OTH_FINISHING.THERM.LPG</t>
  </si>
  <si>
    <t>FUEL_EMI.ktCO2.PL.NFM.OTHER_NFM.OTH_FINISHING.THERM.DIESEL_LIQBIO</t>
  </si>
  <si>
    <t>FUEL_EMI.ktCO2.PL.NFM.OTHER_NFM.OTH_FINISHING.THERM.NG_BIOGAS</t>
  </si>
  <si>
    <t>FUEL_EMI.ktCO2.PL.NFM.OTHER_NFM.OTH_FINISHING_STEAM.TOTAL.TOTAL</t>
  </si>
  <si>
    <t>FUEL_EMI.ktCO2.PL.NFM.OTHER_NFM.OTH_FINISHING_STEAM.STEAM.SOLIDS</t>
  </si>
  <si>
    <t>FUEL_EMI.ktCO2.PL.NFM.OTHER_NFM.OTH_FINISHING_STEAM.STEAM.RFG</t>
  </si>
  <si>
    <t>FUEL_EMI.ktCO2.PL.NFM.OTHER_NFM.OTH_FINISHING_STEAM.STEAM.LPG</t>
  </si>
  <si>
    <t>FUEL_EMI.ktCO2.PL.NFM.OTHER_NFM.OTH_FINISHING_STEAM.STEAM.DIESEL_LIQBIO</t>
  </si>
  <si>
    <t>FUEL_EMI.ktCO2.PL.NFM.OTHER_NFM.OTH_FINISHING_STEAM.STEAM.RFO</t>
  </si>
  <si>
    <t>FUEL_EMI.ktCO2.PL.NFM.OTHER_NFM.OTH_FINISHING_STEAM.STEAM.OTHER</t>
  </si>
  <si>
    <t>FUEL_EMI.ktCO2.PL.NFM.OTHER_NFM.OTH_FINISHING_STEAM.STEAM.NG_BIOGAS</t>
  </si>
  <si>
    <t>FUEL_EMI.ktCO2.PL.NFM.OTHER_NFM.OTH_FINISHING_STEAM.STEAM.DERIVED</t>
  </si>
  <si>
    <t>FUEL_EMI.ktCO2.PL.NFM.OTHER_NFM.OTH_FINISHING_STEAM.STEAM.BIOMASS_WASTE</t>
  </si>
  <si>
    <t>FUEL_EMI.ktCO2.PL.NFM.OTHER_NFM.OTH_FINISHING_STEAM.STEAM.STEAM_DISTR</t>
  </si>
  <si>
    <t>FUEL_EMI.ktCO2.PL.NFM.OTHER_NFM.OTH_FINISHING.ELEC.ELEC</t>
  </si>
  <si>
    <t>PROCESS_EMI.ktCO2.PL.NFM.OTHER_NFM</t>
  </si>
  <si>
    <t>Aluminium - primary production (without process emissions)</t>
  </si>
  <si>
    <t>Other non-ferrous metals (without process emissions)</t>
  </si>
  <si>
    <t>Basic and other chemicals</t>
  </si>
  <si>
    <t>VA.Meuro2015.PL.CHI.BASIC_CHEM</t>
  </si>
  <si>
    <t>VA.Meuro2015.PL.CHI.OTHER_CHEM</t>
  </si>
  <si>
    <t>VA.Meuro2015.PL.CHI.PHARM</t>
  </si>
  <si>
    <t>Basic chemicals (kt ethylene eq.)</t>
  </si>
  <si>
    <t>OUTPUT.kt.PL.CHI.BASIC_CHEM</t>
  </si>
  <si>
    <t>Other chemicals (kt ethylene eq.)</t>
  </si>
  <si>
    <t>OUTPUT.kt.PL.CHI.OTHER_CHEM</t>
  </si>
  <si>
    <t>Pharmaceutical products etc. (kt ethylene eq.)</t>
  </si>
  <si>
    <t>OUTPUT.kt.PL.CHI.PHARM</t>
  </si>
  <si>
    <t>CAP.kt.PL.CHI.BASIC_CHEM</t>
  </si>
  <si>
    <t>CAP.kt.PL.CHI.OTHER_CHEM</t>
  </si>
  <si>
    <t>CAP.kt.PL.CHI.PHARM</t>
  </si>
  <si>
    <t>NEWCAP.kt.PL.CHI.BASIC_CHEM</t>
  </si>
  <si>
    <t>NEWCAP.kt.PL.CHI.OTHER_CHEM</t>
  </si>
  <si>
    <t>NEWCAP.kt.PL.CHI.PHARM</t>
  </si>
  <si>
    <t>FEC.ktoe.PL.CHI.TOTAL.TOTAL.TOTAL.TOTAL</t>
  </si>
  <si>
    <t>FEC.ktoe.PL.CHI.TOTAL.TOTAL.TOTAL.SOLIDS</t>
  </si>
  <si>
    <t>FEC.ktoe.PL.CHI.TOTAL.TOTAL.TOTAL.RFG</t>
  </si>
  <si>
    <t>FEC.ktoe.PL.CHI.TOTAL.TOTAL.TOTAL.LPG</t>
  </si>
  <si>
    <t>FEC.ktoe.PL.CHI.TOTAL.TOTAL.TOTAL.DIESEL</t>
  </si>
  <si>
    <t>FEC.ktoe.PL.CHI.TOTAL.TOTAL.TOTAL.RFO</t>
  </si>
  <si>
    <t>FEC.ktoe.PL.CHI.TOTAL.TOTAL.TOTAL.OTHER</t>
  </si>
  <si>
    <t>FEC.ktoe.PL.CHI.TOTAL.TOTAL.TOTAL.NG</t>
  </si>
  <si>
    <t>FEC.ktoe.PL.CHI.TOTAL.TOTAL.TOTAL.DERIVED</t>
  </si>
  <si>
    <t>FEC.ktoe.PL.CHI.TOTAL.TOTAL.TOTAL.BIOMASS_WASTE</t>
  </si>
  <si>
    <t>FEC.ktoe.PL.CHI.TOTAL.TOTAL.TOTAL.BIOGAS</t>
  </si>
  <si>
    <t>FEC.ktoe.PL.CHI.TOTAL.TOTAL.TOTAL.LIQBIO</t>
  </si>
  <si>
    <t>FEC.ktoe.PL.CHI.TOTAL.TOTAL.TOTAL.SOLAR</t>
  </si>
  <si>
    <t>FEC.ktoe.PL.CHI.TOTAL.TOTAL.TOTAL.GEO</t>
  </si>
  <si>
    <t>FEC.ktoe.PL.CHI.TOTAL.TOTAL.TOTAL.AMBIENT</t>
  </si>
  <si>
    <t>FEC.ktoe.PL.CHI.TOTAL.TOTAL.TOTAL.STEAM_DISTR</t>
  </si>
  <si>
    <t>FEC.ktoe.PL.CHI.TOTAL.TOTAL.TOTAL.ELEC</t>
  </si>
  <si>
    <t>Non-energy use in the Chemical industry (ktoe)</t>
  </si>
  <si>
    <t>NONENERGY.ktoe.PL.CHI.TOTAL.TOTAL.TOTAL.TOTAL</t>
  </si>
  <si>
    <t>NONENERGY.ktoe.PL.CHI.TOTAL.TOTAL.TOTAL.SOLIDS</t>
  </si>
  <si>
    <t>NONENERGY.ktoe.PL.CHI.TOTAL.TOTAL.TOTAL.RFG</t>
  </si>
  <si>
    <t>NONENERGY.ktoe.PL.CHI.TOTAL.TOTAL.TOTAL.LPG</t>
  </si>
  <si>
    <t>NONENERGY.ktoe.PL.CHI.TOTAL.TOTAL.TOTAL.DIESEL</t>
  </si>
  <si>
    <t>NONENERGY.ktoe.PL.CHI.TOTAL.TOTAL.TOTAL.RFO</t>
  </si>
  <si>
    <t>NONENERGY.ktoe.PL.CHI.TOTAL.TOTAL.TOTAL.OTHER</t>
  </si>
  <si>
    <t>NONENERGY.ktoe.PL.CHI.TOTAL.TOTAL.TOTAL.NAPHTHA</t>
  </si>
  <si>
    <t>NONENERGY.ktoe.PL.CHI.TOTAL.TOTAL.TOTAL.NG_BIOGAS</t>
  </si>
  <si>
    <t>NONENERGY.ktoe.PL.CHI.TOTAL.TOTAL.TOTAL.DERIVED</t>
  </si>
  <si>
    <t>NONENERGY.ktoe.PL.CHI.TOTAL.TOTAL.TOTAL.BIOMASS_WASTE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</si>
  <si>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</si>
  <si>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</si>
  <si>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</si>
  <si>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</si>
  <si>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</si>
  <si>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FEC.ktoe.PL.CHI.BASIC_CHEM.LIGHT.GENERIC.ELEC</t>
  </si>
  <si>
    <t>FEC.ktoe.PL.CHI.BASIC_CHEM.AIRCOMP.GENERIC.ELEC</t>
  </si>
  <si>
    <t>FEC.ktoe.PL.CHI.BASIC_CHEM.MOTOR.GENERIC.ELEC</t>
  </si>
  <si>
    <t>FEC.ktoe.PL.CHI.BASIC_CHEM.FANS.GENERIC.ELEC</t>
  </si>
  <si>
    <t>FEC.ktoe.PL.CHI.BASIC_CHEM.LOW_ENTH.TOTAL.TOTAL</t>
  </si>
  <si>
    <t>FEC.ktoe.PL.CHI.BASIC_CHEM.LOW_ENTH.THERM.DIESEL_LIQBIO</t>
  </si>
  <si>
    <t>FEC.ktoe.PL.CHI.BASIC_CHEM.LOW_ENTH.THERM.NG_BIOGAS</t>
  </si>
  <si>
    <t>FEC.ktoe.PL.CHI.BASIC_CHEM.LOW_ENTH.THERM.SOLAR_GEO</t>
  </si>
  <si>
    <t>FEC.ktoe.PL.CHI.BASIC_CHEM.LOW_ENTH.HP.AMBIENT</t>
  </si>
  <si>
    <t>FEC.ktoe.PL.CHI.BASIC_CHEM.LOW_ENTH.THERM.ELEC</t>
  </si>
  <si>
    <t>Chemicals: Feedstock (energy used as raw material)</t>
  </si>
  <si>
    <t>Chemicals: Steam processing</t>
  </si>
  <si>
    <t>FEC.ktoe.PL.CHI.BASIC_CHEM.PROCESSING.TOTAL.TOTAL</t>
  </si>
  <si>
    <t>FEC.ktoe.PL.CHI.BASIC_CHEM.PROCESSING.STEAM.SOLIDS</t>
  </si>
  <si>
    <t>FEC.ktoe.PL.CHI.BASIC_CHEM.PROCESSING.STEAM.RFG</t>
  </si>
  <si>
    <t>FEC.ktoe.PL.CHI.BASIC_CHEM.PROCESSING.STEAM.LPG</t>
  </si>
  <si>
    <t>FEC.ktoe.PL.CHI.BASIC_CHEM.PROCESSING.STEAM.DIESEL_LIQBIO</t>
  </si>
  <si>
    <t>FEC.ktoe.PL.CHI.BASIC_CHEM.PROCESSING.STEAM.RFO</t>
  </si>
  <si>
    <t>FEC.ktoe.PL.CHI.BASIC_CHEM.PROCESSING.STEAM.OTHER</t>
  </si>
  <si>
    <t>FEC.ktoe.PL.CHI.BASIC_CHEM.PROCESSING.STEAM.NG_BIOGAS</t>
  </si>
  <si>
    <t>FEC.ktoe.PL.CHI.BASIC_CHEM.PROCESSING.STEAM.DERIVED</t>
  </si>
  <si>
    <t>FEC.ktoe.PL.CHI.BASIC_CHEM.PROCESSING.STEAM.BIOMASS_WASTE</t>
  </si>
  <si>
    <t>FEC.ktoe.PL.CHI.BASIC_CHEM.PROCESSING.STEAM.STEAM_DISTR</t>
  </si>
  <si>
    <t>Chemicals: Furnaces</t>
  </si>
  <si>
    <t>FEC.ktoe.PL.CHI.BASIC_CHEM.PROC_HEAT.TOTAL.TOTAL</t>
  </si>
  <si>
    <t>Chemicals: Furnaces - Thermal</t>
  </si>
  <si>
    <t>FEC.ktoe.PL.CHI.BASIC_CHEM.PROC_HEAT.THERM.TOTAL</t>
  </si>
  <si>
    <t>FEC.ktoe.PL.CHI.BASIC_CHEM.PROC_HEAT.THERM.SOLIDS</t>
  </si>
  <si>
    <t>FEC.ktoe.PL.CHI.BASIC_CHEM.PROC_HEAT.THERM.LPG</t>
  </si>
  <si>
    <t>FEC.ktoe.PL.CHI.BASIC_CHEM.PROC_HEAT.THERM.DIESEL_LIQBIO</t>
  </si>
  <si>
    <t>FEC.ktoe.PL.CHI.BASIC_CHEM.PROC_HEAT.THERM.RFO</t>
  </si>
  <si>
    <t>FEC.ktoe.PL.CHI.BASIC_CHEM.PROC_HEAT.THERM.NG_BIOGAS</t>
  </si>
  <si>
    <t>Chemicals: Furnaces - Electric</t>
  </si>
  <si>
    <t>FEC.ktoe.PL.CHI.BASIC_CHEM.PROC_HEAT.ELEC.ELEC</t>
  </si>
  <si>
    <t>Chemicals: Process cooling</t>
  </si>
  <si>
    <t>Chemicals: Process cooling - Natural gas and biogas</t>
  </si>
  <si>
    <t>FEC.ktoe.PL.CHI.BASIC_CHEM.PROC_COOL.THERM.NG_BIOGAS</t>
  </si>
  <si>
    <t>Chemicals: Process cooling - Steam</t>
  </si>
  <si>
    <t>FEC.ktoe.PL.CHI.BASIC_CHEM.PROC_COOL_STEAM.TOTAL.TOTAL</t>
  </si>
  <si>
    <t>FEC.ktoe.PL.CHI.BASIC_CHEM.PROC_COOL_STEAM.STEAM.SOLIDS</t>
  </si>
  <si>
    <t>FEC.ktoe.PL.CHI.BASIC_CHEM.PROC_COOL_STEAM.STEAM.RFG</t>
  </si>
  <si>
    <t>FEC.ktoe.PL.CHI.BASIC_CHEM.PROC_COOL_STEAM.STEAM.LPG</t>
  </si>
  <si>
    <t>FEC.ktoe.PL.CHI.BASIC_CHEM.PROC_COOL_STEAM.STEAM.DIESEL_LIQBIO</t>
  </si>
  <si>
    <t>FEC.ktoe.PL.CHI.BASIC_CHEM.PROC_COOL_STEAM.STEAM.RFO</t>
  </si>
  <si>
    <t>FEC.ktoe.PL.CHI.BASIC_CHEM.PROC_COOL_STEAM.STEAM.OTHER</t>
  </si>
  <si>
    <t>FEC.ktoe.PL.CHI.BASIC_CHEM.PROC_COOL_STEAM.STEAM.NG_BIOGAS</t>
  </si>
  <si>
    <t>FEC.ktoe.PL.CHI.BASIC_CHEM.PROC_COOL_STEAM.STEAM.DERIVED</t>
  </si>
  <si>
    <t>FEC.ktoe.PL.CHI.BASIC_CHEM.PROC_COOL_STEAM.STEAM.BIOMASS_WASTE</t>
  </si>
  <si>
    <t>FEC.ktoe.PL.CHI.BASIC_CHEM.PROC_COOL_STEAM.STEAM.STEAM_DISTR</t>
  </si>
  <si>
    <t>Chemicals: Process cooling - Electric</t>
  </si>
  <si>
    <t>FEC.ktoe.PL.CHI.BASIC_CHEM.PROC_COOL.ELEC.ELEC</t>
  </si>
  <si>
    <t>Chemicals: Generic electric process</t>
  </si>
  <si>
    <t>FEC.ktoe.PL.CHI.BASIC_CHEM.GENERIC.MECH.ELEC</t>
  </si>
  <si>
    <t>FEC.ktoe.PL.CHI.OTHER_CHEM.TOTAL.TOTAL.TOTAL</t>
  </si>
  <si>
    <t>FEC.ktoe.PL.CHI.OTHER_CHEM.LIGHT.GENERIC.ELEC</t>
  </si>
  <si>
    <t>FEC.ktoe.PL.CHI.OTHER_CHEM.AIRCOMP.GENERIC.ELEC</t>
  </si>
  <si>
    <t>FEC.ktoe.PL.CHI.OTHER_CHEM.MOTOR.GENERIC.ELEC</t>
  </si>
  <si>
    <t>FEC.ktoe.PL.CHI.OTHER_CHEM.FANS.GENERIC.ELEC</t>
  </si>
  <si>
    <t>FEC.ktoe.PL.CHI.OTHER_CHEM.LOW_ENTH.TOTAL.TOTAL</t>
  </si>
  <si>
    <t>FEC.ktoe.PL.CHI.OTHER_CHEM.LOW_ENTH.THERM.DIESEL_LIQBIO</t>
  </si>
  <si>
    <t>FEC.ktoe.PL.CHI.OTHER_CHEM.LOW_ENTH.THERM.NG_BIOGAS</t>
  </si>
  <si>
    <t>FEC.ktoe.PL.CHI.OTHER_CHEM.LOW_ENTH.THERM.SOLAR_GEO</t>
  </si>
  <si>
    <t>FEC.ktoe.PL.CHI.OTHER_CHEM.LOW_ENTH.HP.AMBIENT</t>
  </si>
  <si>
    <t>FEC.ktoe.PL.CHI.OTHER_CHEM.LOW_ENTH.THERM.ELEC</t>
  </si>
  <si>
    <t>Chemicals: High-enthalpy heat processing</t>
  </si>
  <si>
    <t>High-enthalpy heat processing - Steam</t>
  </si>
  <si>
    <t>FEC.ktoe.PL.CHI.OTHER_CHEM.PROCESSING_STEAM.TOTAL.TOTAL</t>
  </si>
  <si>
    <t>FEC.ktoe.PL.CHI.OTHER_CHEM.PROCESSING_STEAM.STEAM.SOLIDS</t>
  </si>
  <si>
    <t>FEC.ktoe.PL.CHI.OTHER_CHEM.PROCESSING_STEAM.STEAM.RFG</t>
  </si>
  <si>
    <t>FEC.ktoe.PL.CHI.OTHER_CHEM.PROCESSING_STEAM.STEAM.LPG</t>
  </si>
  <si>
    <t>FEC.ktoe.PL.CHI.OTHER_CHEM.PROCESSING_STEAM.STEAM.DIESEL_LIQBIO</t>
  </si>
  <si>
    <t>FEC.ktoe.PL.CHI.OTHER_CHEM.PROCESSING_STEAM.STEAM.RFO</t>
  </si>
  <si>
    <t>FEC.ktoe.PL.CHI.OTHER_CHEM.PROCESSING_STEAM.STEAM.OTHER</t>
  </si>
  <si>
    <t>FEC.ktoe.PL.CHI.OTHER_CHEM.PROCESSING_STEAM.STEAM.NG_BIOGAS</t>
  </si>
  <si>
    <t>FEC.ktoe.PL.CHI.OTHER_CHEM.PROCESSING_STEAM.STEAM.DERIVED</t>
  </si>
  <si>
    <t>FEC.ktoe.PL.CHI.OTHER_CHEM.PROCESSING_STEAM.STEAM.BIOMASS_WASTE</t>
  </si>
  <si>
    <t>FEC.ktoe.PL.CHI.OTHER_CHEM.PROCESSING_STEAM.STEAM.STEAM_DISTR</t>
  </si>
  <si>
    <t>High-enthalpy heat processing - Electric (microwave)</t>
  </si>
  <si>
    <t>FEC.ktoe.PL.CHI.OTHER_CHEM.PROCESSING.MICROW.ELEC</t>
  </si>
  <si>
    <t>FEC.ktoe.PL.CHI.OTHER_CHEM.PROC_HEAT.TOTAL.TOTAL</t>
  </si>
  <si>
    <t>FEC.ktoe.PL.CHI.OTHER_CHEM.PROC_HEAT.THERM.TOTAL</t>
  </si>
  <si>
    <t>FEC.ktoe.PL.CHI.OTHER_CHEM.PROC_HEAT.THERM.SOLIDS</t>
  </si>
  <si>
    <t>FEC.ktoe.PL.CHI.OTHER_CHEM.PROC_HEAT.THERM.LPG</t>
  </si>
  <si>
    <t>FEC.ktoe.PL.CHI.OTHER_CHEM.PROC_HEAT.THERM.DIESEL_LIQBIO</t>
  </si>
  <si>
    <t>FEC.ktoe.PL.CHI.OTHER_CHEM.PROC_HEAT.THERM.RFO</t>
  </si>
  <si>
    <t>FEC.ktoe.PL.CHI.OTHER_CHEM.PROC_HEAT.THERM.NG_BIOGAS</t>
  </si>
  <si>
    <t>FEC.ktoe.PL.CHI.OTHER_CHEM.PROC_HEAT.ELEC.ELEC</t>
  </si>
  <si>
    <t>FEC.ktoe.PL.CHI.OTHER_CHEM.PROC_COOL.THERM.NG_BIOGAS</t>
  </si>
  <si>
    <t>FEC.ktoe.PL.CHI.OTHER_CHEM.PROC_COOL_STEAM.TOTAL.TOTAL</t>
  </si>
  <si>
    <t>FEC.ktoe.PL.CHI.OTHER_CHEM.PROC_COOL_STEAM.STEAM.SOLIDS</t>
  </si>
  <si>
    <t>FEC.ktoe.PL.CHI.OTHER_CHEM.PROC_COOL_STEAM.STEAM.RFG</t>
  </si>
  <si>
    <t>FEC.ktoe.PL.CHI.OTHER_CHEM.PROC_COOL_STEAM.STEAM.LPG</t>
  </si>
  <si>
    <t>FEC.ktoe.PL.CHI.OTHER_CHEM.PROC_COOL_STEAM.STEAM.DIESEL_LIQBIO</t>
  </si>
  <si>
    <t>FEC.ktoe.PL.CHI.OTHER_CHEM.PROC_COOL_STEAM.STEAM.RFO</t>
  </si>
  <si>
    <t>FEC.ktoe.PL.CHI.OTHER_CHEM.PROC_COOL_STEAM.STEAM.OTHER</t>
  </si>
  <si>
    <t>FEC.ktoe.PL.CHI.OTHER_CHEM.PROC_COOL_STEAM.STEAM.NG_BIOGAS</t>
  </si>
  <si>
    <t>FEC.ktoe.PL.CHI.OTHER_CHEM.PROC_COOL_STEAM.STEAM.DERIVED</t>
  </si>
  <si>
    <t>FEC.ktoe.PL.CHI.OTHER_CHEM.PROC_COOL_STEAM.STEAM.BIOMASS_WASTE</t>
  </si>
  <si>
    <t>FEC.ktoe.PL.CHI.OTHER_CHEM.PROC_COOL_STEAM.STEAM.STEAM_DISTR</t>
  </si>
  <si>
    <t>FEC.ktoe.PL.CHI.OTHER_CHEM.PROC_COOL.ELEC.ELEC</t>
  </si>
  <si>
    <t>FEC.ktoe.PL.CHI.OTHER_CHEM.GENERIC.MECH.ELEC</t>
  </si>
  <si>
    <t>FEC.ktoe.PL.CHI.PHARM.TOTAL.TOTAL.TOTAL</t>
  </si>
  <si>
    <t>FEC.ktoe.PL.CHI.PHARM.LIGHT.GENERIC.ELEC</t>
  </si>
  <si>
    <t>FEC.ktoe.PL.CHI.PHARM.AIRCOMP.GENERIC.ELEC</t>
  </si>
  <si>
    <t>FEC.ktoe.PL.CHI.PHARM.MOTOR.GENERIC.ELEC</t>
  </si>
  <si>
    <t>FEC.ktoe.PL.CHI.PHARM.FANS.GENERIC.ELEC</t>
  </si>
  <si>
    <t>FEC.ktoe.PL.CHI.PHARM.LOW_ENTH.TOTAL.TOTAL</t>
  </si>
  <si>
    <t>FEC.ktoe.PL.CHI.PHARM.LOW_ENTH.THERM.DIESEL_LIQBIO</t>
  </si>
  <si>
    <t>FEC.ktoe.PL.CHI.PHARM.LOW_ENTH.THERM.NG_BIOGAS</t>
  </si>
  <si>
    <t>FEC.ktoe.PL.CHI.PHARM.LOW_ENTH.THERM.SOLAR_GEO</t>
  </si>
  <si>
    <t>FEC.ktoe.PL.CHI.PHARM.LOW_ENTH.HP.AMBIENT</t>
  </si>
  <si>
    <t>FEC.ktoe.PL.CHI.PHARM.LOW_ENTH.THERM.ELEC</t>
  </si>
  <si>
    <t>FEC.ktoe.PL.CHI.PHARM.PROCESSING_STEAM.TOTAL.TOTAL</t>
  </si>
  <si>
    <t>FEC.ktoe.PL.CHI.PHARM.PROCESSING_STEAM.STEAM.SOLIDS</t>
  </si>
  <si>
    <t>FEC.ktoe.PL.CHI.PHARM.PROCESSING_STEAM.STEAM.RFG</t>
  </si>
  <si>
    <t>FEC.ktoe.PL.CHI.PHARM.PROCESSING_STEAM.STEAM.LPG</t>
  </si>
  <si>
    <t>FEC.ktoe.PL.CHI.PHARM.PROCESSING_STEAM.STEAM.DIESEL_LIQBIO</t>
  </si>
  <si>
    <t>FEC.ktoe.PL.CHI.PHARM.PROCESSING_STEAM.STEAM.RFO</t>
  </si>
  <si>
    <t>FEC.ktoe.PL.CHI.PHARM.PROCESSING_STEAM.STEAM.OTHER</t>
  </si>
  <si>
    <t>FEC.ktoe.PL.CHI.PHARM.PROCESSING_STEAM.STEAM.NG_BIOGAS</t>
  </si>
  <si>
    <t>FEC.ktoe.PL.CHI.PHARM.PROCESSING_STEAM.STEAM.DERIVED</t>
  </si>
  <si>
    <t>FEC.ktoe.PL.CHI.PHARM.PROCESSING_STEAM.STEAM.BIOMASS_WASTE</t>
  </si>
  <si>
    <t>FEC.ktoe.PL.CHI.PHARM.PROCESSING_STEAM.STEAM.STEAM_DISTR</t>
  </si>
  <si>
    <t>FEC.ktoe.PL.CHI.PHARM.PROCESSING.MICROW.ELEC</t>
  </si>
  <si>
    <t>FEC.ktoe.PL.CHI.PHARM.PROC_HEAT.TOTAL.TOTAL</t>
  </si>
  <si>
    <t>FEC.ktoe.PL.CHI.PHARM.PROC_HEAT.THERM.TOTAL</t>
  </si>
  <si>
    <t>FEC.ktoe.PL.CHI.PHARM.PROC_HEAT.THERM.SOLIDS</t>
  </si>
  <si>
    <t>FEC.ktoe.PL.CHI.PHARM.PROC_HEAT.THERM.LPG</t>
  </si>
  <si>
    <t>FEC.ktoe.PL.CHI.PHARM.PROC_HEAT.THERM.DIESEL_LIQBIO</t>
  </si>
  <si>
    <t>FEC.ktoe.PL.CHI.PHARM.PROC_HEAT.THERM.RFO</t>
  </si>
  <si>
    <t>FEC.ktoe.PL.CHI.PHARM.PROC_HEAT.THERM.NG_BIOGAS</t>
  </si>
  <si>
    <t>FEC.ktoe.PL.CHI.PHARM.PROC_HEAT.ELEC.ELEC</t>
  </si>
  <si>
    <t>FEC.ktoe.PL.CHI.PHARM.PROC_COOL.THERM.NG_BIOGAS</t>
  </si>
  <si>
    <t>FEC.ktoe.PL.CHI.PHARM.PROC_COOL_STEAM.TOTAL.TOTAL</t>
  </si>
  <si>
    <t>FEC.ktoe.PL.CHI.PHARM.PROC_COOL_STEAM.STEAM.SOLIDS</t>
  </si>
  <si>
    <t>FEC.ktoe.PL.CHI.PHARM.PROC_COOL_STEAM.STEAM.RFG</t>
  </si>
  <si>
    <t>FEC.ktoe.PL.CHI.PHARM.PROC_COOL_STEAM.STEAM.LPG</t>
  </si>
  <si>
    <t>FEC.ktoe.PL.CHI.PHARM.PROC_COOL_STEAM.STEAM.DIESEL_LIQBIO</t>
  </si>
  <si>
    <t>FEC.ktoe.PL.CHI.PHARM.PROC_COOL_STEAM.STEAM.RFO</t>
  </si>
  <si>
    <t>FEC.ktoe.PL.CHI.PHARM.PROC_COOL_STEAM.STEAM.OTHER</t>
  </si>
  <si>
    <t>FEC.ktoe.PL.CHI.PHARM.PROC_COOL_STEAM.STEAM.NG_BIOGAS</t>
  </si>
  <si>
    <t>FEC.ktoe.PL.CHI.PHARM.PROC_COOL_STEAM.STEAM.DERIVED</t>
  </si>
  <si>
    <t>FEC.ktoe.PL.CHI.PHARM.PROC_COOL_STEAM.STEAM.BIOMASS_WASTE</t>
  </si>
  <si>
    <t>FEC.ktoe.PL.CHI.PHARM.PROC_COOL_STEAM.STEAM.STEAM_DISTR</t>
  </si>
  <si>
    <t>FEC.ktoe.PL.CHI.PHARM.PROC_COOL.ELEC.ELEC</t>
  </si>
  <si>
    <t>FEC.ktoe.PL.CHI.PHARM.GENERIC.MECH.ELEC</t>
  </si>
  <si>
    <t>Chemicals: Process cooling - Natural gas</t>
  </si>
  <si>
    <t>UED.ktoe.PL.CHI.BASIC_CHEM.LIGHT.GENERIC.ELEC</t>
  </si>
  <si>
    <t>UED.ktoe.PL.CHI.BASIC_CHEM.AIRCOMP.GENERIC.ELEC</t>
  </si>
  <si>
    <t>UED.ktoe.PL.CHI.BASIC_CHEM.MOTOR.GENERIC.ELEC</t>
  </si>
  <si>
    <t>UED.ktoe.PL.CHI.BASIC_CHEM.FANS.GENERIC.ELEC</t>
  </si>
  <si>
    <t>UED.ktoe.PL.CHI.BASIC_CHEM.LOW_ENTH.TOTAL.TOTAL</t>
  </si>
  <si>
    <t>UED.ktoe.PL.CHI.BASIC_CHEM.LOW_ENTH.THERM.DIESEL_LIQBIO</t>
  </si>
  <si>
    <t>UED.ktoe.PL.CHI.BASIC_CHEM.LOW_ENTH.THERM.NG_BIOGAS</t>
  </si>
  <si>
    <t>UED.ktoe.PL.CHI.BASIC_CHEM.LOW_ENTH.THERM.SOLAR_GEO</t>
  </si>
  <si>
    <t>UED.ktoe.PL.CHI.BASIC_CHEM.LOW_ENTH.HP.AMBIENT</t>
  </si>
  <si>
    <t>UED.ktoe.PL.CHI.BASIC_CHEM.LOW_ENTH.THERM.ELEC</t>
  </si>
  <si>
    <t>UED.ktoe.PL.CHI.BASIC_CHEM.PROCESSING.TOTAL.TOTAL</t>
  </si>
  <si>
    <t>UED.ktoe.PL.CHI.BASIC_CHEM.PROCESSING.STEAM.SOLIDS</t>
  </si>
  <si>
    <t>UED.ktoe.PL.CHI.BASIC_CHEM.PROCESSING.STEAM.RFG</t>
  </si>
  <si>
    <t>UED.ktoe.PL.CHI.BASIC_CHEM.PROCESSING.STEAM.LPG</t>
  </si>
  <si>
    <t>UED.ktoe.PL.CHI.BASIC_CHEM.PROCESSING.STEAM.DIESEL_LIQBIO</t>
  </si>
  <si>
    <t>UED.ktoe.PL.CHI.BASIC_CHEM.PROCESSING.STEAM.RFO</t>
  </si>
  <si>
    <t>UED.ktoe.PL.CHI.BASIC_CHEM.PROCESSING.STEAM.OTHER</t>
  </si>
  <si>
    <t>UED.ktoe.PL.CHI.BASIC_CHEM.PROCESSING.STEAM.NG_BIOGAS</t>
  </si>
  <si>
    <t>UED.ktoe.PL.CHI.BASIC_CHEM.PROCESSING.STEAM.DERIVED</t>
  </si>
  <si>
    <t>UED.ktoe.PL.CHI.BASIC_CHEM.PROCESSING.STEAM.BIOMASS_WASTE</t>
  </si>
  <si>
    <t>UED.ktoe.PL.CHI.BASIC_CHEM.PROCESSING.STEAM.STEAM_DISTR</t>
  </si>
  <si>
    <t>UED.ktoe.PL.CHI.BASIC_CHEM.PROC_HEAT.TOTAL.TOTAL</t>
  </si>
  <si>
    <t>UED.ktoe.PL.CHI.BASIC_CHEM.PROC_HEAT.THERM.TOTAL</t>
  </si>
  <si>
    <t>UED.ktoe.PL.CHI.BASIC_CHEM.PROC_HEAT.THERM.SOLIDS</t>
  </si>
  <si>
    <t>UED.ktoe.PL.CHI.BASIC_CHEM.PROC_HEAT.THERM.LPG</t>
  </si>
  <si>
    <t>UED.ktoe.PL.CHI.BASIC_CHEM.PROC_HEAT.THERM.DIESEL_LIQBIO</t>
  </si>
  <si>
    <t>UED.ktoe.PL.CHI.BASIC_CHEM.PROC_HEAT.THERM.RFO</t>
  </si>
  <si>
    <t>UED.ktoe.PL.CHI.BASIC_CHEM.PROC_HEAT.THERM.NG_BIOGAS</t>
  </si>
  <si>
    <t>UED.ktoe.PL.CHI.BASIC_CHEM.PROC_HEAT.ELEC.ELEC</t>
  </si>
  <si>
    <t>UED.ktoe.PL.CHI.BASIC_CHEM.PROC_COOL.THERM.NG_BIOGAS</t>
  </si>
  <si>
    <t>UED.ktoe.PL.CHI.BASIC_CHEM.PROC_COOL_STEAM.TOTAL.TOTAL</t>
  </si>
  <si>
    <t>UED.ktoe.PL.CHI.BASIC_CHEM.PROC_COOL_STEAM.STEAM.SOLIDS</t>
  </si>
  <si>
    <t>UED.ktoe.PL.CHI.BASIC_CHEM.PROC_COOL_STEAM.STEAM.RFG</t>
  </si>
  <si>
    <t>UED.ktoe.PL.CHI.BASIC_CHEM.PROC_COOL_STEAM.STEAM.LPG</t>
  </si>
  <si>
    <t>UED.ktoe.PL.CHI.BASIC_CHEM.PROC_COOL_STEAM.STEAM.DIESEL_LIQBIO</t>
  </si>
  <si>
    <t>UED.ktoe.PL.CHI.BASIC_CHEM.PROC_COOL_STEAM.STEAM.RFO</t>
  </si>
  <si>
    <t>UED.ktoe.PL.CHI.BASIC_CHEM.PROC_COOL_STEAM.STEAM.OTHER</t>
  </si>
  <si>
    <t>UED.ktoe.PL.CHI.BASIC_CHEM.PROC_COOL_STEAM.STEAM.NG_BIOGAS</t>
  </si>
  <si>
    <t>UED.ktoe.PL.CHI.BASIC_CHEM.PROC_COOL_STEAM.STEAM.DERIVED</t>
  </si>
  <si>
    <t>UED.ktoe.PL.CHI.BASIC_CHEM.PROC_COOL_STEAM.STEAM.BIOMASS_WASTE</t>
  </si>
  <si>
    <t>UED.ktoe.PL.CHI.BASIC_CHEM.PROC_COOL_STEAM.STEAM.STEAM_DISTR</t>
  </si>
  <si>
    <t>UED.ktoe.PL.CHI.BASIC_CHEM.PROC_COOL.ELEC.ELEC</t>
  </si>
  <si>
    <t>UED.ktoe.PL.CHI.BASIC_CHEM.GENERIC.MECH.ELEC</t>
  </si>
  <si>
    <t>UED.ktoe.PL.CHI.OTHER_CHEM.TOTAL.TOTAL.TOTAL</t>
  </si>
  <si>
    <t>UED.ktoe.PL.CHI.OTHER_CHEM.LIGHT.GENERIC.ELEC</t>
  </si>
  <si>
    <t>UED.ktoe.PL.CHI.OTHER_CHEM.AIRCOMP.GENERIC.ELEC</t>
  </si>
  <si>
    <t>UED.ktoe.PL.CHI.OTHER_CHEM.MOTOR.GENERIC.ELEC</t>
  </si>
  <si>
    <t>UED.ktoe.PL.CHI.OTHER_CHEM.FANS.GENERIC.ELEC</t>
  </si>
  <si>
    <t>UED.ktoe.PL.CHI.OTHER_CHEM.LOW_ENTH.TOTAL.TOTAL</t>
  </si>
  <si>
    <t>UED.ktoe.PL.CHI.OTHER_CHEM.LOW_ENTH.THERM.DIESEL_LIQBIO</t>
  </si>
  <si>
    <t>UED.ktoe.PL.CHI.OTHER_CHEM.LOW_ENTH.THERM.NG_BIOGAS</t>
  </si>
  <si>
    <t>UED.ktoe.PL.CHI.OTHER_CHEM.LOW_ENTH.THERM.SOLAR_GEO</t>
  </si>
  <si>
    <t>UED.ktoe.PL.CHI.OTHER_CHEM.LOW_ENTH.HP.AMBIENT</t>
  </si>
  <si>
    <t>UED.ktoe.PL.CHI.OTHER_CHEM.LOW_ENTH.THERM.ELEC</t>
  </si>
  <si>
    <t>UED.ktoe.PL.CHI.OTHER_CHEM.PROCESSING_STEAM.TOTAL.TOTAL</t>
  </si>
  <si>
    <t>UED.ktoe.PL.CHI.OTHER_CHEM.PROCESSING_STEAM.STEAM.SOLIDS</t>
  </si>
  <si>
    <t>UED.ktoe.PL.CHI.OTHER_CHEM.PROCESSING_STEAM.STEAM.RFG</t>
  </si>
  <si>
    <t>UED.ktoe.PL.CHI.OTHER_CHEM.PROCESSING_STEAM.STEAM.LPG</t>
  </si>
  <si>
    <t>UED.ktoe.PL.CHI.OTHER_CHEM.PROCESSING_STEAM.STEAM.DIESEL_LIQBIO</t>
  </si>
  <si>
    <t>UED.ktoe.PL.CHI.OTHER_CHEM.PROCESSING_STEAM.STEAM.RFO</t>
  </si>
  <si>
    <t>UED.ktoe.PL.CHI.OTHER_CHEM.PROCESSING_STEAM.STEAM.OTHER</t>
  </si>
  <si>
    <t>UED.ktoe.PL.CHI.OTHER_CHEM.PROCESSING_STEAM.STEAM.NG_BIOGAS</t>
  </si>
  <si>
    <t>UED.ktoe.PL.CHI.OTHER_CHEM.PROCESSING_STEAM.STEAM.DERIVED</t>
  </si>
  <si>
    <t>UED.ktoe.PL.CHI.OTHER_CHEM.PROCESSING_STEAM.STEAM.BIOMASS_WASTE</t>
  </si>
  <si>
    <t>UED.ktoe.PL.CHI.OTHER_CHEM.PROCESSING_STEAM.STEAM.STEAM_DISTR</t>
  </si>
  <si>
    <t>UED.ktoe.PL.CHI.OTHER_CHEM.PROCESSING.MICROW.ELEC</t>
  </si>
  <si>
    <t>UED.ktoe.PL.CHI.OTHER_CHEM.PROC_HEAT.TOTAL.TOTAL</t>
  </si>
  <si>
    <t>UED.ktoe.PL.CHI.OTHER_CHEM.PROC_HEAT.THERM.TOTAL</t>
  </si>
  <si>
    <t>UED.ktoe.PL.CHI.OTHER_CHEM.PROC_HEAT.THERM.SOLIDS</t>
  </si>
  <si>
    <t>UED.ktoe.PL.CHI.OTHER_CHEM.PROC_HEAT.THERM.LPG</t>
  </si>
  <si>
    <t>UED.ktoe.PL.CHI.OTHER_CHEM.PROC_HEAT.THERM.DIESEL_LIQBIO</t>
  </si>
  <si>
    <t>UED.ktoe.PL.CHI.OTHER_CHEM.PROC_HEAT.THERM.RFO</t>
  </si>
  <si>
    <t>UED.ktoe.PL.CHI.OTHER_CHEM.PROC_HEAT.THERM.NG_BIOGAS</t>
  </si>
  <si>
    <t>UED.ktoe.PL.CHI.OTHER_CHEM.PROC_HEAT.ELEC.ELEC</t>
  </si>
  <si>
    <t>UED.ktoe.PL.CHI.OTHER_CHEM.PROC_COOL.THERM.NG_BIOGAS</t>
  </si>
  <si>
    <t>UED.ktoe.PL.CHI.OTHER_CHEM.PROC_COOL_STEAM.TOTAL.TOTAL</t>
  </si>
  <si>
    <t>UED.ktoe.PL.CHI.OTHER_CHEM.PROC_COOL_STEAM.STEAM.SOLIDS</t>
  </si>
  <si>
    <t>UED.ktoe.PL.CHI.OTHER_CHEM.PROC_COOL_STEAM.STEAM.RFG</t>
  </si>
  <si>
    <t>UED.ktoe.PL.CHI.OTHER_CHEM.PROC_COOL_STEAM.STEAM.LPG</t>
  </si>
  <si>
    <t>UED.ktoe.PL.CHI.OTHER_CHEM.PROC_COOL_STEAM.STEAM.DIESEL_LIQBIO</t>
  </si>
  <si>
    <t>UED.ktoe.PL.CHI.OTHER_CHEM.PROC_COOL_STEAM.STEAM.RFO</t>
  </si>
  <si>
    <t>UED.ktoe.PL.CHI.OTHER_CHEM.PROC_COOL_STEAM.STEAM.OTHER</t>
  </si>
  <si>
    <t>UED.ktoe.PL.CHI.OTHER_CHEM.PROC_COOL_STEAM.STEAM.NG_BIOGAS</t>
  </si>
  <si>
    <t>UED.ktoe.PL.CHI.OTHER_CHEM.PROC_COOL_STEAM.STEAM.DERIVED</t>
  </si>
  <si>
    <t>UED.ktoe.PL.CHI.OTHER_CHEM.PROC_COOL_STEAM.STEAM.BIOMASS_WASTE</t>
  </si>
  <si>
    <t>UED.ktoe.PL.CHI.OTHER_CHEM.PROC_COOL_STEAM.STEAM.STEAM_DISTR</t>
  </si>
  <si>
    <t>UED.ktoe.PL.CHI.OTHER_CHEM.PROC_COOL.ELEC.ELEC</t>
  </si>
  <si>
    <t>UED.ktoe.PL.CHI.OTHER_CHEM.GENERIC.MECH.ELEC</t>
  </si>
  <si>
    <t>UED.ktoe.PL.CHI.PHARM.TOTAL.TOTAL.TOTAL</t>
  </si>
  <si>
    <t>UED.ktoe.PL.CHI.PHARM.LIGHT.GENERIC.ELEC</t>
  </si>
  <si>
    <t>UED.ktoe.PL.CHI.PHARM.AIRCOMP.GENERIC.ELEC</t>
  </si>
  <si>
    <t>UED.ktoe.PL.CHI.PHARM.MOTOR.GENERIC.ELEC</t>
  </si>
  <si>
    <t>UED.ktoe.PL.CHI.PHARM.FANS.GENERIC.ELEC</t>
  </si>
  <si>
    <t>UED.ktoe.PL.CHI.PHARM.LOW_ENTH.TOTAL.TOTAL</t>
  </si>
  <si>
    <t>UED.ktoe.PL.CHI.PHARM.LOW_ENTH.THERM.DIESEL_LIQBIO</t>
  </si>
  <si>
    <t>UED.ktoe.PL.CHI.PHARM.LOW_ENTH.THERM.NG_BIOGAS</t>
  </si>
  <si>
    <t>UED.ktoe.PL.CHI.PHARM.LOW_ENTH.THERM.SOLAR_GEO</t>
  </si>
  <si>
    <t>UED.ktoe.PL.CHI.PHARM.LOW_ENTH.HP.AMBIENT</t>
  </si>
  <si>
    <t>UED.ktoe.PL.CHI.PHARM.LOW_ENTH.THERM.ELEC</t>
  </si>
  <si>
    <t>UED.ktoe.PL.CHI.PHARM.PROCESSING_STEAM.TOTAL.TOTAL</t>
  </si>
  <si>
    <t>UED.ktoe.PL.CHI.PHARM.PROCESSING_STEAM.STEAM.SOLIDS</t>
  </si>
  <si>
    <t>UED.ktoe.PL.CHI.PHARM.PROCESSING_STEAM.STEAM.RFG</t>
  </si>
  <si>
    <t>UED.ktoe.PL.CHI.PHARM.PROCESSING_STEAM.STEAM.LPG</t>
  </si>
  <si>
    <t>UED.ktoe.PL.CHI.PHARM.PROCESSING_STEAM.STEAM.DIESEL_LIQBIO</t>
  </si>
  <si>
    <t>UED.ktoe.PL.CHI.PHARM.PROCESSING_STEAM.STEAM.RFO</t>
  </si>
  <si>
    <t>UED.ktoe.PL.CHI.PHARM.PROCESSING_STEAM.STEAM.OTHER</t>
  </si>
  <si>
    <t>UED.ktoe.PL.CHI.PHARM.PROCESSING_STEAM.STEAM.NG_BIOGAS</t>
  </si>
  <si>
    <t>UED.ktoe.PL.CHI.PHARM.PROCESSING_STEAM.STEAM.DERIVED</t>
  </si>
  <si>
    <t>UED.ktoe.PL.CHI.PHARM.PROCESSING_STEAM.STEAM.BIOMASS_WASTE</t>
  </si>
  <si>
    <t>UED.ktoe.PL.CHI.PHARM.PROCESSING_STEAM.STEAM.STEAM_DISTR</t>
  </si>
  <si>
    <t>UED.ktoe.PL.CHI.PHARM.PROCESSING.MICROW.ELEC</t>
  </si>
  <si>
    <t>UED.ktoe.PL.CHI.PHARM.PROC_HEAT.TOTAL.TOTAL</t>
  </si>
  <si>
    <t>UED.ktoe.PL.CHI.PHARM.PROC_HEAT.THERM.TOTAL</t>
  </si>
  <si>
    <t>UED.ktoe.PL.CHI.PHARM.PROC_HEAT.THERM.SOLIDS</t>
  </si>
  <si>
    <t>UED.ktoe.PL.CHI.PHARM.PROC_HEAT.THERM.LPG</t>
  </si>
  <si>
    <t>UED.ktoe.PL.CHI.PHARM.PROC_HEAT.THERM.DIESEL_LIQBIO</t>
  </si>
  <si>
    <t>UED.ktoe.PL.CHI.PHARM.PROC_HEAT.THERM.RFO</t>
  </si>
  <si>
    <t>UED.ktoe.PL.CHI.PHARM.PROC_HEAT.THERM.NG_BIOGAS</t>
  </si>
  <si>
    <t>UED.ktoe.PL.CHI.PHARM.PROC_HEAT.ELEC.ELEC</t>
  </si>
  <si>
    <t>UED.ktoe.PL.CHI.PHARM.PROC_COOL.THERM.NG_BIOGAS</t>
  </si>
  <si>
    <t>UED.ktoe.PL.CHI.PHARM.PROC_COOL_STEAM.TOTAL.TOTAL</t>
  </si>
  <si>
    <t>UED.ktoe.PL.CHI.PHARM.PROC_COOL_STEAM.STEAM.SOLIDS</t>
  </si>
  <si>
    <t>UED.ktoe.PL.CHI.PHARM.PROC_COOL_STEAM.STEAM.RFG</t>
  </si>
  <si>
    <t>UED.ktoe.PL.CHI.PHARM.PROC_COOL_STEAM.STEAM.LPG</t>
  </si>
  <si>
    <t>UED.ktoe.PL.CHI.PHARM.PROC_COOL_STEAM.STEAM.DIESEL_LIQBIO</t>
  </si>
  <si>
    <t>UED.ktoe.PL.CHI.PHARM.PROC_COOL_STEAM.STEAM.RFO</t>
  </si>
  <si>
    <t>UED.ktoe.PL.CHI.PHARM.PROC_COOL_STEAM.STEAM.OTHER</t>
  </si>
  <si>
    <t>UED.ktoe.PL.CHI.PHARM.PROC_COOL_STEAM.STEAM.NG_BIOGAS</t>
  </si>
  <si>
    <t>UED.ktoe.PL.CHI.PHARM.PROC_COOL_STEAM.STEAM.DERIVED</t>
  </si>
  <si>
    <t>UED.ktoe.PL.CHI.PHARM.PROC_COOL_STEAM.STEAM.BIOMASS_WASTE</t>
  </si>
  <si>
    <t>UED.ktoe.PL.CHI.PHARM.PROC_COOL_STEAM.STEAM.STEAM_DISTR</t>
  </si>
  <si>
    <t>UED.ktoe.PL.CHI.PHARM.PROC_COOL.ELEC.ELEC</t>
  </si>
  <si>
    <t>UED.ktoe.PL.CHI.PHARM.GENERIC.MECH.ELEC</t>
  </si>
  <si>
    <t>Basic chemicals (energy consumption)</t>
  </si>
  <si>
    <t>FUEL_EMI.ktCO2.PL.CHI.BASIC_CHEM.LIGHT.GENERIC.ELEC</t>
  </si>
  <si>
    <t>FUEL_EMI.ktCO2.PL.CHI.BASIC_CHEM.AIRCOMP.GENERIC.ELEC</t>
  </si>
  <si>
    <t>FUEL_EMI.ktCO2.PL.CHI.BASIC_CHEM.MOTOR.GENERIC.ELEC</t>
  </si>
  <si>
    <t>FUEL_EMI.ktCO2.PL.CHI.BASIC_CHEM.FANS.GENERIC.ELEC</t>
  </si>
  <si>
    <t>FUEL_EMI.ktCO2.PL.CHI.BASIC_CHEM.LOW_ENTH.TOTAL.TOTAL</t>
  </si>
  <si>
    <t>FUEL_EMI.ktCO2.PL.CHI.BASIC_CHEM.LOW_ENTH.THERM.DIESEL_LIQBIO</t>
  </si>
  <si>
    <t>FUEL_EMI.ktCO2.PL.CHI.BASIC_CHEM.LOW_ENTH.THERM.NG_BIOGAS</t>
  </si>
  <si>
    <t>FUEL_EMI.ktCO2.PL.CHI.BASIC_CHEM.LOW_ENTH.THERM.SOLAR_GEO</t>
  </si>
  <si>
    <t>FUEL_EMI.ktCO2.PL.CHI.BASIC_CHEM.LOW_ENTH.HP.AMBIENT</t>
  </si>
  <si>
    <t>FUEL_EMI.ktCO2.PL.CHI.BASIC_CHEM.LOW_ENTH.THERM.ELEC</t>
  </si>
  <si>
    <t>FUEL_EMI.ktCO2.PL.CHI.BASIC_CHEM.PROCESSING.TOTAL.TOTAL</t>
  </si>
  <si>
    <t>FUEL_EMI.ktCO2.PL.CHI.BASIC_CHEM.PROCESSING.STEAM.SOLIDS</t>
  </si>
  <si>
    <t>FUEL_EMI.ktCO2.PL.CHI.BASIC_CHEM.PROCESSING.STEAM.RFG</t>
  </si>
  <si>
    <t>FUEL_EMI.ktCO2.PL.CHI.BASIC_CHEM.PROCESSING.STEAM.LPG</t>
  </si>
  <si>
    <t>FUEL_EMI.ktCO2.PL.CHI.BASIC_CHEM.PROCESSING.STEAM.DIESEL_LIQBIO</t>
  </si>
  <si>
    <t>FUEL_EMI.ktCO2.PL.CHI.BASIC_CHEM.PROCESSING.STEAM.RFO</t>
  </si>
  <si>
    <t>FUEL_EMI.ktCO2.PL.CHI.BASIC_CHEM.PROCESSING.STEAM.OTHER</t>
  </si>
  <si>
    <t>FUEL_EMI.ktCO2.PL.CHI.BASIC_CHEM.PROCESSING.STEAM.NG_BIOGAS</t>
  </si>
  <si>
    <t>FUEL_EMI.ktCO2.PL.CHI.BASIC_CHEM.PROCESSING.STEAM.DERIVED</t>
  </si>
  <si>
    <t>FUEL_EMI.ktCO2.PL.CHI.BASIC_CHEM.PROCESSING.STEAM.BIOMASS_WASTE</t>
  </si>
  <si>
    <t>FUEL_EMI.ktCO2.PL.CHI.BASIC_CHEM.PROCESSING.STEAM.STEAM_DISTR</t>
  </si>
  <si>
    <t>FUEL_EMI.ktCO2.PL.CHI.BASIC_CHEM.PROC_HEAT.TOTAL.TOTAL</t>
  </si>
  <si>
    <t>FUEL_EMI.ktCO2.PL.CHI.BASIC_CHEM.PROC_HEAT.THERM.TOTAL</t>
  </si>
  <si>
    <t>FUEL_EMI.ktCO2.PL.CHI.BASIC_CHEM.PROC_HEAT.THERM.SOLIDS</t>
  </si>
  <si>
    <t>FUEL_EMI.ktCO2.PL.CHI.BASIC_CHEM.PROC_HEAT.THERM.LPG</t>
  </si>
  <si>
    <t>FUEL_EMI.ktCO2.PL.CHI.BASIC_CHEM.PROC_HEAT.THERM.DIESEL_LIQBIO</t>
  </si>
  <si>
    <t>FUEL_EMI.ktCO2.PL.CHI.BASIC_CHEM.PROC_HEAT.THERM.RFO</t>
  </si>
  <si>
    <t>FUEL_EMI.ktCO2.PL.CHI.BASIC_CHEM.PROC_HEAT.THERM.NG_BIOGAS</t>
  </si>
  <si>
    <t>FUEL_EMI.ktCO2.PL.CHI.BASIC_CHEM.PROC_HEAT.ELEC.ELEC</t>
  </si>
  <si>
    <t>FUEL_EMI.ktCO2.PL.CHI.BASIC_CHEM.PROC_COOL.THERM.NG_BIOGAS</t>
  </si>
  <si>
    <t>FUEL_EMI.ktCO2.PL.CHI.BASIC_CHEM.PROC_COOL_STEAM.TOTAL.TOTAL</t>
  </si>
  <si>
    <t>FUEL_EMI.ktCO2.PL.CHI.BASIC_CHEM.PROC_COOL_STEAM.STEAM.SOLIDS</t>
  </si>
  <si>
    <t>FUEL_EMI.ktCO2.PL.CHI.BASIC_CHEM.PROC_COOL_STEAM.STEAM.RFG</t>
  </si>
  <si>
    <t>FUEL_EMI.ktCO2.PL.CHI.BASIC_CHEM.PROC_COOL_STEAM.STEAM.LPG</t>
  </si>
  <si>
    <t>FUEL_EMI.ktCO2.PL.CHI.BASIC_CHEM.PROC_COOL_STEAM.STEAM.DIESEL_LIQBIO</t>
  </si>
  <si>
    <t>FUEL_EMI.ktCO2.PL.CHI.BASIC_CHEM.PROC_COOL_STEAM.STEAM.RFO</t>
  </si>
  <si>
    <t>FUEL_EMI.ktCO2.PL.CHI.BASIC_CHEM.PROC_COOL_STEAM.STEAM.OTHER</t>
  </si>
  <si>
    <t>FUEL_EMI.ktCO2.PL.CHI.BASIC_CHEM.PROC_COOL_STEAM.STEAM.NG_BIOGAS</t>
  </si>
  <si>
    <t>FUEL_EMI.ktCO2.PL.CHI.BASIC_CHEM.PROC_COOL_STEAM.STEAM.DERIVED</t>
  </si>
  <si>
    <t>FUEL_EMI.ktCO2.PL.CHI.BASIC_CHEM.PROC_COOL_STEAM.STEAM.BIOMASS_WASTE</t>
  </si>
  <si>
    <t>FUEL_EMI.ktCO2.PL.CHI.BASIC_CHEM.PROC_COOL_STEAM.STEAM.STEAM_DISTR</t>
  </si>
  <si>
    <t>FUEL_EMI.ktCO2.PL.CHI.BASIC_CHEM.PROC_COOL.ELEC.ELEC</t>
  </si>
  <si>
    <t>FUEL_EMI.ktCO2.PL.CHI.BASIC_CHEM.GENERIC.MECH.ELEC</t>
  </si>
  <si>
    <t>PROCESS_EMI.ktCO2.PL.CHI.BASIC_CHEM</t>
  </si>
  <si>
    <t>FUEL_EMI.ktCO2.PL.CHI.OTHER_CHEM.LIGHT.GENERIC.ELEC</t>
  </si>
  <si>
    <t>FUEL_EMI.ktCO2.PL.CHI.OTHER_CHEM.AIRCOMP.GENERIC.ELEC</t>
  </si>
  <si>
    <t>FUEL_EMI.ktCO2.PL.CHI.OTHER_CHEM.MOTOR.GENERIC.ELEC</t>
  </si>
  <si>
    <t>FUEL_EMI.ktCO2.PL.CHI.OTHER_CHEM.FANS.GENERIC.ELEC</t>
  </si>
  <si>
    <t>FUEL_EMI.ktCO2.PL.CHI.OTHER_CHEM.LOW_ENTH.TOTAL.TOTAL</t>
  </si>
  <si>
    <t>FUEL_EMI.ktCO2.PL.CHI.OTHER_CHEM.LOW_ENTH.THERM.DIESEL_LIQBIO</t>
  </si>
  <si>
    <t>FUEL_EMI.ktCO2.PL.CHI.OTHER_CHEM.LOW_ENTH.THERM.NG_BIOGAS</t>
  </si>
  <si>
    <t>FUEL_EMI.ktCO2.PL.CHI.OTHER_CHEM.LOW_ENTH.THERM.SOLAR_GEO</t>
  </si>
  <si>
    <t>FUEL_EMI.ktCO2.PL.CHI.OTHER_CHEM.LOW_ENTH.HP.AMBIENT</t>
  </si>
  <si>
    <t>FUEL_EMI.ktCO2.PL.CHI.OTHER_CHEM.LOW_ENTH.THERM.ELEC</t>
  </si>
  <si>
    <t>FUEL_EMI.ktCO2.PL.CHI.OTHER_CHEM.PROCESSING_STEAM.TOTAL.TOTAL</t>
  </si>
  <si>
    <t>FUEL_EMI.ktCO2.PL.CHI.OTHER_CHEM.PROCESSING_STEAM.STEAM.SOLIDS</t>
  </si>
  <si>
    <t>FUEL_EMI.ktCO2.PL.CHI.OTHER_CHEM.PROCESSING_STEAM.STEAM.RFG</t>
  </si>
  <si>
    <t>FUEL_EMI.ktCO2.PL.CHI.OTHER_CHEM.PROCESSING_STEAM.STEAM.LPG</t>
  </si>
  <si>
    <t>FUEL_EMI.ktCO2.PL.CHI.OTHER_CHEM.PROCESSING_STEAM.STEAM.DIESEL_LIQBIO</t>
  </si>
  <si>
    <t>FUEL_EMI.ktCO2.PL.CHI.OTHER_CHEM.PROCESSING_STEAM.STEAM.RFO</t>
  </si>
  <si>
    <t>FUEL_EMI.ktCO2.PL.CHI.OTHER_CHEM.PROCESSING_STEAM.STEAM.OTHER</t>
  </si>
  <si>
    <t>FUEL_EMI.ktCO2.PL.CHI.OTHER_CHEM.PROCESSING_STEAM.STEAM.NG_BIOGAS</t>
  </si>
  <si>
    <t>FUEL_EMI.ktCO2.PL.CHI.OTHER_CHEM.PROCESSING_STEAM.STEAM.DERIVED</t>
  </si>
  <si>
    <t>FUEL_EMI.ktCO2.PL.CHI.OTHER_CHEM.PROCESSING_STEAM.STEAM.BIOMASS_WASTE</t>
  </si>
  <si>
    <t>FUEL_EMI.ktCO2.PL.CHI.OTHER_CHEM.PROCESSING_STEAM.STEAM.STEAM_DISTR</t>
  </si>
  <si>
    <t>FUEL_EMI.ktCO2.PL.CHI.OTHER_CHEM.PROCESSING.MICROW.ELEC</t>
  </si>
  <si>
    <t>FUEL_EMI.ktCO2.PL.CHI.OTHER_CHEM.PROC_HEAT.TOTAL.TOTAL</t>
  </si>
  <si>
    <t>FUEL_EMI.ktCO2.PL.CHI.OTHER_CHEM.PROC_HEAT.THERM.TOTAL</t>
  </si>
  <si>
    <t>FUEL_EMI.ktCO2.PL.CHI.OTHER_CHEM.PROC_HEAT.THERM.SOLIDS</t>
  </si>
  <si>
    <t>FUEL_EMI.ktCO2.PL.CHI.OTHER_CHEM.PROC_HEAT.THERM.LPG</t>
  </si>
  <si>
    <t>FUEL_EMI.ktCO2.PL.CHI.OTHER_CHEM.PROC_HEAT.THERM.DIESEL_LIQBIO</t>
  </si>
  <si>
    <t>FUEL_EMI.ktCO2.PL.CHI.OTHER_CHEM.PROC_HEAT.THERM.RFO</t>
  </si>
  <si>
    <t>FUEL_EMI.ktCO2.PL.CHI.OTHER_CHEM.PROC_HEAT.THERM.NG_BIOGAS</t>
  </si>
  <si>
    <t>FUEL_EMI.ktCO2.PL.CHI.OTHER_CHEM.PROC_HEAT.ELEC.ELEC</t>
  </si>
  <si>
    <t>FUEL_EMI.ktCO2.PL.CHI.OTHER_CHEM.PROC_COOL.THERM.NG_BIOGAS</t>
  </si>
  <si>
    <t>FUEL_EMI.ktCO2.PL.CHI.OTHER_CHEM.PROC_COOL_STEAM.TOTAL.TOTAL</t>
  </si>
  <si>
    <t>FUEL_EMI.ktCO2.PL.CHI.OTHER_CHEM.PROC_COOL_STEAM.STEAM.SOLIDS</t>
  </si>
  <si>
    <t>FUEL_EMI.ktCO2.PL.CHI.OTHER_CHEM.PROC_COOL_STEAM.STEAM.RFG</t>
  </si>
  <si>
    <t>FUEL_EMI.ktCO2.PL.CHI.OTHER_CHEM.PROC_COOL_STEAM.STEAM.LPG</t>
  </si>
  <si>
    <t>FUEL_EMI.ktCO2.PL.CHI.OTHER_CHEM.PROC_COOL_STEAM.STEAM.DIESEL_LIQBIO</t>
  </si>
  <si>
    <t>FUEL_EMI.ktCO2.PL.CHI.OTHER_CHEM.PROC_COOL_STEAM.STEAM.RFO</t>
  </si>
  <si>
    <t>FUEL_EMI.ktCO2.PL.CHI.OTHER_CHEM.PROC_COOL_STEAM.STEAM.OTHER</t>
  </si>
  <si>
    <t>FUEL_EMI.ktCO2.PL.CHI.OTHER_CHEM.PROC_COOL_STEAM.STEAM.NG_BIOGAS</t>
  </si>
  <si>
    <t>FUEL_EMI.ktCO2.PL.CHI.OTHER_CHEM.PROC_COOL_STEAM.STEAM.DERIVED</t>
  </si>
  <si>
    <t>FUEL_EMI.ktCO2.PL.CHI.OTHER_CHEM.PROC_COOL_STEAM.STEAM.BIOMASS_WASTE</t>
  </si>
  <si>
    <t>FUEL_EMI.ktCO2.PL.CHI.OTHER_CHEM.PROC_COOL_STEAM.STEAM.STEAM_DISTR</t>
  </si>
  <si>
    <t>FUEL_EMI.ktCO2.PL.CHI.OTHER_CHEM.PROC_COOL.ELEC.ELEC</t>
  </si>
  <si>
    <t>FUEL_EMI.ktCO2.PL.CHI.OTHER_CHEM.GENERIC.MECH.ELEC</t>
  </si>
  <si>
    <t>PROCESS_EMI.ktCO2.PL.CHI.OTHER_CHEM</t>
  </si>
  <si>
    <t>FUEL_EMI.ktCO2.PL.CHI.PHARM.TOTAL.TOTAL.TOTAL</t>
  </si>
  <si>
    <t>FUEL_EMI.ktCO2.PL.CHI.PHARM.LIGHT.GENERIC.ELEC</t>
  </si>
  <si>
    <t>FUEL_EMI.ktCO2.PL.CHI.PHARM.AIRCOMP.GENERIC.ELEC</t>
  </si>
  <si>
    <t>FUEL_EMI.ktCO2.PL.CHI.PHARM.MOTOR.GENERIC.ELEC</t>
  </si>
  <si>
    <t>FUEL_EMI.ktCO2.PL.CHI.PHARM.FANS.GENERIC.ELEC</t>
  </si>
  <si>
    <t>FUEL_EMI.ktCO2.PL.CHI.PHARM.LOW_ENTH.TOTAL.TOTAL</t>
  </si>
  <si>
    <t>FUEL_EMI.ktCO2.PL.CHI.PHARM.LOW_ENTH.THERM.DIESEL_LIQBIO</t>
  </si>
  <si>
    <t>FUEL_EMI.ktCO2.PL.CHI.PHARM.LOW_ENTH.THERM.NG_BIOGAS</t>
  </si>
  <si>
    <t>FUEL_EMI.ktCO2.PL.CHI.PHARM.LOW_ENTH.THERM.SOLAR_GEO</t>
  </si>
  <si>
    <t>FUEL_EMI.ktCO2.PL.CHI.PHARM.LOW_ENTH.HP.AMBIENT</t>
  </si>
  <si>
    <t>FUEL_EMI.ktCO2.PL.CHI.PHARM.LOW_ENTH.THERM.ELEC</t>
  </si>
  <si>
    <t>FUEL_EMI.ktCO2.PL.CHI.PHARM.PROCESSING_STEAM.TOTAL.TOTAL</t>
  </si>
  <si>
    <t>FUEL_EMI.ktCO2.PL.CHI.PHARM.PROCESSING_STEAM.STEAM.SOLIDS</t>
  </si>
  <si>
    <t>FUEL_EMI.ktCO2.PL.CHI.PHARM.PROCESSING_STEAM.STEAM.RFG</t>
  </si>
  <si>
    <t>FUEL_EMI.ktCO2.PL.CHI.PHARM.PROCESSING_STEAM.STEAM.LPG</t>
  </si>
  <si>
    <t>FUEL_EMI.ktCO2.PL.CHI.PHARM.PROCESSING_STEAM.STEAM.DIESEL_LIQBIO</t>
  </si>
  <si>
    <t>FUEL_EMI.ktCO2.PL.CHI.PHARM.PROCESSING_STEAM.STEAM.RFO</t>
  </si>
  <si>
    <t>FUEL_EMI.ktCO2.PL.CHI.PHARM.PROCESSING_STEAM.STEAM.OTHER</t>
  </si>
  <si>
    <t>FUEL_EMI.ktCO2.PL.CHI.PHARM.PROCESSING_STEAM.STEAM.NG_BIOGAS</t>
  </si>
  <si>
    <t>FUEL_EMI.ktCO2.PL.CHI.PHARM.PROCESSING_STEAM.STEAM.DERIVED</t>
  </si>
  <si>
    <t>FUEL_EMI.ktCO2.PL.CHI.PHARM.PROCESSING_STEAM.STEAM.BIOMASS_WASTE</t>
  </si>
  <si>
    <t>FUEL_EMI.ktCO2.PL.CHI.PHARM.PROCESSING_STEAM.STEAM.STEAM_DISTR</t>
  </si>
  <si>
    <t>FUEL_EMI.ktCO2.PL.CHI.PHARM.PROCESSING.MICROW.ELEC</t>
  </si>
  <si>
    <t>FUEL_EMI.ktCO2.PL.CHI.PHARM.PROC_HEAT.TOTAL.TOTAL</t>
  </si>
  <si>
    <t>FUEL_EMI.ktCO2.PL.CHI.PHARM.PROC_HEAT.THERM.TOTAL</t>
  </si>
  <si>
    <t>FUEL_EMI.ktCO2.PL.CHI.PHARM.PROC_HEAT.THERM.SOLIDS</t>
  </si>
  <si>
    <t>FUEL_EMI.ktCO2.PL.CHI.PHARM.PROC_HEAT.THERM.LPG</t>
  </si>
  <si>
    <t>FUEL_EMI.ktCO2.PL.CHI.PHARM.PROC_HEAT.THERM.DIESEL_LIQBIO</t>
  </si>
  <si>
    <t>FUEL_EMI.ktCO2.PL.CHI.PHARM.PROC_HEAT.THERM.RFO</t>
  </si>
  <si>
    <t>FUEL_EMI.ktCO2.PL.CHI.PHARM.PROC_HEAT.THERM.NG_BIOGAS</t>
  </si>
  <si>
    <t>FUEL_EMI.ktCO2.PL.CHI.PHARM.PROC_HEAT.ELEC.ELEC</t>
  </si>
  <si>
    <t>FUEL_EMI.ktCO2.PL.CHI.PHARM.PROC_COOL.THERM.NG_BIOGAS</t>
  </si>
  <si>
    <t>FUEL_EMI.ktCO2.PL.CHI.PHARM.PROC_COOL_STEAM.TOTAL.TOTAL</t>
  </si>
  <si>
    <t>FUEL_EMI.ktCO2.PL.CHI.PHARM.PROC_COOL_STEAM.STEAM.SOLIDS</t>
  </si>
  <si>
    <t>FUEL_EMI.ktCO2.PL.CHI.PHARM.PROC_COOL_STEAM.STEAM.RFG</t>
  </si>
  <si>
    <t>FUEL_EMI.ktCO2.PL.CHI.PHARM.PROC_COOL_STEAM.STEAM.LPG</t>
  </si>
  <si>
    <t>FUEL_EMI.ktCO2.PL.CHI.PHARM.PROC_COOL_STEAM.STEAM.DIESEL_LIQBIO</t>
  </si>
  <si>
    <t>FUEL_EMI.ktCO2.PL.CHI.PHARM.PROC_COOL_STEAM.STEAM.RFO</t>
  </si>
  <si>
    <t>FUEL_EMI.ktCO2.PL.CHI.PHARM.PROC_COOL_STEAM.STEAM.OTHER</t>
  </si>
  <si>
    <t>FUEL_EMI.ktCO2.PL.CHI.PHARM.PROC_COOL_STEAM.STEAM.NG_BIOGAS</t>
  </si>
  <si>
    <t>FUEL_EMI.ktCO2.PL.CHI.PHARM.PROC_COOL_STEAM.STEAM.DERIVED</t>
  </si>
  <si>
    <t>FUEL_EMI.ktCO2.PL.CHI.PHARM.PROC_COOL_STEAM.STEAM.BIOMASS_WASTE</t>
  </si>
  <si>
    <t>FUEL_EMI.ktCO2.PL.CHI.PHARM.PROC_COOL_STEAM.STEAM.STEAM_DISTR</t>
  </si>
  <si>
    <t>FUEL_EMI.ktCO2.PL.CHI.PHARM.PROC_COOL.ELEC.ELEC</t>
  </si>
  <si>
    <t>FUEL_EMI.ktCO2.PL.CHI.PHARM.GENERIC.MECH.ELEC</t>
  </si>
  <si>
    <t>Basic chemicals (over energy consumption, without process emissions)</t>
  </si>
  <si>
    <t>Other chemicals (without process emissions)</t>
  </si>
  <si>
    <t>VA.Meuro2015.PL.NMM.CEM</t>
  </si>
  <si>
    <t>VA.Meuro2015.PL.NMM.CER</t>
  </si>
  <si>
    <t>VA.Meuro2015.PL.NMM.GLASS</t>
  </si>
  <si>
    <t>Cement (kt)</t>
  </si>
  <si>
    <t>OUTPUT.kt.PL.NMM.CEM</t>
  </si>
  <si>
    <t>Ceramics &amp; other NMM (kt bricks eq.)</t>
  </si>
  <si>
    <t>OUTPUT.kt.PL.NMM.CER</t>
  </si>
  <si>
    <t>Glass production  (kt)</t>
  </si>
  <si>
    <t>OUTPUT.kt.PL.NMM.GLASS</t>
  </si>
  <si>
    <t>CAP.kt.PL.NMM.CEM</t>
  </si>
  <si>
    <t>CAP.kt.PL.NMM.CER</t>
  </si>
  <si>
    <t>CAP.kt.PL.NMM.GLASS</t>
  </si>
  <si>
    <t>NEWCAP.kt.PL.NMM.CEM</t>
  </si>
  <si>
    <t>NEWCAP.kt.PL.NMM.CER</t>
  </si>
  <si>
    <t>NEWCAP.kt.PL.NMM.GLASS</t>
  </si>
  <si>
    <t>FEC.ktoe.PL.NMM.TOTAL.TOTAL.TOTAL.TOTAL</t>
  </si>
  <si>
    <t>FEC.ktoe.PL.NMM.TOTAL.TOTAL.TOTAL.SOLIDS</t>
  </si>
  <si>
    <t>FEC.ktoe.PL.NMM.TOTAL.TOTAL.TOTAL.RFG</t>
  </si>
  <si>
    <t>FEC.ktoe.PL.NMM.TOTAL.TOTAL.TOTAL.LPG</t>
  </si>
  <si>
    <t>FEC.ktoe.PL.NMM.TOTAL.TOTAL.TOTAL.DIESEL</t>
  </si>
  <si>
    <t>FEC.ktoe.PL.NMM.TOTAL.TOTAL.TOTAL.RFO</t>
  </si>
  <si>
    <t>FEC.ktoe.PL.NMM.TOTAL.TOTAL.TOTAL.OTHER</t>
  </si>
  <si>
    <t>FEC.ktoe.PL.NMM.TOTAL.TOTAL.TOTAL.NG</t>
  </si>
  <si>
    <t>FEC.ktoe.PL.NMM.TOTAL.TOTAL.TOTAL.DERIVED</t>
  </si>
  <si>
    <t>FEC.ktoe.PL.NMM.TOTAL.TOTAL.TOTAL.BIOMASS_WASTE</t>
  </si>
  <si>
    <t>FEC.ktoe.PL.NMM.TOTAL.TOTAL.TOTAL.BIOGAS</t>
  </si>
  <si>
    <t>FEC.ktoe.PL.NMM.TOTAL.TOTAL.TOTAL.LIQBIO</t>
  </si>
  <si>
    <t>FEC.ktoe.PL.NMM.TOTAL.TOTAL.TOTAL.SOLAR</t>
  </si>
  <si>
    <t>FEC.ktoe.PL.NMM.TOTAL.TOTAL.TOTAL.GEO</t>
  </si>
  <si>
    <t>FEC.ktoe.PL.NMM.TOTAL.TOTAL.TOTAL.AMBIENT</t>
  </si>
  <si>
    <t>FEC.ktoe.PL.NMM.TOTAL.TOTAL.TOTAL.STEAM_DISTR</t>
  </si>
  <si>
    <t>FEC.ktoe.PL.NMM.TOTAL.TOTAL.TOTAL.ELEC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</si>
  <si>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</si>
  <si>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</si>
  <si>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</si>
  <si>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FEC.ktoe.PL.NMM.CEM.TOTAL.TOTAL.TOTAL</t>
  </si>
  <si>
    <t>FEC.ktoe.PL.NMM.CEM.LIGHT.GENERIC.ELEC</t>
  </si>
  <si>
    <t>FEC.ktoe.PL.NMM.CEM.AIRCOMP.GENERIC.ELEC</t>
  </si>
  <si>
    <t>FEC.ktoe.PL.NMM.CEM.MOTOR.GENERIC.ELEC</t>
  </si>
  <si>
    <t>FEC.ktoe.PL.NMM.CEM.FANS.GENERIC.ELEC</t>
  </si>
  <si>
    <t>FEC.ktoe.PL.NMM.CEM.LOW_ENTH.TOTAL.TOTAL</t>
  </si>
  <si>
    <t>FEC.ktoe.PL.NMM.CEM.LOW_ENTH.THERM.DIESEL_LIQBIO</t>
  </si>
  <si>
    <t>FEC.ktoe.PL.NMM.CEM.LOW_ENTH.THERM.NG_BIOGAS</t>
  </si>
  <si>
    <t>FEC.ktoe.PL.NMM.CEM.LOW_ENTH.THERM.SOLAR_GEO</t>
  </si>
  <si>
    <t>FEC.ktoe.PL.NMM.CEM.LOW_ENTH.HP.AMBIENT</t>
  </si>
  <si>
    <t>FEC.ktoe.PL.NMM.CEM.LOW_ENTH.THERM.ELEC</t>
  </si>
  <si>
    <t>Cement: Grinding, milling of raw material</t>
  </si>
  <si>
    <t>FEC.ktoe.PL.NMM.CEM.GRINDING_RAW.MECH.ELEC</t>
  </si>
  <si>
    <t>Cement: Pre-heating and pre-calcination</t>
  </si>
  <si>
    <t>FEC.ktoe.PL.NMM.CEM.PREHEAT.TOTAL.TOTAL</t>
  </si>
  <si>
    <t>FEC.ktoe.PL.NMM.CEM.PREHEAT.THERM.SOLIDS</t>
  </si>
  <si>
    <t>FEC.ktoe.PL.NMM.CEM.PREHEAT.THERM.LPG</t>
  </si>
  <si>
    <t>FEC.ktoe.PL.NMM.CEM.PREHEAT.THERM.DIESEL_LIQBIO</t>
  </si>
  <si>
    <t>FEC.ktoe.PL.NMM.CEM.PREHEAT.THERM.RFO</t>
  </si>
  <si>
    <t>FEC.ktoe.PL.NMM.CEM.PREHEAT.THERM.OTHER</t>
  </si>
  <si>
    <t>FEC.ktoe.PL.NMM.CEM.PREHEAT.THERM.NG_BIOGAS</t>
  </si>
  <si>
    <t>FEC.ktoe.PL.NMM.CEM.PREHEAT.THERM.BIOMASS_WASTE</t>
  </si>
  <si>
    <t>Cement: Clinker production (kilns)</t>
  </si>
  <si>
    <t>FEC.ktoe.PL.NMM.CEM.KILN.TOTAL.TOTAL</t>
  </si>
  <si>
    <t>FEC.ktoe.PL.NMM.CEM.KILN.THERM.SOLIDS</t>
  </si>
  <si>
    <t>FEC.ktoe.PL.NMM.CEM.KILN.THERM.LPG</t>
  </si>
  <si>
    <t>FEC.ktoe.PL.NMM.CEM.KILN.THERM.DIESEL_LIQBIO</t>
  </si>
  <si>
    <t>FEC.ktoe.PL.NMM.CEM.KILN.THERM.RFO</t>
  </si>
  <si>
    <t>FEC.ktoe.PL.NMM.CEM.KILN.THERM.OTHER</t>
  </si>
  <si>
    <t>FEC.ktoe.PL.NMM.CEM.KILN.THERM.NG_BIOGAS</t>
  </si>
  <si>
    <t>FEC.ktoe.PL.NMM.CEM.KILN.THERM.BIOMASS_WASTE</t>
  </si>
  <si>
    <t>Cement: Grinding, packaging and precasting</t>
  </si>
  <si>
    <t>Cement: Grinding, packaging and precasting (electricity)</t>
  </si>
  <si>
    <t>FEC.ktoe.PL.NMM.CEM.PRECAST.MECH.ELEC</t>
  </si>
  <si>
    <t>Cement: Precasting - Steam</t>
  </si>
  <si>
    <t>FEC.ktoe.PL.NMM.CEM.PRECAST_STEAM.TOTAL.TOTAL</t>
  </si>
  <si>
    <t>FEC.ktoe.PL.NMM.CEM.PRECAST_STEAM.STEAM.SOLIDS</t>
  </si>
  <si>
    <t>FEC.ktoe.PL.NMM.CEM.PRECAST_STEAM.STEAM.RFG</t>
  </si>
  <si>
    <t>FEC.ktoe.PL.NMM.CEM.PRECAST_STEAM.STEAM.LPG</t>
  </si>
  <si>
    <t>FEC.ktoe.PL.NMM.CEM.PRECAST_STEAM.STEAM.DIESEL_LIQBIO</t>
  </si>
  <si>
    <t>FEC.ktoe.PL.NMM.CEM.PRECAST_STEAM.STEAM.RFO</t>
  </si>
  <si>
    <t>FEC.ktoe.PL.NMM.CEM.PRECAST_STEAM.STEAM.OTHER</t>
  </si>
  <si>
    <t>FEC.ktoe.PL.NMM.CEM.PRECAST_STEAM.STEAM.NG_BIOGAS</t>
  </si>
  <si>
    <t>FEC.ktoe.PL.NMM.CEM.PRECAST_STEAM.STEAM.DERIVED</t>
  </si>
  <si>
    <t>FEC.ktoe.PL.NMM.CEM.PRECAST_STEAM.STEAM.BIOMASS_WASTE</t>
  </si>
  <si>
    <t>FEC.ktoe.PL.NMM.CEM.PRECAST_STEAM.STEAM.STEAM_DISTR</t>
  </si>
  <si>
    <t>FEC.ktoe.PL.NMM.CER.TOTAL.TOTAL.TOTAL</t>
  </si>
  <si>
    <t>FEC.ktoe.PL.NMM.CER.LIGHT.GENERIC.ELEC</t>
  </si>
  <si>
    <t>FEC.ktoe.PL.NMM.CER.AIRCOMP.GENERIC.ELEC</t>
  </si>
  <si>
    <t>FEC.ktoe.PL.NMM.CER.MOTOR.GENERIC.ELEC</t>
  </si>
  <si>
    <t>FEC.ktoe.PL.NMM.CER.FANS.GENERIC.ELEC</t>
  </si>
  <si>
    <t>FEC.ktoe.PL.NMM.CER.LOW_ENTH.TOTAL.TOTAL</t>
  </si>
  <si>
    <t>FEC.ktoe.PL.NMM.CER.LOW_ENTH.THERM.DIESEL_LIQBIO</t>
  </si>
  <si>
    <t>FEC.ktoe.PL.NMM.CER.LOW_ENTH.THERM.NG_BIOGAS</t>
  </si>
  <si>
    <t>FEC.ktoe.PL.NMM.CER.LOW_ENTH.THERM.SOLAR_GEO</t>
  </si>
  <si>
    <t>FEC.ktoe.PL.NMM.CER.LOW_ENTH.HP.AMBIENT</t>
  </si>
  <si>
    <t>FEC.ktoe.PL.NMM.CER.LOW_ENTH.THERM.ELEC</t>
  </si>
  <si>
    <t>Ceramics: Mixing of raw material</t>
  </si>
  <si>
    <t>FEC.ktoe.PL.NMM.CER.MIXING.MECH.ELEC</t>
  </si>
  <si>
    <t>Ceramics: Drying and sintering of raw material</t>
  </si>
  <si>
    <t>Ceramics: Thermal drying and sintering</t>
  </si>
  <si>
    <t>FEC.ktoe.PL.NMM.CER.DRYING.TOTAL.TOTAL</t>
  </si>
  <si>
    <t>FEC.ktoe.PL.NMM.CER.DRYING.THERM.SOLIDS</t>
  </si>
  <si>
    <t>FEC.ktoe.PL.NMM.CER.DRYING.THERM.LPG</t>
  </si>
  <si>
    <t>FEC.ktoe.PL.NMM.CER.DRYING.THERM.DIESEL_LIQBIO</t>
  </si>
  <si>
    <t>FEC.ktoe.PL.NMM.CER.DRYING.THERM.RFO</t>
  </si>
  <si>
    <t>FEC.ktoe.PL.NMM.CER.DRYING.THERM.NG_BIOGAS</t>
  </si>
  <si>
    <t>Ceramics: Steam drying and sintering</t>
  </si>
  <si>
    <t>FEC.ktoe.PL.NMM.CER.DRYING_STEAM.TOTAL.TOTAL</t>
  </si>
  <si>
    <t>FEC.ktoe.PL.NMM.CER.DRYING_STEAM.STEAM.SOLIDS</t>
  </si>
  <si>
    <t>FEC.ktoe.PL.NMM.CER.DRYING_STEAM.STEAM.RFG</t>
  </si>
  <si>
    <t>FEC.ktoe.PL.NMM.CER.DRYING_STEAM.STEAM.LPG</t>
  </si>
  <si>
    <t>FEC.ktoe.PL.NMM.CER.DRYING_STEAM.STEAM.DIESEL_LIQBIO</t>
  </si>
  <si>
    <t>FEC.ktoe.PL.NMM.CER.DRYING_STEAM.STEAM.RFO</t>
  </si>
  <si>
    <t>FEC.ktoe.PL.NMM.CER.DRYING_STEAM.STEAM.OTHER</t>
  </si>
  <si>
    <t>FEC.ktoe.PL.NMM.CER.DRYING_STEAM.STEAM.NG_BIOGAS</t>
  </si>
  <si>
    <t>FEC.ktoe.PL.NMM.CER.DRYING_STEAM.STEAM.DERIVED</t>
  </si>
  <si>
    <t>FEC.ktoe.PL.NMM.CER.DRYING_STEAM.STEAM.BIOMASS_WASTE</t>
  </si>
  <si>
    <t>FEC.ktoe.PL.NMM.CER.DRYING_STEAM.STEAM.STEAM_DISTR</t>
  </si>
  <si>
    <t>Ceramics: Microwave drying and sintering</t>
  </si>
  <si>
    <t>FEC.ktoe.PL.NMM.CER.DRYING_MICROW.MICROW.ELEC</t>
  </si>
  <si>
    <t>Ceramics: Primary production process</t>
  </si>
  <si>
    <t>Ceramics: Thermal kiln</t>
  </si>
  <si>
    <t>FEC.ktoe.PL.NMM.CER.KILN_THERM.TOTAL.TOTAL</t>
  </si>
  <si>
    <t>FEC.ktoe.PL.NMM.CER.KILN_THERM.THERM.SOLIDS</t>
  </si>
  <si>
    <t>FEC.ktoe.PL.NMM.CER.KILN_THERM.THERM.LPG</t>
  </si>
  <si>
    <t>FEC.ktoe.PL.NMM.CER.KILN_THERM.THERM.DIESEL_LIQBIO</t>
  </si>
  <si>
    <t>FEC.ktoe.PL.NMM.CER.KILN_THERM.THERM.RFO</t>
  </si>
  <si>
    <t>FEC.ktoe.PL.NMM.CER.KILN_THERM.THERM.OTHER</t>
  </si>
  <si>
    <t>FEC.ktoe.PL.NMM.CER.KILN_THERM.THERM.NG_BIOGAS</t>
  </si>
  <si>
    <t>FEC.ktoe.PL.NMM.CER.KILN_THERM.THERM.BIOMASS_WASTE</t>
  </si>
  <si>
    <t>Ceramics: Electric kiln</t>
  </si>
  <si>
    <t>FEC.ktoe.PL.NMM.CER.KILN_ELEC.ELEC.ELEC</t>
  </si>
  <si>
    <t>Ceramics: Product finishing</t>
  </si>
  <si>
    <t>Ceramics: Thermal furnace</t>
  </si>
  <si>
    <t>FEC.ktoe.PL.NMM.CER.FINISHING.TOTAL.TOTAL</t>
  </si>
  <si>
    <t>FEC.ktoe.PL.NMM.CER.FINISHING.THERM.SOLIDS</t>
  </si>
  <si>
    <t>FEC.ktoe.PL.NMM.CER.FINISHING.THERM.LPG</t>
  </si>
  <si>
    <t>FEC.ktoe.PL.NMM.CER.FINISHING.THERM.DIESEL_LIQBIO</t>
  </si>
  <si>
    <t>FEC.ktoe.PL.NMM.CER.FINISHING.THERM.RFO</t>
  </si>
  <si>
    <t>FEC.ktoe.PL.NMM.CER.FINISHING.THERM.NG_BIOGAS</t>
  </si>
  <si>
    <t>Ceramics: Electric furnace</t>
  </si>
  <si>
    <t>FEC.ktoe.PL.NMM.CER.FINISHING_ELEC.ELEC.ELEC</t>
  </si>
  <si>
    <t>FEC.ktoe.PL.NMM.GLASS.TOTAL.TOTAL.TOTAL</t>
  </si>
  <si>
    <t>FEC.ktoe.PL.NMM.GLASS.LIGHT.GENERIC.ELEC</t>
  </si>
  <si>
    <t>FEC.ktoe.PL.NMM.GLASS.AIRCOMP.GENERIC.ELEC</t>
  </si>
  <si>
    <t>FEC.ktoe.PL.NMM.GLASS.MOTOR.GENERIC.ELEC</t>
  </si>
  <si>
    <t>FEC.ktoe.PL.NMM.GLASS.FANS.GENERIC.ELEC</t>
  </si>
  <si>
    <t>FEC.ktoe.PL.NMM.GLASS.LOW_ENTH.TOTAL.TOTAL</t>
  </si>
  <si>
    <t>FEC.ktoe.PL.NMM.GLASS.LOW_ENTH.THERM.DIESEL_LIQBIO</t>
  </si>
  <si>
    <t>FEC.ktoe.PL.NMM.GLASS.LOW_ENTH.THERM.NG_BIOGAS</t>
  </si>
  <si>
    <t>FEC.ktoe.PL.NMM.GLASS.LOW_ENTH.THERM.SOLAR_GEO</t>
  </si>
  <si>
    <t>FEC.ktoe.PL.NMM.GLASS.LOW_ENTH.HP.AMBIENT</t>
  </si>
  <si>
    <t>FEC.ktoe.PL.NMM.GLASS.LOW_ENTH.THERM.ELEC</t>
  </si>
  <si>
    <t>Glass: Melting tank</t>
  </si>
  <si>
    <t>Glass: Thermal melting tank</t>
  </si>
  <si>
    <t>FEC.ktoe.PL.NMM.GLASS.MELTING.TOTAL.TOTAL</t>
  </si>
  <si>
    <t>FEC.ktoe.PL.NMM.GLASS.MELTING.THERM.SOLIDS</t>
  </si>
  <si>
    <t>FEC.ktoe.PL.NMM.GLASS.MELTING.THERM.LPG</t>
  </si>
  <si>
    <t>FEC.ktoe.PL.NMM.GLASS.MELTING.THERM.DIESEL_LIQBIO</t>
  </si>
  <si>
    <t>FEC.ktoe.PL.NMM.GLASS.MELTING.THERM.RFO</t>
  </si>
  <si>
    <t>FEC.ktoe.PL.NMM.GLASS.MELTING.THERM.NG_BIOGAS</t>
  </si>
  <si>
    <t>Glass: Electric melting tank</t>
  </si>
  <si>
    <t>FEC.ktoe.PL.NMM.GLASS.MELTING_ELEC.ELEC.ELEC</t>
  </si>
  <si>
    <t>Glass: Forming</t>
  </si>
  <si>
    <t>FEC.ktoe.PL.NMM.GLASS.FORMING.ELEC.ELEC</t>
  </si>
  <si>
    <t>Glass: Annealing</t>
  </si>
  <si>
    <t>Glass: Annealing - thermal</t>
  </si>
  <si>
    <t>FEC.ktoe.PL.NMM.GLASS.ANNEALING.TOTAL.TOTAL</t>
  </si>
  <si>
    <t>FEC.ktoe.PL.NMM.GLASS.ANNEALING.THERM.SOLIDS</t>
  </si>
  <si>
    <t>FEC.ktoe.PL.NMM.GLASS.ANNEALING.THERM.LPG</t>
  </si>
  <si>
    <t>FEC.ktoe.PL.NMM.GLASS.ANNEALING.THERM.DIESEL_LIQBIO</t>
  </si>
  <si>
    <t>FEC.ktoe.PL.NMM.GLASS.ANNEALING.THERM.RFO</t>
  </si>
  <si>
    <t>FEC.ktoe.PL.NMM.GLASS.ANNEALING.THERM.NG_BIOGAS</t>
  </si>
  <si>
    <t>Glass: Annealing - electric</t>
  </si>
  <si>
    <t>FEC.ktoe.PL.NMM.GLASS.ANNEALING_ELEC.ELEC.ELEC</t>
  </si>
  <si>
    <t>Glass: Finishing processes</t>
  </si>
  <si>
    <t>FEC.ktoe.PL.NMM.GLASS.FINISHING.ELEC.ELEC</t>
  </si>
  <si>
    <t>Cement: Grinding, packaging - electric</t>
  </si>
  <si>
    <t>Cement: Precasting - steam</t>
  </si>
  <si>
    <t>UED.ktoe.PL.NMM.CEM.TOTAL.TOTAL.TOTAL</t>
  </si>
  <si>
    <t>UED.ktoe.PL.NMM.CEM.LIGHT.GENERIC.ELEC</t>
  </si>
  <si>
    <t>UED.ktoe.PL.NMM.CEM.AIRCOMP.GENERIC.ELEC</t>
  </si>
  <si>
    <t>UED.ktoe.PL.NMM.CEM.MOTOR.GENERIC.ELEC</t>
  </si>
  <si>
    <t>UED.ktoe.PL.NMM.CEM.FANS.GENERIC.ELEC</t>
  </si>
  <si>
    <t>UED.ktoe.PL.NMM.CEM.LOW_ENTH.TOTAL.TOTAL</t>
  </si>
  <si>
    <t>UED.ktoe.PL.NMM.CEM.LOW_ENTH.THERM.DIESEL_LIQBIO</t>
  </si>
  <si>
    <t>UED.ktoe.PL.NMM.CEM.LOW_ENTH.THERM.NG_BIOGAS</t>
  </si>
  <si>
    <t>UED.ktoe.PL.NMM.CEM.LOW_ENTH.THERM.SOLAR_GEO</t>
  </si>
  <si>
    <t>UED.ktoe.PL.NMM.CEM.LOW_ENTH.HP.AMBIENT</t>
  </si>
  <si>
    <t>UED.ktoe.PL.NMM.CEM.LOW_ENTH.THERM.ELEC</t>
  </si>
  <si>
    <t>UED.ktoe.PL.NMM.CEM.GRINDING_RAW.MECH.ELEC</t>
  </si>
  <si>
    <t>UED.ktoe.PL.NMM.CEM.PREHEAT.TOTAL.TOTAL</t>
  </si>
  <si>
    <t>UED.ktoe.PL.NMM.CEM.PREHEAT.THERM.SOLIDS</t>
  </si>
  <si>
    <t>UED.ktoe.PL.NMM.CEM.PREHEAT.THERM.LPG</t>
  </si>
  <si>
    <t>UED.ktoe.PL.NMM.CEM.PREHEAT.THERM.DIESEL_LIQBIO</t>
  </si>
  <si>
    <t>UED.ktoe.PL.NMM.CEM.PREHEAT.THERM.RFO</t>
  </si>
  <si>
    <t>UED.ktoe.PL.NMM.CEM.PREHEAT.THERM.OTHER</t>
  </si>
  <si>
    <t>UED.ktoe.PL.NMM.CEM.PREHEAT.THERM.NG_BIOGAS</t>
  </si>
  <si>
    <t>UED.ktoe.PL.NMM.CEM.PREHEAT.THERM.BIOMASS_WASTE</t>
  </si>
  <si>
    <t>UED.ktoe.PL.NMM.CEM.KILN.TOTAL.TOTAL</t>
  </si>
  <si>
    <t>UED.ktoe.PL.NMM.CEM.KILN.THERM.SOLIDS</t>
  </si>
  <si>
    <t>UED.ktoe.PL.NMM.CEM.KILN.THERM.LPG</t>
  </si>
  <si>
    <t>UED.ktoe.PL.NMM.CEM.KILN.THERM.DIESEL_LIQBIO</t>
  </si>
  <si>
    <t>UED.ktoe.PL.NMM.CEM.KILN.THERM.RFO</t>
  </si>
  <si>
    <t>UED.ktoe.PL.NMM.CEM.KILN.THERM.OTHER</t>
  </si>
  <si>
    <t>UED.ktoe.PL.NMM.CEM.KILN.THERM.NG_BIOGAS</t>
  </si>
  <si>
    <t>UED.ktoe.PL.NMM.CEM.KILN.THERM.BIOMASS_WASTE</t>
  </si>
  <si>
    <t>UED.ktoe.PL.NMM.CEM.PRECAST.MECH.ELEC</t>
  </si>
  <si>
    <t>UED.ktoe.PL.NMM.CEM.PRECAST_STEAM.TOTAL.TOTAL</t>
  </si>
  <si>
    <t>UED.ktoe.PL.NMM.CEM.PRECAST_STEAM.STEAM.SOLIDS</t>
  </si>
  <si>
    <t>UED.ktoe.PL.NMM.CEM.PRECAST_STEAM.STEAM.RFG</t>
  </si>
  <si>
    <t>UED.ktoe.PL.NMM.CEM.PRECAST_STEAM.STEAM.LPG</t>
  </si>
  <si>
    <t>UED.ktoe.PL.NMM.CEM.PRECAST_STEAM.STEAM.DIESEL_LIQBIO</t>
  </si>
  <si>
    <t>UED.ktoe.PL.NMM.CEM.PRECAST_STEAM.STEAM.RFO</t>
  </si>
  <si>
    <t>UED.ktoe.PL.NMM.CEM.PRECAST_STEAM.STEAM.OTHER</t>
  </si>
  <si>
    <t>UED.ktoe.PL.NMM.CEM.PRECAST_STEAM.STEAM.NG_BIOGAS</t>
  </si>
  <si>
    <t>UED.ktoe.PL.NMM.CEM.PRECAST_STEAM.STEAM.DERIVED</t>
  </si>
  <si>
    <t>UED.ktoe.PL.NMM.CEM.PRECAST_STEAM.STEAM.BIOMASS_WASTE</t>
  </si>
  <si>
    <t>UED.ktoe.PL.NMM.CEM.PRECAST_STEAM.STEAM.STEAM_DISTR</t>
  </si>
  <si>
    <t>UED.ktoe.PL.NMM.CER.TOTAL.TOTAL.TOTAL</t>
  </si>
  <si>
    <t>UED.ktoe.PL.NMM.CER.LIGHT.GENERIC.ELEC</t>
  </si>
  <si>
    <t>UED.ktoe.PL.NMM.CER.AIRCOMP.GENERIC.ELEC</t>
  </si>
  <si>
    <t>UED.ktoe.PL.NMM.CER.MOTOR.GENERIC.ELEC</t>
  </si>
  <si>
    <t>UED.ktoe.PL.NMM.CER.FANS.GENERIC.ELEC</t>
  </si>
  <si>
    <t>UED.ktoe.PL.NMM.CER.LOW_ENTH.TOTAL.TOTAL</t>
  </si>
  <si>
    <t>UED.ktoe.PL.NMM.CER.LOW_ENTH.THERM.DIESEL_LIQBIO</t>
  </si>
  <si>
    <t>UED.ktoe.PL.NMM.CER.LOW_ENTH.THERM.NG_BIOGAS</t>
  </si>
  <si>
    <t>UED.ktoe.PL.NMM.CER.LOW_ENTH.THERM.SOLAR_GEO</t>
  </si>
  <si>
    <t>UED.ktoe.PL.NMM.CER.LOW_ENTH.HP.AMBIENT</t>
  </si>
  <si>
    <t>UED.ktoe.PL.NMM.CER.LOW_ENTH.THERM.ELEC</t>
  </si>
  <si>
    <t>UED.ktoe.PL.NMM.CER.MIXING.MECH.ELEC</t>
  </si>
  <si>
    <t>UED.ktoe.PL.NMM.CER.DRYING.TOTAL.TOTAL</t>
  </si>
  <si>
    <t>UED.ktoe.PL.NMM.CER.DRYING.THERM.SOLIDS</t>
  </si>
  <si>
    <t>UED.ktoe.PL.NMM.CER.DRYING.THERM.LPG</t>
  </si>
  <si>
    <t>UED.ktoe.PL.NMM.CER.DRYING.THERM.DIESEL_LIQBIO</t>
  </si>
  <si>
    <t>UED.ktoe.PL.NMM.CER.DRYING.THERM.RFO</t>
  </si>
  <si>
    <t>UED.ktoe.PL.NMM.CER.DRYING.THERM.NG_BIOGAS</t>
  </si>
  <si>
    <t>UED.ktoe.PL.NMM.CER.DRYING_STEAM.TOTAL.TOTAL</t>
  </si>
  <si>
    <t>UED.ktoe.PL.NMM.CER.DRYING_STEAM.STEAM.SOLIDS</t>
  </si>
  <si>
    <t>UED.ktoe.PL.NMM.CER.DRYING_STEAM.STEAM.RFG</t>
  </si>
  <si>
    <t>UED.ktoe.PL.NMM.CER.DRYING_STEAM.STEAM.LPG</t>
  </si>
  <si>
    <t>UED.ktoe.PL.NMM.CER.DRYING_STEAM.STEAM.DIESEL_LIQBIO</t>
  </si>
  <si>
    <t>UED.ktoe.PL.NMM.CER.DRYING_STEAM.STEAM.RFO</t>
  </si>
  <si>
    <t>UED.ktoe.PL.NMM.CER.DRYING_STEAM.STEAM.OTHER</t>
  </si>
  <si>
    <t>UED.ktoe.PL.NMM.CER.DRYING_STEAM.STEAM.NG_BIOGAS</t>
  </si>
  <si>
    <t>UED.ktoe.PL.NMM.CER.DRYING_STEAM.STEAM.DERIVED</t>
  </si>
  <si>
    <t>UED.ktoe.PL.NMM.CER.DRYING_STEAM.STEAM.BIOMASS_WASTE</t>
  </si>
  <si>
    <t>UED.ktoe.PL.NMM.CER.DRYING_STEAM.STEAM.STEAM_DISTR</t>
  </si>
  <si>
    <t>UED.ktoe.PL.NMM.CER.DRYING_MICROW.MICROW.ELEC</t>
  </si>
  <si>
    <t>UED.ktoe.PL.NMM.CER.KILN_THERM.TOTAL.TOTAL</t>
  </si>
  <si>
    <t>UED.ktoe.PL.NMM.CER.KILN_THERM.THERM.SOLIDS</t>
  </si>
  <si>
    <t>UED.ktoe.PL.NMM.CER.KILN_THERM.THERM.LPG</t>
  </si>
  <si>
    <t>UED.ktoe.PL.NMM.CER.KILN_THERM.THERM.DIESEL_LIQBIO</t>
  </si>
  <si>
    <t>UED.ktoe.PL.NMM.CER.KILN_THERM.THERM.RFO</t>
  </si>
  <si>
    <t>UED.ktoe.PL.NMM.CER.KILN_THERM.THERM.OTHER</t>
  </si>
  <si>
    <t>UED.ktoe.PL.NMM.CER.KILN_THERM.THERM.NG_BIOGAS</t>
  </si>
  <si>
    <t>UED.ktoe.PL.NMM.CER.KILN_THERM.THERM.BIOMASS_WASTE</t>
  </si>
  <si>
    <t>UED.ktoe.PL.NMM.CER.KILN_ELEC.ELEC.ELEC</t>
  </si>
  <si>
    <t>UED.ktoe.PL.NMM.CER.FINISHING.TOTAL.TOTAL</t>
  </si>
  <si>
    <t>UED.ktoe.PL.NMM.CER.FINISHING.THERM.SOLIDS</t>
  </si>
  <si>
    <t>UED.ktoe.PL.NMM.CER.FINISHING.THERM.LPG</t>
  </si>
  <si>
    <t>UED.ktoe.PL.NMM.CER.FINISHING.THERM.DIESEL_LIQBIO</t>
  </si>
  <si>
    <t>UED.ktoe.PL.NMM.CER.FINISHING.THERM.RFO</t>
  </si>
  <si>
    <t>UED.ktoe.PL.NMM.CER.FINISHING.THERM.NG_BIOGAS</t>
  </si>
  <si>
    <t>UED.ktoe.PL.NMM.CER.FINISHING_ELEC.ELEC.ELEC</t>
  </si>
  <si>
    <t>UED.ktoe.PL.NMM.GLASS.TOTAL.TOTAL.TOTAL</t>
  </si>
  <si>
    <t>UED.ktoe.PL.NMM.GLASS.LIGHT.GENERIC.ELEC</t>
  </si>
  <si>
    <t>UED.ktoe.PL.NMM.GLASS.AIRCOMP.GENERIC.ELEC</t>
  </si>
  <si>
    <t>UED.ktoe.PL.NMM.GLASS.MOTOR.GENERIC.ELEC</t>
  </si>
  <si>
    <t>UED.ktoe.PL.NMM.GLASS.FANS.GENERIC.ELEC</t>
  </si>
  <si>
    <t>UED.ktoe.PL.NMM.GLASS.LOW_ENTH.TOTAL.TOTAL</t>
  </si>
  <si>
    <t>UED.ktoe.PL.NMM.GLASS.LOW_ENTH.THERM.DIESEL_LIQBIO</t>
  </si>
  <si>
    <t>UED.ktoe.PL.NMM.GLASS.LOW_ENTH.THERM.NG_BIOGAS</t>
  </si>
  <si>
    <t>UED.ktoe.PL.NMM.GLASS.LOW_ENTH.THERM.SOLAR_GEO</t>
  </si>
  <si>
    <t>UED.ktoe.PL.NMM.GLASS.LOW_ENTH.HP.AMBIENT</t>
  </si>
  <si>
    <t>UED.ktoe.PL.NMM.GLASS.LOW_ENTH.THERM.ELEC</t>
  </si>
  <si>
    <t>UED.ktoe.PL.NMM.GLASS.MELTING.TOTAL.TOTAL</t>
  </si>
  <si>
    <t>UED.ktoe.PL.NMM.GLASS.MELTING.THERM.SOLIDS</t>
  </si>
  <si>
    <t>UED.ktoe.PL.NMM.GLASS.MELTING.THERM.LPG</t>
  </si>
  <si>
    <t>UED.ktoe.PL.NMM.GLASS.MELTING.THERM.DIESEL_LIQBIO</t>
  </si>
  <si>
    <t>UED.ktoe.PL.NMM.GLASS.MELTING.THERM.RFO</t>
  </si>
  <si>
    <t>UED.ktoe.PL.NMM.GLASS.MELTING.THERM.NG_BIOGAS</t>
  </si>
  <si>
    <t>UED.ktoe.PL.NMM.GLASS.MELTING_ELEC.ELEC.ELEC</t>
  </si>
  <si>
    <t>UED.ktoe.PL.NMM.GLASS.FORMING.ELEC.ELEC</t>
  </si>
  <si>
    <t>UED.ktoe.PL.NMM.GLASS.ANNEALING.TOTAL.TOTAL</t>
  </si>
  <si>
    <t>UED.ktoe.PL.NMM.GLASS.ANNEALING.THERM.SOLIDS</t>
  </si>
  <si>
    <t>UED.ktoe.PL.NMM.GLASS.ANNEALING.THERM.LPG</t>
  </si>
  <si>
    <t>UED.ktoe.PL.NMM.GLASS.ANNEALING.THERM.DIESEL_LIQBIO</t>
  </si>
  <si>
    <t>UED.ktoe.PL.NMM.GLASS.ANNEALING.THERM.RFO</t>
  </si>
  <si>
    <t>UED.ktoe.PL.NMM.GLASS.ANNEALING.THERM.NG_BIOGAS</t>
  </si>
  <si>
    <t>UED.ktoe.PL.NMM.GLASS.ANNEALING_ELEC.ELEC.ELEC</t>
  </si>
  <si>
    <t>UED.ktoe.PL.NMM.GLASS.FINISHING.ELEC.ELEC</t>
  </si>
  <si>
    <t>FUEL_EMI.ktCO2.PL.NMM.CEM.LIGHT.GENERIC.ELEC</t>
  </si>
  <si>
    <t>FUEL_EMI.ktCO2.PL.NMM.CEM.AIRCOMP.GENERIC.ELEC</t>
  </si>
  <si>
    <t>FUEL_EMI.ktCO2.PL.NMM.CEM.MOTOR.GENERIC.ELEC</t>
  </si>
  <si>
    <t>FUEL_EMI.ktCO2.PL.NMM.CEM.FANS.GENERIC.ELEC</t>
  </si>
  <si>
    <t>FUEL_EMI.ktCO2.PL.NMM.CEM.LOW_ENTH.TOTAL.TOTAL</t>
  </si>
  <si>
    <t>FUEL_EMI.ktCO2.PL.NMM.CEM.LOW_ENTH.THERM.DIESEL_LIQBIO</t>
  </si>
  <si>
    <t>FUEL_EMI.ktCO2.PL.NMM.CEM.LOW_ENTH.THERM.NG_BIOGAS</t>
  </si>
  <si>
    <t>FUEL_EMI.ktCO2.PL.NMM.CEM.LOW_ENTH.THERM.SOLAR_GEO</t>
  </si>
  <si>
    <t>FUEL_EMI.ktCO2.PL.NMM.CEM.LOW_ENTH.HP.AMBIENT</t>
  </si>
  <si>
    <t>FUEL_EMI.ktCO2.PL.NMM.CEM.LOW_ENTH.THERM.ELEC</t>
  </si>
  <si>
    <t>FUEL_EMI.ktCO2.PL.NMM.CEM.GRINDING_RAW.MECH.ELEC</t>
  </si>
  <si>
    <t>FUEL_EMI.ktCO2.PL.NMM.CEM.PREHEAT.TOTAL.TOTAL</t>
  </si>
  <si>
    <t>FUEL_EMI.ktCO2.PL.NMM.CEM.PREHEAT.THERM.SOLIDS</t>
  </si>
  <si>
    <t>FUEL_EMI.ktCO2.PL.NMM.CEM.PREHEAT.THERM.LPG</t>
  </si>
  <si>
    <t>FUEL_EMI.ktCO2.PL.NMM.CEM.PREHEAT.THERM.DIESEL_LIQBIO</t>
  </si>
  <si>
    <t>FUEL_EMI.ktCO2.PL.NMM.CEM.PREHEAT.THERM.RFO</t>
  </si>
  <si>
    <t>FUEL_EMI.ktCO2.PL.NMM.CEM.PREHEAT.THERM.OTHER</t>
  </si>
  <si>
    <t>FUEL_EMI.ktCO2.PL.NMM.CEM.PREHEAT.THERM.NG_BIOGAS</t>
  </si>
  <si>
    <t>FUEL_EMI.ktCO2.PL.NMM.CEM.PREHEAT.THERM.BIOMASS_WASTE</t>
  </si>
  <si>
    <t>FUEL_EMI.ktCO2.PL.NMM.CEM.KILN.TOTAL.TOTAL</t>
  </si>
  <si>
    <t>FUEL_EMI.ktCO2.PL.NMM.CEM.KILN.THERM.SOLIDS</t>
  </si>
  <si>
    <t>FUEL_EMI.ktCO2.PL.NMM.CEM.KILN.THERM.LPG</t>
  </si>
  <si>
    <t>FUEL_EMI.ktCO2.PL.NMM.CEM.KILN.THERM.DIESEL_LIQBIO</t>
  </si>
  <si>
    <t>FUEL_EMI.ktCO2.PL.NMM.CEM.KILN.THERM.RFO</t>
  </si>
  <si>
    <t>FUEL_EMI.ktCO2.PL.NMM.CEM.KILN.THERM.OTHER</t>
  </si>
  <si>
    <t>FUEL_EMI.ktCO2.PL.NMM.CEM.KILN.THERM.NG_BIOGAS</t>
  </si>
  <si>
    <t>FUEL_EMI.ktCO2.PL.NMM.CEM.KILN.THERM.BIOMASS_WASTE</t>
  </si>
  <si>
    <t>FUEL_EMI.ktCO2.PL.NMM.CEM.PRECAST.MECH.ELEC</t>
  </si>
  <si>
    <t>FUEL_EMI.ktCO2.PL.NMM.CEM.PRECAST_STEAM.TOTAL.TOTAL</t>
  </si>
  <si>
    <t>FUEL_EMI.ktCO2.PL.NMM.CEM.PRECAST_STEAM.STEAM.SOLIDS</t>
  </si>
  <si>
    <t>FUEL_EMI.ktCO2.PL.NMM.CEM.PRECAST_STEAM.STEAM.RFG</t>
  </si>
  <si>
    <t>FUEL_EMI.ktCO2.PL.NMM.CEM.PRECAST_STEAM.STEAM.LPG</t>
  </si>
  <si>
    <t>FUEL_EMI.ktCO2.PL.NMM.CEM.PRECAST_STEAM.STEAM.DIESEL_LIQBIO</t>
  </si>
  <si>
    <t>FUEL_EMI.ktCO2.PL.NMM.CEM.PRECAST_STEAM.STEAM.RFO</t>
  </si>
  <si>
    <t>FUEL_EMI.ktCO2.PL.NMM.CEM.PRECAST_STEAM.STEAM.OTHER</t>
  </si>
  <si>
    <t>FUEL_EMI.ktCO2.PL.NMM.CEM.PRECAST_STEAM.STEAM.NG_BIOGAS</t>
  </si>
  <si>
    <t>FUEL_EMI.ktCO2.PL.NMM.CEM.PRECAST_STEAM.STEAM.DERIVED</t>
  </si>
  <si>
    <t>FUEL_EMI.ktCO2.PL.NMM.CEM.PRECAST_STEAM.STEAM.BIOMASS_WASTE</t>
  </si>
  <si>
    <t>FUEL_EMI.ktCO2.PL.NMM.CEM.PRECAST_STEAM.STEAM.STEAM_DISTR</t>
  </si>
  <si>
    <t>PROCESS_EMI.ktCO2.PL.NMM.CEM</t>
  </si>
  <si>
    <t>FUEL_EMI.ktCO2.PL.NMM.CER.LIGHT.GENERIC.ELEC</t>
  </si>
  <si>
    <t>FUEL_EMI.ktCO2.PL.NMM.CER.AIRCOMP.GENERIC.ELEC</t>
  </si>
  <si>
    <t>FUEL_EMI.ktCO2.PL.NMM.CER.MOTOR.GENERIC.ELEC</t>
  </si>
  <si>
    <t>FUEL_EMI.ktCO2.PL.NMM.CER.FANS.GENERIC.ELEC</t>
  </si>
  <si>
    <t>FUEL_EMI.ktCO2.PL.NMM.CER.LOW_ENTH.TOTAL.TOTAL</t>
  </si>
  <si>
    <t>FUEL_EMI.ktCO2.PL.NMM.CER.LOW_ENTH.THERM.DIESEL_LIQBIO</t>
  </si>
  <si>
    <t>FUEL_EMI.ktCO2.PL.NMM.CER.LOW_ENTH.THERM.NG_BIOGAS</t>
  </si>
  <si>
    <t>FUEL_EMI.ktCO2.PL.NMM.CER.LOW_ENTH.THERM.SOLAR_GEO</t>
  </si>
  <si>
    <t>FUEL_EMI.ktCO2.PL.NMM.CER.LOW_ENTH.HP.AMBIENT</t>
  </si>
  <si>
    <t>FUEL_EMI.ktCO2.PL.NMM.CER.LOW_ENTH.THERM.ELEC</t>
  </si>
  <si>
    <t>FUEL_EMI.ktCO2.PL.NMM.CER.MIXING.MECH.ELEC</t>
  </si>
  <si>
    <t>FUEL_EMI.ktCO2.PL.NMM.CER.DRYING.TOTAL.TOTAL</t>
  </si>
  <si>
    <t>FUEL_EMI.ktCO2.PL.NMM.CER.DRYING.THERM.SOLIDS</t>
  </si>
  <si>
    <t>FUEL_EMI.ktCO2.PL.NMM.CER.DRYING.THERM.LPG</t>
  </si>
  <si>
    <t>FUEL_EMI.ktCO2.PL.NMM.CER.DRYING.THERM.DIESEL_LIQBIO</t>
  </si>
  <si>
    <t>FUEL_EMI.ktCO2.PL.NMM.CER.DRYING.THERM.RFO</t>
  </si>
  <si>
    <t>FUEL_EMI.ktCO2.PL.NMM.CER.DRYING.THERM.NG_BIOGAS</t>
  </si>
  <si>
    <t>FUEL_EMI.ktCO2.PL.NMM.CER.DRYING_STEAM.TOTAL.TOTAL</t>
  </si>
  <si>
    <t>FUEL_EMI.ktCO2.PL.NMM.CER.DRYING_STEAM.STEAM.SOLIDS</t>
  </si>
  <si>
    <t>FUEL_EMI.ktCO2.PL.NMM.CER.DRYING_STEAM.STEAM.RFG</t>
  </si>
  <si>
    <t>FUEL_EMI.ktCO2.PL.NMM.CER.DRYING_STEAM.STEAM.LPG</t>
  </si>
  <si>
    <t>FUEL_EMI.ktCO2.PL.NMM.CER.DRYING_STEAM.STEAM.DIESEL_LIQBIO</t>
  </si>
  <si>
    <t>FUEL_EMI.ktCO2.PL.NMM.CER.DRYING_STEAM.STEAM.RFO</t>
  </si>
  <si>
    <t>FUEL_EMI.ktCO2.PL.NMM.CER.DRYING_STEAM.STEAM.OTHER</t>
  </si>
  <si>
    <t>FUEL_EMI.ktCO2.PL.NMM.CER.DRYING_STEAM.STEAM.NG_BIOGAS</t>
  </si>
  <si>
    <t>FUEL_EMI.ktCO2.PL.NMM.CER.DRYING_STEAM.STEAM.DERIVED</t>
  </si>
  <si>
    <t>FUEL_EMI.ktCO2.PL.NMM.CER.DRYING_STEAM.STEAM.BIOMASS_WASTE</t>
  </si>
  <si>
    <t>FUEL_EMI.ktCO2.PL.NMM.CER.DRYING_STEAM.STEAM.STEAM_DISTR</t>
  </si>
  <si>
    <t>FUEL_EMI.ktCO2.PL.NMM.CER.DRYING_MICROW.MICROW.ELEC</t>
  </si>
  <si>
    <t>FUEL_EMI.ktCO2.PL.NMM.CER.KILN_THERM.TOTAL.TOTAL</t>
  </si>
  <si>
    <t>FUEL_EMI.ktCO2.PL.NMM.CER.KILN_THERM.THERM.SOLIDS</t>
  </si>
  <si>
    <t>FUEL_EMI.ktCO2.PL.NMM.CER.KILN_THERM.THERM.LPG</t>
  </si>
  <si>
    <t>FUEL_EMI.ktCO2.PL.NMM.CER.KILN_THERM.THERM.DIESEL_LIQBIO</t>
  </si>
  <si>
    <t>FUEL_EMI.ktCO2.PL.NMM.CER.KILN_THERM.THERM.RFO</t>
  </si>
  <si>
    <t>FUEL_EMI.ktCO2.PL.NMM.CER.KILN_THERM.THERM.OTHER</t>
  </si>
  <si>
    <t>FUEL_EMI.ktCO2.PL.NMM.CER.KILN_THERM.THERM.NG_BIOGAS</t>
  </si>
  <si>
    <t>FUEL_EMI.ktCO2.PL.NMM.CER.KILN_THERM.THERM.BIOMASS_WASTE</t>
  </si>
  <si>
    <t>FUEL_EMI.ktCO2.PL.NMM.CER.KILN_ELEC.ELEC.ELEC</t>
  </si>
  <si>
    <t>FUEL_EMI.ktCO2.PL.NMM.CER.FINISHING.TOTAL.TOTAL</t>
  </si>
  <si>
    <t>FUEL_EMI.ktCO2.PL.NMM.CER.FINISHING.THERM.SOLIDS</t>
  </si>
  <si>
    <t>FUEL_EMI.ktCO2.PL.NMM.CER.FINISHING.THERM.LPG</t>
  </si>
  <si>
    <t>FUEL_EMI.ktCO2.PL.NMM.CER.FINISHING.THERM.DIESEL_LIQBIO</t>
  </si>
  <si>
    <t>FUEL_EMI.ktCO2.PL.NMM.CER.FINISHING.THERM.RFO</t>
  </si>
  <si>
    <t>FUEL_EMI.ktCO2.PL.NMM.CER.FINISHING.THERM.NG_BIOGAS</t>
  </si>
  <si>
    <t>FUEL_EMI.ktCO2.PL.NMM.CER.FINISHING_ELEC.ELEC.ELEC</t>
  </si>
  <si>
    <t>PROCESS_EMI.ktCO2.PL.NMM.CER</t>
  </si>
  <si>
    <t>FUEL_EMI.ktCO2.PL.NMM.GLASS.LIGHT.GENERIC.ELEC</t>
  </si>
  <si>
    <t>FUEL_EMI.ktCO2.PL.NMM.GLASS.AIRCOMP.GENERIC.ELEC</t>
  </si>
  <si>
    <t>FUEL_EMI.ktCO2.PL.NMM.GLASS.MOTOR.GENERIC.ELEC</t>
  </si>
  <si>
    <t>FUEL_EMI.ktCO2.PL.NMM.GLASS.FANS.GENERIC.ELEC</t>
  </si>
  <si>
    <t>FUEL_EMI.ktCO2.PL.NMM.GLASS.LOW_ENTH.TOTAL.TOTAL</t>
  </si>
  <si>
    <t>FUEL_EMI.ktCO2.PL.NMM.GLASS.LOW_ENTH.THERM.DIESEL_LIQBIO</t>
  </si>
  <si>
    <t>FUEL_EMI.ktCO2.PL.NMM.GLASS.LOW_ENTH.THERM.NG_BIOGAS</t>
  </si>
  <si>
    <t>FUEL_EMI.ktCO2.PL.NMM.GLASS.LOW_ENTH.THERM.SOLAR_GEO</t>
  </si>
  <si>
    <t>FUEL_EMI.ktCO2.PL.NMM.GLASS.LOW_ENTH.HP.AMBIENT</t>
  </si>
  <si>
    <t>FUEL_EMI.ktCO2.PL.NMM.GLASS.LOW_ENTH.THERM.ELEC</t>
  </si>
  <si>
    <t>FUEL_EMI.ktCO2.PL.NMM.GLASS.MELTING.TOTAL.TOTAL</t>
  </si>
  <si>
    <t>FUEL_EMI.ktCO2.PL.NMM.GLASS.MELTING.THERM.SOLIDS</t>
  </si>
  <si>
    <t>FUEL_EMI.ktCO2.PL.NMM.GLASS.MELTING.THERM.LPG</t>
  </si>
  <si>
    <t>FUEL_EMI.ktCO2.PL.NMM.GLASS.MELTING.THERM.DIESEL_LIQBIO</t>
  </si>
  <si>
    <t>FUEL_EMI.ktCO2.PL.NMM.GLASS.MELTING.THERM.RFO</t>
  </si>
  <si>
    <t>FUEL_EMI.ktCO2.PL.NMM.GLASS.MELTING.THERM.NG_BIOGAS</t>
  </si>
  <si>
    <t>FUEL_EMI.ktCO2.PL.NMM.GLASS.MELTING_ELEC.ELEC.ELEC</t>
  </si>
  <si>
    <t>FUEL_EMI.ktCO2.PL.NMM.GLASS.FORMING.ELEC.ELEC</t>
  </si>
  <si>
    <t>FUEL_EMI.ktCO2.PL.NMM.GLASS.ANNEALING.TOTAL.TOTAL</t>
  </si>
  <si>
    <t>FUEL_EMI.ktCO2.PL.NMM.GLASS.ANNEALING.THERM.SOLIDS</t>
  </si>
  <si>
    <t>FUEL_EMI.ktCO2.PL.NMM.GLASS.ANNEALING.THERM.LPG</t>
  </si>
  <si>
    <t>FUEL_EMI.ktCO2.PL.NMM.GLASS.ANNEALING.THERM.DIESEL_LIQBIO</t>
  </si>
  <si>
    <t>FUEL_EMI.ktCO2.PL.NMM.GLASS.ANNEALING.THERM.RFO</t>
  </si>
  <si>
    <t>FUEL_EMI.ktCO2.PL.NMM.GLASS.ANNEALING.THERM.NG_BIOGAS</t>
  </si>
  <si>
    <t>FUEL_EMI.ktCO2.PL.NMM.GLASS.ANNEALING_ELEC.ELEC.ELEC</t>
  </si>
  <si>
    <t>FUEL_EMI.ktCO2.PL.NMM.GLASS.FINISHING.ELEC.ELEC</t>
  </si>
  <si>
    <t>PROCESS_EMI.ktCO2.PL.NMM.GLASS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</si>
  <si>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</si>
  <si>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</si>
  <si>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</si>
  <si>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</si>
  <si>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</si>
  <si>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VA.Meuro2015.PL.PPA.PULP</t>
  </si>
  <si>
    <t>VA.Meuro2015.PL.PPA.PAPER</t>
  </si>
  <si>
    <t>VA.Meuro2015.PL.PPA.PRINT</t>
  </si>
  <si>
    <t>Pulp production (kt)</t>
  </si>
  <si>
    <t>OUTPUT.kt.PL.PPA.PULP</t>
  </si>
  <si>
    <t>Paper production  (kt)</t>
  </si>
  <si>
    <t>OUTPUT.kt.PL.PPA.PAPER</t>
  </si>
  <si>
    <t>Printing and media reproduction (kt paper eq.)</t>
  </si>
  <si>
    <t>OUTPUT.kt.PL.PPA.PRINT</t>
  </si>
  <si>
    <t>CAP.kt.PL.PPA.PULP</t>
  </si>
  <si>
    <t>CAP.kt.PL.PPA.PAPER</t>
  </si>
  <si>
    <t>CAP.kt.PL.PPA.PRINT</t>
  </si>
  <si>
    <t>NEWCAP.kt.PL.PPA.PULP</t>
  </si>
  <si>
    <t>NEWCAP.kt.PL.PPA.PAPER</t>
  </si>
  <si>
    <t>NEWCAP.kt.PL.PPA.PRINT</t>
  </si>
  <si>
    <t>FEC.ktoe.PL.PPA.TOTAL.TOTAL.TOTAL.TOTAL</t>
  </si>
  <si>
    <t>FEC.ktoe.PL.PPA.TOTAL.TOTAL.TOTAL.SOLIDS</t>
  </si>
  <si>
    <t>FEC.ktoe.PL.PPA.TOTAL.TOTAL.TOTAL.RFG</t>
  </si>
  <si>
    <t>FEC.ktoe.PL.PPA.TOTAL.TOTAL.TOTAL.LPG</t>
  </si>
  <si>
    <t>FEC.ktoe.PL.PPA.TOTAL.TOTAL.TOTAL.DIESEL</t>
  </si>
  <si>
    <t>FEC.ktoe.PL.PPA.TOTAL.TOTAL.TOTAL.RFO</t>
  </si>
  <si>
    <t>FEC.ktoe.PL.PPA.TOTAL.TOTAL.TOTAL.OTHER</t>
  </si>
  <si>
    <t>FEC.ktoe.PL.PPA.TOTAL.TOTAL.TOTAL.NG</t>
  </si>
  <si>
    <t>FEC.ktoe.PL.PPA.TOTAL.TOTAL.TOTAL.DERIVED</t>
  </si>
  <si>
    <t>FEC.ktoe.PL.PPA.TOTAL.TOTAL.TOTAL.BIOMASS_WASTE</t>
  </si>
  <si>
    <t>FEC.ktoe.PL.PPA.TOTAL.TOTAL.TOTAL.BIOGAS</t>
  </si>
  <si>
    <t>FEC.ktoe.PL.PPA.TOTAL.TOTAL.TOTAL.LIQBIO</t>
  </si>
  <si>
    <t>FEC.ktoe.PL.PPA.TOTAL.TOTAL.TOTAL.SOLAR</t>
  </si>
  <si>
    <t>FEC.ktoe.PL.PPA.TOTAL.TOTAL.TOTAL.GEO</t>
  </si>
  <si>
    <t>FEC.ktoe.PL.PPA.TOTAL.TOTAL.TOTAL.AMBIENT</t>
  </si>
  <si>
    <t>FEC.ktoe.PL.PPA.TOTAL.TOTAL.TOTAL.STEAM_DISTR</t>
  </si>
  <si>
    <t>FEC.ktoe.PL.PPA.TOTAL.TOTAL.TOTAL.ELEC</t>
  </si>
  <si>
    <t>FEC.ktoe.PL.PPA.PULP.TOTAL.TOTAL.TOTAL</t>
  </si>
  <si>
    <t>FEC.ktoe.PL.PPA.PULP.LIGHT.GENERIC.ELEC</t>
  </si>
  <si>
    <t>FEC.ktoe.PL.PPA.PULP.AIRCOMP.GENERIC.ELEC</t>
  </si>
  <si>
    <t>FEC.ktoe.PL.PPA.PULP.MOTOR.GENERIC.ELEC</t>
  </si>
  <si>
    <t>FEC.ktoe.PL.PPA.PULP.FANS.GENERIC.ELEC</t>
  </si>
  <si>
    <t>FEC.ktoe.PL.PPA.PULP.LOW_ENTH.TOTAL.TOTAL</t>
  </si>
  <si>
    <t>FEC.ktoe.PL.PPA.PULP.LOW_ENTH.THERM.DIESEL_LIQBIO</t>
  </si>
  <si>
    <t>FEC.ktoe.PL.PPA.PULP.LOW_ENTH.THERM.NG_BIOGAS</t>
  </si>
  <si>
    <t>FEC.ktoe.PL.PPA.PULP.LOW_ENTH.THERM.SOLAR_GEO</t>
  </si>
  <si>
    <t>FEC.ktoe.PL.PPA.PULP.LOW_ENTH.HP.AMBIENT</t>
  </si>
  <si>
    <t>FEC.ktoe.PL.PPA.PULP.LOW_ENTH.THERM.ELEC</t>
  </si>
  <si>
    <t>Pulp: Wood preparation, grinding</t>
  </si>
  <si>
    <t>FEC.ktoe.PL.PPA.PULP.PREPARATION.MECH.ELEC</t>
  </si>
  <si>
    <t>Pulp: Pulping</t>
  </si>
  <si>
    <t>Pulp: Pulping thermal</t>
  </si>
  <si>
    <t>FEC.ktoe.PL.PPA.PULP.PULPING.TOTAL.TOTAL</t>
  </si>
  <si>
    <t>FEC.ktoe.PL.PPA.PULP.PULPING.STEAM.SOLIDS</t>
  </si>
  <si>
    <t>FEC.ktoe.PL.PPA.PULP.PULPING.STEAM.RFG</t>
  </si>
  <si>
    <t>FEC.ktoe.PL.PPA.PULP.PULPING.STEAM.LPG</t>
  </si>
  <si>
    <t>FEC.ktoe.PL.PPA.PULP.PULPING.STEAM.DIESEL_LIQBIO</t>
  </si>
  <si>
    <t>FEC.ktoe.PL.PPA.PULP.PULPING.STEAM.RFO</t>
  </si>
  <si>
    <t>FEC.ktoe.PL.PPA.PULP.PULPING.STEAM.OTHER</t>
  </si>
  <si>
    <t>FEC.ktoe.PL.PPA.PULP.PULPING.STEAM.NG_BIOGAS</t>
  </si>
  <si>
    <t>FEC.ktoe.PL.PPA.PULP.PULPING.STEAM.DERIVED</t>
  </si>
  <si>
    <t>FEC.ktoe.PL.PPA.PULP.PULPING.STEAM.BIOMASS_WASTE</t>
  </si>
  <si>
    <t>FEC.ktoe.PL.PPA.PULP.PULPING.STEAM.STEAM_DISTR</t>
  </si>
  <si>
    <t>Pulp: Pulping electric</t>
  </si>
  <si>
    <t>FEC.ktoe.PL.PPA.PULP.PULPING_MECH.MECH.ELEC</t>
  </si>
  <si>
    <t>Pulp: Cleaning</t>
  </si>
  <si>
    <t>FEC.ktoe.PL.PPA.PULP.BLEACHING.THERM.ELEC</t>
  </si>
  <si>
    <t>FEC.ktoe.PL.PPA.PAPER.TOTAL.TOTAL.TOTAL</t>
  </si>
  <si>
    <t>FEC.ktoe.PL.PPA.PAPER.LIGHT.GENERIC.ELEC</t>
  </si>
  <si>
    <t>FEC.ktoe.PL.PPA.PAPER.AIRCOMP.GENERIC.ELEC</t>
  </si>
  <si>
    <t>FEC.ktoe.PL.PPA.PAPER.MOTOR.GENERIC.ELEC</t>
  </si>
  <si>
    <t>FEC.ktoe.PL.PPA.PAPER.FANS.GENERIC.ELEC</t>
  </si>
  <si>
    <t>FEC.ktoe.PL.PPA.PAPER.LOW_ENTH.TOTAL.TOTAL</t>
  </si>
  <si>
    <t>FEC.ktoe.PL.PPA.PAPER.LOW_ENTH.THERM.DIESEL_LIQBIO</t>
  </si>
  <si>
    <t>FEC.ktoe.PL.PPA.PAPER.LOW_ENTH.THERM.NG_BIOGAS</t>
  </si>
  <si>
    <t>FEC.ktoe.PL.PPA.PAPER.LOW_ENTH.THERM.SOLAR_GEO</t>
  </si>
  <si>
    <t>FEC.ktoe.PL.PPA.PAPER.LOW_ENTH.HP.AMBIENT</t>
  </si>
  <si>
    <t>FEC.ktoe.PL.PPA.PAPER.LOW_ENTH.THERM.ELEC</t>
  </si>
  <si>
    <t>Paper: Stock preparation</t>
  </si>
  <si>
    <t>Paper: Stock preparation - Thermal</t>
  </si>
  <si>
    <t>FEC.ktoe.PL.PPA.PAPER.PREPARATION.TOTAL.TOTAL</t>
  </si>
  <si>
    <t>FEC.ktoe.PL.PPA.PAPER.PREPARATION.THERM.SOLIDS</t>
  </si>
  <si>
    <t>FEC.ktoe.PL.PPA.PAPER.PREPARATION.THERM.RFG</t>
  </si>
  <si>
    <t>FEC.ktoe.PL.PPA.PAPER.PREPARATION.THERM.LPG</t>
  </si>
  <si>
    <t>FEC.ktoe.PL.PPA.PAPER.PREPARATION.THERM.DIESEL_LIQBIO</t>
  </si>
  <si>
    <t>FEC.ktoe.PL.PPA.PAPER.PREPARATION.THERM.RFO</t>
  </si>
  <si>
    <t>FEC.ktoe.PL.PPA.PAPER.PREPARATION.THERM.OTHER</t>
  </si>
  <si>
    <t>FEC.ktoe.PL.PPA.PAPER.PREPARATION.THERM.NG_BIOGAS</t>
  </si>
  <si>
    <t>FEC.ktoe.PL.PPA.PAPER.PREPARATION.THERM.DERIVED</t>
  </si>
  <si>
    <t>FEC.ktoe.PL.PPA.PAPER.PREPARATION.THERM.BIOMASS_WASTE</t>
  </si>
  <si>
    <t>FEC.ktoe.PL.PPA.PAPER.PREPARATION.THERM.STEAM_DISTR</t>
  </si>
  <si>
    <t>Paper: Stock preparation - Mechanical</t>
  </si>
  <si>
    <t>FEC.ktoe.PL.PPA.PAPER.PREPARATION_ELEC.MECH.ELEC</t>
  </si>
  <si>
    <t>Paper: Paper machine</t>
  </si>
  <si>
    <t>Paper: Paper machine - Steam use</t>
  </si>
  <si>
    <t>FEC.ktoe.PL.PPA.PAPER.PAPER_MACHINE.TOTAL.TOTAL</t>
  </si>
  <si>
    <t>FEC.ktoe.PL.PPA.PAPER.PAPER_MACHINE.STEAM.SOLIDS</t>
  </si>
  <si>
    <t>FEC.ktoe.PL.PPA.PAPER.PAPER_MACHINE.STEAM.RFG</t>
  </si>
  <si>
    <t>FEC.ktoe.PL.PPA.PAPER.PAPER_MACHINE.STEAM.LPG</t>
  </si>
  <si>
    <t>FEC.ktoe.PL.PPA.PAPER.PAPER_MACHINE.STEAM.DIESEL_LIQBIO</t>
  </si>
  <si>
    <t>FEC.ktoe.PL.PPA.PAPER.PAPER_MACHINE.STEAM.RFO</t>
  </si>
  <si>
    <t>FEC.ktoe.PL.PPA.PAPER.PAPER_MACHINE.STEAM.OTHER</t>
  </si>
  <si>
    <t>FEC.ktoe.PL.PPA.PAPER.PAPER_MACHINE.STEAM.NG_BIOGAS</t>
  </si>
  <si>
    <t>FEC.ktoe.PL.PPA.PAPER.PAPER_MACHINE.STEAM.DERIVED</t>
  </si>
  <si>
    <t>FEC.ktoe.PL.PPA.PAPER.PAPER_MACHINE.STEAM.BIOMASS_WASTE</t>
  </si>
  <si>
    <t>FEC.ktoe.PL.PPA.PAPER.PAPER_MACHINE.STEAM.STEAM_DISTR</t>
  </si>
  <si>
    <t>Paper: Paper machine - Electricity</t>
  </si>
  <si>
    <t>FEC.ktoe.PL.PPA.PAPER.PAPER_MACHINE_ELEC.ELEC.ELEC</t>
  </si>
  <si>
    <t>Paper: Product finishing</t>
  </si>
  <si>
    <t>Paper: Product finishing - Steam use</t>
  </si>
  <si>
    <t>FEC.ktoe.PL.PPA.PAPER.FINISHING.TOTAL.TOTAL</t>
  </si>
  <si>
    <t>FEC.ktoe.PL.PPA.PAPER.FINISHING.STEAM.SOLIDS</t>
  </si>
  <si>
    <t>FEC.ktoe.PL.PPA.PAPER.FINISHING.STEAM.RFG</t>
  </si>
  <si>
    <t>FEC.ktoe.PL.PPA.PAPER.FINISHING.STEAM.LPG</t>
  </si>
  <si>
    <t>FEC.ktoe.PL.PPA.PAPER.FINISHING.STEAM.DIESEL_LIQBIO</t>
  </si>
  <si>
    <t>FEC.ktoe.PL.PPA.PAPER.FINISHING.STEAM.RFO</t>
  </si>
  <si>
    <t>FEC.ktoe.PL.PPA.PAPER.FINISHING.STEAM.OTHER</t>
  </si>
  <si>
    <t>FEC.ktoe.PL.PPA.PAPER.FINISHING.STEAM.NG_BIOGAS</t>
  </si>
  <si>
    <t>FEC.ktoe.PL.PPA.PAPER.FINISHING.STEAM.DERIVED</t>
  </si>
  <si>
    <t>FEC.ktoe.PL.PPA.PAPER.FINISHING.STEAM.BIOMASS_WASTE</t>
  </si>
  <si>
    <t>FEC.ktoe.PL.PPA.PAPER.FINISHING.STEAM.STEAM_DISTR</t>
  </si>
  <si>
    <t>Paper: Product finishing - Electricity</t>
  </si>
  <si>
    <t>FEC.ktoe.PL.PPA.PAPER.FINISHING_ELEC.ELEC.ELEC</t>
  </si>
  <si>
    <t>FEC.ktoe.PL.PPA.PRINT.TOTAL.TOTAL.TOTAL</t>
  </si>
  <si>
    <t>FEC.ktoe.PL.PPA.PRINT.LIGHT.GENERIC.ELEC</t>
  </si>
  <si>
    <t>FEC.ktoe.PL.PPA.PRINT.AIRCOMP.GENERIC.ELEC</t>
  </si>
  <si>
    <t>FEC.ktoe.PL.PPA.PRINT.MOTOR.GENERIC.ELEC</t>
  </si>
  <si>
    <t>FEC.ktoe.PL.PPA.PRINT.FANS.GENERIC.ELEC</t>
  </si>
  <si>
    <t>FEC.ktoe.PL.PPA.PRINT.LOW_ENTH.TOTAL.TOTAL</t>
  </si>
  <si>
    <t>FEC.ktoe.PL.PPA.PRINT.LOW_ENTH.THERM.DIESEL_LIQBIO</t>
  </si>
  <si>
    <t>FEC.ktoe.PL.PPA.PRINT.LOW_ENTH.THERM.NG_BIOGAS</t>
  </si>
  <si>
    <t>FEC.ktoe.PL.PPA.PRINT.LOW_ENTH.THERM.SOLAR_GEO</t>
  </si>
  <si>
    <t>FEC.ktoe.PL.PPA.PRINT.LOW_ENTH.HP.AMBIENT</t>
  </si>
  <si>
    <t>FEC.ktoe.PL.PPA.PRINT.LOW_ENTH.THERM.ELEC</t>
  </si>
  <si>
    <t>Printing and publishing</t>
  </si>
  <si>
    <t>FEC.ktoe.PL.PPA.PRINT.PRINTING.MECH.ELEC</t>
  </si>
  <si>
    <t>UED.ktoe.PL.PPA.PULP.TOTAL.TOTAL.TOTAL</t>
  </si>
  <si>
    <t>UED.ktoe.PL.PPA.PULP.LIGHT.GENERIC.ELEC</t>
  </si>
  <si>
    <t>UED.ktoe.PL.PPA.PULP.AIRCOMP.GENERIC.ELEC</t>
  </si>
  <si>
    <t>UED.ktoe.PL.PPA.PULP.MOTOR.GENERIC.ELEC</t>
  </si>
  <si>
    <t>UED.ktoe.PL.PPA.PULP.FANS.GENERIC.ELEC</t>
  </si>
  <si>
    <t>UED.ktoe.PL.PPA.PULP.LOW_ENTH.TOTAL.TOTAL</t>
  </si>
  <si>
    <t>UED.ktoe.PL.PPA.PULP.LOW_ENTH.THERM.DIESEL_LIQBIO</t>
  </si>
  <si>
    <t>UED.ktoe.PL.PPA.PULP.LOW_ENTH.THERM.NG_BIOGAS</t>
  </si>
  <si>
    <t>UED.ktoe.PL.PPA.PULP.LOW_ENTH.THERM.SOLAR_GEO</t>
  </si>
  <si>
    <t>UED.ktoe.PL.PPA.PULP.LOW_ENTH.HP.AMBIENT</t>
  </si>
  <si>
    <t>UED.ktoe.PL.PPA.PULP.LOW_ENTH.THERM.ELEC</t>
  </si>
  <si>
    <t>UED.ktoe.PL.PPA.PULP.PREPARATION.MECH.ELEC</t>
  </si>
  <si>
    <t>UED.ktoe.PL.PPA.PULP.PULPING.TOTAL.TOTAL</t>
  </si>
  <si>
    <t>UED.ktoe.PL.PPA.PULP.PULPING.STEAM.SOLIDS</t>
  </si>
  <si>
    <t>UED.ktoe.PL.PPA.PULP.PULPING.STEAM.RFG</t>
  </si>
  <si>
    <t>UED.ktoe.PL.PPA.PULP.PULPING.STEAM.LPG</t>
  </si>
  <si>
    <t>UED.ktoe.PL.PPA.PULP.PULPING.STEAM.DIESEL_LIQBIO</t>
  </si>
  <si>
    <t>UED.ktoe.PL.PPA.PULP.PULPING.STEAM.RFO</t>
  </si>
  <si>
    <t>UED.ktoe.PL.PPA.PULP.PULPING.STEAM.OTHER</t>
  </si>
  <si>
    <t>UED.ktoe.PL.PPA.PULP.PULPING.STEAM.NG_BIOGAS</t>
  </si>
  <si>
    <t>UED.ktoe.PL.PPA.PULP.PULPING.STEAM.DERIVED</t>
  </si>
  <si>
    <t>UED.ktoe.PL.PPA.PULP.PULPING.STEAM.BIOMASS_WASTE</t>
  </si>
  <si>
    <t>UED.ktoe.PL.PPA.PULP.PULPING.STEAM.STEAM_DISTR</t>
  </si>
  <si>
    <t>UED.ktoe.PL.PPA.PULP.PULPING_MECH.MECH.ELEC</t>
  </si>
  <si>
    <t>UED.ktoe.PL.PPA.PULP.BLEACHING.THERM.ELEC</t>
  </si>
  <si>
    <t>UED.ktoe.PL.PPA.PAPER.TOTAL.TOTAL.TOTAL</t>
  </si>
  <si>
    <t>UED.ktoe.PL.PPA.PAPER.LIGHT.GENERIC.ELEC</t>
  </si>
  <si>
    <t>UED.ktoe.PL.PPA.PAPER.AIRCOMP.GENERIC.ELEC</t>
  </si>
  <si>
    <t>UED.ktoe.PL.PPA.PAPER.MOTOR.GENERIC.ELEC</t>
  </si>
  <si>
    <t>UED.ktoe.PL.PPA.PAPER.FANS.GENERIC.ELEC</t>
  </si>
  <si>
    <t>UED.ktoe.PL.PPA.PAPER.LOW_ENTH.TOTAL.TOTAL</t>
  </si>
  <si>
    <t>UED.ktoe.PL.PPA.PAPER.LOW_ENTH.THERM.DIESEL_LIQBIO</t>
  </si>
  <si>
    <t>UED.ktoe.PL.PPA.PAPER.LOW_ENTH.THERM.NG_BIOGAS</t>
  </si>
  <si>
    <t>UED.ktoe.PL.PPA.PAPER.LOW_ENTH.THERM.SOLAR_GEO</t>
  </si>
  <si>
    <t>UED.ktoe.PL.PPA.PAPER.LOW_ENTH.HP.AMBIENT</t>
  </si>
  <si>
    <t>UED.ktoe.PL.PPA.PAPER.LOW_ENTH.THERM.ELEC</t>
  </si>
  <si>
    <t>UED.ktoe.PL.PPA.PAPER.PREPARATION.TOTAL.TOTAL</t>
  </si>
  <si>
    <t>UED.ktoe.PL.PPA.PAPER.PREPARATION.THERM.SOLIDS</t>
  </si>
  <si>
    <t>UED.ktoe.PL.PPA.PAPER.PREPARATION.THERM.RFG</t>
  </si>
  <si>
    <t>UED.ktoe.PL.PPA.PAPER.PREPARATION.THERM.LPG</t>
  </si>
  <si>
    <t>UED.ktoe.PL.PPA.PAPER.PREPARATION.THERM.DIESEL_LIQBIO</t>
  </si>
  <si>
    <t>UED.ktoe.PL.PPA.PAPER.PREPARATION.THERM.RFO</t>
  </si>
  <si>
    <t>UED.ktoe.PL.PPA.PAPER.PREPARATION.THERM.OTHER</t>
  </si>
  <si>
    <t>UED.ktoe.PL.PPA.PAPER.PREPARATION.THERM.NG_BIOGAS</t>
  </si>
  <si>
    <t>UED.ktoe.PL.PPA.PAPER.PREPARATION.THERM.DERIVED</t>
  </si>
  <si>
    <t>UED.ktoe.PL.PPA.PAPER.PREPARATION.THERM.BIOMASS_WASTE</t>
  </si>
  <si>
    <t>UED.ktoe.PL.PPA.PAPER.PREPARATION.THERM.STEAM_DISTR</t>
  </si>
  <si>
    <t>UED.ktoe.PL.PPA.PAPER.PREPARATION_ELEC.MECH.ELEC</t>
  </si>
  <si>
    <t>UED.ktoe.PL.PPA.PAPER.PAPER_MACHINE.TOTAL.TOTAL</t>
  </si>
  <si>
    <t>UED.ktoe.PL.PPA.PAPER.PAPER_MACHINE.STEAM.SOLIDS</t>
  </si>
  <si>
    <t>UED.ktoe.PL.PPA.PAPER.PAPER_MACHINE.STEAM.RFG</t>
  </si>
  <si>
    <t>UED.ktoe.PL.PPA.PAPER.PAPER_MACHINE.STEAM.LPG</t>
  </si>
  <si>
    <t>UED.ktoe.PL.PPA.PAPER.PAPER_MACHINE.STEAM.DIESEL_LIQBIO</t>
  </si>
  <si>
    <t>UED.ktoe.PL.PPA.PAPER.PAPER_MACHINE.STEAM.RFO</t>
  </si>
  <si>
    <t>UED.ktoe.PL.PPA.PAPER.PAPER_MACHINE.STEAM.OTHER</t>
  </si>
  <si>
    <t>UED.ktoe.PL.PPA.PAPER.PAPER_MACHINE.STEAM.NG_BIOGAS</t>
  </si>
  <si>
    <t>UED.ktoe.PL.PPA.PAPER.PAPER_MACHINE.STEAM.DERIVED</t>
  </si>
  <si>
    <t>UED.ktoe.PL.PPA.PAPER.PAPER_MACHINE.STEAM.BIOMASS_WASTE</t>
  </si>
  <si>
    <t>UED.ktoe.PL.PPA.PAPER.PAPER_MACHINE.STEAM.STEAM_DISTR</t>
  </si>
  <si>
    <t>UED.ktoe.PL.PPA.PAPER.PAPER_MACHINE_ELEC.ELEC.ELEC</t>
  </si>
  <si>
    <t>UED.ktoe.PL.PPA.PAPER.FINISHING.TOTAL.TOTAL</t>
  </si>
  <si>
    <t>UED.ktoe.PL.PPA.PAPER.FINISHING.STEAM.SOLIDS</t>
  </si>
  <si>
    <t>UED.ktoe.PL.PPA.PAPER.FINISHING.STEAM.RFG</t>
  </si>
  <si>
    <t>UED.ktoe.PL.PPA.PAPER.FINISHING.STEAM.LPG</t>
  </si>
  <si>
    <t>UED.ktoe.PL.PPA.PAPER.FINISHING.STEAM.DIESEL_LIQBIO</t>
  </si>
  <si>
    <t>UED.ktoe.PL.PPA.PAPER.FINISHING.STEAM.RFO</t>
  </si>
  <si>
    <t>UED.ktoe.PL.PPA.PAPER.FINISHING.STEAM.OTHER</t>
  </si>
  <si>
    <t>UED.ktoe.PL.PPA.PAPER.FINISHING.STEAM.NG_BIOGAS</t>
  </si>
  <si>
    <t>UED.ktoe.PL.PPA.PAPER.FINISHING.STEAM.DERIVED</t>
  </si>
  <si>
    <t>UED.ktoe.PL.PPA.PAPER.FINISHING.STEAM.BIOMASS_WASTE</t>
  </si>
  <si>
    <t>UED.ktoe.PL.PPA.PAPER.FINISHING.STEAM.STEAM_DISTR</t>
  </si>
  <si>
    <t>UED.ktoe.PL.PPA.PAPER.FINISHING_ELEC.ELEC.ELEC</t>
  </si>
  <si>
    <t>UED.ktoe.PL.PPA.PRINT.TOTAL.TOTAL.TOTAL</t>
  </si>
  <si>
    <t>UED.ktoe.PL.PPA.PRINT.LIGHT.GENERIC.ELEC</t>
  </si>
  <si>
    <t>UED.ktoe.PL.PPA.PRINT.AIRCOMP.GENERIC.ELEC</t>
  </si>
  <si>
    <t>UED.ktoe.PL.PPA.PRINT.MOTOR.GENERIC.ELEC</t>
  </si>
  <si>
    <t>UED.ktoe.PL.PPA.PRINT.FANS.GENERIC.ELEC</t>
  </si>
  <si>
    <t>UED.ktoe.PL.PPA.PRINT.LOW_ENTH.TOTAL.TOTAL</t>
  </si>
  <si>
    <t>UED.ktoe.PL.PPA.PRINT.LOW_ENTH.THERM.DIESEL_LIQBIO</t>
  </si>
  <si>
    <t>UED.ktoe.PL.PPA.PRINT.LOW_ENTH.THERM.NG_BIOGAS</t>
  </si>
  <si>
    <t>UED.ktoe.PL.PPA.PRINT.LOW_ENTH.THERM.SOLAR_GEO</t>
  </si>
  <si>
    <t>UED.ktoe.PL.PPA.PRINT.LOW_ENTH.HP.AMBIENT</t>
  </si>
  <si>
    <t>UED.ktoe.PL.PPA.PRINT.LOW_ENTH.THERM.ELEC</t>
  </si>
  <si>
    <t>UED.ktoe.PL.PPA.PRINT.PRINTING.MECH.ELEC</t>
  </si>
  <si>
    <t>FUEL_EMI.ktCO2.PL.PPA.PULP.TOTAL.TOTAL.TOTAL</t>
  </si>
  <si>
    <t>FUEL_EMI.ktCO2.PL.PPA.PULP.LIGHT.GENERIC.ELEC</t>
  </si>
  <si>
    <t>FUEL_EMI.ktCO2.PL.PPA.PULP.AIRCOMP.GENERIC.ELEC</t>
  </si>
  <si>
    <t>FUEL_EMI.ktCO2.PL.PPA.PULP.MOTOR.GENERIC.ELEC</t>
  </si>
  <si>
    <t>FUEL_EMI.ktCO2.PL.PPA.PULP.FANS.GENERIC.ELEC</t>
  </si>
  <si>
    <t>FUEL_EMI.ktCO2.PL.PPA.PULP.LOW_ENTH.TOTAL.TOTAL</t>
  </si>
  <si>
    <t>FUEL_EMI.ktCO2.PL.PPA.PULP.LOW_ENTH.THERM.DIESEL_LIQBIO</t>
  </si>
  <si>
    <t>FUEL_EMI.ktCO2.PL.PPA.PULP.LOW_ENTH.THERM.NG_BIOGAS</t>
  </si>
  <si>
    <t>FUEL_EMI.ktCO2.PL.PPA.PULP.LOW_ENTH.THERM.SOLAR_GEO</t>
  </si>
  <si>
    <t>FUEL_EMI.ktCO2.PL.PPA.PULP.LOW_ENTH.HP.AMBIENT</t>
  </si>
  <si>
    <t>FUEL_EMI.ktCO2.PL.PPA.PULP.LOW_ENTH.THERM.ELEC</t>
  </si>
  <si>
    <t>FUEL_EMI.ktCO2.PL.PPA.PULP.PREPARATION.MECH.ELEC</t>
  </si>
  <si>
    <t>FUEL_EMI.ktCO2.PL.PPA.PULP.PULPING.TOTAL.TOTAL</t>
  </si>
  <si>
    <t>FUEL_EMI.ktCO2.PL.PPA.PULP.PULPING.STEAM.SOLIDS</t>
  </si>
  <si>
    <t>FUEL_EMI.ktCO2.PL.PPA.PULP.PULPING.STEAM.RFG</t>
  </si>
  <si>
    <t>FUEL_EMI.ktCO2.PL.PPA.PULP.PULPING.STEAM.LPG</t>
  </si>
  <si>
    <t>FUEL_EMI.ktCO2.PL.PPA.PULP.PULPING.STEAM.DIESEL_LIQBIO</t>
  </si>
  <si>
    <t>FUEL_EMI.ktCO2.PL.PPA.PULP.PULPING.STEAM.RFO</t>
  </si>
  <si>
    <t>FUEL_EMI.ktCO2.PL.PPA.PULP.PULPING.STEAM.OTHER</t>
  </si>
  <si>
    <t>FUEL_EMI.ktCO2.PL.PPA.PULP.PULPING.STEAM.NG_BIOGAS</t>
  </si>
  <si>
    <t>FUEL_EMI.ktCO2.PL.PPA.PULP.PULPING.STEAM.DERIVED</t>
  </si>
  <si>
    <t>FUEL_EMI.ktCO2.PL.PPA.PULP.PULPING.STEAM.BIOMASS_WASTE</t>
  </si>
  <si>
    <t>FUEL_EMI.ktCO2.PL.PPA.PULP.PULPING.STEAM.STEAM_DISTR</t>
  </si>
  <si>
    <t>FUEL_EMI.ktCO2.PL.PPA.PULP.PULPING_MECH.MECH.ELEC</t>
  </si>
  <si>
    <t>FUEL_EMI.ktCO2.PL.PPA.PULP.BLEACHING.THERM.ELEC</t>
  </si>
  <si>
    <t>FUEL_EMI.ktCO2.PL.PPA.PAPER.TOTAL.TOTAL.TOTAL</t>
  </si>
  <si>
    <t>FUEL_EMI.ktCO2.PL.PPA.PAPER.LIGHT.GENERIC.ELEC</t>
  </si>
  <si>
    <t>FUEL_EMI.ktCO2.PL.PPA.PAPER.AIRCOMP.GENERIC.ELEC</t>
  </si>
  <si>
    <t>FUEL_EMI.ktCO2.PL.PPA.PAPER.MOTOR.GENERIC.ELEC</t>
  </si>
  <si>
    <t>FUEL_EMI.ktCO2.PL.PPA.PAPER.FANS.GENERIC.ELEC</t>
  </si>
  <si>
    <t>FUEL_EMI.ktCO2.PL.PPA.PAPER.LOW_ENTH.TOTAL.TOTAL</t>
  </si>
  <si>
    <t>FUEL_EMI.ktCO2.PL.PPA.PAPER.LOW_ENTH.THERM.DIESEL_LIQBIO</t>
  </si>
  <si>
    <t>FUEL_EMI.ktCO2.PL.PPA.PAPER.LOW_ENTH.THERM.NG_BIOGAS</t>
  </si>
  <si>
    <t>FUEL_EMI.ktCO2.PL.PPA.PAPER.LOW_ENTH.THERM.SOLAR_GEO</t>
  </si>
  <si>
    <t>FUEL_EMI.ktCO2.PL.PPA.PAPER.LOW_ENTH.HP.AMBIENT</t>
  </si>
  <si>
    <t>FUEL_EMI.ktCO2.PL.PPA.PAPER.LOW_ENTH.THERM.ELEC</t>
  </si>
  <si>
    <t>FUEL_EMI.ktCO2.PL.PPA.PAPER.PREPARATION.TOTAL.TOTAL</t>
  </si>
  <si>
    <t>FUEL_EMI.ktCO2.PL.PPA.PAPER.PREPARATION.THERM.SOLIDS</t>
  </si>
  <si>
    <t>FUEL_EMI.ktCO2.PL.PPA.PAPER.PREPARATION.THERM.RFG</t>
  </si>
  <si>
    <t>FUEL_EMI.ktCO2.PL.PPA.PAPER.PREPARATION.THERM.LPG</t>
  </si>
  <si>
    <t>FUEL_EMI.ktCO2.PL.PPA.PAPER.PREPARATION.THERM.DIESEL_LIQBIO</t>
  </si>
  <si>
    <t>FUEL_EMI.ktCO2.PL.PPA.PAPER.PREPARATION.THERM.RFO</t>
  </si>
  <si>
    <t>FUEL_EMI.ktCO2.PL.PPA.PAPER.PREPARATION.THERM.OTHER</t>
  </si>
  <si>
    <t>FUEL_EMI.ktCO2.PL.PPA.PAPER.PREPARATION.THERM.NG_BIOGAS</t>
  </si>
  <si>
    <t>FUEL_EMI.ktCO2.PL.PPA.PAPER.PREPARATION.THERM.DERIVED</t>
  </si>
  <si>
    <t>FUEL_EMI.ktCO2.PL.PPA.PAPER.PREPARATION.THERM.BIOMASS_WASTE</t>
  </si>
  <si>
    <t>FUEL_EMI.ktCO2.PL.PPA.PAPER.PREPARATION.THERM.STEAM_DISTR</t>
  </si>
  <si>
    <t>FUEL_EMI.ktCO2.PL.PPA.PAPER.PREPARATION_ELEC.MECH.ELEC</t>
  </si>
  <si>
    <t>FUEL_EMI.ktCO2.PL.PPA.PAPER.PAPER_MACHINE.TOTAL.TOTAL</t>
  </si>
  <si>
    <t>FUEL_EMI.ktCO2.PL.PPA.PAPER.PAPER_MACHINE.STEAM.SOLIDS</t>
  </si>
  <si>
    <t>FUEL_EMI.ktCO2.PL.PPA.PAPER.PAPER_MACHINE.STEAM.RFG</t>
  </si>
  <si>
    <t>FUEL_EMI.ktCO2.PL.PPA.PAPER.PAPER_MACHINE.STEAM.LPG</t>
  </si>
  <si>
    <t>FUEL_EMI.ktCO2.PL.PPA.PAPER.PAPER_MACHINE.STEAM.DIESEL_LIQBIO</t>
  </si>
  <si>
    <t>FUEL_EMI.ktCO2.PL.PPA.PAPER.PAPER_MACHINE.STEAM.RFO</t>
  </si>
  <si>
    <t>FUEL_EMI.ktCO2.PL.PPA.PAPER.PAPER_MACHINE.STEAM.OTHER</t>
  </si>
  <si>
    <t>FUEL_EMI.ktCO2.PL.PPA.PAPER.PAPER_MACHINE.STEAM.NG_BIOGAS</t>
  </si>
  <si>
    <t>FUEL_EMI.ktCO2.PL.PPA.PAPER.PAPER_MACHINE.STEAM.DERIVED</t>
  </si>
  <si>
    <t>FUEL_EMI.ktCO2.PL.PPA.PAPER.PAPER_MACHINE.STEAM.BIOMASS_WASTE</t>
  </si>
  <si>
    <t>FUEL_EMI.ktCO2.PL.PPA.PAPER.PAPER_MACHINE.STEAM.STEAM_DISTR</t>
  </si>
  <si>
    <t>FUEL_EMI.ktCO2.PL.PPA.PAPER.PAPER_MACHINE_ELEC.ELEC.ELEC</t>
  </si>
  <si>
    <t>FUEL_EMI.ktCO2.PL.PPA.PAPER.FINISHING.TOTAL.TOTAL</t>
  </si>
  <si>
    <t>FUEL_EMI.ktCO2.PL.PPA.PAPER.FINISHING.STEAM.SOLIDS</t>
  </si>
  <si>
    <t>FUEL_EMI.ktCO2.PL.PPA.PAPER.FINISHING.STEAM.RFG</t>
  </si>
  <si>
    <t>FUEL_EMI.ktCO2.PL.PPA.PAPER.FINISHING.STEAM.LPG</t>
  </si>
  <si>
    <t>FUEL_EMI.ktCO2.PL.PPA.PAPER.FINISHING.STEAM.DIESEL_LIQBIO</t>
  </si>
  <si>
    <t>FUEL_EMI.ktCO2.PL.PPA.PAPER.FINISHING.STEAM.RFO</t>
  </si>
  <si>
    <t>FUEL_EMI.ktCO2.PL.PPA.PAPER.FINISHING.STEAM.OTHER</t>
  </si>
  <si>
    <t>FUEL_EMI.ktCO2.PL.PPA.PAPER.FINISHING.STEAM.NG_BIOGAS</t>
  </si>
  <si>
    <t>FUEL_EMI.ktCO2.PL.PPA.PAPER.FINISHING.STEAM.DERIVED</t>
  </si>
  <si>
    <t>FUEL_EMI.ktCO2.PL.PPA.PAPER.FINISHING.STEAM.BIOMASS_WASTE</t>
  </si>
  <si>
    <t>FUEL_EMI.ktCO2.PL.PPA.PAPER.FINISHING.STEAM.STEAM_DISTR</t>
  </si>
  <si>
    <t>FUEL_EMI.ktCO2.PL.PPA.PAPER.FINISHING_ELEC.ELEC.ELEC</t>
  </si>
  <si>
    <t>FUEL_EMI.ktCO2.PL.PPA.PRINT.TOTAL.TOTAL.TOTAL</t>
  </si>
  <si>
    <t>FUEL_EMI.ktCO2.PL.PPA.PRINT.LIGHT.GENERIC.ELEC</t>
  </si>
  <si>
    <t>FUEL_EMI.ktCO2.PL.PPA.PRINT.AIRCOMP.GENERIC.ELEC</t>
  </si>
  <si>
    <t>FUEL_EMI.ktCO2.PL.PPA.PRINT.MOTOR.GENERIC.ELEC</t>
  </si>
  <si>
    <t>FUEL_EMI.ktCO2.PL.PPA.PRINT.FANS.GENERIC.ELEC</t>
  </si>
  <si>
    <t>FUEL_EMI.ktCO2.PL.PPA.PRINT.LOW_ENTH.TOTAL.TOTAL</t>
  </si>
  <si>
    <t>FUEL_EMI.ktCO2.PL.PPA.PRINT.LOW_ENTH.THERM.DIESEL_LIQBIO</t>
  </si>
  <si>
    <t>FUEL_EMI.ktCO2.PL.PPA.PRINT.LOW_ENTH.THERM.NG_BIOGAS</t>
  </si>
  <si>
    <t>FUEL_EMI.ktCO2.PL.PPA.PRINT.LOW_ENTH.THERM.SOLAR_GEO</t>
  </si>
  <si>
    <t>FUEL_EMI.ktCO2.PL.PPA.PRINT.LOW_ENTH.HP.AMBIENT</t>
  </si>
  <si>
    <t>FUEL_EMI.ktCO2.PL.PPA.PRINT.LOW_ENTH.THERM.ELEC</t>
  </si>
  <si>
    <t>FUEL_EMI.ktCO2.PL.PPA.PRINT.PRINTING.MECH.ELEC</t>
  </si>
  <si>
    <t>VA.Meuro2015.PL.FBT.FBT</t>
  </si>
  <si>
    <t>Physical output (index)</t>
  </si>
  <si>
    <t>OUTPUT.index.PL.FBT.FBT</t>
  </si>
  <si>
    <t>Installed capacity (production index)</t>
  </si>
  <si>
    <t>CAP.index.PL.FBT.FBT</t>
  </si>
  <si>
    <t>Capacity investment (production index)</t>
  </si>
  <si>
    <t>NEWCAP.index.PL.FBT.FBT</t>
  </si>
  <si>
    <t>Decommissioned capacity (production index)</t>
  </si>
  <si>
    <t>Idle capacity (production index)</t>
  </si>
  <si>
    <t>FEC.ktoe.PL.FBT.FBT.TOTAL.TOTAL.TOTAL</t>
  </si>
  <si>
    <t>FEC.ktoe.PL.FBT.FBT.TOTAL.TOTAL.SOLIDS</t>
  </si>
  <si>
    <t>FEC.ktoe.PL.FBT.FBT.TOTAL.TOTAL.RFG</t>
  </si>
  <si>
    <t>FEC.ktoe.PL.FBT.FBT.TOTAL.TOTAL.LPG</t>
  </si>
  <si>
    <t>FEC.ktoe.PL.FBT.FBT.TOTAL.TOTAL.DIESEL</t>
  </si>
  <si>
    <t>FEC.ktoe.PL.FBT.FBT.TOTAL.TOTAL.RFO</t>
  </si>
  <si>
    <t>FEC.ktoe.PL.FBT.FBT.TOTAL.TOTAL.OTHER</t>
  </si>
  <si>
    <t>FEC.ktoe.PL.FBT.FBT.TOTAL.TOTAL.NG</t>
  </si>
  <si>
    <t>FEC.ktoe.PL.FBT.FBT.TOTAL.TOTAL.DERIVED</t>
  </si>
  <si>
    <t>FEC.ktoe.PL.FBT.FBT.TOTAL.TOTAL.BIOMASS_WASTE</t>
  </si>
  <si>
    <t>FEC.ktoe.PL.FBT.FBT.TOTAL.TOTAL.BIOGAS</t>
  </si>
  <si>
    <t>FEC.ktoe.PL.FBT.FBT.TOTAL.TOTAL.LIQBIO</t>
  </si>
  <si>
    <t>FEC.ktoe.PL.FBT.FBT.TOTAL.TOTAL.SOLAR</t>
  </si>
  <si>
    <t>FEC.ktoe.PL.FBT.FBT.TOTAL.TOTAL.GEO</t>
  </si>
  <si>
    <t>FEC.ktoe.PL.FBT.FBT.TOTAL.TOTAL.AMBIENT</t>
  </si>
  <si>
    <t>FEC.ktoe.PL.FBT.FBT.TOTAL.TOTAL.STEAM_DISTR</t>
  </si>
  <si>
    <t>FEC.ktoe.PL.FBT.FBT.TOTAL.TOTAL.ELEC</t>
  </si>
  <si>
    <t>Energy intensity (toe / physical output index)</t>
  </si>
  <si>
    <t>Useful energy demand intensity (toe useful / physical output index)</t>
  </si>
  <si>
    <t>FEC.ktoe.PL.FBT.FBT.LIGHT.GENERIC.ELEC</t>
  </si>
  <si>
    <t>FEC.ktoe.PL.FBT.FBT.AIRCOMP.GENERIC.ELEC</t>
  </si>
  <si>
    <t>FEC.ktoe.PL.FBT.FBT.MOTOR.GENERIC.ELEC</t>
  </si>
  <si>
    <t>FEC.ktoe.PL.FBT.FBT.FANS.GENERIC.ELEC</t>
  </si>
  <si>
    <t>FEC.ktoe.PL.FBT.FBT.LOW_ENTH.TOTAL.TOTAL</t>
  </si>
  <si>
    <t>FEC.ktoe.PL.FBT.FBT.LOW_ENTH.THERM.DIESEL_LIQBIO</t>
  </si>
  <si>
    <t>FEC.ktoe.PL.FBT.FBT.LOW_ENTH.THERM.NG_BIOGAS</t>
  </si>
  <si>
    <t>FEC.ktoe.PL.FBT.FBT.LOW_ENTH.THERM.SOLAR_GEO</t>
  </si>
  <si>
    <t>FEC.ktoe.PL.FBT.FBT.LOW_ENTH.HP.AMBIENT</t>
  </si>
  <si>
    <t>FEC.ktoe.PL.FBT.FBT.LOW_ENTH.THERM.ELEC</t>
  </si>
  <si>
    <t>Food: Oven (direct heat)</t>
  </si>
  <si>
    <t>Food: Direct Heat - Thermal</t>
  </si>
  <si>
    <t>FEC.ktoe.PL.FBT.FBT.OVEN.THERM.TOTAL</t>
  </si>
  <si>
    <t>FEC.ktoe.PL.FBT.FBT.OVEN.THERM.SOLIDS</t>
  </si>
  <si>
    <t>FEC.ktoe.PL.FBT.FBT.OVEN.THERM.LPG</t>
  </si>
  <si>
    <t>FEC.ktoe.PL.FBT.FBT.OVEN.THERM.DIESEL_LIQBIO</t>
  </si>
  <si>
    <t>FEC.ktoe.PL.FBT.FBT.OVEN.THERM.RFO</t>
  </si>
  <si>
    <t>FEC.ktoe.PL.FBT.FBT.OVEN.THERM.NG_BIOGAS</t>
  </si>
  <si>
    <t>Food: Direct Heat - Electric</t>
  </si>
  <si>
    <t>FEC.ktoe.PL.FBT.FBT.OVEN.ELEC.ELEC</t>
  </si>
  <si>
    <t>Food: Direct Heat - Microwave</t>
  </si>
  <si>
    <t>FEC.ktoe.PL.FBT.FBT.OVEN_MICROW.MICROW.ELEC</t>
  </si>
  <si>
    <t>Food: Specific process heat</t>
  </si>
  <si>
    <t>Food: Process Heat - Thermal</t>
  </si>
  <si>
    <t>FEC.ktoe.PL.FBT.FBT.PROC_HEAT.THERM.TOTAL</t>
  </si>
  <si>
    <t>FEC.ktoe.PL.FBT.FBT.PROC_HEAT.THERM.SOLIDS</t>
  </si>
  <si>
    <t>FEC.ktoe.PL.FBT.FBT.PROC_HEAT.THERM.LPG</t>
  </si>
  <si>
    <t>FEC.ktoe.PL.FBT.FBT.PROC_HEAT.THERM.DIESEL_LIQBIO</t>
  </si>
  <si>
    <t>FEC.ktoe.PL.FBT.FBT.PROC_HEAT.THERM.RFO</t>
  </si>
  <si>
    <t>FEC.ktoe.PL.FBT.FBT.PROC_HEAT.THERM.NG_BIOGAS</t>
  </si>
  <si>
    <t>Food: Process Heat - Electric</t>
  </si>
  <si>
    <t>FEC.ktoe.PL.FBT.FBT.PROC_HEAT.ELEC.ELEC</t>
  </si>
  <si>
    <t>Food: Process Heat - Microwave</t>
  </si>
  <si>
    <t>FEC.ktoe.PL.FBT.FBT.PROC_HEAT_MICROW.MICROW.ELEC</t>
  </si>
  <si>
    <t>Food: Steam processing</t>
  </si>
  <si>
    <t>FEC.ktoe.PL.FBT.FBT.PROCESSING.TOTAL.TOTAL</t>
  </si>
  <si>
    <t>FEC.ktoe.PL.FBT.FBT.PROCESSING.STEAM.SOLIDS</t>
  </si>
  <si>
    <t>FEC.ktoe.PL.FBT.FBT.PROCESSING.STEAM.RFG</t>
  </si>
  <si>
    <t>FEC.ktoe.PL.FBT.FBT.PROCESSING.STEAM.LPG</t>
  </si>
  <si>
    <t>FEC.ktoe.PL.FBT.FBT.PROCESSING.STEAM.DIESEL_LIQBIO</t>
  </si>
  <si>
    <t>FEC.ktoe.PL.FBT.FBT.PROCESSING.STEAM.RFO</t>
  </si>
  <si>
    <t>FEC.ktoe.PL.FBT.FBT.PROCESSING.STEAM.OTHER</t>
  </si>
  <si>
    <t>FEC.ktoe.PL.FBT.FBT.PROCESSING.STEAM.NG_BIOGAS</t>
  </si>
  <si>
    <t>FEC.ktoe.PL.FBT.FBT.PROCESSING.STEAM.DERIVED</t>
  </si>
  <si>
    <t>FEC.ktoe.PL.FBT.FBT.PROCESSING.STEAM.BIOMASS_WASTE</t>
  </si>
  <si>
    <t>FEC.ktoe.PL.FBT.FBT.PROCESSING.STEAM.STEAM_DISTR</t>
  </si>
  <si>
    <t>Food: Drying</t>
  </si>
  <si>
    <t>Food: Thermal drying</t>
  </si>
  <si>
    <t>FEC.ktoe.PL.FBT.FBT.DRYING.TOTAL.TOTAL</t>
  </si>
  <si>
    <t>FEC.ktoe.PL.FBT.FBT.DRYING.THERM.SOLIDS</t>
  </si>
  <si>
    <t>FEC.ktoe.PL.FBT.FBT.DRYING.THERM.LPG</t>
  </si>
  <si>
    <t>FEC.ktoe.PL.FBT.FBT.DRYING.THERM.DIESEL_LIQBIO</t>
  </si>
  <si>
    <t>FEC.ktoe.PL.FBT.FBT.DRYING.THERM.RFO</t>
  </si>
  <si>
    <t>FEC.ktoe.PL.FBT.FBT.DRYING.THERM.NG_BIOGAS</t>
  </si>
  <si>
    <t>Food: Steam drying</t>
  </si>
  <si>
    <t>FEC.ktoe.PL.FBT.FBT.DRYING_STEAM.TOTAL.TOTAL</t>
  </si>
  <si>
    <t>FEC.ktoe.PL.FBT.FBT.DRYING_STEAM.STEAM.SOLIDS</t>
  </si>
  <si>
    <t>FEC.ktoe.PL.FBT.FBT.DRYING_STEAM.STEAM.RFG</t>
  </si>
  <si>
    <t>FEC.ktoe.PL.FBT.FBT.DRYING_STEAM.STEAM.LPG</t>
  </si>
  <si>
    <t>FEC.ktoe.PL.FBT.FBT.DRYING_STEAM.STEAM.DIESEL_LIQBIO</t>
  </si>
  <si>
    <t>FEC.ktoe.PL.FBT.FBT.DRYING_STEAM.STEAM.RFO</t>
  </si>
  <si>
    <t>FEC.ktoe.PL.FBT.FBT.DRYING_STEAM.STEAM.OTHER</t>
  </si>
  <si>
    <t>FEC.ktoe.PL.FBT.FBT.DRYING_STEAM.STEAM.NG_BIOGAS</t>
  </si>
  <si>
    <t>FEC.ktoe.PL.FBT.FBT.DRYING_STEAM.STEAM.DERIVED</t>
  </si>
  <si>
    <t>FEC.ktoe.PL.FBT.FBT.DRYING_STEAM.STEAM.BIOMASS_WASTE</t>
  </si>
  <si>
    <t>FEC.ktoe.PL.FBT.FBT.DRYING_STEAM.STEAM.STEAM_DISTR</t>
  </si>
  <si>
    <t>Food: Electric drying</t>
  </si>
  <si>
    <t>FEC.ktoe.PL.FBT.FBT.DRYING_ELEC.ELEC.ELEC</t>
  </si>
  <si>
    <t>Food: Freeze drying</t>
  </si>
  <si>
    <t>FEC.ktoe.PL.FBT.FBT.DRYING_FREEZE.FREEZE_DRY.ELEC</t>
  </si>
  <si>
    <t>Food: Microwave drying</t>
  </si>
  <si>
    <t>FEC.ktoe.PL.FBT.FBT.DRYING_MICROW.MICROW.ELEC</t>
  </si>
  <si>
    <t>Food: Process cooling and refrigeration</t>
  </si>
  <si>
    <t>Food: Thermal cooling</t>
  </si>
  <si>
    <t>FEC.ktoe.PL.FBT.FBT.PROC_COOL_THERM.THERM.NG_BIOGAS</t>
  </si>
  <si>
    <t>Food: Steam cooling</t>
  </si>
  <si>
    <t>FEC.ktoe.PL.FBT.FBT.PROC_COOL.TOTAL.TOTAL</t>
  </si>
  <si>
    <t>FEC.ktoe.PL.FBT.FBT.PROC_COOL.STEAM.SOLIDS</t>
  </si>
  <si>
    <t>FEC.ktoe.PL.FBT.FBT.PROC_COOL.STEAM.RFG</t>
  </si>
  <si>
    <t>FEC.ktoe.PL.FBT.FBT.PROC_COOL.STEAM.LPG</t>
  </si>
  <si>
    <t>FEC.ktoe.PL.FBT.FBT.PROC_COOL.STEAM.DIESEL_LIQBIO</t>
  </si>
  <si>
    <t>FEC.ktoe.PL.FBT.FBT.PROC_COOL.STEAM.RFO</t>
  </si>
  <si>
    <t>FEC.ktoe.PL.FBT.FBT.PROC_COOL.STEAM.OTHER</t>
  </si>
  <si>
    <t>FEC.ktoe.PL.FBT.FBT.PROC_COOL.STEAM.NG_BIOGAS</t>
  </si>
  <si>
    <t>FEC.ktoe.PL.FBT.FBT.PROC_COOL.STEAM.DERIVED</t>
  </si>
  <si>
    <t>FEC.ktoe.PL.FBT.FBT.PROC_COOL.STEAM.BIOMASS_WASTE</t>
  </si>
  <si>
    <t>FEC.ktoe.PL.FBT.FBT.PROC_COOL.STEAM.STEAM_DISTR</t>
  </si>
  <si>
    <t>Food: Electric cooling</t>
  </si>
  <si>
    <t>FEC.ktoe.PL.FBT.FBT.PROC_COOL_ELEC.ELEC.ELEC</t>
  </si>
  <si>
    <t>Food: Electric machinery</t>
  </si>
  <si>
    <t>FEC.ktoe.PL.FBT.FBT.GENERIC.MECH.ELEC</t>
  </si>
  <si>
    <t>UED.ktoe.PL.FBT.FBT.TOTAL.TOTAL.TOTAL</t>
  </si>
  <si>
    <t>UED.ktoe.PL.FBT.FBT.LIGHT.GENERIC.ELEC</t>
  </si>
  <si>
    <t>UED.ktoe.PL.FBT.FBT.AIRCOMP.GENERIC.ELEC</t>
  </si>
  <si>
    <t>UED.ktoe.PL.FBT.FBT.MOTOR.GENERIC.ELEC</t>
  </si>
  <si>
    <t>UED.ktoe.PL.FBT.FBT.FANS.GENERIC.ELEC</t>
  </si>
  <si>
    <t>UED.ktoe.PL.FBT.FBT.LOW_ENTH.TOTAL.TOTAL</t>
  </si>
  <si>
    <t>UED.ktoe.PL.FBT.FBT.LOW_ENTH.THERM.DIESEL_LIQBIO</t>
  </si>
  <si>
    <t>UED.ktoe.PL.FBT.FBT.LOW_ENTH.THERM.NG_BIOGAS</t>
  </si>
  <si>
    <t>UED.ktoe.PL.FBT.FBT.LOW_ENTH.THERM.SOLAR_GEO</t>
  </si>
  <si>
    <t>UED.ktoe.PL.FBT.FBT.LOW_ENTH.HP.AMBIENT</t>
  </si>
  <si>
    <t>UED.ktoe.PL.FBT.FBT.LOW_ENTH.THERM.ELEC</t>
  </si>
  <si>
    <t>UED.ktoe.PL.FBT.FBT.OVEN.THERM.TOTAL</t>
  </si>
  <si>
    <t>UED.ktoe.PL.FBT.FBT.OVEN.THERM.SOLIDS</t>
  </si>
  <si>
    <t>UED.ktoe.PL.FBT.FBT.OVEN.THERM.LPG</t>
  </si>
  <si>
    <t>UED.ktoe.PL.FBT.FBT.OVEN.THERM.DIESEL_LIQBIO</t>
  </si>
  <si>
    <t>UED.ktoe.PL.FBT.FBT.OVEN.THERM.RFO</t>
  </si>
  <si>
    <t>UED.ktoe.PL.FBT.FBT.OVEN.THERM.NG_BIOGAS</t>
  </si>
  <si>
    <t>UED.ktoe.PL.FBT.FBT.OVEN.ELEC.ELEC</t>
  </si>
  <si>
    <t>UED.ktoe.PL.FBT.FBT.OVEN_MICROW.MICROW.ELEC</t>
  </si>
  <si>
    <t>UED.ktoe.PL.FBT.FBT.PROC_HEAT.THERM.TOTAL</t>
  </si>
  <si>
    <t>UED.ktoe.PL.FBT.FBT.PROC_HEAT.THERM.SOLIDS</t>
  </si>
  <si>
    <t>UED.ktoe.PL.FBT.FBT.PROC_HEAT.THERM.LPG</t>
  </si>
  <si>
    <t>UED.ktoe.PL.FBT.FBT.PROC_HEAT.THERM.DIESEL_LIQBIO</t>
  </si>
  <si>
    <t>UED.ktoe.PL.FBT.FBT.PROC_HEAT.THERM.RFO</t>
  </si>
  <si>
    <t>UED.ktoe.PL.FBT.FBT.PROC_HEAT.THERM.NG_BIOGAS</t>
  </si>
  <si>
    <t>UED.ktoe.PL.FBT.FBT.PROC_HEAT.ELEC.ELEC</t>
  </si>
  <si>
    <t>UED.ktoe.PL.FBT.FBT.PROC_HEAT_MICROW.MICROW.ELEC</t>
  </si>
  <si>
    <t>UED.ktoe.PL.FBT.FBT.PROCESSING.TOTAL.TOTAL</t>
  </si>
  <si>
    <t>UED.ktoe.PL.FBT.FBT.PROCESSING.STEAM.SOLIDS</t>
  </si>
  <si>
    <t>UED.ktoe.PL.FBT.FBT.PROCESSING.STEAM.RFG</t>
  </si>
  <si>
    <t>UED.ktoe.PL.FBT.FBT.PROCESSING.STEAM.LPG</t>
  </si>
  <si>
    <t>UED.ktoe.PL.FBT.FBT.PROCESSING.STEAM.DIESEL_LIQBIO</t>
  </si>
  <si>
    <t>UED.ktoe.PL.FBT.FBT.PROCESSING.STEAM.RFO</t>
  </si>
  <si>
    <t>UED.ktoe.PL.FBT.FBT.PROCESSING.STEAM.OTHER</t>
  </si>
  <si>
    <t>UED.ktoe.PL.FBT.FBT.PROCESSING.STEAM.NG_BIOGAS</t>
  </si>
  <si>
    <t>UED.ktoe.PL.FBT.FBT.PROCESSING.STEAM.DERIVED</t>
  </si>
  <si>
    <t>UED.ktoe.PL.FBT.FBT.PROCESSING.STEAM.BIOMASS_WASTE</t>
  </si>
  <si>
    <t>UED.ktoe.PL.FBT.FBT.PROCESSING.STEAM.STEAM_DISTR</t>
  </si>
  <si>
    <t>UED.ktoe.PL.FBT.FBT.DRYING.TOTAL.TOTAL</t>
  </si>
  <si>
    <t>UED.ktoe.PL.FBT.FBT.DRYING.THERM.SOLIDS</t>
  </si>
  <si>
    <t>UED.ktoe.PL.FBT.FBT.DRYING.THERM.LPG</t>
  </si>
  <si>
    <t>UED.ktoe.PL.FBT.FBT.DRYING.THERM.DIESEL_LIQBIO</t>
  </si>
  <si>
    <t>UED.ktoe.PL.FBT.FBT.DRYING.THERM.RFO</t>
  </si>
  <si>
    <t>UED.ktoe.PL.FBT.FBT.DRYING.THERM.NG_BIOGAS</t>
  </si>
  <si>
    <t>UED.ktoe.PL.FBT.FBT.DRYING_STEAM.TOTAL.TOTAL</t>
  </si>
  <si>
    <t>UED.ktoe.PL.FBT.FBT.DRYING_STEAM.STEAM.SOLIDS</t>
  </si>
  <si>
    <t>UED.ktoe.PL.FBT.FBT.DRYING_STEAM.STEAM.RFG</t>
  </si>
  <si>
    <t>UED.ktoe.PL.FBT.FBT.DRYING_STEAM.STEAM.LPG</t>
  </si>
  <si>
    <t>UED.ktoe.PL.FBT.FBT.DRYING_STEAM.STEAM.DIESEL_LIQBIO</t>
  </si>
  <si>
    <t>UED.ktoe.PL.FBT.FBT.DRYING_STEAM.STEAM.RFO</t>
  </si>
  <si>
    <t>UED.ktoe.PL.FBT.FBT.DRYING_STEAM.STEAM.OTHER</t>
  </si>
  <si>
    <t>UED.ktoe.PL.FBT.FBT.DRYING_STEAM.STEAM.NG_BIOGAS</t>
  </si>
  <si>
    <t>UED.ktoe.PL.FBT.FBT.DRYING_STEAM.STEAM.DERIVED</t>
  </si>
  <si>
    <t>UED.ktoe.PL.FBT.FBT.DRYING_STEAM.STEAM.BIOMASS_WASTE</t>
  </si>
  <si>
    <t>UED.ktoe.PL.FBT.FBT.DRYING_STEAM.STEAM.STEAM_DISTR</t>
  </si>
  <si>
    <t>UED.ktoe.PL.FBT.FBT.DRYING_ELEC.ELEC.ELEC</t>
  </si>
  <si>
    <t>UED.ktoe.PL.FBT.FBT.DRYING_FREEZE.FREEZE_DRY.ELEC</t>
  </si>
  <si>
    <t>UED.ktoe.PL.FBT.FBT.DRYING_MICROW.MICROW.ELEC</t>
  </si>
  <si>
    <t>UED.ktoe.PL.FBT.FBT.PROC_COOL_THERM.THERM.NG_BIOGAS</t>
  </si>
  <si>
    <t>UED.ktoe.PL.FBT.FBT.PROC_COOL.TOTAL.TOTAL</t>
  </si>
  <si>
    <t>UED.ktoe.PL.FBT.FBT.PROC_COOL.STEAM.SOLIDS</t>
  </si>
  <si>
    <t>UED.ktoe.PL.FBT.FBT.PROC_COOL.STEAM.RFG</t>
  </si>
  <si>
    <t>UED.ktoe.PL.FBT.FBT.PROC_COOL.STEAM.LPG</t>
  </si>
  <si>
    <t>UED.ktoe.PL.FBT.FBT.PROC_COOL.STEAM.DIESEL_LIQBIO</t>
  </si>
  <si>
    <t>UED.ktoe.PL.FBT.FBT.PROC_COOL.STEAM.RFO</t>
  </si>
  <si>
    <t>UED.ktoe.PL.FBT.FBT.PROC_COOL.STEAM.OTHER</t>
  </si>
  <si>
    <t>UED.ktoe.PL.FBT.FBT.PROC_COOL.STEAM.NG_BIOGAS</t>
  </si>
  <si>
    <t>UED.ktoe.PL.FBT.FBT.PROC_COOL.STEAM.DERIVED</t>
  </si>
  <si>
    <t>UED.ktoe.PL.FBT.FBT.PROC_COOL.STEAM.BIOMASS_WASTE</t>
  </si>
  <si>
    <t>UED.ktoe.PL.FBT.FBT.PROC_COOL.STEAM.STEAM_DISTR</t>
  </si>
  <si>
    <t>UED.ktoe.PL.FBT.FBT.PROC_COOL_ELEC.ELEC.ELEC</t>
  </si>
  <si>
    <t>UED.ktoe.PL.FBT.FBT.GENERIC.MECH.ELEC</t>
  </si>
  <si>
    <t>FUEL_EMI.ktCO2.PL.FBT.FBT.TOTAL.TOTAL.TOTAL</t>
  </si>
  <si>
    <t>FUEL_EMI.ktCO2.PL.FBT.FBT.LIGHT.GENERIC.ELEC</t>
  </si>
  <si>
    <t>FUEL_EMI.ktCO2.PL.FBT.FBT.AIRCOMP.GENERIC.ELEC</t>
  </si>
  <si>
    <t>FUEL_EMI.ktCO2.PL.FBT.FBT.MOTOR.GENERIC.ELEC</t>
  </si>
  <si>
    <t>FUEL_EMI.ktCO2.PL.FBT.FBT.FANS.GENERIC.ELEC</t>
  </si>
  <si>
    <t>FUEL_EMI.ktCO2.PL.FBT.FBT.LOW_ENTH.TOTAL.TOTAL</t>
  </si>
  <si>
    <t>FUEL_EMI.ktCO2.PL.FBT.FBT.LOW_ENTH.THERM.DIESEL_LIQBIO</t>
  </si>
  <si>
    <t>FUEL_EMI.ktCO2.PL.FBT.FBT.LOW_ENTH.THERM.NG_BIOGAS</t>
  </si>
  <si>
    <t>FUEL_EMI.ktCO2.PL.FBT.FBT.LOW_ENTH.THERM.SOLAR_GEO</t>
  </si>
  <si>
    <t>FUEL_EMI.ktCO2.PL.FBT.FBT.LOW_ENTH.HP.AMBIENT</t>
  </si>
  <si>
    <t>FUEL_EMI.ktCO2.PL.FBT.FBT.LOW_ENTH.THERM.ELEC</t>
  </si>
  <si>
    <t>FUEL_EMI.ktCO2.PL.FBT.FBT.OVEN.THERM.TOTAL</t>
  </si>
  <si>
    <t>FUEL_EMI.ktCO2.PL.FBT.FBT.OVEN.THERM.SOLIDS</t>
  </si>
  <si>
    <t>FUEL_EMI.ktCO2.PL.FBT.FBT.OVEN.THERM.LPG</t>
  </si>
  <si>
    <t>FUEL_EMI.ktCO2.PL.FBT.FBT.OVEN.THERM.DIESEL_LIQBIO</t>
  </si>
  <si>
    <t>FUEL_EMI.ktCO2.PL.FBT.FBT.OVEN.THERM.RFO</t>
  </si>
  <si>
    <t>FUEL_EMI.ktCO2.PL.FBT.FBT.OVEN.THERM.NG_BIOGAS</t>
  </si>
  <si>
    <t>FUEL_EMI.ktCO2.PL.FBT.FBT.OVEN.ELEC.ELEC</t>
  </si>
  <si>
    <t>FUEL_EMI.ktCO2.PL.FBT.FBT.OVEN_MICROW.MICROW.ELEC</t>
  </si>
  <si>
    <t>FUEL_EMI.ktCO2.PL.FBT.FBT.PROC_HEAT.THERM.TOTAL</t>
  </si>
  <si>
    <t>FUEL_EMI.ktCO2.PL.FBT.FBT.PROC_HEAT.THERM.SOLIDS</t>
  </si>
  <si>
    <t>FUEL_EMI.ktCO2.PL.FBT.FBT.PROC_HEAT.THERM.LPG</t>
  </si>
  <si>
    <t>FUEL_EMI.ktCO2.PL.FBT.FBT.PROC_HEAT.THERM.DIESEL_LIQBIO</t>
  </si>
  <si>
    <t>FUEL_EMI.ktCO2.PL.FBT.FBT.PROC_HEAT.THERM.RFO</t>
  </si>
  <si>
    <t>FUEL_EMI.ktCO2.PL.FBT.FBT.PROC_HEAT.THERM.NG_BIOGAS</t>
  </si>
  <si>
    <t>FUEL_EMI.ktCO2.PL.FBT.FBT.PROC_HEAT.ELEC.ELEC</t>
  </si>
  <si>
    <t>FUEL_EMI.ktCO2.PL.FBT.FBT.PROC_HEAT_MICROW.MICROW.ELEC</t>
  </si>
  <si>
    <t>FUEL_EMI.ktCO2.PL.FBT.FBT.PROCESSING.TOTAL.TOTAL</t>
  </si>
  <si>
    <t>FUEL_EMI.ktCO2.PL.FBT.FBT.PROCESSING.STEAM.SOLIDS</t>
  </si>
  <si>
    <t>FUEL_EMI.ktCO2.PL.FBT.FBT.PROCESSING.STEAM.RFG</t>
  </si>
  <si>
    <t>FUEL_EMI.ktCO2.PL.FBT.FBT.PROCESSING.STEAM.LPG</t>
  </si>
  <si>
    <t>FUEL_EMI.ktCO2.PL.FBT.FBT.PROCESSING.STEAM.DIESEL_LIQBIO</t>
  </si>
  <si>
    <t>FUEL_EMI.ktCO2.PL.FBT.FBT.PROCESSING.STEAM.RFO</t>
  </si>
  <si>
    <t>FUEL_EMI.ktCO2.PL.FBT.FBT.PROCESSING.STEAM.OTHER</t>
  </si>
  <si>
    <t>FUEL_EMI.ktCO2.PL.FBT.FBT.PROCESSING.STEAM.NG_BIOGAS</t>
  </si>
  <si>
    <t>FUEL_EMI.ktCO2.PL.FBT.FBT.PROCESSING.STEAM.DERIVED</t>
  </si>
  <si>
    <t>FUEL_EMI.ktCO2.PL.FBT.FBT.PROCESSING.STEAM.BIOMASS_WASTE</t>
  </si>
  <si>
    <t>FUEL_EMI.ktCO2.PL.FBT.FBT.PROCESSING.STEAM.STEAM_DISTR</t>
  </si>
  <si>
    <t>FUEL_EMI.ktCO2.PL.FBT.FBT.DRYING.TOTAL.TOTAL</t>
  </si>
  <si>
    <t>FUEL_EMI.ktCO2.PL.FBT.FBT.DRYING.THERM.SOLIDS</t>
  </si>
  <si>
    <t>FUEL_EMI.ktCO2.PL.FBT.FBT.DRYING.THERM.LPG</t>
  </si>
  <si>
    <t>FUEL_EMI.ktCO2.PL.FBT.FBT.DRYING.THERM.DIESEL_LIQBIO</t>
  </si>
  <si>
    <t>FUEL_EMI.ktCO2.PL.FBT.FBT.DRYING.THERM.RFO</t>
  </si>
  <si>
    <t>FUEL_EMI.ktCO2.PL.FBT.FBT.DRYING.THERM.NG_BIOGAS</t>
  </si>
  <si>
    <t>FUEL_EMI.ktCO2.PL.FBT.FBT.DRYING_STEAM.TOTAL.TOTAL</t>
  </si>
  <si>
    <t>FUEL_EMI.ktCO2.PL.FBT.FBT.DRYING_STEAM.STEAM.SOLIDS</t>
  </si>
  <si>
    <t>FUEL_EMI.ktCO2.PL.FBT.FBT.DRYING_STEAM.STEAM.RFG</t>
  </si>
  <si>
    <t>FUEL_EMI.ktCO2.PL.FBT.FBT.DRYING_STEAM.STEAM.LPG</t>
  </si>
  <si>
    <t>FUEL_EMI.ktCO2.PL.FBT.FBT.DRYING_STEAM.STEAM.DIESEL_LIQBIO</t>
  </si>
  <si>
    <t>FUEL_EMI.ktCO2.PL.FBT.FBT.DRYING_STEAM.STEAM.RFO</t>
  </si>
  <si>
    <t>FUEL_EMI.ktCO2.PL.FBT.FBT.DRYING_STEAM.STEAM.OTHER</t>
  </si>
  <si>
    <t>FUEL_EMI.ktCO2.PL.FBT.FBT.DRYING_STEAM.STEAM.NG_BIOGAS</t>
  </si>
  <si>
    <t>FUEL_EMI.ktCO2.PL.FBT.FBT.DRYING_STEAM.STEAM.DERIVED</t>
  </si>
  <si>
    <t>FUEL_EMI.ktCO2.PL.FBT.FBT.DRYING_STEAM.STEAM.BIOMASS_WASTE</t>
  </si>
  <si>
    <t>FUEL_EMI.ktCO2.PL.FBT.FBT.DRYING_STEAM.STEAM.STEAM_DISTR</t>
  </si>
  <si>
    <t>FUEL_EMI.ktCO2.PL.FBT.FBT.DRYING_ELEC.ELEC.ELEC</t>
  </si>
  <si>
    <t>FUEL_EMI.ktCO2.PL.FBT.FBT.DRYING_FREEZE.FREEZE_DRY.ELEC</t>
  </si>
  <si>
    <t>FUEL_EMI.ktCO2.PL.FBT.FBT.DRYING_MICROW.MICROW.ELEC</t>
  </si>
  <si>
    <t>FUEL_EMI.ktCO2.PL.FBT.FBT.PROC_COOL_THERM.THERM.NG_BIOGAS</t>
  </si>
  <si>
    <t>FUEL_EMI.ktCO2.PL.FBT.FBT.PROC_COOL.TOTAL.TOTAL</t>
  </si>
  <si>
    <t>FUEL_EMI.ktCO2.PL.FBT.FBT.PROC_COOL.STEAM.SOLIDS</t>
  </si>
  <si>
    <t>FUEL_EMI.ktCO2.PL.FBT.FBT.PROC_COOL.STEAM.RFG</t>
  </si>
  <si>
    <t>FUEL_EMI.ktCO2.PL.FBT.FBT.PROC_COOL.STEAM.LPG</t>
  </si>
  <si>
    <t>FUEL_EMI.ktCO2.PL.FBT.FBT.PROC_COOL.STEAM.DIESEL_LIQBIO</t>
  </si>
  <si>
    <t>FUEL_EMI.ktCO2.PL.FBT.FBT.PROC_COOL.STEAM.RFO</t>
  </si>
  <si>
    <t>FUEL_EMI.ktCO2.PL.FBT.FBT.PROC_COOL.STEAM.OTHER</t>
  </si>
  <si>
    <t>FUEL_EMI.ktCO2.PL.FBT.FBT.PROC_COOL.STEAM.NG_BIOGAS</t>
  </si>
  <si>
    <t>FUEL_EMI.ktCO2.PL.FBT.FBT.PROC_COOL.STEAM.DERIVED</t>
  </si>
  <si>
    <t>FUEL_EMI.ktCO2.PL.FBT.FBT.PROC_COOL.STEAM.BIOMASS_WASTE</t>
  </si>
  <si>
    <t>FUEL_EMI.ktCO2.PL.FBT.FBT.PROC_COOL.STEAM.STEAM_DISTR</t>
  </si>
  <si>
    <t>FUEL_EMI.ktCO2.PL.FBT.FBT.PROC_COOL_ELEC.ELEC.ELEC</t>
  </si>
  <si>
    <t>FUEL_EMI.ktCO2.PL.FBT.FBT.GENERIC.MECH.ELEC</t>
  </si>
  <si>
    <t>VA.Meuro2015.PL.TRE.TRE</t>
  </si>
  <si>
    <t>OUTPUT.index.PL.TRE.TRE</t>
  </si>
  <si>
    <t>CAP.index.PL.TRE.TRE</t>
  </si>
  <si>
    <t>NEWCAP.index.PL.TRE.TRE</t>
  </si>
  <si>
    <t>FEC.ktoe.PL.TRE.TRE.TOTAL.TOTAL.TOTAL</t>
  </si>
  <si>
    <t>FEC.ktoe.PL.TRE.TRE.TOTAL.TOTAL.SOLIDS</t>
  </si>
  <si>
    <t>FEC.ktoe.PL.TRE.TRE.TOTAL.TOTAL.RFG</t>
  </si>
  <si>
    <t>FEC.ktoe.PL.TRE.TRE.TOTAL.TOTAL.LPG</t>
  </si>
  <si>
    <t>FEC.ktoe.PL.TRE.TRE.TOTAL.TOTAL.DIESEL</t>
  </si>
  <si>
    <t>FEC.ktoe.PL.TRE.TRE.TOTAL.TOTAL.RFO</t>
  </si>
  <si>
    <t>FEC.ktoe.PL.TRE.TRE.TOTAL.TOTAL.OTHER</t>
  </si>
  <si>
    <t>FEC.ktoe.PL.TRE.TRE.TOTAL.TOTAL.NG</t>
  </si>
  <si>
    <t>FEC.ktoe.PL.TRE.TRE.TOTAL.TOTAL.DERIVED</t>
  </si>
  <si>
    <t>FEC.ktoe.PL.TRE.TRE.TOTAL.TOTAL.BIOMASS_WASTE</t>
  </si>
  <si>
    <t>FEC.ktoe.PL.TRE.TRE.TOTAL.TOTAL.BIOGAS</t>
  </si>
  <si>
    <t>FEC.ktoe.PL.TRE.TRE.TOTAL.TOTAL.LIQBIO</t>
  </si>
  <si>
    <t>FEC.ktoe.PL.TRE.TRE.TOTAL.TOTAL.SOLAR</t>
  </si>
  <si>
    <t>FEC.ktoe.PL.TRE.TRE.TOTAL.TOTAL.GEO</t>
  </si>
  <si>
    <t>FEC.ktoe.PL.TRE.TRE.TOTAL.TOTAL.AMBIENT</t>
  </si>
  <si>
    <t>FEC.ktoe.PL.TRE.TRE.TOTAL.TOTAL.STEAM_DISTR</t>
  </si>
  <si>
    <t>FEC.ktoe.PL.TRE.TRE.TOTAL.TOTAL.ELEC</t>
  </si>
  <si>
    <t>FEC.ktoe.PL.TRE.TRE.LIGHT.GENERIC.ELEC</t>
  </si>
  <si>
    <t>FEC.ktoe.PL.TRE.TRE.AIRCOMP.GENERIC.ELEC</t>
  </si>
  <si>
    <t>FEC.ktoe.PL.TRE.TRE.MOTOR.GENERIC.ELEC</t>
  </si>
  <si>
    <t>FEC.ktoe.PL.TRE.TRE.FANS.GENERIC.ELEC</t>
  </si>
  <si>
    <t>FEC.ktoe.PL.TRE.TRE.LOW_ENTH.TOTAL.TOTAL</t>
  </si>
  <si>
    <t>FEC.ktoe.PL.TRE.TRE.LOW_ENTH.THERM.DIESEL_LIQBIO</t>
  </si>
  <si>
    <t>FEC.ktoe.PL.TRE.TRE.LOW_ENTH.THERM.NG_BIOGAS</t>
  </si>
  <si>
    <t>FEC.ktoe.PL.TRE.TRE.LOW_ENTH.THERM.SOLAR_GEO</t>
  </si>
  <si>
    <t>FEC.ktoe.PL.TRE.TRE.LOW_ENTH.HP.AMBIENT</t>
  </si>
  <si>
    <t>FEC.ktoe.PL.TRE.TRE.LOW_ENTH.THERM.ELEC</t>
  </si>
  <si>
    <t>Trans. Eq.: Foundries</t>
  </si>
  <si>
    <t>Trans. Eq.: Thermal Foundries</t>
  </si>
  <si>
    <t>FEC.ktoe.PL.TRE.TRE.FOUNDRY.THERM.TOTAL</t>
  </si>
  <si>
    <t>FEC.ktoe.PL.TRE.TRE.FOUNDRY.THERM.SOLIDS</t>
  </si>
  <si>
    <t>FEC.ktoe.PL.TRE.TRE.FOUNDRY.THERM.LPG</t>
  </si>
  <si>
    <t>FEC.ktoe.PL.TRE.TRE.FOUNDRY.THERM.DIESEL_LIQBIO</t>
  </si>
  <si>
    <t>FEC.ktoe.PL.TRE.TRE.FOUNDRY.THERM.RFO</t>
  </si>
  <si>
    <t>FEC.ktoe.PL.TRE.TRE.FOUNDRY.THERM.NG_BIOGAS</t>
  </si>
  <si>
    <t>Trans. Eq.: Electric Foundries</t>
  </si>
  <si>
    <t>FEC.ktoe.PL.TRE.TRE.FOUNDRY.ELEC.ELEC</t>
  </si>
  <si>
    <t>Trans. Eq.: Connection techniques</t>
  </si>
  <si>
    <t>Trans. Eq.: Thermal connection</t>
  </si>
  <si>
    <t>FEC.ktoe.PL.TRE.TRE.CONNECTION_THERM.THERM.NG_BIOGAS</t>
  </si>
  <si>
    <t>Trans. Eq.: Electric connection</t>
  </si>
  <si>
    <t>FEC.ktoe.PL.TRE.TRE.CONNECTION_ELEC.ELEC.ELEC</t>
  </si>
  <si>
    <t>Trans. Eq.: Heat treatment</t>
  </si>
  <si>
    <t>Trans. Eq.: Heat treatment - Thermal</t>
  </si>
  <si>
    <t>FEC.ktoe.PL.TRE.TRE.HEAT_TREAT.THERM.TOTAL</t>
  </si>
  <si>
    <t>FEC.ktoe.PL.TRE.TRE.HEAT_TREAT.THERM.SOLIDS</t>
  </si>
  <si>
    <t>FEC.ktoe.PL.TRE.TRE.HEAT_TREAT.THERM.LPG</t>
  </si>
  <si>
    <t>FEC.ktoe.PL.TRE.TRE.HEAT_TREAT.THERM.DIESEL_LIQBIO</t>
  </si>
  <si>
    <t>FEC.ktoe.PL.TRE.TRE.HEAT_TREAT.THERM.RFO</t>
  </si>
  <si>
    <t>FEC.ktoe.PL.TRE.TRE.HEAT_TREAT.THERM.NG_BIOGAS</t>
  </si>
  <si>
    <t>Trans. Eq.: Heat treatment - Electric</t>
  </si>
  <si>
    <t>FEC.ktoe.PL.TRE.TRE.HEAT_TREAT.ELEC.ELEC</t>
  </si>
  <si>
    <t>Trans. Eq.: Steam processing</t>
  </si>
  <si>
    <t>FEC.ktoe.PL.TRE.TRE.PROCESSING.TOTAL.TOTAL</t>
  </si>
  <si>
    <t>FEC.ktoe.PL.TRE.TRE.PROCESSING.STEAM.SOLIDS</t>
  </si>
  <si>
    <t>FEC.ktoe.PL.TRE.TRE.PROCESSING.STEAM.RFG</t>
  </si>
  <si>
    <t>FEC.ktoe.PL.TRE.TRE.PROCESSING.STEAM.LPG</t>
  </si>
  <si>
    <t>FEC.ktoe.PL.TRE.TRE.PROCESSING.STEAM.DIESEL_LIQBIO</t>
  </si>
  <si>
    <t>FEC.ktoe.PL.TRE.TRE.PROCESSING.STEAM.RFO</t>
  </si>
  <si>
    <t>FEC.ktoe.PL.TRE.TRE.PROCESSING.STEAM.OTHER</t>
  </si>
  <si>
    <t>FEC.ktoe.PL.TRE.TRE.PROCESSING.STEAM.NG_BIOGAS</t>
  </si>
  <si>
    <t>FEC.ktoe.PL.TRE.TRE.PROCESSING.STEAM.DERIVED</t>
  </si>
  <si>
    <t>FEC.ktoe.PL.TRE.TRE.PROCESSING.STEAM.BIOMASS_WASTE</t>
  </si>
  <si>
    <t>FEC.ktoe.PL.TRE.TRE.PROCESSING.STEAM.STEAM_DISTR</t>
  </si>
  <si>
    <t>Trans. Eq.: General machinery</t>
  </si>
  <si>
    <t>FEC.ktoe.PL.TRE.TRE.GENERIC.MECH.ELEC</t>
  </si>
  <si>
    <t>Trans. Eq.: Product finishing</t>
  </si>
  <si>
    <t>FEC.ktoe.PL.TRE.TRE.FINISHING.THERM.ELEC</t>
  </si>
  <si>
    <t>UED.ktoe.PL.TRE.TRE.TOTAL.TOTAL.TOTAL</t>
  </si>
  <si>
    <t>UED.ktoe.PL.TRE.TRE.LIGHT.GENERIC.ELEC</t>
  </si>
  <si>
    <t>UED.ktoe.PL.TRE.TRE.AIRCOMP.GENERIC.ELEC</t>
  </si>
  <si>
    <t>UED.ktoe.PL.TRE.TRE.MOTOR.GENERIC.ELEC</t>
  </si>
  <si>
    <t>UED.ktoe.PL.TRE.TRE.FANS.GENERIC.ELEC</t>
  </si>
  <si>
    <t>UED.ktoe.PL.TRE.TRE.LOW_ENTH.TOTAL.TOTAL</t>
  </si>
  <si>
    <t>UED.ktoe.PL.TRE.TRE.LOW_ENTH.THERM.DIESEL_LIQBIO</t>
  </si>
  <si>
    <t>UED.ktoe.PL.TRE.TRE.LOW_ENTH.THERM.NG_BIOGAS</t>
  </si>
  <si>
    <t>UED.ktoe.PL.TRE.TRE.LOW_ENTH.THERM.SOLAR_GEO</t>
  </si>
  <si>
    <t>UED.ktoe.PL.TRE.TRE.LOW_ENTH.HP.AMBIENT</t>
  </si>
  <si>
    <t>UED.ktoe.PL.TRE.TRE.LOW_ENTH.THERM.ELEC</t>
  </si>
  <si>
    <t>UED.ktoe.PL.TRE.TRE.FOUNDRY.THERM.TOTAL</t>
  </si>
  <si>
    <t>UED.ktoe.PL.TRE.TRE.FOUNDRY.THERM.SOLIDS</t>
  </si>
  <si>
    <t>UED.ktoe.PL.TRE.TRE.FOUNDRY.THERM.LPG</t>
  </si>
  <si>
    <t>UED.ktoe.PL.TRE.TRE.FOUNDRY.THERM.DIESEL_LIQBIO</t>
  </si>
  <si>
    <t>UED.ktoe.PL.TRE.TRE.FOUNDRY.THERM.RFO</t>
  </si>
  <si>
    <t>UED.ktoe.PL.TRE.TRE.FOUNDRY.THERM.NG_BIOGAS</t>
  </si>
  <si>
    <t>UED.ktoe.PL.TRE.TRE.FOUNDRY.ELEC.ELEC</t>
  </si>
  <si>
    <t>UED.ktoe.PL.TRE.TRE.CONNECTION_THERM.THERM.NG_BIOGAS</t>
  </si>
  <si>
    <t>UED.ktoe.PL.TRE.TRE.CONNECTION_ELEC.ELEC.ELEC</t>
  </si>
  <si>
    <t>UED.ktoe.PL.TRE.TRE.HEAT_TREAT.THERM.TOTAL</t>
  </si>
  <si>
    <t>UED.ktoe.PL.TRE.TRE.HEAT_TREAT.THERM.SOLIDS</t>
  </si>
  <si>
    <t>UED.ktoe.PL.TRE.TRE.HEAT_TREAT.THERM.LPG</t>
  </si>
  <si>
    <t>UED.ktoe.PL.TRE.TRE.HEAT_TREAT.THERM.DIESEL_LIQBIO</t>
  </si>
  <si>
    <t>UED.ktoe.PL.TRE.TRE.HEAT_TREAT.THERM.RFO</t>
  </si>
  <si>
    <t>UED.ktoe.PL.TRE.TRE.HEAT_TREAT.THERM.NG_BIOGAS</t>
  </si>
  <si>
    <t>UED.ktoe.PL.TRE.TRE.HEAT_TREAT.ELEC.ELEC</t>
  </si>
  <si>
    <t>UED.ktoe.PL.TRE.TRE.PROCESSING.TOTAL.TOTAL</t>
  </si>
  <si>
    <t>UED.ktoe.PL.TRE.TRE.PROCESSING.STEAM.SOLIDS</t>
  </si>
  <si>
    <t>UED.ktoe.PL.TRE.TRE.PROCESSING.STEAM.RFG</t>
  </si>
  <si>
    <t>UED.ktoe.PL.TRE.TRE.PROCESSING.STEAM.LPG</t>
  </si>
  <si>
    <t>UED.ktoe.PL.TRE.TRE.PROCESSING.STEAM.DIESEL_LIQBIO</t>
  </si>
  <si>
    <t>UED.ktoe.PL.TRE.TRE.PROCESSING.STEAM.RFO</t>
  </si>
  <si>
    <t>UED.ktoe.PL.TRE.TRE.PROCESSING.STEAM.OTHER</t>
  </si>
  <si>
    <t>UED.ktoe.PL.TRE.TRE.PROCESSING.STEAM.NG_BIOGAS</t>
  </si>
  <si>
    <t>UED.ktoe.PL.TRE.TRE.PROCESSING.STEAM.DERIVED</t>
  </si>
  <si>
    <t>UED.ktoe.PL.TRE.TRE.PROCESSING.STEAM.BIOMASS_WASTE</t>
  </si>
  <si>
    <t>UED.ktoe.PL.TRE.TRE.PROCESSING.STEAM.STEAM_DISTR</t>
  </si>
  <si>
    <t>UED.ktoe.PL.TRE.TRE.GENERIC.MECH.ELEC</t>
  </si>
  <si>
    <t>UED.ktoe.PL.TRE.TRE.FINISHING.THERM.ELEC</t>
  </si>
  <si>
    <t>FUEL_EMI.ktCO2.PL.TRE.TRE.TOTAL.TOTAL.TOTAL</t>
  </si>
  <si>
    <t>FUEL_EMI.ktCO2.PL.TRE.TRE.LIGHT.GENERIC.ELEC</t>
  </si>
  <si>
    <t>FUEL_EMI.ktCO2.PL.TRE.TRE.AIRCOMP.GENERIC.ELEC</t>
  </si>
  <si>
    <t>FUEL_EMI.ktCO2.PL.TRE.TRE.MOTOR.GENERIC.ELEC</t>
  </si>
  <si>
    <t>FUEL_EMI.ktCO2.PL.TRE.TRE.FANS.GENERIC.ELEC</t>
  </si>
  <si>
    <t>FUEL_EMI.ktCO2.PL.TRE.TRE.LOW_ENTH.TOTAL.TOTAL</t>
  </si>
  <si>
    <t>FUEL_EMI.ktCO2.PL.TRE.TRE.LOW_ENTH.THERM.DIESEL_LIQBIO</t>
  </si>
  <si>
    <t>FUEL_EMI.ktCO2.PL.TRE.TRE.LOW_ENTH.THERM.NG_BIOGAS</t>
  </si>
  <si>
    <t>FUEL_EMI.ktCO2.PL.TRE.TRE.LOW_ENTH.THERM.SOLAR_GEO</t>
  </si>
  <si>
    <t>FUEL_EMI.ktCO2.PL.TRE.TRE.LOW_ENTH.HP.AMBIENT</t>
  </si>
  <si>
    <t>FUEL_EMI.ktCO2.PL.TRE.TRE.LOW_ENTH.THERM.ELEC</t>
  </si>
  <si>
    <t>FUEL_EMI.ktCO2.PL.TRE.TRE.FOUNDRY.THERM.TOTAL</t>
  </si>
  <si>
    <t>FUEL_EMI.ktCO2.PL.TRE.TRE.FOUNDRY.THERM.SOLIDS</t>
  </si>
  <si>
    <t>FUEL_EMI.ktCO2.PL.TRE.TRE.FOUNDRY.THERM.LPG</t>
  </si>
  <si>
    <t>FUEL_EMI.ktCO2.PL.TRE.TRE.FOUNDRY.THERM.DIESEL_LIQBIO</t>
  </si>
  <si>
    <t>FUEL_EMI.ktCO2.PL.TRE.TRE.FOUNDRY.THERM.RFO</t>
  </si>
  <si>
    <t>FUEL_EMI.ktCO2.PL.TRE.TRE.FOUNDRY.THERM.NG_BIOGAS</t>
  </si>
  <si>
    <t>FUEL_EMI.ktCO2.PL.TRE.TRE.FOUNDRY.ELEC.ELEC</t>
  </si>
  <si>
    <t>FUEL_EMI.ktCO2.PL.TRE.TRE.CONNECTION_THERM.THERM.NG_BIOGAS</t>
  </si>
  <si>
    <t>FUEL_EMI.ktCO2.PL.TRE.TRE.CONNECTION_ELEC.ELEC.ELEC</t>
  </si>
  <si>
    <t>FUEL_EMI.ktCO2.PL.TRE.TRE.HEAT_TREAT.THERM.TOTAL</t>
  </si>
  <si>
    <t>FUEL_EMI.ktCO2.PL.TRE.TRE.HEAT_TREAT.THERM.SOLIDS</t>
  </si>
  <si>
    <t>FUEL_EMI.ktCO2.PL.TRE.TRE.HEAT_TREAT.THERM.LPG</t>
  </si>
  <si>
    <t>FUEL_EMI.ktCO2.PL.TRE.TRE.HEAT_TREAT.THERM.DIESEL_LIQBIO</t>
  </si>
  <si>
    <t>FUEL_EMI.ktCO2.PL.TRE.TRE.HEAT_TREAT.THERM.RFO</t>
  </si>
  <si>
    <t>FUEL_EMI.ktCO2.PL.TRE.TRE.HEAT_TREAT.THERM.NG_BIOGAS</t>
  </si>
  <si>
    <t>FUEL_EMI.ktCO2.PL.TRE.TRE.HEAT_TREAT.ELEC.ELEC</t>
  </si>
  <si>
    <t>FUEL_EMI.ktCO2.PL.TRE.TRE.PROCESSING.TOTAL.TOTAL</t>
  </si>
  <si>
    <t>FUEL_EMI.ktCO2.PL.TRE.TRE.PROCESSING.STEAM.SOLIDS</t>
  </si>
  <si>
    <t>FUEL_EMI.ktCO2.PL.TRE.TRE.PROCESSING.STEAM.RFG</t>
  </si>
  <si>
    <t>FUEL_EMI.ktCO2.PL.TRE.TRE.PROCESSING.STEAM.LPG</t>
  </si>
  <si>
    <t>FUEL_EMI.ktCO2.PL.TRE.TRE.PROCESSING.STEAM.DIESEL_LIQBIO</t>
  </si>
  <si>
    <t>FUEL_EMI.ktCO2.PL.TRE.TRE.PROCESSING.STEAM.RFO</t>
  </si>
  <si>
    <t>FUEL_EMI.ktCO2.PL.TRE.TRE.PROCESSING.STEAM.OTHER</t>
  </si>
  <si>
    <t>FUEL_EMI.ktCO2.PL.TRE.TRE.PROCESSING.STEAM.NG_BIOGAS</t>
  </si>
  <si>
    <t>FUEL_EMI.ktCO2.PL.TRE.TRE.PROCESSING.STEAM.DERIVED</t>
  </si>
  <si>
    <t>FUEL_EMI.ktCO2.PL.TRE.TRE.PROCESSING.STEAM.BIOMASS_WASTE</t>
  </si>
  <si>
    <t>FUEL_EMI.ktCO2.PL.TRE.TRE.PROCESSING.STEAM.STEAM_DISTR</t>
  </si>
  <si>
    <t>FUEL_EMI.ktCO2.PL.TRE.TRE.GENERIC.MECH.ELEC</t>
  </si>
  <si>
    <t>FUEL_EMI.ktCO2.PL.TRE.TRE.FINISHING.THERM.ELEC</t>
  </si>
  <si>
    <t>VA.Meuro2015.PL.MAE.MAE</t>
  </si>
  <si>
    <t>OUTPUT.index.PL.MAE.MAE</t>
  </si>
  <si>
    <t>CAP.index.PL.MAE.MAE</t>
  </si>
  <si>
    <t>NEWCAP.index.PL.MAE.MAE</t>
  </si>
  <si>
    <t>FEC.ktoe.PL.MAE.MAE.TOTAL.TOTAL.TOTAL</t>
  </si>
  <si>
    <t>FEC.ktoe.PL.MAE.MAE.TOTAL.TOTAL.SOLIDS</t>
  </si>
  <si>
    <t>FEC.ktoe.PL.MAE.MAE.TOTAL.TOTAL.RFG</t>
  </si>
  <si>
    <t>FEC.ktoe.PL.MAE.MAE.TOTAL.TOTAL.LPG</t>
  </si>
  <si>
    <t>FEC.ktoe.PL.MAE.MAE.TOTAL.TOTAL.DIESEL</t>
  </si>
  <si>
    <t>FEC.ktoe.PL.MAE.MAE.TOTAL.TOTAL.RFO</t>
  </si>
  <si>
    <t>FEC.ktoe.PL.MAE.MAE.TOTAL.TOTAL.OTHER</t>
  </si>
  <si>
    <t>FEC.ktoe.PL.MAE.MAE.TOTAL.TOTAL.NG</t>
  </si>
  <si>
    <t>FEC.ktoe.PL.MAE.MAE.TOTAL.TOTAL.DERIVED</t>
  </si>
  <si>
    <t>FEC.ktoe.PL.MAE.MAE.TOTAL.TOTAL.BIOMASS_WASTE</t>
  </si>
  <si>
    <t>FEC.ktoe.PL.MAE.MAE.TOTAL.TOTAL.BIOGAS</t>
  </si>
  <si>
    <t>FEC.ktoe.PL.MAE.MAE.TOTAL.TOTAL.LIQBIO</t>
  </si>
  <si>
    <t>FEC.ktoe.PL.MAE.MAE.TOTAL.TOTAL.SOLAR</t>
  </si>
  <si>
    <t>FEC.ktoe.PL.MAE.MAE.TOTAL.TOTAL.GEO</t>
  </si>
  <si>
    <t>FEC.ktoe.PL.MAE.MAE.TOTAL.TOTAL.AMBIENT</t>
  </si>
  <si>
    <t>FEC.ktoe.PL.MAE.MAE.TOTAL.TOTAL.STEAM_DISTR</t>
  </si>
  <si>
    <t>FEC.ktoe.PL.MAE.MAE.TOTAL.TOTAL.ELEC</t>
  </si>
  <si>
    <t>FEC.ktoe.PL.MAE.MAE.LIGHT.GENERIC.ELEC</t>
  </si>
  <si>
    <t>FEC.ktoe.PL.MAE.MAE.AIRCOMP.GENERIC.ELEC</t>
  </si>
  <si>
    <t>FEC.ktoe.PL.MAE.MAE.MOTOR.GENERIC.ELEC</t>
  </si>
  <si>
    <t>FEC.ktoe.PL.MAE.MAE.FANS.GENERIC.ELEC</t>
  </si>
  <si>
    <t>FEC.ktoe.PL.MAE.MAE.LOW_ENTH.TOTAL.TOTAL</t>
  </si>
  <si>
    <t>FEC.ktoe.PL.MAE.MAE.LOW_ENTH.THERM.DIESEL_LIQBIO</t>
  </si>
  <si>
    <t>FEC.ktoe.PL.MAE.MAE.LOW_ENTH.THERM.NG_BIOGAS</t>
  </si>
  <si>
    <t>FEC.ktoe.PL.MAE.MAE.LOW_ENTH.THERM.SOLAR_GEO</t>
  </si>
  <si>
    <t>FEC.ktoe.PL.MAE.MAE.LOW_ENTH.HP.AMBIENT</t>
  </si>
  <si>
    <t>FEC.ktoe.PL.MAE.MAE.LOW_ENTH.THERM.ELEC</t>
  </si>
  <si>
    <t>Mach. Eq.: Foundries</t>
  </si>
  <si>
    <t>Mach. Eq.: Thermal Foundries</t>
  </si>
  <si>
    <t>FEC.ktoe.PL.MAE.MAE.FOUNDRY.THERM.TOTAL</t>
  </si>
  <si>
    <t>FEC.ktoe.PL.MAE.MAE.FOUNDRY.THERM.SOLIDS</t>
  </si>
  <si>
    <t>FEC.ktoe.PL.MAE.MAE.FOUNDRY.THERM.LPG</t>
  </si>
  <si>
    <t>FEC.ktoe.PL.MAE.MAE.FOUNDRY.THERM.DIESEL_LIQBIO</t>
  </si>
  <si>
    <t>FEC.ktoe.PL.MAE.MAE.FOUNDRY.THERM.RFO</t>
  </si>
  <si>
    <t>FEC.ktoe.PL.MAE.MAE.FOUNDRY.THERM.NG_BIOGAS</t>
  </si>
  <si>
    <t>Mach. Eq.: Electric Foundries</t>
  </si>
  <si>
    <t>FEC.ktoe.PL.MAE.MAE.FOUNDRY.ELEC.ELEC</t>
  </si>
  <si>
    <t>Mach. Eq.: Connection techniques</t>
  </si>
  <si>
    <t>Mach. Eq.: Thermal connection</t>
  </si>
  <si>
    <t>FEC.ktoe.PL.MAE.MAE.CONNECTION_THERM.THERM.NG_BIOGAS</t>
  </si>
  <si>
    <t>Mach. Eq.: Electric connection</t>
  </si>
  <si>
    <t>FEC.ktoe.PL.MAE.MAE.CONNECTION_ELEC.ELEC.ELEC</t>
  </si>
  <si>
    <t>Mach. Eq.: Heat treatment</t>
  </si>
  <si>
    <t>Mach. Eq.: Heat treatment - Thermal</t>
  </si>
  <si>
    <t>FEC.ktoe.PL.MAE.MAE.HEAT_TREAT.THERM.TOTAL</t>
  </si>
  <si>
    <t>FEC.ktoe.PL.MAE.MAE.HEAT_TREAT.THERM.SOLIDS</t>
  </si>
  <si>
    <t>FEC.ktoe.PL.MAE.MAE.HEAT_TREAT.THERM.LPG</t>
  </si>
  <si>
    <t>FEC.ktoe.PL.MAE.MAE.HEAT_TREAT.THERM.DIESEL_LIQBIO</t>
  </si>
  <si>
    <t>FEC.ktoe.PL.MAE.MAE.HEAT_TREAT.THERM.RFO</t>
  </si>
  <si>
    <t>FEC.ktoe.PL.MAE.MAE.HEAT_TREAT.THERM.NG_BIOGAS</t>
  </si>
  <si>
    <t>Mach. Eq.: Heat treatment - Electric</t>
  </si>
  <si>
    <t>FEC.ktoe.PL.MAE.MAE.HEAT_TREAT.ELEC.ELEC</t>
  </si>
  <si>
    <t>Mach. Eq.: Steam processing</t>
  </si>
  <si>
    <t>FEC.ktoe.PL.MAE.MAE.PROCESSING.TOTAL.TOTAL</t>
  </si>
  <si>
    <t>FEC.ktoe.PL.MAE.MAE.PROCESSING.STEAM.SOLIDS</t>
  </si>
  <si>
    <t>FEC.ktoe.PL.MAE.MAE.PROCESSING.STEAM.RFG</t>
  </si>
  <si>
    <t>FEC.ktoe.PL.MAE.MAE.PROCESSING.STEAM.LPG</t>
  </si>
  <si>
    <t>FEC.ktoe.PL.MAE.MAE.PROCESSING.STEAM.DIESEL_LIQBIO</t>
  </si>
  <si>
    <t>FEC.ktoe.PL.MAE.MAE.PROCESSING.STEAM.RFO</t>
  </si>
  <si>
    <t>FEC.ktoe.PL.MAE.MAE.PROCESSING.STEAM.OTHER</t>
  </si>
  <si>
    <t>FEC.ktoe.PL.MAE.MAE.PROCESSING.STEAM.NG_BIOGAS</t>
  </si>
  <si>
    <t>FEC.ktoe.PL.MAE.MAE.PROCESSING.STEAM.DERIVED</t>
  </si>
  <si>
    <t>FEC.ktoe.PL.MAE.MAE.PROCESSING.STEAM.BIOMASS_WASTE</t>
  </si>
  <si>
    <t>FEC.ktoe.PL.MAE.MAE.PROCESSING.STEAM.STEAM_DISTR</t>
  </si>
  <si>
    <t>Mach. Eq.: General machinery</t>
  </si>
  <si>
    <t>FEC.ktoe.PL.MAE.MAE.GENERIC.MECH.ELEC</t>
  </si>
  <si>
    <t>Mach. Eq.: Product finishing</t>
  </si>
  <si>
    <t>FEC.ktoe.PL.MAE.MAE.FINISHING.THERM.ELEC</t>
  </si>
  <si>
    <t>UED.ktoe.PL.MAE.MAE.TOTAL.TOTAL.TOTAL</t>
  </si>
  <si>
    <t>UED.ktoe.PL.MAE.MAE.LIGHT.GENERIC.ELEC</t>
  </si>
  <si>
    <t>UED.ktoe.PL.MAE.MAE.AIRCOMP.GENERIC.ELEC</t>
  </si>
  <si>
    <t>UED.ktoe.PL.MAE.MAE.MOTOR.GENERIC.ELEC</t>
  </si>
  <si>
    <t>UED.ktoe.PL.MAE.MAE.FANS.GENERIC.ELEC</t>
  </si>
  <si>
    <t>UED.ktoe.PL.MAE.MAE.LOW_ENTH.TOTAL.TOTAL</t>
  </si>
  <si>
    <t>UED.ktoe.PL.MAE.MAE.LOW_ENTH.THERM.DIESEL_LIQBIO</t>
  </si>
  <si>
    <t>UED.ktoe.PL.MAE.MAE.LOW_ENTH.THERM.NG_BIOGAS</t>
  </si>
  <si>
    <t>UED.ktoe.PL.MAE.MAE.LOW_ENTH.THERM.SOLAR_GEO</t>
  </si>
  <si>
    <t>UED.ktoe.PL.MAE.MAE.LOW_ENTH.HP.AMBIENT</t>
  </si>
  <si>
    <t>UED.ktoe.PL.MAE.MAE.LOW_ENTH.THERM.ELEC</t>
  </si>
  <si>
    <t>UED.ktoe.PL.MAE.MAE.FOUNDRY.THERM.TOTAL</t>
  </si>
  <si>
    <t>UED.ktoe.PL.MAE.MAE.FOUNDRY.THERM.SOLIDS</t>
  </si>
  <si>
    <t>UED.ktoe.PL.MAE.MAE.FOUNDRY.THERM.LPG</t>
  </si>
  <si>
    <t>UED.ktoe.PL.MAE.MAE.FOUNDRY.THERM.DIESEL_LIQBIO</t>
  </si>
  <si>
    <t>UED.ktoe.PL.MAE.MAE.FOUNDRY.THERM.RFO</t>
  </si>
  <si>
    <t>UED.ktoe.PL.MAE.MAE.FOUNDRY.THERM.NG_BIOGAS</t>
  </si>
  <si>
    <t>UED.ktoe.PL.MAE.MAE.FOUNDRY.ELEC.ELEC</t>
  </si>
  <si>
    <t>UED.ktoe.PL.MAE.MAE.CONNECTION_THERM.THERM.NG_BIOGAS</t>
  </si>
  <si>
    <t>UED.ktoe.PL.MAE.MAE.CONNECTION_ELEC.ELEC.ELEC</t>
  </si>
  <si>
    <t>UED.ktoe.PL.MAE.MAE.HEAT_TREAT.THERM.TOTAL</t>
  </si>
  <si>
    <t>UED.ktoe.PL.MAE.MAE.HEAT_TREAT.THERM.SOLIDS</t>
  </si>
  <si>
    <t>UED.ktoe.PL.MAE.MAE.HEAT_TREAT.THERM.LPG</t>
  </si>
  <si>
    <t>UED.ktoe.PL.MAE.MAE.HEAT_TREAT.THERM.DIESEL_LIQBIO</t>
  </si>
  <si>
    <t>UED.ktoe.PL.MAE.MAE.HEAT_TREAT.THERM.RFO</t>
  </si>
  <si>
    <t>UED.ktoe.PL.MAE.MAE.HEAT_TREAT.THERM.NG_BIOGAS</t>
  </si>
  <si>
    <t>UED.ktoe.PL.MAE.MAE.HEAT_TREAT.ELEC.ELEC</t>
  </si>
  <si>
    <t>UED.ktoe.PL.MAE.MAE.PROCESSING.TOTAL.TOTAL</t>
  </si>
  <si>
    <t>UED.ktoe.PL.MAE.MAE.PROCESSING.STEAM.SOLIDS</t>
  </si>
  <si>
    <t>UED.ktoe.PL.MAE.MAE.PROCESSING.STEAM.RFG</t>
  </si>
  <si>
    <t>UED.ktoe.PL.MAE.MAE.PROCESSING.STEAM.LPG</t>
  </si>
  <si>
    <t>UED.ktoe.PL.MAE.MAE.PROCESSING.STEAM.DIESEL_LIQBIO</t>
  </si>
  <si>
    <t>UED.ktoe.PL.MAE.MAE.PROCESSING.STEAM.RFO</t>
  </si>
  <si>
    <t>UED.ktoe.PL.MAE.MAE.PROCESSING.STEAM.OTHER</t>
  </si>
  <si>
    <t>UED.ktoe.PL.MAE.MAE.PROCESSING.STEAM.NG_BIOGAS</t>
  </si>
  <si>
    <t>UED.ktoe.PL.MAE.MAE.PROCESSING.STEAM.DERIVED</t>
  </si>
  <si>
    <t>UED.ktoe.PL.MAE.MAE.PROCESSING.STEAM.BIOMASS_WASTE</t>
  </si>
  <si>
    <t>UED.ktoe.PL.MAE.MAE.PROCESSING.STEAM.STEAM_DISTR</t>
  </si>
  <si>
    <t>UED.ktoe.PL.MAE.MAE.GENERIC.MECH.ELEC</t>
  </si>
  <si>
    <t>UED.ktoe.PL.MAE.MAE.FINISHING.THERM.ELEC</t>
  </si>
  <si>
    <t>FUEL_EMI.ktCO2.PL.MAE.MAE.TOTAL.TOTAL.TOTAL</t>
  </si>
  <si>
    <t>FUEL_EMI.ktCO2.PL.MAE.MAE.LIGHT.GENERIC.ELEC</t>
  </si>
  <si>
    <t>FUEL_EMI.ktCO2.PL.MAE.MAE.AIRCOMP.GENERIC.ELEC</t>
  </si>
  <si>
    <t>FUEL_EMI.ktCO2.PL.MAE.MAE.MOTOR.GENERIC.ELEC</t>
  </si>
  <si>
    <t>FUEL_EMI.ktCO2.PL.MAE.MAE.FANS.GENERIC.ELEC</t>
  </si>
  <si>
    <t>FUEL_EMI.ktCO2.PL.MAE.MAE.LOW_ENTH.TOTAL.TOTAL</t>
  </si>
  <si>
    <t>FUEL_EMI.ktCO2.PL.MAE.MAE.LOW_ENTH.THERM.DIESEL_LIQBIO</t>
  </si>
  <si>
    <t>FUEL_EMI.ktCO2.PL.MAE.MAE.LOW_ENTH.THERM.NG_BIOGAS</t>
  </si>
  <si>
    <t>FUEL_EMI.ktCO2.PL.MAE.MAE.LOW_ENTH.THERM.SOLAR_GEO</t>
  </si>
  <si>
    <t>FUEL_EMI.ktCO2.PL.MAE.MAE.LOW_ENTH.HP.AMBIENT</t>
  </si>
  <si>
    <t>FUEL_EMI.ktCO2.PL.MAE.MAE.LOW_ENTH.THERM.ELEC</t>
  </si>
  <si>
    <t>FUEL_EMI.ktCO2.PL.MAE.MAE.FOUNDRY.THERM.TOTAL</t>
  </si>
  <si>
    <t>FUEL_EMI.ktCO2.PL.MAE.MAE.FOUNDRY.THERM.SOLIDS</t>
  </si>
  <si>
    <t>FUEL_EMI.ktCO2.PL.MAE.MAE.FOUNDRY.THERM.LPG</t>
  </si>
  <si>
    <t>FUEL_EMI.ktCO2.PL.MAE.MAE.FOUNDRY.THERM.DIESEL_LIQBIO</t>
  </si>
  <si>
    <t>FUEL_EMI.ktCO2.PL.MAE.MAE.FOUNDRY.THERM.RFO</t>
  </si>
  <si>
    <t>FUEL_EMI.ktCO2.PL.MAE.MAE.FOUNDRY.THERM.NG_BIOGAS</t>
  </si>
  <si>
    <t>FUEL_EMI.ktCO2.PL.MAE.MAE.FOUNDRY.ELEC.ELEC</t>
  </si>
  <si>
    <t>FUEL_EMI.ktCO2.PL.MAE.MAE.CONNECTION_THERM.THERM.NG_BIOGAS</t>
  </si>
  <si>
    <t>FUEL_EMI.ktCO2.PL.MAE.MAE.CONNECTION_ELEC.ELEC.ELEC</t>
  </si>
  <si>
    <t>FUEL_EMI.ktCO2.PL.MAE.MAE.HEAT_TREAT.THERM.TOTAL</t>
  </si>
  <si>
    <t>FUEL_EMI.ktCO2.PL.MAE.MAE.HEAT_TREAT.THERM.SOLIDS</t>
  </si>
  <si>
    <t>FUEL_EMI.ktCO2.PL.MAE.MAE.HEAT_TREAT.THERM.LPG</t>
  </si>
  <si>
    <t>FUEL_EMI.ktCO2.PL.MAE.MAE.HEAT_TREAT.THERM.DIESEL_LIQBIO</t>
  </si>
  <si>
    <t>FUEL_EMI.ktCO2.PL.MAE.MAE.HEAT_TREAT.THERM.RFO</t>
  </si>
  <si>
    <t>FUEL_EMI.ktCO2.PL.MAE.MAE.HEAT_TREAT.THERM.NG_BIOGAS</t>
  </si>
  <si>
    <t>FUEL_EMI.ktCO2.PL.MAE.MAE.HEAT_TREAT.ELEC.ELEC</t>
  </si>
  <si>
    <t>FUEL_EMI.ktCO2.PL.MAE.MAE.PROCESSING.TOTAL.TOTAL</t>
  </si>
  <si>
    <t>FUEL_EMI.ktCO2.PL.MAE.MAE.PROCESSING.STEAM.SOLIDS</t>
  </si>
  <si>
    <t>FUEL_EMI.ktCO2.PL.MAE.MAE.PROCESSING.STEAM.RFG</t>
  </si>
  <si>
    <t>FUEL_EMI.ktCO2.PL.MAE.MAE.PROCESSING.STEAM.LPG</t>
  </si>
  <si>
    <t>FUEL_EMI.ktCO2.PL.MAE.MAE.PROCESSING.STEAM.DIESEL_LIQBIO</t>
  </si>
  <si>
    <t>FUEL_EMI.ktCO2.PL.MAE.MAE.PROCESSING.STEAM.RFO</t>
  </si>
  <si>
    <t>FUEL_EMI.ktCO2.PL.MAE.MAE.PROCESSING.STEAM.OTHER</t>
  </si>
  <si>
    <t>FUEL_EMI.ktCO2.PL.MAE.MAE.PROCESSING.STEAM.NG_BIOGAS</t>
  </si>
  <si>
    <t>FUEL_EMI.ktCO2.PL.MAE.MAE.PROCESSING.STEAM.DERIVED</t>
  </si>
  <si>
    <t>FUEL_EMI.ktCO2.PL.MAE.MAE.PROCESSING.STEAM.BIOMASS_WASTE</t>
  </si>
  <si>
    <t>FUEL_EMI.ktCO2.PL.MAE.MAE.PROCESSING.STEAM.STEAM_DISTR</t>
  </si>
  <si>
    <t>FUEL_EMI.ktCO2.PL.MAE.MAE.GENERIC.MECH.ELEC</t>
  </si>
  <si>
    <t>FUEL_EMI.ktCO2.PL.MAE.MAE.FINISHING.THERM.ELEC</t>
  </si>
  <si>
    <t>VA.Meuro2015.PL.TEL.TEL</t>
  </si>
  <si>
    <t>OUTPUT.index.PL.TEL.TEL</t>
  </si>
  <si>
    <t>CAP.index.PL.TEL.TEL</t>
  </si>
  <si>
    <t>NEWCAP.index.PL.TEL.TEL</t>
  </si>
  <si>
    <t>FEC.ktoe.PL.TEL.TEL.TOTAL.TOTAL.TOTAL</t>
  </si>
  <si>
    <t>FEC.ktoe.PL.TEL.TEL.TOTAL.TOTAL.SOLIDS</t>
  </si>
  <si>
    <t>FEC.ktoe.PL.TEL.TEL.TOTAL.TOTAL.RFG</t>
  </si>
  <si>
    <t>FEC.ktoe.PL.TEL.TEL.TOTAL.TOTAL.LPG</t>
  </si>
  <si>
    <t>FEC.ktoe.PL.TEL.TEL.TOTAL.TOTAL.DIESEL</t>
  </si>
  <si>
    <t>FEC.ktoe.PL.TEL.TEL.TOTAL.TOTAL.RFO</t>
  </si>
  <si>
    <t>FEC.ktoe.PL.TEL.TEL.TOTAL.TOTAL.OTHER</t>
  </si>
  <si>
    <t>FEC.ktoe.PL.TEL.TEL.TOTAL.TOTAL.NG</t>
  </si>
  <si>
    <t>FEC.ktoe.PL.TEL.TEL.TOTAL.TOTAL.DERIVED</t>
  </si>
  <si>
    <t>FEC.ktoe.PL.TEL.TEL.TOTAL.TOTAL.BIOMASS_WASTE</t>
  </si>
  <si>
    <t>FEC.ktoe.PL.TEL.TEL.TOTAL.TOTAL.BIOGAS</t>
  </si>
  <si>
    <t>FEC.ktoe.PL.TEL.TEL.TOTAL.TOTAL.LIQBIO</t>
  </si>
  <si>
    <t>FEC.ktoe.PL.TEL.TEL.TOTAL.TOTAL.SOLAR</t>
  </si>
  <si>
    <t>FEC.ktoe.PL.TEL.TEL.TOTAL.TOTAL.GEO</t>
  </si>
  <si>
    <t>FEC.ktoe.PL.TEL.TEL.TOTAL.TOTAL.AMBIENT</t>
  </si>
  <si>
    <t>FEC.ktoe.PL.TEL.TEL.TOTAL.TOTAL.STEAM_DISTR</t>
  </si>
  <si>
    <t>FEC.ktoe.PL.TEL.TEL.TOTAL.TOTAL.ELEC</t>
  </si>
  <si>
    <t>FEC.ktoe.PL.TEL.TEL.LIGHT.GENERIC.ELEC</t>
  </si>
  <si>
    <t>FEC.ktoe.PL.TEL.TEL.AIRCOMP.GENERIC.ELEC</t>
  </si>
  <si>
    <t>FEC.ktoe.PL.TEL.TEL.MOTOR.GENERIC.ELEC</t>
  </si>
  <si>
    <t>FEC.ktoe.PL.TEL.TEL.FANS.GENERIC.ELEC</t>
  </si>
  <si>
    <t>FEC.ktoe.PL.TEL.TEL.LOW_ENTH.TOTAL.TOTAL</t>
  </si>
  <si>
    <t>FEC.ktoe.PL.TEL.TEL.LOW_ENTH.THERM.DIESEL_LIQBIO</t>
  </si>
  <si>
    <t>FEC.ktoe.PL.TEL.TEL.LOW_ENTH.THERM.NG_BIOGAS</t>
  </si>
  <si>
    <t>FEC.ktoe.PL.TEL.TEL.LOW_ENTH.THERM.SOLAR_GEO</t>
  </si>
  <si>
    <t>FEC.ktoe.PL.TEL.TEL.LOW_ENTH.HP.AMBIENT</t>
  </si>
  <si>
    <t>FEC.ktoe.PL.TEL.TEL.LOW_ENTH.THERM.ELEC</t>
  </si>
  <si>
    <t>Textiles: Pretreatment with steam</t>
  </si>
  <si>
    <t>FEC.ktoe.PL.TEL.TEL.PRETREAT.TOTAL.TOTAL</t>
  </si>
  <si>
    <t>FEC.ktoe.PL.TEL.TEL.PRETREAT.STEAM.SOLIDS</t>
  </si>
  <si>
    <t>FEC.ktoe.PL.TEL.TEL.PRETREAT.STEAM.RFG</t>
  </si>
  <si>
    <t>FEC.ktoe.PL.TEL.TEL.PRETREAT.STEAM.LPG</t>
  </si>
  <si>
    <t>FEC.ktoe.PL.TEL.TEL.PRETREAT.STEAM.DIESEL_LIQBIO</t>
  </si>
  <si>
    <t>FEC.ktoe.PL.TEL.TEL.PRETREAT.STEAM.RFO</t>
  </si>
  <si>
    <t>FEC.ktoe.PL.TEL.TEL.PRETREAT.STEAM.OTHER</t>
  </si>
  <si>
    <t>FEC.ktoe.PL.TEL.TEL.PRETREAT.STEAM.NG_BIOGAS</t>
  </si>
  <si>
    <t>FEC.ktoe.PL.TEL.TEL.PRETREAT.STEAM.DERIVED</t>
  </si>
  <si>
    <t>FEC.ktoe.PL.TEL.TEL.PRETREAT.STEAM.BIOMASS_WASTE</t>
  </si>
  <si>
    <t>FEC.ktoe.PL.TEL.TEL.PRETREAT.STEAM.STEAM_DISTR</t>
  </si>
  <si>
    <t>Textiles: Wet processing with steam</t>
  </si>
  <si>
    <t>FEC.ktoe.PL.TEL.TEL.PROCESSING.TOTAL.TOTAL</t>
  </si>
  <si>
    <t>FEC.ktoe.PL.TEL.TEL.PROCESSING.STEAM.SOLIDS</t>
  </si>
  <si>
    <t>FEC.ktoe.PL.TEL.TEL.PROCESSING.STEAM.RFG</t>
  </si>
  <si>
    <t>FEC.ktoe.PL.TEL.TEL.PROCESSING.STEAM.LPG</t>
  </si>
  <si>
    <t>FEC.ktoe.PL.TEL.TEL.PROCESSING.STEAM.DIESEL_LIQBIO</t>
  </si>
  <si>
    <t>FEC.ktoe.PL.TEL.TEL.PROCESSING.STEAM.RFO</t>
  </si>
  <si>
    <t>FEC.ktoe.PL.TEL.TEL.PROCESSING.STEAM.OTHER</t>
  </si>
  <si>
    <t>FEC.ktoe.PL.TEL.TEL.PROCESSING.STEAM.NG_BIOGAS</t>
  </si>
  <si>
    <t>FEC.ktoe.PL.TEL.TEL.PROCESSING.STEAM.DERIVED</t>
  </si>
  <si>
    <t>FEC.ktoe.PL.TEL.TEL.PROCESSING.STEAM.BIOMASS_WASTE</t>
  </si>
  <si>
    <t>FEC.ktoe.PL.TEL.TEL.PROCESSING.STEAM.STEAM_DISTR</t>
  </si>
  <si>
    <t>Textiles: Electric general machinery</t>
  </si>
  <si>
    <t>FEC.ktoe.PL.TEL.TEL.GENERIC.MECH.ELEC</t>
  </si>
  <si>
    <t>Textiles: Drying</t>
  </si>
  <si>
    <t>Textiles: Thermal drying</t>
  </si>
  <si>
    <t>FEC.ktoe.PL.TEL.TEL.DRYING.TOTAL.TOTAL</t>
  </si>
  <si>
    <t>FEC.ktoe.PL.TEL.TEL.DRYING.THERM.SOLIDS</t>
  </si>
  <si>
    <t>FEC.ktoe.PL.TEL.TEL.DRYING.THERM.LPG</t>
  </si>
  <si>
    <t>FEC.ktoe.PL.TEL.TEL.DRYING.THERM.DIESEL_LIQBIO</t>
  </si>
  <si>
    <t>FEC.ktoe.PL.TEL.TEL.DRYING.THERM.RFO</t>
  </si>
  <si>
    <t>FEC.ktoe.PL.TEL.TEL.DRYING.THERM.NG_BIOGAS</t>
  </si>
  <si>
    <t>Textiles: Steam drying</t>
  </si>
  <si>
    <t>FEC.ktoe.PL.TEL.TEL.DRYING_STEAM.TOTAL.TOTAL</t>
  </si>
  <si>
    <t>FEC.ktoe.PL.TEL.TEL.DRYING_STEAM.STEAM.SOLIDS</t>
  </si>
  <si>
    <t>FEC.ktoe.PL.TEL.TEL.DRYING_STEAM.STEAM.RFG</t>
  </si>
  <si>
    <t>FEC.ktoe.PL.TEL.TEL.DRYING_STEAM.STEAM.LPG</t>
  </si>
  <si>
    <t>FEC.ktoe.PL.TEL.TEL.DRYING_STEAM.STEAM.DIESEL_LIQBIO</t>
  </si>
  <si>
    <t>FEC.ktoe.PL.TEL.TEL.DRYING_STEAM.STEAM.RFO</t>
  </si>
  <si>
    <t>FEC.ktoe.PL.TEL.TEL.DRYING_STEAM.STEAM.OTHER</t>
  </si>
  <si>
    <t>FEC.ktoe.PL.TEL.TEL.DRYING_STEAM.STEAM.NG_BIOGAS</t>
  </si>
  <si>
    <t>FEC.ktoe.PL.TEL.TEL.DRYING_STEAM.STEAM.DERIVED</t>
  </si>
  <si>
    <t>FEC.ktoe.PL.TEL.TEL.DRYING_STEAM.STEAM.BIOMASS_WASTE</t>
  </si>
  <si>
    <t>FEC.ktoe.PL.TEL.TEL.DRYING_STEAM.STEAM.STEAM_DISTR</t>
  </si>
  <si>
    <t>Textiles: Electric drying</t>
  </si>
  <si>
    <t>FEC.ktoe.PL.TEL.TEL.DRYING_ELEC.ELEC.ELEC</t>
  </si>
  <si>
    <t>Textiles: Microwave drying</t>
  </si>
  <si>
    <t>FEC.ktoe.PL.TEL.TEL.DRYING_MICROW.MICROW.ELEC</t>
  </si>
  <si>
    <t>Textiles: Finishing Electric</t>
  </si>
  <si>
    <t>FEC.ktoe.PL.TEL.TEL.FINISHING.THERM.ELEC</t>
  </si>
  <si>
    <t>UED.ktoe.PL.TEL.TEL.TOTAL.TOTAL.TOTAL</t>
  </si>
  <si>
    <t>UED.ktoe.PL.TEL.TEL.LIGHT.GENERIC.ELEC</t>
  </si>
  <si>
    <t>UED.ktoe.PL.TEL.TEL.AIRCOMP.GENERIC.ELEC</t>
  </si>
  <si>
    <t>UED.ktoe.PL.TEL.TEL.MOTOR.GENERIC.ELEC</t>
  </si>
  <si>
    <t>UED.ktoe.PL.TEL.TEL.FANS.GENERIC.ELEC</t>
  </si>
  <si>
    <t>UED.ktoe.PL.TEL.TEL.LOW_ENTH.TOTAL.TOTAL</t>
  </si>
  <si>
    <t>UED.ktoe.PL.TEL.TEL.LOW_ENTH.THERM.DIESEL_LIQBIO</t>
  </si>
  <si>
    <t>UED.ktoe.PL.TEL.TEL.LOW_ENTH.THERM.NG_BIOGAS</t>
  </si>
  <si>
    <t>UED.ktoe.PL.TEL.TEL.LOW_ENTH.THERM.SOLAR_GEO</t>
  </si>
  <si>
    <t>UED.ktoe.PL.TEL.TEL.LOW_ENTH.HP.AMBIENT</t>
  </si>
  <si>
    <t>UED.ktoe.PL.TEL.TEL.LOW_ENTH.THERM.ELEC</t>
  </si>
  <si>
    <t>UED.ktoe.PL.TEL.TEL.PRETREAT.TOTAL.TOTAL</t>
  </si>
  <si>
    <t>UED.ktoe.PL.TEL.TEL.PRETREAT.STEAM.SOLIDS</t>
  </si>
  <si>
    <t>UED.ktoe.PL.TEL.TEL.PRETREAT.STEAM.RFG</t>
  </si>
  <si>
    <t>UED.ktoe.PL.TEL.TEL.PRETREAT.STEAM.LPG</t>
  </si>
  <si>
    <t>UED.ktoe.PL.TEL.TEL.PRETREAT.STEAM.DIESEL_LIQBIO</t>
  </si>
  <si>
    <t>UED.ktoe.PL.TEL.TEL.PRETREAT.STEAM.RFO</t>
  </si>
  <si>
    <t>UED.ktoe.PL.TEL.TEL.PRETREAT.STEAM.OTHER</t>
  </si>
  <si>
    <t>UED.ktoe.PL.TEL.TEL.PRETREAT.STEAM.NG_BIOGAS</t>
  </si>
  <si>
    <t>UED.ktoe.PL.TEL.TEL.PRETREAT.STEAM.DERIVED</t>
  </si>
  <si>
    <t>UED.ktoe.PL.TEL.TEL.PRETREAT.STEAM.BIOMASS_WASTE</t>
  </si>
  <si>
    <t>UED.ktoe.PL.TEL.TEL.PRETREAT.STEAM.STEAM_DISTR</t>
  </si>
  <si>
    <t>UED.ktoe.PL.TEL.TEL.PROCESSING.TOTAL.TOTAL</t>
  </si>
  <si>
    <t>UED.ktoe.PL.TEL.TEL.PROCESSING.STEAM.SOLIDS</t>
  </si>
  <si>
    <t>UED.ktoe.PL.TEL.TEL.PROCESSING.STEAM.RFG</t>
  </si>
  <si>
    <t>UED.ktoe.PL.TEL.TEL.PROCESSING.STEAM.LPG</t>
  </si>
  <si>
    <t>UED.ktoe.PL.TEL.TEL.PROCESSING.STEAM.DIESEL_LIQBIO</t>
  </si>
  <si>
    <t>UED.ktoe.PL.TEL.TEL.PROCESSING.STEAM.RFO</t>
  </si>
  <si>
    <t>UED.ktoe.PL.TEL.TEL.PROCESSING.STEAM.OTHER</t>
  </si>
  <si>
    <t>UED.ktoe.PL.TEL.TEL.PROCESSING.STEAM.NG_BIOGAS</t>
  </si>
  <si>
    <t>UED.ktoe.PL.TEL.TEL.PROCESSING.STEAM.DERIVED</t>
  </si>
  <si>
    <t>UED.ktoe.PL.TEL.TEL.PROCESSING.STEAM.BIOMASS_WASTE</t>
  </si>
  <si>
    <t>UED.ktoe.PL.TEL.TEL.PROCESSING.STEAM.STEAM_DISTR</t>
  </si>
  <si>
    <t>UED.ktoe.PL.TEL.TEL.GENERIC.MECH.ELEC</t>
  </si>
  <si>
    <t>UED.ktoe.PL.TEL.TEL.DRYING.TOTAL.TOTAL</t>
  </si>
  <si>
    <t>UED.ktoe.PL.TEL.TEL.DRYING.THERM.SOLIDS</t>
  </si>
  <si>
    <t>UED.ktoe.PL.TEL.TEL.DRYING.THERM.LPG</t>
  </si>
  <si>
    <t>UED.ktoe.PL.TEL.TEL.DRYING.THERM.DIESEL_LIQBIO</t>
  </si>
  <si>
    <t>UED.ktoe.PL.TEL.TEL.DRYING.THERM.RFO</t>
  </si>
  <si>
    <t>UED.ktoe.PL.TEL.TEL.DRYING.THERM.NG_BIOGAS</t>
  </si>
  <si>
    <t>UED.ktoe.PL.TEL.TEL.DRYING_STEAM.TOTAL.TOTAL</t>
  </si>
  <si>
    <t>UED.ktoe.PL.TEL.TEL.DRYING_STEAM.STEAM.SOLIDS</t>
  </si>
  <si>
    <t>UED.ktoe.PL.TEL.TEL.DRYING_STEAM.STEAM.RFG</t>
  </si>
  <si>
    <t>UED.ktoe.PL.TEL.TEL.DRYING_STEAM.STEAM.LPG</t>
  </si>
  <si>
    <t>UED.ktoe.PL.TEL.TEL.DRYING_STEAM.STEAM.DIESEL_LIQBIO</t>
  </si>
  <si>
    <t>UED.ktoe.PL.TEL.TEL.DRYING_STEAM.STEAM.RFO</t>
  </si>
  <si>
    <t>UED.ktoe.PL.TEL.TEL.DRYING_STEAM.STEAM.OTHER</t>
  </si>
  <si>
    <t>UED.ktoe.PL.TEL.TEL.DRYING_STEAM.STEAM.NG_BIOGAS</t>
  </si>
  <si>
    <t>UED.ktoe.PL.TEL.TEL.DRYING_STEAM.STEAM.DERIVED</t>
  </si>
  <si>
    <t>UED.ktoe.PL.TEL.TEL.DRYING_STEAM.STEAM.BIOMASS_WASTE</t>
  </si>
  <si>
    <t>UED.ktoe.PL.TEL.TEL.DRYING_STEAM.STEAM.STEAM_DISTR</t>
  </si>
  <si>
    <t>UED.ktoe.PL.TEL.TEL.DRYING_ELEC.ELEC.ELEC</t>
  </si>
  <si>
    <t>UED.ktoe.PL.TEL.TEL.DRYING_MICROW.MICROW.ELEC</t>
  </si>
  <si>
    <t>UED.ktoe.PL.TEL.TEL.FINISHING.THERM.ELEC</t>
  </si>
  <si>
    <t>FUEL_EMI.ktCO2.PL.TEL.TEL.TOTAL.TOTAL.TOTAL</t>
  </si>
  <si>
    <t>FUEL_EMI.ktCO2.PL.TEL.TEL.LIGHT.GENERIC.ELEC</t>
  </si>
  <si>
    <t>FUEL_EMI.ktCO2.PL.TEL.TEL.AIRCOMP.GENERIC.ELEC</t>
  </si>
  <si>
    <t>FUEL_EMI.ktCO2.PL.TEL.TEL.MOTOR.GENERIC.ELEC</t>
  </si>
  <si>
    <t>FUEL_EMI.ktCO2.PL.TEL.TEL.FANS.GENERIC.ELEC</t>
  </si>
  <si>
    <t>FUEL_EMI.ktCO2.PL.TEL.TEL.LOW_ENTH.TOTAL.TOTAL</t>
  </si>
  <si>
    <t>FUEL_EMI.ktCO2.PL.TEL.TEL.LOW_ENTH.THERM.DIESEL_LIQBIO</t>
  </si>
  <si>
    <t>FUEL_EMI.ktCO2.PL.TEL.TEL.LOW_ENTH.THERM.NG_BIOGAS</t>
  </si>
  <si>
    <t>FUEL_EMI.ktCO2.PL.TEL.TEL.LOW_ENTH.THERM.SOLAR_GEO</t>
  </si>
  <si>
    <t>FUEL_EMI.ktCO2.PL.TEL.TEL.LOW_ENTH.HP.AMBIENT</t>
  </si>
  <si>
    <t>FUEL_EMI.ktCO2.PL.TEL.TEL.LOW_ENTH.THERM.ELEC</t>
  </si>
  <si>
    <t>FUEL_EMI.ktCO2.PL.TEL.TEL.PRETREAT.TOTAL.TOTAL</t>
  </si>
  <si>
    <t>FUEL_EMI.ktCO2.PL.TEL.TEL.PRETREAT.STEAM.SOLIDS</t>
  </si>
  <si>
    <t>FUEL_EMI.ktCO2.PL.TEL.TEL.PRETREAT.STEAM.RFG</t>
  </si>
  <si>
    <t>FUEL_EMI.ktCO2.PL.TEL.TEL.PRETREAT.STEAM.LPG</t>
  </si>
  <si>
    <t>FUEL_EMI.ktCO2.PL.TEL.TEL.PRETREAT.STEAM.DIESEL_LIQBIO</t>
  </si>
  <si>
    <t>FUEL_EMI.ktCO2.PL.TEL.TEL.PRETREAT.STEAM.RFO</t>
  </si>
  <si>
    <t>FUEL_EMI.ktCO2.PL.TEL.TEL.PRETREAT.STEAM.OTHER</t>
  </si>
  <si>
    <t>FUEL_EMI.ktCO2.PL.TEL.TEL.PRETREAT.STEAM.NG_BIOGAS</t>
  </si>
  <si>
    <t>FUEL_EMI.ktCO2.PL.TEL.TEL.PRETREAT.STEAM.DERIVED</t>
  </si>
  <si>
    <t>FUEL_EMI.ktCO2.PL.TEL.TEL.PRETREAT.STEAM.BIOMASS_WASTE</t>
  </si>
  <si>
    <t>FUEL_EMI.ktCO2.PL.TEL.TEL.PRETREAT.STEAM.STEAM_DISTR</t>
  </si>
  <si>
    <t>FUEL_EMI.ktCO2.PL.TEL.TEL.PROCESSING.TOTAL.TOTAL</t>
  </si>
  <si>
    <t>FUEL_EMI.ktCO2.PL.TEL.TEL.PROCESSING.STEAM.SOLIDS</t>
  </si>
  <si>
    <t>FUEL_EMI.ktCO2.PL.TEL.TEL.PROCESSING.STEAM.RFG</t>
  </si>
  <si>
    <t>FUEL_EMI.ktCO2.PL.TEL.TEL.PROCESSING.STEAM.LPG</t>
  </si>
  <si>
    <t>FUEL_EMI.ktCO2.PL.TEL.TEL.PROCESSING.STEAM.DIESEL_LIQBIO</t>
  </si>
  <si>
    <t>FUEL_EMI.ktCO2.PL.TEL.TEL.PROCESSING.STEAM.RFO</t>
  </si>
  <si>
    <t>FUEL_EMI.ktCO2.PL.TEL.TEL.PROCESSING.STEAM.OTHER</t>
  </si>
  <si>
    <t>FUEL_EMI.ktCO2.PL.TEL.TEL.PROCESSING.STEAM.NG_BIOGAS</t>
  </si>
  <si>
    <t>FUEL_EMI.ktCO2.PL.TEL.TEL.PROCESSING.STEAM.DERIVED</t>
  </si>
  <si>
    <t>FUEL_EMI.ktCO2.PL.TEL.TEL.PROCESSING.STEAM.BIOMASS_WASTE</t>
  </si>
  <si>
    <t>FUEL_EMI.ktCO2.PL.TEL.TEL.PROCESSING.STEAM.STEAM_DISTR</t>
  </si>
  <si>
    <t>FUEL_EMI.ktCO2.PL.TEL.TEL.GENERIC.MECH.ELEC</t>
  </si>
  <si>
    <t>FUEL_EMI.ktCO2.PL.TEL.TEL.DRYING.TOTAL.TOTAL</t>
  </si>
  <si>
    <t>FUEL_EMI.ktCO2.PL.TEL.TEL.DRYING.THERM.SOLIDS</t>
  </si>
  <si>
    <t>FUEL_EMI.ktCO2.PL.TEL.TEL.DRYING.THERM.LPG</t>
  </si>
  <si>
    <t>FUEL_EMI.ktCO2.PL.TEL.TEL.DRYING.THERM.DIESEL_LIQBIO</t>
  </si>
  <si>
    <t>FUEL_EMI.ktCO2.PL.TEL.TEL.DRYING.THERM.RFO</t>
  </si>
  <si>
    <t>FUEL_EMI.ktCO2.PL.TEL.TEL.DRYING.THERM.NG_BIOGAS</t>
  </si>
  <si>
    <t>FUEL_EMI.ktCO2.PL.TEL.TEL.DRYING_STEAM.TOTAL.TOTAL</t>
  </si>
  <si>
    <t>FUEL_EMI.ktCO2.PL.TEL.TEL.DRYING_STEAM.STEAM.SOLIDS</t>
  </si>
  <si>
    <t>FUEL_EMI.ktCO2.PL.TEL.TEL.DRYING_STEAM.STEAM.RFG</t>
  </si>
  <si>
    <t>FUEL_EMI.ktCO2.PL.TEL.TEL.DRYING_STEAM.STEAM.LPG</t>
  </si>
  <si>
    <t>FUEL_EMI.ktCO2.PL.TEL.TEL.DRYING_STEAM.STEAM.DIESEL_LIQBIO</t>
  </si>
  <si>
    <t>FUEL_EMI.ktCO2.PL.TEL.TEL.DRYING_STEAM.STEAM.RFO</t>
  </si>
  <si>
    <t>FUEL_EMI.ktCO2.PL.TEL.TEL.DRYING_STEAM.STEAM.OTHER</t>
  </si>
  <si>
    <t>FUEL_EMI.ktCO2.PL.TEL.TEL.DRYING_STEAM.STEAM.NG_BIOGAS</t>
  </si>
  <si>
    <t>FUEL_EMI.ktCO2.PL.TEL.TEL.DRYING_STEAM.STEAM.DERIVED</t>
  </si>
  <si>
    <t>FUEL_EMI.ktCO2.PL.TEL.TEL.DRYING_STEAM.STEAM.BIOMASS_WASTE</t>
  </si>
  <si>
    <t>FUEL_EMI.ktCO2.PL.TEL.TEL.DRYING_STEAM.STEAM.STEAM_DISTR</t>
  </si>
  <si>
    <t>FUEL_EMI.ktCO2.PL.TEL.TEL.DRYING_ELEC.ELEC.ELEC</t>
  </si>
  <si>
    <t>FUEL_EMI.ktCO2.PL.TEL.TEL.DRYING_MICROW.MICROW.ELEC</t>
  </si>
  <si>
    <t>FUEL_EMI.ktCO2.PL.TEL.TEL.FINISHING.THERM.ELEC</t>
  </si>
  <si>
    <t>VA.Meuro2015.PL.WWP.WWP</t>
  </si>
  <si>
    <t>OUTPUT.index.PL.WWP.WWP</t>
  </si>
  <si>
    <t>CAP.index.PL.WWP.WWP</t>
  </si>
  <si>
    <t>NEWCAP.index.PL.WWP.WWP</t>
  </si>
  <si>
    <t>FEC.ktoe.PL.WWP.WWP.TOTAL.TOTAL.TOTAL</t>
  </si>
  <si>
    <t>FEC.ktoe.PL.WWP.WWP.TOTAL.TOTAL.SOLIDS</t>
  </si>
  <si>
    <t>FEC.ktoe.PL.WWP.WWP.TOTAL.TOTAL.RFG</t>
  </si>
  <si>
    <t>FEC.ktoe.PL.WWP.WWP.TOTAL.TOTAL.LPG</t>
  </si>
  <si>
    <t>FEC.ktoe.PL.WWP.WWP.TOTAL.TOTAL.DIESEL</t>
  </si>
  <si>
    <t>FEC.ktoe.PL.WWP.WWP.TOTAL.TOTAL.RFO</t>
  </si>
  <si>
    <t>FEC.ktoe.PL.WWP.WWP.TOTAL.TOTAL.OTHER</t>
  </si>
  <si>
    <t>FEC.ktoe.PL.WWP.WWP.TOTAL.TOTAL.NG</t>
  </si>
  <si>
    <t>FEC.ktoe.PL.WWP.WWP.TOTAL.TOTAL.DERIVED</t>
  </si>
  <si>
    <t>FEC.ktoe.PL.WWP.WWP.TOTAL.TOTAL.BIOMASS_WASTE</t>
  </si>
  <si>
    <t>FEC.ktoe.PL.WWP.WWP.TOTAL.TOTAL.BIOGAS</t>
  </si>
  <si>
    <t>FEC.ktoe.PL.WWP.WWP.TOTAL.TOTAL.LIQBIO</t>
  </si>
  <si>
    <t>FEC.ktoe.PL.WWP.WWP.TOTAL.TOTAL.SOLAR</t>
  </si>
  <si>
    <t>FEC.ktoe.PL.WWP.WWP.TOTAL.TOTAL.GEO</t>
  </si>
  <si>
    <t>FEC.ktoe.PL.WWP.WWP.TOTAL.TOTAL.AMBIENT</t>
  </si>
  <si>
    <t>FEC.ktoe.PL.WWP.WWP.TOTAL.TOTAL.STEAM_DISTR</t>
  </si>
  <si>
    <t>FEC.ktoe.PL.WWP.WWP.TOTAL.TOTAL.ELEC</t>
  </si>
  <si>
    <t>FEC.ktoe.PL.WWP.WWP.LIGHT.GENERIC.ELEC</t>
  </si>
  <si>
    <t>FEC.ktoe.PL.WWP.WWP.AIRCOMP.GENERIC.ELEC</t>
  </si>
  <si>
    <t>FEC.ktoe.PL.WWP.WWP.MOTOR.GENERIC.ELEC</t>
  </si>
  <si>
    <t>FEC.ktoe.PL.WWP.WWP.FANS.GENERIC.ELEC</t>
  </si>
  <si>
    <t>FEC.ktoe.PL.WWP.WWP.LOW_ENTH.TOTAL.TOTAL</t>
  </si>
  <si>
    <t>FEC.ktoe.PL.WWP.WWP.LOW_ENTH.THERM.DIESEL_LIQBIO</t>
  </si>
  <si>
    <t>FEC.ktoe.PL.WWP.WWP.LOW_ENTH.THERM.NG_BIOGAS</t>
  </si>
  <si>
    <t>FEC.ktoe.PL.WWP.WWP.LOW_ENTH.THERM.SOLAR_GEO</t>
  </si>
  <si>
    <t>FEC.ktoe.PL.WWP.WWP.LOW_ENTH.HP.AMBIENT</t>
  </si>
  <si>
    <t>FEC.ktoe.PL.WWP.WWP.LOW_ENTH.THERM.ELEC</t>
  </si>
  <si>
    <t>Wood: Specific processes with steam</t>
  </si>
  <si>
    <t>FEC.ktoe.PL.WWP.WWP.PROCESSING.TOTAL.TOTAL</t>
  </si>
  <si>
    <t>FEC.ktoe.PL.WWP.WWP.PROCESSING.STEAM.SOLIDS</t>
  </si>
  <si>
    <t>FEC.ktoe.PL.WWP.WWP.PROCESSING.STEAM.RFG</t>
  </si>
  <si>
    <t>FEC.ktoe.PL.WWP.WWP.PROCESSING.STEAM.LPG</t>
  </si>
  <si>
    <t>FEC.ktoe.PL.WWP.WWP.PROCESSING.STEAM.DIESEL_LIQBIO</t>
  </si>
  <si>
    <t>FEC.ktoe.PL.WWP.WWP.PROCESSING.STEAM.RFO</t>
  </si>
  <si>
    <t>FEC.ktoe.PL.WWP.WWP.PROCESSING.STEAM.OTHER</t>
  </si>
  <si>
    <t>FEC.ktoe.PL.WWP.WWP.PROCESSING.STEAM.NG_BIOGAS</t>
  </si>
  <si>
    <t>FEC.ktoe.PL.WWP.WWP.PROCESSING.STEAM.DERIVED</t>
  </si>
  <si>
    <t>FEC.ktoe.PL.WWP.WWP.PROCESSING.STEAM.BIOMASS_WASTE</t>
  </si>
  <si>
    <t>FEC.ktoe.PL.WWP.WWP.PROCESSING.STEAM.STEAM_DISTR</t>
  </si>
  <si>
    <t>Wood: Electric mechanical processes</t>
  </si>
  <si>
    <t>FEC.ktoe.PL.WWP.WWP.GENERIC.MECH.ELEC</t>
  </si>
  <si>
    <t>Wood: Drying</t>
  </si>
  <si>
    <t>Wood: Thermal drying</t>
  </si>
  <si>
    <t>FEC.ktoe.PL.WWP.WWP.DRYING.TOTAL.TOTAL</t>
  </si>
  <si>
    <t>FEC.ktoe.PL.WWP.WWP.DRYING.THERM.SOLIDS</t>
  </si>
  <si>
    <t>FEC.ktoe.PL.WWP.WWP.DRYING.THERM.LPG</t>
  </si>
  <si>
    <t>FEC.ktoe.PL.WWP.WWP.DRYING.THERM.DIESEL_LIQBIO</t>
  </si>
  <si>
    <t>FEC.ktoe.PL.WWP.WWP.DRYING.THERM.RFO</t>
  </si>
  <si>
    <t>FEC.ktoe.PL.WWP.WWP.DRYING.THERM.NG_BIOGAS</t>
  </si>
  <si>
    <t>Wood: Steam drying</t>
  </si>
  <si>
    <t>FEC.ktoe.PL.WWP.WWP.DRYING_STEAM.TOTAL.TOTAL</t>
  </si>
  <si>
    <t>FEC.ktoe.PL.WWP.WWP.DRYING_STEAM.STEAM.SOLIDS</t>
  </si>
  <si>
    <t>FEC.ktoe.PL.WWP.WWP.DRYING_STEAM.STEAM.RFG</t>
  </si>
  <si>
    <t>FEC.ktoe.PL.WWP.WWP.DRYING_STEAM.STEAM.LPG</t>
  </si>
  <si>
    <t>FEC.ktoe.PL.WWP.WWP.DRYING_STEAM.STEAM.DIESEL_LIQBIO</t>
  </si>
  <si>
    <t>FEC.ktoe.PL.WWP.WWP.DRYING_STEAM.STEAM.RFO</t>
  </si>
  <si>
    <t>FEC.ktoe.PL.WWP.WWP.DRYING_STEAM.STEAM.OTHER</t>
  </si>
  <si>
    <t>FEC.ktoe.PL.WWP.WWP.DRYING_STEAM.STEAM.NG_BIOGAS</t>
  </si>
  <si>
    <t>FEC.ktoe.PL.WWP.WWP.DRYING_STEAM.STEAM.DERIVED</t>
  </si>
  <si>
    <t>FEC.ktoe.PL.WWP.WWP.DRYING_STEAM.STEAM.BIOMASS_WASTE</t>
  </si>
  <si>
    <t>FEC.ktoe.PL.WWP.WWP.DRYING_STEAM.STEAM.STEAM_DISTR</t>
  </si>
  <si>
    <t>Wood: Electric drying</t>
  </si>
  <si>
    <t>FEC.ktoe.PL.WWP.WWP.DRYING_ELEC.ELEC.ELEC</t>
  </si>
  <si>
    <t>Wood: Microwave drying</t>
  </si>
  <si>
    <t>FEC.ktoe.PL.WWP.WWP.DRYING_MICROW.MICROW.ELEC</t>
  </si>
  <si>
    <t>Wood: Finishing Electric</t>
  </si>
  <si>
    <t>FEC.ktoe.PL.WWP.WWP.FINISHING.ELEC.ELEC</t>
  </si>
  <si>
    <t>UED.ktoe.PL.WWP.WWP.TOTAL.TOTAL.TOTAL</t>
  </si>
  <si>
    <t>UED.ktoe.PL.WWP.WWP.LIGHT.GENERIC.ELEC</t>
  </si>
  <si>
    <t>UED.ktoe.PL.WWP.WWP.AIRCOMP.GENERIC.ELEC</t>
  </si>
  <si>
    <t>UED.ktoe.PL.WWP.WWP.MOTOR.GENERIC.ELEC</t>
  </si>
  <si>
    <t>UED.ktoe.PL.WWP.WWP.FANS.GENERIC.ELEC</t>
  </si>
  <si>
    <t>UED.ktoe.PL.WWP.WWP.LOW_ENTH.TOTAL.TOTAL</t>
  </si>
  <si>
    <t>UED.ktoe.PL.WWP.WWP.LOW_ENTH.THERM.DIESEL_LIQBIO</t>
  </si>
  <si>
    <t>UED.ktoe.PL.WWP.WWP.LOW_ENTH.THERM.NG_BIOGAS</t>
  </si>
  <si>
    <t>UED.ktoe.PL.WWP.WWP.LOW_ENTH.THERM.SOLAR_GEO</t>
  </si>
  <si>
    <t>UED.ktoe.PL.WWP.WWP.LOW_ENTH.HP.AMBIENT</t>
  </si>
  <si>
    <t>UED.ktoe.PL.WWP.WWP.LOW_ENTH.THERM.ELEC</t>
  </si>
  <si>
    <t>UED.ktoe.PL.WWP.WWP.PROCESSING.TOTAL.TOTAL</t>
  </si>
  <si>
    <t>UED.ktoe.PL.WWP.WWP.PROCESSING.STEAM.SOLIDS</t>
  </si>
  <si>
    <t>UED.ktoe.PL.WWP.WWP.PROCESSING.STEAM.RFG</t>
  </si>
  <si>
    <t>UED.ktoe.PL.WWP.WWP.PROCESSING.STEAM.LPG</t>
  </si>
  <si>
    <t>UED.ktoe.PL.WWP.WWP.PROCESSING.STEAM.DIESEL_LIQBIO</t>
  </si>
  <si>
    <t>UED.ktoe.PL.WWP.WWP.PROCESSING.STEAM.RFO</t>
  </si>
  <si>
    <t>UED.ktoe.PL.WWP.WWP.PROCESSING.STEAM.OTHER</t>
  </si>
  <si>
    <t>UED.ktoe.PL.WWP.WWP.PROCESSING.STEAM.NG_BIOGAS</t>
  </si>
  <si>
    <t>UED.ktoe.PL.WWP.WWP.PROCESSING.STEAM.DERIVED</t>
  </si>
  <si>
    <t>UED.ktoe.PL.WWP.WWP.PROCESSING.STEAM.BIOMASS_WASTE</t>
  </si>
  <si>
    <t>UED.ktoe.PL.WWP.WWP.PROCESSING.STEAM.STEAM_DISTR</t>
  </si>
  <si>
    <t>UED.ktoe.PL.WWP.WWP.GENERIC.MECH.ELEC</t>
  </si>
  <si>
    <t>UED.ktoe.PL.WWP.WWP.DRYING.TOTAL.TOTAL</t>
  </si>
  <si>
    <t>UED.ktoe.PL.WWP.WWP.DRYING.THERM.SOLIDS</t>
  </si>
  <si>
    <t>UED.ktoe.PL.WWP.WWP.DRYING.THERM.LPG</t>
  </si>
  <si>
    <t>UED.ktoe.PL.WWP.WWP.DRYING.THERM.DIESEL_LIQBIO</t>
  </si>
  <si>
    <t>UED.ktoe.PL.WWP.WWP.DRYING.THERM.RFO</t>
  </si>
  <si>
    <t>UED.ktoe.PL.WWP.WWP.DRYING.THERM.NG_BIOGAS</t>
  </si>
  <si>
    <t>UED.ktoe.PL.WWP.WWP.DRYING_STEAM.TOTAL.TOTAL</t>
  </si>
  <si>
    <t>UED.ktoe.PL.WWP.WWP.DRYING_STEAM.STEAM.SOLIDS</t>
  </si>
  <si>
    <t>UED.ktoe.PL.WWP.WWP.DRYING_STEAM.STEAM.RFG</t>
  </si>
  <si>
    <t>UED.ktoe.PL.WWP.WWP.DRYING_STEAM.STEAM.LPG</t>
  </si>
  <si>
    <t>UED.ktoe.PL.WWP.WWP.DRYING_STEAM.STEAM.DIESEL_LIQBIO</t>
  </si>
  <si>
    <t>UED.ktoe.PL.WWP.WWP.DRYING_STEAM.STEAM.RFO</t>
  </si>
  <si>
    <t>UED.ktoe.PL.WWP.WWP.DRYING_STEAM.STEAM.OTHER</t>
  </si>
  <si>
    <t>UED.ktoe.PL.WWP.WWP.DRYING_STEAM.STEAM.NG_BIOGAS</t>
  </si>
  <si>
    <t>UED.ktoe.PL.WWP.WWP.DRYING_STEAM.STEAM.DERIVED</t>
  </si>
  <si>
    <t>UED.ktoe.PL.WWP.WWP.DRYING_STEAM.STEAM.BIOMASS_WASTE</t>
  </si>
  <si>
    <t>UED.ktoe.PL.WWP.WWP.DRYING_STEAM.STEAM.STEAM_DISTR</t>
  </si>
  <si>
    <t>UED.ktoe.PL.WWP.WWP.DRYING_ELEC.ELEC.ELEC</t>
  </si>
  <si>
    <t>UED.ktoe.PL.WWP.WWP.DRYING_MICROW.MICROW.ELEC</t>
  </si>
  <si>
    <t>UED.ktoe.PL.WWP.WWP.FINISHING.ELEC.ELEC</t>
  </si>
  <si>
    <t>FUEL_EMI.ktCO2.PL.WWP.WWP.TOTAL.TOTAL.TOTAL</t>
  </si>
  <si>
    <t>FUEL_EMI.ktCO2.PL.WWP.WWP.LIGHT.GENERIC.ELEC</t>
  </si>
  <si>
    <t>FUEL_EMI.ktCO2.PL.WWP.WWP.AIRCOMP.GENERIC.ELEC</t>
  </si>
  <si>
    <t>FUEL_EMI.ktCO2.PL.WWP.WWP.MOTOR.GENERIC.ELEC</t>
  </si>
  <si>
    <t>FUEL_EMI.ktCO2.PL.WWP.WWP.FANS.GENERIC.ELEC</t>
  </si>
  <si>
    <t>FUEL_EMI.ktCO2.PL.WWP.WWP.LOW_ENTH.TOTAL.TOTAL</t>
  </si>
  <si>
    <t>FUEL_EMI.ktCO2.PL.WWP.WWP.LOW_ENTH.THERM.DIESEL_LIQBIO</t>
  </si>
  <si>
    <t>FUEL_EMI.ktCO2.PL.WWP.WWP.LOW_ENTH.THERM.NG_BIOGAS</t>
  </si>
  <si>
    <t>FUEL_EMI.ktCO2.PL.WWP.WWP.LOW_ENTH.THERM.SOLAR_GEO</t>
  </si>
  <si>
    <t>FUEL_EMI.ktCO2.PL.WWP.WWP.LOW_ENTH.HP.AMBIENT</t>
  </si>
  <si>
    <t>FUEL_EMI.ktCO2.PL.WWP.WWP.LOW_ENTH.THERM.ELEC</t>
  </si>
  <si>
    <t>FUEL_EMI.ktCO2.PL.WWP.WWP.PROCESSING.TOTAL.TOTAL</t>
  </si>
  <si>
    <t>FUEL_EMI.ktCO2.PL.WWP.WWP.PROCESSING.STEAM.SOLIDS</t>
  </si>
  <si>
    <t>FUEL_EMI.ktCO2.PL.WWP.WWP.PROCESSING.STEAM.RFG</t>
  </si>
  <si>
    <t>FUEL_EMI.ktCO2.PL.WWP.WWP.PROCESSING.STEAM.LPG</t>
  </si>
  <si>
    <t>FUEL_EMI.ktCO2.PL.WWP.WWP.PROCESSING.STEAM.DIESEL_LIQBIO</t>
  </si>
  <si>
    <t>FUEL_EMI.ktCO2.PL.WWP.WWP.PROCESSING.STEAM.RFO</t>
  </si>
  <si>
    <t>FUEL_EMI.ktCO2.PL.WWP.WWP.PROCESSING.STEAM.OTHER</t>
  </si>
  <si>
    <t>FUEL_EMI.ktCO2.PL.WWP.WWP.PROCESSING.STEAM.NG_BIOGAS</t>
  </si>
  <si>
    <t>FUEL_EMI.ktCO2.PL.WWP.WWP.PROCESSING.STEAM.DERIVED</t>
  </si>
  <si>
    <t>FUEL_EMI.ktCO2.PL.WWP.WWP.PROCESSING.STEAM.BIOMASS_WASTE</t>
  </si>
  <si>
    <t>FUEL_EMI.ktCO2.PL.WWP.WWP.PROCESSING.STEAM.STEAM_DISTR</t>
  </si>
  <si>
    <t>FUEL_EMI.ktCO2.PL.WWP.WWP.GENERIC.MECH.ELEC</t>
  </si>
  <si>
    <t>FUEL_EMI.ktCO2.PL.WWP.WWP.DRYING.TOTAL.TOTAL</t>
  </si>
  <si>
    <t>FUEL_EMI.ktCO2.PL.WWP.WWP.DRYING.THERM.SOLIDS</t>
  </si>
  <si>
    <t>FUEL_EMI.ktCO2.PL.WWP.WWP.DRYING.THERM.LPG</t>
  </si>
  <si>
    <t>FUEL_EMI.ktCO2.PL.WWP.WWP.DRYING.THERM.DIESEL_LIQBIO</t>
  </si>
  <si>
    <t>FUEL_EMI.ktCO2.PL.WWP.WWP.DRYING.THERM.RFO</t>
  </si>
  <si>
    <t>FUEL_EMI.ktCO2.PL.WWP.WWP.DRYING.THERM.NG_BIOGAS</t>
  </si>
  <si>
    <t>FUEL_EMI.ktCO2.PL.WWP.WWP.DRYING_STEAM.TOTAL.TOTAL</t>
  </si>
  <si>
    <t>FUEL_EMI.ktCO2.PL.WWP.WWP.DRYING_STEAM.STEAM.SOLIDS</t>
  </si>
  <si>
    <t>FUEL_EMI.ktCO2.PL.WWP.WWP.DRYING_STEAM.STEAM.RFG</t>
  </si>
  <si>
    <t>FUEL_EMI.ktCO2.PL.WWP.WWP.DRYING_STEAM.STEAM.LPG</t>
  </si>
  <si>
    <t>FUEL_EMI.ktCO2.PL.WWP.WWP.DRYING_STEAM.STEAM.DIESEL_LIQBIO</t>
  </si>
  <si>
    <t>FUEL_EMI.ktCO2.PL.WWP.WWP.DRYING_STEAM.STEAM.RFO</t>
  </si>
  <si>
    <t>FUEL_EMI.ktCO2.PL.WWP.WWP.DRYING_STEAM.STEAM.OTHER</t>
  </si>
  <si>
    <t>FUEL_EMI.ktCO2.PL.WWP.WWP.DRYING_STEAM.STEAM.NG_BIOGAS</t>
  </si>
  <si>
    <t>FUEL_EMI.ktCO2.PL.WWP.WWP.DRYING_STEAM.STEAM.DERIVED</t>
  </si>
  <si>
    <t>FUEL_EMI.ktCO2.PL.WWP.WWP.DRYING_STEAM.STEAM.BIOMASS_WASTE</t>
  </si>
  <si>
    <t>FUEL_EMI.ktCO2.PL.WWP.WWP.DRYING_STEAM.STEAM.STEAM_DISTR</t>
  </si>
  <si>
    <t>FUEL_EMI.ktCO2.PL.WWP.WWP.DRYING_ELEC.ELEC.ELEC</t>
  </si>
  <si>
    <t>FUEL_EMI.ktCO2.PL.WWP.WWP.DRYING_MICROW.MICROW.ELEC</t>
  </si>
  <si>
    <t>FUEL_EMI.ktCO2.PL.WWP.WWP.FINISHING.ELEC.ELEC</t>
  </si>
  <si>
    <t>VA.Meuro2015.PL.OIS.OIS</t>
  </si>
  <si>
    <t>OUTPUT.index.PL.OIS.OIS</t>
  </si>
  <si>
    <t>CAP.index.PL.OIS.OIS</t>
  </si>
  <si>
    <t>NEWCAP.index.PL.OIS.OIS</t>
  </si>
  <si>
    <t>Energy consumption (ktoe)*</t>
  </si>
  <si>
    <t>FEC.ktoe.PL.OIS.OIS.TOTAL.TOTAL.TOTAL</t>
  </si>
  <si>
    <t>FEC.ktoe.PL.OIS.OIS.TOTAL.TOTAL.SOLIDS</t>
  </si>
  <si>
    <t>FEC.ktoe.PL.OIS.OIS.TOTAL.TOTAL.RFG</t>
  </si>
  <si>
    <t>FEC.ktoe.PL.OIS.OIS.TOTAL.TOTAL.LPG</t>
  </si>
  <si>
    <t>FEC.ktoe.PL.OIS.OIS.TOTAL.TOTAL.DIESEL</t>
  </si>
  <si>
    <t>FEC.ktoe.PL.OIS.OIS.TOTAL.TOTAL.RFO</t>
  </si>
  <si>
    <t>FEC.ktoe.PL.OIS.OIS.TOTAL.TOTAL.OTHER</t>
  </si>
  <si>
    <t>FEC.ktoe.PL.OIS.OIS.TOTAL.TOTAL.NG</t>
  </si>
  <si>
    <t>FEC.ktoe.PL.OIS.OIS.TOTAL.TOTAL.DERIVED</t>
  </si>
  <si>
    <t>FEC.ktoe.PL.OIS.OIS.TOTAL.TOTAL.BIOMASS_WASTE</t>
  </si>
  <si>
    <t>FEC.ktoe.PL.OIS.OIS.TOTAL.TOTAL.BIOGAS</t>
  </si>
  <si>
    <t>FEC.ktoe.PL.OIS.OIS.TOTAL.TOTAL.LIQBIO</t>
  </si>
  <si>
    <t>FEC.ktoe.PL.OIS.OIS.TOTAL.TOTAL.SOLAR</t>
  </si>
  <si>
    <t>FEC.ktoe.PL.OIS.OIS.TOTAL.TOTAL.GEO</t>
  </si>
  <si>
    <t>FEC.ktoe.PL.OIS.OIS.TOTAL.TOTAL.AMBIENT</t>
  </si>
  <si>
    <t>FEC.ktoe.PL.OIS.OIS.TOTAL.TOTAL.STEAM_DISTR</t>
  </si>
  <si>
    <t>FEC.ktoe.PL.OIS.OIS.TOTAL.TOTAL.ELEC</t>
  </si>
  <si>
    <t>*Energy consumption includes consumption in Mining and Quarrying and Construction sectors</t>
  </si>
  <si>
    <t>FEC.ktoe.PL.OIS.OIS.LIGHT.GENERIC.ELEC</t>
  </si>
  <si>
    <t>FEC.ktoe.PL.OIS.OIS.AIRCOMP.GENERIC.ELEC</t>
  </si>
  <si>
    <t>FEC.ktoe.PL.OIS.OIS.MOTOR.GENERIC.ELEC</t>
  </si>
  <si>
    <t>FEC.ktoe.PL.OIS.OIS.FANS.GENERIC.ELEC</t>
  </si>
  <si>
    <t>FEC.ktoe.PL.OIS.OIS.LOW_ENTH.TOTAL.TOTAL</t>
  </si>
  <si>
    <t>FEC.ktoe.PL.OIS.OIS.LOW_ENTH.THERM.DIESEL_LIQBIO</t>
  </si>
  <si>
    <t>FEC.ktoe.PL.OIS.OIS.LOW_ENTH.THERM.NG_BIOGAS</t>
  </si>
  <si>
    <t>FEC.ktoe.PL.OIS.OIS.LOW_ENTH.THERM.SOLAR_GEO</t>
  </si>
  <si>
    <t>FEC.ktoe.PL.OIS.OIS.LOW_ENTH.HP.AMBIENT</t>
  </si>
  <si>
    <t>FEC.ktoe.PL.OIS.OIS.LOW_ENTH.THERM.ELEC</t>
  </si>
  <si>
    <t>Other Industrial sectors: Steam processing</t>
  </si>
  <si>
    <t>FEC.ktoe.PL.OIS.OIS.PROCESSING.TOTAL.TOTAL</t>
  </si>
  <si>
    <t>FEC.ktoe.PL.OIS.OIS.PROCESSING.STEAM.SOLIDS</t>
  </si>
  <si>
    <t>FEC.ktoe.PL.OIS.OIS.PROCESSING.STEAM.RFG</t>
  </si>
  <si>
    <t>FEC.ktoe.PL.OIS.OIS.PROCESSING.STEAM.LPG</t>
  </si>
  <si>
    <t>FEC.ktoe.PL.OIS.OIS.PROCESSING.STEAM.DIESEL_LIQBIO</t>
  </si>
  <si>
    <t>FEC.ktoe.PL.OIS.OIS.PROCESSING.STEAM.RFO</t>
  </si>
  <si>
    <t>FEC.ktoe.PL.OIS.OIS.PROCESSING.STEAM.OTHER</t>
  </si>
  <si>
    <t>FEC.ktoe.PL.OIS.OIS.PROCESSING.STEAM.NG_BIOGAS</t>
  </si>
  <si>
    <t>FEC.ktoe.PL.OIS.OIS.PROCESSING.STEAM.DERIVED</t>
  </si>
  <si>
    <t>FEC.ktoe.PL.OIS.OIS.PROCESSING.STEAM.BIOMASS_WASTE</t>
  </si>
  <si>
    <t>FEC.ktoe.PL.OIS.OIS.PROCESSING.STEAM.STEAM_DISTR</t>
  </si>
  <si>
    <t>Other Industrial sectors: Process heating</t>
  </si>
  <si>
    <t>Other Industrial sectors: Thermal processing</t>
  </si>
  <si>
    <t>FEC.ktoe.PL.OIS.OIS.PROC_HEAT.TOTAL.TOTAL</t>
  </si>
  <si>
    <t>FEC.ktoe.PL.OIS.OIS.PROC_HEAT.THERM.SOLIDS</t>
  </si>
  <si>
    <t>FEC.ktoe.PL.OIS.OIS.PROC_HEAT.THERM.LPG</t>
  </si>
  <si>
    <t>FEC.ktoe.PL.OIS.OIS.PROC_HEAT.THERM.DIESEL_LIQBIO</t>
  </si>
  <si>
    <t>FEC.ktoe.PL.OIS.OIS.PROC_HEAT.THERM.RFO</t>
  </si>
  <si>
    <t>FEC.ktoe.PL.OIS.OIS.PROC_HEAT.THERM.NG_BIOGAS</t>
  </si>
  <si>
    <t>Other Industrial sectors: Electric processing</t>
  </si>
  <si>
    <t>FEC.ktoe.PL.OIS.OIS.PROC_HEAT_ELEC.ELEC.ELEC</t>
  </si>
  <si>
    <t>Other Industrial sectors: Drying</t>
  </si>
  <si>
    <t>Other Industries: Thermal drying</t>
  </si>
  <si>
    <t>FEC.ktoe.PL.OIS.OIS.DRYING.TOTAL.TOTAL</t>
  </si>
  <si>
    <t>FEC.ktoe.PL.OIS.OIS.DRYING.THERM.SOLIDS</t>
  </si>
  <si>
    <t>FEC.ktoe.PL.OIS.OIS.DRYING.THERM.LPG</t>
  </si>
  <si>
    <t>FEC.ktoe.PL.OIS.OIS.DRYING.THERM.DIESEL_LIQBIO</t>
  </si>
  <si>
    <t>FEC.ktoe.PL.OIS.OIS.DRYING.THERM.RFO</t>
  </si>
  <si>
    <t>FEC.ktoe.PL.OIS.OIS.DRYING.THERM.NG_BIOGAS</t>
  </si>
  <si>
    <t>Other Industries: Steam drying</t>
  </si>
  <si>
    <t>FEC.ktoe.PL.OIS.OIS.DRYING_STEAM.TOTAL.TOTAL</t>
  </si>
  <si>
    <t>FEC.ktoe.PL.OIS.OIS.DRYING_STEAM.STEAM.SOLIDS</t>
  </si>
  <si>
    <t>FEC.ktoe.PL.OIS.OIS.DRYING_STEAM.STEAM.RFG</t>
  </si>
  <si>
    <t>FEC.ktoe.PL.OIS.OIS.DRYING_STEAM.STEAM.LPG</t>
  </si>
  <si>
    <t>FEC.ktoe.PL.OIS.OIS.DRYING_STEAM.STEAM.DIESEL_LIQBIO</t>
  </si>
  <si>
    <t>FEC.ktoe.PL.OIS.OIS.DRYING_STEAM.STEAM.RFO</t>
  </si>
  <si>
    <t>FEC.ktoe.PL.OIS.OIS.DRYING_STEAM.STEAM.OTHER</t>
  </si>
  <si>
    <t>FEC.ktoe.PL.OIS.OIS.DRYING_STEAM.STEAM.NG_BIOGAS</t>
  </si>
  <si>
    <t>FEC.ktoe.PL.OIS.OIS.DRYING_STEAM.STEAM.DERIVED</t>
  </si>
  <si>
    <t>FEC.ktoe.PL.OIS.OIS.DRYING_STEAM.STEAM.BIOMASS_WASTE</t>
  </si>
  <si>
    <t>FEC.ktoe.PL.OIS.OIS.DRYING_STEAM.STEAM.STEAM_DISTR</t>
  </si>
  <si>
    <t>Other Industries: Electric drying</t>
  </si>
  <si>
    <t>FEC.ktoe.PL.OIS.OIS.DRYING_ELEC.ELEC.ELEC</t>
  </si>
  <si>
    <t>Other Industrial sectors: Process Cooling</t>
  </si>
  <si>
    <t>Other Industries: Thermal cooling</t>
  </si>
  <si>
    <t>FEC.ktoe.PL.OIS.OIS.PROC_COOL_THERM.THERM.NG_BIOGAS</t>
  </si>
  <si>
    <t>Other Industries: Steam cooling</t>
  </si>
  <si>
    <t>FEC.ktoe.PL.OIS.OIS.PROC_COOL_STEAM.TOTAL.TOTAL</t>
  </si>
  <si>
    <t>FEC.ktoe.PL.OIS.OIS.PROC_COOL_STEAM.STEAM.SOLIDS</t>
  </si>
  <si>
    <t>FEC.ktoe.PL.OIS.OIS.PROC_COOL_STEAM.STEAM.RFG</t>
  </si>
  <si>
    <t>FEC.ktoe.PL.OIS.OIS.PROC_COOL_STEAM.STEAM.LPG</t>
  </si>
  <si>
    <t>FEC.ktoe.PL.OIS.OIS.PROC_COOL_STEAM.STEAM.DIESEL_LIQBIO</t>
  </si>
  <si>
    <t>FEC.ktoe.PL.OIS.OIS.PROC_COOL_STEAM.STEAM.RFO</t>
  </si>
  <si>
    <t>FEC.ktoe.PL.OIS.OIS.PROC_COOL_STEAM.STEAM.OTHER</t>
  </si>
  <si>
    <t>FEC.ktoe.PL.OIS.OIS.PROC_COOL_STEAM.STEAM.NG_BIOGAS</t>
  </si>
  <si>
    <t>FEC.ktoe.PL.OIS.OIS.PROC_COOL_STEAM.STEAM.DERIVED</t>
  </si>
  <si>
    <t>FEC.ktoe.PL.OIS.OIS.PROC_COOL_STEAM.STEAM.BIOMASS_WASTE</t>
  </si>
  <si>
    <t>FEC.ktoe.PL.OIS.OIS.PROC_COOL_STEAM.STEAM.STEAM_DISTR</t>
  </si>
  <si>
    <t>Other Industries: Electric cooling</t>
  </si>
  <si>
    <t>FEC.ktoe.PL.OIS.OIS.PROC_COOL_ELEC.ELEC.ELEC</t>
  </si>
  <si>
    <t>Other Industrial sectors: Diesel motors (incl. biofuels)</t>
  </si>
  <si>
    <t>FEC.ktoe.PL.OIS.OIS.MOTOR.MECH.DIESEL_LIQBIO</t>
  </si>
  <si>
    <t>Other Industrial sectors: Electric machinery</t>
  </si>
  <si>
    <t>FEC.ktoe.PL.OIS.OIS.GENERIC.MECH.ELEC</t>
  </si>
  <si>
    <t>Other Industrial sectors: Diesel motors</t>
  </si>
  <si>
    <t>UED.ktoe.PL.OIS.OIS.TOTAL.TOTAL.TOTAL</t>
  </si>
  <si>
    <t>UED.ktoe.PL.OIS.OIS.LIGHT.GENERIC.ELEC</t>
  </si>
  <si>
    <t>UED.ktoe.PL.OIS.OIS.AIRCOMP.GENERIC.ELEC</t>
  </si>
  <si>
    <t>UED.ktoe.PL.OIS.OIS.MOTOR.GENERIC.ELEC</t>
  </si>
  <si>
    <t>UED.ktoe.PL.OIS.OIS.FANS.GENERIC.ELEC</t>
  </si>
  <si>
    <t>UED.ktoe.PL.OIS.OIS.LOW_ENTH.TOTAL.TOTAL</t>
  </si>
  <si>
    <t>UED.ktoe.PL.OIS.OIS.LOW_ENTH.THERM.DIESEL_LIQBIO</t>
  </si>
  <si>
    <t>UED.ktoe.PL.OIS.OIS.LOW_ENTH.THERM.NG_BIOGAS</t>
  </si>
  <si>
    <t>UED.ktoe.PL.OIS.OIS.LOW_ENTH.THERM.SOLAR_GEO</t>
  </si>
  <si>
    <t>UED.ktoe.PL.OIS.OIS.LOW_ENTH.HP.AMBIENT</t>
  </si>
  <si>
    <t>UED.ktoe.PL.OIS.OIS.LOW_ENTH.THERM.ELEC</t>
  </si>
  <si>
    <t>UED.ktoe.PL.OIS.OIS.PROCESSING.TOTAL.TOTAL</t>
  </si>
  <si>
    <t>UED.ktoe.PL.OIS.OIS.PROCESSING.STEAM.SOLIDS</t>
  </si>
  <si>
    <t>UED.ktoe.PL.OIS.OIS.PROCESSING.STEAM.RFG</t>
  </si>
  <si>
    <t>UED.ktoe.PL.OIS.OIS.PROCESSING.STEAM.LPG</t>
  </si>
  <si>
    <t>UED.ktoe.PL.OIS.OIS.PROCESSING.STEAM.DIESEL_LIQBIO</t>
  </si>
  <si>
    <t>UED.ktoe.PL.OIS.OIS.PROCESSING.STEAM.RFO</t>
  </si>
  <si>
    <t>UED.ktoe.PL.OIS.OIS.PROCESSING.STEAM.OTHER</t>
  </si>
  <si>
    <t>UED.ktoe.PL.OIS.OIS.PROCESSING.STEAM.NG_BIOGAS</t>
  </si>
  <si>
    <t>UED.ktoe.PL.OIS.OIS.PROCESSING.STEAM.DERIVED</t>
  </si>
  <si>
    <t>UED.ktoe.PL.OIS.OIS.PROCESSING.STEAM.BIOMASS_WASTE</t>
  </si>
  <si>
    <t>UED.ktoe.PL.OIS.OIS.PROCESSING.STEAM.STEAM_DISTR</t>
  </si>
  <si>
    <t>UED.ktoe.PL.OIS.OIS.PROC_HEAT.TOTAL.TOTAL</t>
  </si>
  <si>
    <t>UED.ktoe.PL.OIS.OIS.PROC_HEAT.THERM.SOLIDS</t>
  </si>
  <si>
    <t>UED.ktoe.PL.OIS.OIS.PROC_HEAT.THERM.LPG</t>
  </si>
  <si>
    <t>UED.ktoe.PL.OIS.OIS.PROC_HEAT.THERM.DIESEL_LIQBIO</t>
  </si>
  <si>
    <t>UED.ktoe.PL.OIS.OIS.PROC_HEAT.THERM.RFO</t>
  </si>
  <si>
    <t>UED.ktoe.PL.OIS.OIS.PROC_HEAT.THERM.NG_BIOGAS</t>
  </si>
  <si>
    <t>UED.ktoe.PL.OIS.OIS.PROC_HEAT_ELEC.ELEC.ELEC</t>
  </si>
  <si>
    <t>UED.ktoe.PL.OIS.OIS.DRYING.TOTAL.TOTAL</t>
  </si>
  <si>
    <t>UED.ktoe.PL.OIS.OIS.DRYING.THERM.SOLIDS</t>
  </si>
  <si>
    <t>UED.ktoe.PL.OIS.OIS.DRYING.THERM.LPG</t>
  </si>
  <si>
    <t>UED.ktoe.PL.OIS.OIS.DRYING.THERM.DIESEL_LIQBIO</t>
  </si>
  <si>
    <t>UED.ktoe.PL.OIS.OIS.DRYING.THERM.RFO</t>
  </si>
  <si>
    <t>UED.ktoe.PL.OIS.OIS.DRYING.THERM.NG_BIOGAS</t>
  </si>
  <si>
    <t>UED.ktoe.PL.OIS.OIS.DRYING_STEAM.TOTAL.TOTAL</t>
  </si>
  <si>
    <t>UED.ktoe.PL.OIS.OIS.DRYING_STEAM.STEAM.SOLIDS</t>
  </si>
  <si>
    <t>UED.ktoe.PL.OIS.OIS.DRYING_STEAM.STEAM.RFG</t>
  </si>
  <si>
    <t>UED.ktoe.PL.OIS.OIS.DRYING_STEAM.STEAM.LPG</t>
  </si>
  <si>
    <t>UED.ktoe.PL.OIS.OIS.DRYING_STEAM.STEAM.DIESEL_LIQBIO</t>
  </si>
  <si>
    <t>UED.ktoe.PL.OIS.OIS.DRYING_STEAM.STEAM.RFO</t>
  </si>
  <si>
    <t>UED.ktoe.PL.OIS.OIS.DRYING_STEAM.STEAM.OTHER</t>
  </si>
  <si>
    <t>UED.ktoe.PL.OIS.OIS.DRYING_STEAM.STEAM.NG_BIOGAS</t>
  </si>
  <si>
    <t>UED.ktoe.PL.OIS.OIS.DRYING_STEAM.STEAM.DERIVED</t>
  </si>
  <si>
    <t>UED.ktoe.PL.OIS.OIS.DRYING_STEAM.STEAM.BIOMASS_WASTE</t>
  </si>
  <si>
    <t>UED.ktoe.PL.OIS.OIS.DRYING_STEAM.STEAM.STEAM_DISTR</t>
  </si>
  <si>
    <t>UED.ktoe.PL.OIS.OIS.DRYING_ELEC.ELEC.ELEC</t>
  </si>
  <si>
    <t>UED.ktoe.PL.OIS.OIS.PROC_COOL_THERM.THERM.NG_BIOGAS</t>
  </si>
  <si>
    <t>UED.ktoe.PL.OIS.OIS.PROC_COOL_STEAM.TOTAL.TOTAL</t>
  </si>
  <si>
    <t>UED.ktoe.PL.OIS.OIS.PROC_COOL_STEAM.STEAM.SOLIDS</t>
  </si>
  <si>
    <t>UED.ktoe.PL.OIS.OIS.PROC_COOL_STEAM.STEAM.RFG</t>
  </si>
  <si>
    <t>UED.ktoe.PL.OIS.OIS.PROC_COOL_STEAM.STEAM.LPG</t>
  </si>
  <si>
    <t>UED.ktoe.PL.OIS.OIS.PROC_COOL_STEAM.STEAM.DIESEL_LIQBIO</t>
  </si>
  <si>
    <t>UED.ktoe.PL.OIS.OIS.PROC_COOL_STEAM.STEAM.RFO</t>
  </si>
  <si>
    <t>UED.ktoe.PL.OIS.OIS.PROC_COOL_STEAM.STEAM.OTHER</t>
  </si>
  <si>
    <t>UED.ktoe.PL.OIS.OIS.PROC_COOL_STEAM.STEAM.NG_BIOGAS</t>
  </si>
  <si>
    <t>UED.ktoe.PL.OIS.OIS.PROC_COOL_STEAM.STEAM.DERIVED</t>
  </si>
  <si>
    <t>UED.ktoe.PL.OIS.OIS.PROC_COOL_STEAM.STEAM.BIOMASS_WASTE</t>
  </si>
  <si>
    <t>UED.ktoe.PL.OIS.OIS.PROC_COOL_STEAM.STEAM.STEAM_DISTR</t>
  </si>
  <si>
    <t>UED.ktoe.PL.OIS.OIS.PROC_COOL_ELEC.ELEC.ELEC</t>
  </si>
  <si>
    <t>UED.ktoe.PL.OIS.OIS.MOTOR.MECH.DIESEL_LIQBIO</t>
  </si>
  <si>
    <t>UED.ktoe.PL.OIS.OIS.GENERIC.MECH.ELEC</t>
  </si>
  <si>
    <t>FUEL_EMI.ktCO2.PL.OIS.OIS.TOTAL.TOTAL.TOTAL</t>
  </si>
  <si>
    <t>FUEL_EMI.ktCO2.PL.OIS.OIS.LIGHT.GENERIC.ELEC</t>
  </si>
  <si>
    <t>FUEL_EMI.ktCO2.PL.OIS.OIS.AIRCOMP.GENERIC.ELEC</t>
  </si>
  <si>
    <t>FUEL_EMI.ktCO2.PL.OIS.OIS.MOTOR.GENERIC.ELEC</t>
  </si>
  <si>
    <t>FUEL_EMI.ktCO2.PL.OIS.OIS.FANS.GENERIC.ELEC</t>
  </si>
  <si>
    <t>FUEL_EMI.ktCO2.PL.OIS.OIS.LOW_ENTH.TOTAL.TOTAL</t>
  </si>
  <si>
    <t>FUEL_EMI.ktCO2.PL.OIS.OIS.LOW_ENTH.THERM.DIESEL_LIQBIO</t>
  </si>
  <si>
    <t>FUEL_EMI.ktCO2.PL.OIS.OIS.LOW_ENTH.THERM.NG_BIOGAS</t>
  </si>
  <si>
    <t>FUEL_EMI.ktCO2.PL.OIS.OIS.LOW_ENTH.THERM.SOLAR_GEO</t>
  </si>
  <si>
    <t>FUEL_EMI.ktCO2.PL.OIS.OIS.LOW_ENTH.HP.AMBIENT</t>
  </si>
  <si>
    <t>FUEL_EMI.ktCO2.PL.OIS.OIS.LOW_ENTH.THERM.ELEC</t>
  </si>
  <si>
    <t>FUEL_EMI.ktCO2.PL.OIS.OIS.PROCESSING.TOTAL.TOTAL</t>
  </si>
  <si>
    <t>FUEL_EMI.ktCO2.PL.OIS.OIS.PROCESSING.STEAM.SOLIDS</t>
  </si>
  <si>
    <t>FUEL_EMI.ktCO2.PL.OIS.OIS.PROCESSING.STEAM.RFG</t>
  </si>
  <si>
    <t>FUEL_EMI.ktCO2.PL.OIS.OIS.PROCESSING.STEAM.LPG</t>
  </si>
  <si>
    <t>FUEL_EMI.ktCO2.PL.OIS.OIS.PROCESSING.STEAM.DIESEL_LIQBIO</t>
  </si>
  <si>
    <t>FUEL_EMI.ktCO2.PL.OIS.OIS.PROCESSING.STEAM.RFO</t>
  </si>
  <si>
    <t>FUEL_EMI.ktCO2.PL.OIS.OIS.PROCESSING.STEAM.OTHER</t>
  </si>
  <si>
    <t>FUEL_EMI.ktCO2.PL.OIS.OIS.PROCESSING.STEAM.NG_BIOGAS</t>
  </si>
  <si>
    <t>FUEL_EMI.ktCO2.PL.OIS.OIS.PROCESSING.STEAM.DERIVED</t>
  </si>
  <si>
    <t>FUEL_EMI.ktCO2.PL.OIS.OIS.PROCESSING.STEAM.BIOMASS_WASTE</t>
  </si>
  <si>
    <t>FUEL_EMI.ktCO2.PL.OIS.OIS.PROCESSING.STEAM.STEAM_DISTR</t>
  </si>
  <si>
    <t>FUEL_EMI.ktCO2.PL.OIS.OIS.PROC_HEAT.TOTAL.TOTAL</t>
  </si>
  <si>
    <t>FUEL_EMI.ktCO2.PL.OIS.OIS.PROC_HEAT.THERM.SOLIDS</t>
  </si>
  <si>
    <t>FUEL_EMI.ktCO2.PL.OIS.OIS.PROC_HEAT.THERM.LPG</t>
  </si>
  <si>
    <t>FUEL_EMI.ktCO2.PL.OIS.OIS.PROC_HEAT.THERM.DIESEL_LIQBIO</t>
  </si>
  <si>
    <t>FUEL_EMI.ktCO2.PL.OIS.OIS.PROC_HEAT.THERM.RFO</t>
  </si>
  <si>
    <t>FUEL_EMI.ktCO2.PL.OIS.OIS.PROC_HEAT.THERM.NG_BIOGAS</t>
  </si>
  <si>
    <t>FUEL_EMI.ktCO2.PL.OIS.OIS.PROC_HEAT_ELEC.ELEC.ELEC</t>
  </si>
  <si>
    <t>FUEL_EMI.ktCO2.PL.OIS.OIS.DRYING.TOTAL.TOTAL</t>
  </si>
  <si>
    <t>FUEL_EMI.ktCO2.PL.OIS.OIS.DRYING.THERM.SOLIDS</t>
  </si>
  <si>
    <t>FUEL_EMI.ktCO2.PL.OIS.OIS.DRYING.THERM.LPG</t>
  </si>
  <si>
    <t>FUEL_EMI.ktCO2.PL.OIS.OIS.DRYING.THERM.DIESEL_LIQBIO</t>
  </si>
  <si>
    <t>FUEL_EMI.ktCO2.PL.OIS.OIS.DRYING.THERM.RFO</t>
  </si>
  <si>
    <t>FUEL_EMI.ktCO2.PL.OIS.OIS.DRYING.THERM.NG_BIOGAS</t>
  </si>
  <si>
    <t>FUEL_EMI.ktCO2.PL.OIS.OIS.DRYING_STEAM.TOTAL.TOTAL</t>
  </si>
  <si>
    <t>FUEL_EMI.ktCO2.PL.OIS.OIS.DRYING_STEAM.STEAM.SOLIDS</t>
  </si>
  <si>
    <t>FUEL_EMI.ktCO2.PL.OIS.OIS.DRYING_STEAM.STEAM.RFG</t>
  </si>
  <si>
    <t>FUEL_EMI.ktCO2.PL.OIS.OIS.DRYING_STEAM.STEAM.LPG</t>
  </si>
  <si>
    <t>FUEL_EMI.ktCO2.PL.OIS.OIS.DRYING_STEAM.STEAM.DIESEL_LIQBIO</t>
  </si>
  <si>
    <t>FUEL_EMI.ktCO2.PL.OIS.OIS.DRYING_STEAM.STEAM.RFO</t>
  </si>
  <si>
    <t>FUEL_EMI.ktCO2.PL.OIS.OIS.DRYING_STEAM.STEAM.OTHER</t>
  </si>
  <si>
    <t>FUEL_EMI.ktCO2.PL.OIS.OIS.DRYING_STEAM.STEAM.NG_BIOGAS</t>
  </si>
  <si>
    <t>FUEL_EMI.ktCO2.PL.OIS.OIS.DRYING_STEAM.STEAM.DERIVED</t>
  </si>
  <si>
    <t>FUEL_EMI.ktCO2.PL.OIS.OIS.DRYING_STEAM.STEAM.BIOMASS_WASTE</t>
  </si>
  <si>
    <t>FUEL_EMI.ktCO2.PL.OIS.OIS.DRYING_STEAM.STEAM.STEAM_DISTR</t>
  </si>
  <si>
    <t>FUEL_EMI.ktCO2.PL.OIS.OIS.DRYING_ELEC.ELEC.ELEC</t>
  </si>
  <si>
    <t>FUEL_EMI.ktCO2.PL.OIS.OIS.PROC_COOL_THERM.THERM.NG_BIOGAS</t>
  </si>
  <si>
    <t>FUEL_EMI.ktCO2.PL.OIS.OIS.PROC_COOL_STEAM.TOTAL.TOTAL</t>
  </si>
  <si>
    <t>FUEL_EMI.ktCO2.PL.OIS.OIS.PROC_COOL_STEAM.STEAM.SOLIDS</t>
  </si>
  <si>
    <t>FUEL_EMI.ktCO2.PL.OIS.OIS.PROC_COOL_STEAM.STEAM.RFG</t>
  </si>
  <si>
    <t>FUEL_EMI.ktCO2.PL.OIS.OIS.PROC_COOL_STEAM.STEAM.LPG</t>
  </si>
  <si>
    <t>FUEL_EMI.ktCO2.PL.OIS.OIS.PROC_COOL_STEAM.STEAM.DIESEL_LIQBIO</t>
  </si>
  <si>
    <t>FUEL_EMI.ktCO2.PL.OIS.OIS.PROC_COOL_STEAM.STEAM.RFO</t>
  </si>
  <si>
    <t>FUEL_EMI.ktCO2.PL.OIS.OIS.PROC_COOL_STEAM.STEAM.OTHER</t>
  </si>
  <si>
    <t>FUEL_EMI.ktCO2.PL.OIS.OIS.PROC_COOL_STEAM.STEAM.NG_BIOGAS</t>
  </si>
  <si>
    <t>FUEL_EMI.ktCO2.PL.OIS.OIS.PROC_COOL_STEAM.STEAM.DERIVED</t>
  </si>
  <si>
    <t>FUEL_EMI.ktCO2.PL.OIS.OIS.PROC_COOL_STEAM.STEAM.BIOMASS_WASTE</t>
  </si>
  <si>
    <t>FUEL_EMI.ktCO2.PL.OIS.OIS.PROC_COOL_STEAM.STEAM.STEAM_DISTR</t>
  </si>
  <si>
    <t>FUEL_EMI.ktCO2.PL.OIS.OIS.PROC_COOL_ELEC.ELEC.ELEC</t>
  </si>
  <si>
    <t>FUEL_EMI.ktCO2.PL.OIS.OIS.MOTOR.MECH.DIESEL_LIQBIO</t>
  </si>
  <si>
    <t>FUEL_EMI.ktCO2.PL.OIS.OIS.GENERIC.MECH.ELEC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</si>
</sst>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0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20" fillId="0" borderId="0" xfId="5" applyFont="1" applyAlignment="1">
      <alignment horizontal="center" vertical="center"/>
    </xf>
    <xf numFmtId="0" fontId="44" fillId="0" borderId="0" xfId="5" applyFont="1"/>
    <xf numFmtId="0" fontId="45" fillId="0" borderId="2" xfId="5" applyFont="1" applyBorder="1" applyAlignment="1">
      <alignment vertical="center"/>
    </xf>
    <xf numFmtId="0" fontId="46" fillId="0" borderId="2" xfId="5" applyFont="1" applyBorder="1" applyAlignment="1">
      <alignment vertical="center"/>
    </xf>
    <xf numFmtId="0" fontId="47" fillId="0" borderId="0" xfId="5" applyFont="1" applyAlignment="1">
      <alignment vertical="center"/>
    </xf>
    <xf numFmtId="0" fontId="46" fillId="0" borderId="0" xfId="5" applyFont="1" applyAlignment="1">
      <alignment vertical="center"/>
    </xf>
    <xf numFmtId="0" fontId="18" fillId="0" borderId="0" xfId="5" applyFont="1" applyAlignment="1">
      <alignment horizontal="left"/>
    </xf>
    <xf numFmtId="0" fontId="50" fillId="0" borderId="0" xfId="5" applyFont="1" applyAlignment="1">
      <alignment vertical="center"/>
    </xf>
    <xf numFmtId="0" fontId="51" fillId="0" borderId="0" xfId="8" applyFont="1" applyAlignment="1">
      <alignment vertical="center"/>
    </xf>
    <xf numFmtId="0" fontId="52" fillId="0" borderId="0" xfId="2" applyFont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0" fontId="20" fillId="0" borderId="0" xfId="5" applyFont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0" borderId="0" xfId="5" applyFont="1" applyAlignment="1">
      <alignment horizontal="left" vertical="center"/>
    </xf>
    <xf numFmtId="0" fontId="20" fillId="0" borderId="0" xfId="5" applyFont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5" customWidth="1"/>
    <col min="5" max="21" width="9.7109375" style="205" customWidth="1"/>
    <col min="22" max="22" width="9.7109375" style="191" customWidth="1"/>
    <col min="23" max="23" width="107.42578125" style="205" customWidth="1"/>
    <col min="24" max="24" width="44.7109375" style="205" customWidth="1"/>
    <col min="25" max="26" width="9.7109375" style="205" customWidth="1"/>
    <col min="27" max="46" width="9.140625" style="205" customWidth="1"/>
    <col min="47" max="16384" width="9.140625" style="205"/>
  </cols>
  <sheetData>
    <row r="1" spans="1:23" ht="15" customHeight="1" x14ac:dyDescent="0.25">
      <c r="A1" s="204"/>
    </row>
    <row r="2" spans="1:23" ht="21" customHeight="1" x14ac:dyDescent="0.35">
      <c r="A2" s="192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5"/>
    </row>
    <row r="7" spans="1:23" ht="15" customHeight="1" x14ac:dyDescent="0.25">
      <c r="V7" s="205"/>
    </row>
    <row r="8" spans="1:23" ht="15" customHeight="1" x14ac:dyDescent="0.25">
      <c r="V8" s="205"/>
    </row>
    <row r="9" spans="1:23" ht="15" customHeight="1" x14ac:dyDescent="0.25">
      <c r="V9" s="205"/>
    </row>
    <row r="10" spans="1:23" ht="28.9" customHeight="1" x14ac:dyDescent="0.25">
      <c r="C10" s="195" t="s">
        <v>11</v>
      </c>
      <c r="V10" s="205"/>
    </row>
    <row r="11" spans="1:23" ht="15" customHeight="1" x14ac:dyDescent="0.25">
      <c r="V11" s="205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7" t="s">
        <v>2</v>
      </c>
      <c r="M28" s="358"/>
      <c r="N28" s="358"/>
      <c r="O28" s="358"/>
    </row>
    <row r="29" spans="12:32" ht="15" customHeight="1" x14ac:dyDescent="0.25">
      <c r="V29" s="205"/>
    </row>
    <row r="30" spans="12:32" ht="18" customHeight="1" x14ac:dyDescent="0.25">
      <c r="L30" s="359">
        <v>45432.787905092591</v>
      </c>
      <c r="M30" s="358"/>
      <c r="N30" s="358"/>
      <c r="O30" s="358"/>
      <c r="V30" s="205"/>
    </row>
    <row r="31" spans="12:32" ht="15" customHeight="1" x14ac:dyDescent="0.2">
      <c r="L31" s="197" t="s">
        <v>3</v>
      </c>
      <c r="V31" s="205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5"/>
    </row>
    <row r="33" spans="2:32" ht="15" customHeight="1" x14ac:dyDescent="0.25">
      <c r="B33" s="199" t="s">
        <v>4</v>
      </c>
      <c r="V33" s="205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PL: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6">
        <f>ISI!B$3+NFM!B$3+CHI!B$3+NMM!B$3+PPA!B$3+FBT!B$3+TRE!B$3+MAE!B$3+TEL!B$3+WWP!B$3+OIS!B$3</f>
        <v>61521.41420729387</v>
      </c>
      <c r="C3" s="206">
        <f>ISI!C$3+NFM!C$3+CHI!C$3+NMM!C$3+PPA!C$3+FBT!C$3+TRE!C$3+MAE!C$3+TEL!C$3+WWP!C$3+OIS!C$3</f>
        <v>58101.568154402892</v>
      </c>
      <c r="D3" s="206">
        <f>ISI!D$3+NFM!D$3+CHI!D$3+NMM!D$3+PPA!D$3+FBT!D$3+TRE!D$3+MAE!D$3+TEL!D$3+WWP!D$3+OIS!D$3</f>
        <v>57213.79448571321</v>
      </c>
      <c r="E3" s="206">
        <f>ISI!E$3+NFM!E$3+CHI!E$3+NMM!E$3+PPA!E$3+FBT!E$3+TRE!E$3+MAE!E$3+TEL!E$3+WWP!E$3+OIS!E$3</f>
        <v>60536.622692040633</v>
      </c>
      <c r="F3" s="206">
        <f>ISI!F$3+NFM!F$3+CHI!F$3+NMM!F$3+PPA!F$3+FBT!F$3+TRE!F$3+MAE!F$3+TEL!F$3+WWP!F$3+OIS!F$3</f>
        <v>66130.667222106509</v>
      </c>
      <c r="G3" s="206">
        <f>ISI!G$3+NFM!G$3+CHI!G$3+NMM!G$3+PPA!G$3+FBT!G$3+TRE!G$3+MAE!G$3+TEL!G$3+WWP!G$3+OIS!G$3</f>
        <v>70233.196656869492</v>
      </c>
      <c r="H3" s="206">
        <f>ISI!H$3+NFM!H$3+CHI!H$3+NMM!H$3+PPA!H$3+FBT!H$3+TRE!H$3+MAE!H$3+TEL!H$3+WWP!H$3+OIS!H$3</f>
        <v>76026.132323745333</v>
      </c>
      <c r="I3" s="206">
        <f>ISI!I$3+NFM!I$3+CHI!I$3+NMM!I$3+PPA!I$3+FBT!I$3+TRE!I$3+MAE!I$3+TEL!I$3+WWP!I$3+OIS!I$3</f>
        <v>81536.74083243747</v>
      </c>
      <c r="J3" s="206">
        <f>ISI!J$3+NFM!J$3+CHI!J$3+NMM!J$3+PPA!J$3+FBT!J$3+TRE!J$3+MAE!J$3+TEL!J$3+WWP!J$3+OIS!J$3</f>
        <v>84473.753013973212</v>
      </c>
      <c r="K3" s="206">
        <f>ISI!K$3+NFM!K$3+CHI!K$3+NMM!K$3+PPA!K$3+FBT!K$3+TRE!K$3+MAE!K$3+TEL!K$3+WWP!K$3+OIS!K$3</f>
        <v>88760.141413225763</v>
      </c>
      <c r="L3" s="206">
        <f>ISI!L$3+NFM!L$3+CHI!L$3+NMM!L$3+PPA!L$3+FBT!L$3+TRE!L$3+MAE!L$3+TEL!L$3+WWP!L$3+OIS!L$3</f>
        <v>91276.314969139014</v>
      </c>
      <c r="M3" s="206">
        <f>ISI!M$3+NFM!M$3+CHI!M$3+NMM!M$3+PPA!M$3+FBT!M$3+TRE!M$3+MAE!M$3+TEL!M$3+WWP!M$3+OIS!M$3</f>
        <v>99194.242808710667</v>
      </c>
      <c r="N3" s="206">
        <f>ISI!N$3+NFM!N$3+CHI!N$3+NMM!N$3+PPA!N$3+FBT!N$3+TRE!N$3+MAE!N$3+TEL!N$3+WWP!N$3+OIS!N$3</f>
        <v>96792.927742648419</v>
      </c>
      <c r="O3" s="206">
        <f>ISI!O$3+NFM!O$3+CHI!O$3+NMM!O$3+PPA!O$3+FBT!O$3+TRE!O$3+MAE!O$3+TEL!O$3+WWP!O$3+OIS!O$3</f>
        <v>91405.750145644473</v>
      </c>
      <c r="P3" s="206">
        <f>ISI!P$3+NFM!P$3+CHI!P$3+NMM!P$3+PPA!P$3+FBT!P$3+TRE!P$3+MAE!P$3+TEL!P$3+WWP!P$3+OIS!P$3</f>
        <v>101584.84292477217</v>
      </c>
      <c r="Q3" s="206">
        <f>ISI!Q$3+NFM!Q$3+CHI!Q$3+NMM!Q$3+PPA!Q$3+FBT!Q$3+TRE!Q$3+MAE!Q$3+TEL!Q$3+WWP!Q$3+OIS!Q$3</f>
        <v>109664.5</v>
      </c>
      <c r="R3" s="206">
        <f>ISI!R$3+NFM!R$3+CHI!R$3+NMM!R$3+PPA!R$3+FBT!R$3+TRE!R$3+MAE!R$3+TEL!R$3+WWP!R$3+OIS!R$3</f>
        <v>112245.14334706511</v>
      </c>
      <c r="S3" s="206">
        <f>ISI!S$3+NFM!S$3+CHI!S$3+NMM!S$3+PPA!S$3+FBT!S$3+TRE!S$3+MAE!S$3+TEL!S$3+WWP!S$3+OIS!S$3</f>
        <v>111125.23910198329</v>
      </c>
      <c r="T3" s="206">
        <f>ISI!T$3+NFM!T$3+CHI!T$3+NMM!T$3+PPA!T$3+FBT!T$3+TRE!T$3+MAE!T$3+TEL!T$3+WWP!T$3+OIS!T$3</f>
        <v>118162.97212633931</v>
      </c>
      <c r="U3" s="206">
        <f>ISI!U$3+NFM!U$3+CHI!U$3+NMM!U$3+PPA!U$3+FBT!U$3+TRE!U$3+MAE!U$3+TEL!U$3+WWP!U$3+OIS!U$3</f>
        <v>122905.05400071936</v>
      </c>
      <c r="V3" s="206">
        <f>ISI!V$3+NFM!V$3+CHI!V$3+NMM!V$3+PPA!V$3+FBT!V$3+TRE!V$3+MAE!V$3+TEL!V$3+WWP!V$3+OIS!V$3</f>
        <v>116566.72500336557</v>
      </c>
      <c r="W3" s="206">
        <f>ISI!W$3+NFM!W$3+CHI!W$3+NMM!W$3+PPA!W$3+FBT!W$3+TRE!W$3+MAE!W$3+TEL!W$3+WWP!W$3+OIS!W$3</f>
        <v>124857.64365910276</v>
      </c>
    </row>
    <row r="4" spans="1:23" ht="12" customHeight="1" x14ac:dyDescent="0.25">
      <c r="A4" s="12" t="s">
        <v>16</v>
      </c>
      <c r="B4" s="207">
        <f>ISI!B$3</f>
        <v>867.25552028030347</v>
      </c>
      <c r="C4" s="207">
        <f>ISI!C$3</f>
        <v>780.25858648264011</v>
      </c>
      <c r="D4" s="207">
        <f>ISI!D$3</f>
        <v>792.45408535793536</v>
      </c>
      <c r="E4" s="207">
        <f>ISI!E$3</f>
        <v>799.2747841060127</v>
      </c>
      <c r="F4" s="207">
        <f>ISI!F$3</f>
        <v>1532.4170619321847</v>
      </c>
      <c r="G4" s="207">
        <f>ISI!G$3</f>
        <v>1416.7061815859556</v>
      </c>
      <c r="H4" s="207">
        <f>ISI!H$3</f>
        <v>2088.2076409350911</v>
      </c>
      <c r="I4" s="207">
        <f>ISI!I$3</f>
        <v>2359.9269016529825</v>
      </c>
      <c r="J4" s="207">
        <f>ISI!J$3</f>
        <v>1382.7422205633131</v>
      </c>
      <c r="K4" s="207">
        <f>ISI!K$3</f>
        <v>1184.6472889227828</v>
      </c>
      <c r="L4" s="207">
        <f>ISI!L$3</f>
        <v>862.94017997100559</v>
      </c>
      <c r="M4" s="207">
        <f>ISI!M$3</f>
        <v>1290.6599509964014</v>
      </c>
      <c r="N4" s="207">
        <f>ISI!N$3</f>
        <v>1318.7899859956945</v>
      </c>
      <c r="O4" s="207">
        <f>ISI!O$3</f>
        <v>1287.2541868799306</v>
      </c>
      <c r="P4" s="207">
        <f>ISI!P$3</f>
        <v>1551.5076385077371</v>
      </c>
      <c r="Q4" s="207">
        <f>ISI!Q$3</f>
        <v>1616.5778767565935</v>
      </c>
      <c r="R4" s="207">
        <f>ISI!R$3</f>
        <v>1717.3755930423752</v>
      </c>
      <c r="S4" s="207">
        <f>ISI!S$3</f>
        <v>1540.302947488912</v>
      </c>
      <c r="T4" s="207">
        <f>ISI!T$3</f>
        <v>1648.2220314281408</v>
      </c>
      <c r="U4" s="207">
        <f>ISI!U$3</f>
        <v>1347.2050991407461</v>
      </c>
      <c r="V4" s="207">
        <f>ISI!V$3</f>
        <v>1134.8377370962035</v>
      </c>
      <c r="W4" s="207">
        <f>ISI!W$3</f>
        <v>1647.7073733977388</v>
      </c>
    </row>
    <row r="5" spans="1:23" ht="12" customHeight="1" x14ac:dyDescent="0.25">
      <c r="A5" s="13" t="s">
        <v>20</v>
      </c>
      <c r="B5" s="208">
        <f>NFM!B$3</f>
        <v>175.1924388479099</v>
      </c>
      <c r="C5" s="208">
        <f>NFM!C$3</f>
        <v>157.61837371036347</v>
      </c>
      <c r="D5" s="208">
        <f>NFM!D$3</f>
        <v>160.0819604399577</v>
      </c>
      <c r="E5" s="208">
        <f>NFM!E$3</f>
        <v>161.45979525378095</v>
      </c>
      <c r="F5" s="208">
        <f>NFM!F$3</f>
        <v>309.56030389437888</v>
      </c>
      <c r="G5" s="208">
        <f>NFM!G$3</f>
        <v>286.1857956265701</v>
      </c>
      <c r="H5" s="208">
        <f>NFM!H$3</f>
        <v>421.834373931708</v>
      </c>
      <c r="I5" s="208">
        <f>NFM!I$3</f>
        <v>476.72380254178188</v>
      </c>
      <c r="J5" s="208">
        <f>NFM!J$3</f>
        <v>279.32480826431151</v>
      </c>
      <c r="K5" s="208">
        <f>NFM!K$3</f>
        <v>447.3837132074807</v>
      </c>
      <c r="L5" s="208">
        <f>NFM!L$3</f>
        <v>290.6581907349526</v>
      </c>
      <c r="M5" s="208">
        <f>NFM!M$3</f>
        <v>448.7689056769903</v>
      </c>
      <c r="N5" s="208">
        <f>NFM!N$3</f>
        <v>451.4230412005731</v>
      </c>
      <c r="O5" s="208">
        <f>NFM!O$3</f>
        <v>434.21227401069808</v>
      </c>
      <c r="P5" s="208">
        <f>NFM!P$3</f>
        <v>531.98197597623107</v>
      </c>
      <c r="Q5" s="208">
        <f>NFM!Q$3</f>
        <v>616.12212324340635</v>
      </c>
      <c r="R5" s="208">
        <f>NFM!R$3</f>
        <v>709.59163892684319</v>
      </c>
      <c r="S5" s="208">
        <f>NFM!S$3</f>
        <v>723.86699109963115</v>
      </c>
      <c r="T5" s="208">
        <f>NFM!T$3</f>
        <v>683.62816510411267</v>
      </c>
      <c r="U5" s="208">
        <f>NFM!U$3</f>
        <v>788.81255437975119</v>
      </c>
      <c r="V5" s="208">
        <f>NFM!V$3</f>
        <v>665.65075262435744</v>
      </c>
      <c r="W5" s="208">
        <f>NFM!W$3</f>
        <v>1404.1662350157342</v>
      </c>
    </row>
    <row r="6" spans="1:23" ht="12" customHeight="1" x14ac:dyDescent="0.25">
      <c r="A6" s="14" t="s">
        <v>43</v>
      </c>
      <c r="B6" s="207">
        <f>NFM!B$4</f>
        <v>0</v>
      </c>
      <c r="C6" s="207">
        <f>NFM!C$4</f>
        <v>0</v>
      </c>
      <c r="D6" s="207">
        <f>NFM!D$4</f>
        <v>0</v>
      </c>
      <c r="E6" s="207">
        <f>NFM!E$4</f>
        <v>0</v>
      </c>
      <c r="F6" s="207">
        <f>NFM!F$4</f>
        <v>0</v>
      </c>
      <c r="G6" s="207">
        <f>NFM!G$4</f>
        <v>0</v>
      </c>
      <c r="H6" s="207">
        <f>NFM!H$4</f>
        <v>0</v>
      </c>
      <c r="I6" s="207">
        <f>NFM!I$4</f>
        <v>0</v>
      </c>
      <c r="J6" s="207">
        <f>NFM!J$4</f>
        <v>0</v>
      </c>
      <c r="K6" s="207">
        <f>NFM!K$4</f>
        <v>0</v>
      </c>
      <c r="L6" s="207">
        <f>NFM!L$4</f>
        <v>0</v>
      </c>
      <c r="M6" s="207">
        <f>NFM!M$4</f>
        <v>0</v>
      </c>
      <c r="N6" s="207">
        <f>NFM!N$4</f>
        <v>0</v>
      </c>
      <c r="O6" s="207">
        <f>NFM!O$4</f>
        <v>0</v>
      </c>
      <c r="P6" s="207">
        <f>NFM!P$4</f>
        <v>0</v>
      </c>
      <c r="Q6" s="207">
        <f>NFM!Q$4</f>
        <v>0</v>
      </c>
      <c r="R6" s="207">
        <f>NFM!R$4</f>
        <v>0</v>
      </c>
      <c r="S6" s="207">
        <f>NFM!S$4</f>
        <v>0</v>
      </c>
      <c r="T6" s="207">
        <f>NFM!T$4</f>
        <v>0</v>
      </c>
      <c r="U6" s="207">
        <f>NFM!U$4</f>
        <v>0</v>
      </c>
      <c r="V6" s="207">
        <f>NFM!V$4</f>
        <v>0</v>
      </c>
      <c r="W6" s="207">
        <f>NFM!W$4</f>
        <v>0</v>
      </c>
    </row>
    <row r="7" spans="1:23" ht="12" customHeight="1" x14ac:dyDescent="0.25">
      <c r="A7" s="14" t="s">
        <v>56</v>
      </c>
      <c r="B7" s="207">
        <f>NFM!B$5</f>
        <v>100.11292469111405</v>
      </c>
      <c r="C7" s="207">
        <f>NFM!C$5</f>
        <v>90.070304865727067</v>
      </c>
      <c r="D7" s="207">
        <f>NFM!D$5</f>
        <v>91.478110330117033</v>
      </c>
      <c r="E7" s="207">
        <f>NFM!E$5</f>
        <v>92.265467786067688</v>
      </c>
      <c r="F7" s="207">
        <f>NFM!F$5</f>
        <v>176.89683182069626</v>
      </c>
      <c r="G7" s="207">
        <f>NFM!G$5</f>
        <v>163.53957507322627</v>
      </c>
      <c r="H7" s="207">
        <f>NFM!H$5</f>
        <v>241.05533998650739</v>
      </c>
      <c r="I7" s="207">
        <f>NFM!I$5</f>
        <v>272.42165504505346</v>
      </c>
      <c r="J7" s="207">
        <f>NFM!J$5</f>
        <v>159.61889495928153</v>
      </c>
      <c r="K7" s="207">
        <f>NFM!K$5</f>
        <v>151.9182091056509</v>
      </c>
      <c r="L7" s="207">
        <f>NFM!L$5</f>
        <v>172.32677276982051</v>
      </c>
      <c r="M7" s="207">
        <f>NFM!M$5</f>
        <v>237.983394143146</v>
      </c>
      <c r="N7" s="207">
        <f>NFM!N$5</f>
        <v>228.5573361749035</v>
      </c>
      <c r="O7" s="207">
        <f>NFM!O$5</f>
        <v>280.76974755637599</v>
      </c>
      <c r="P7" s="207">
        <f>NFM!P$5</f>
        <v>402.2950413807921</v>
      </c>
      <c r="Q7" s="207">
        <f>NFM!Q$5</f>
        <v>388.87709707333852</v>
      </c>
      <c r="R7" s="207">
        <f>NFM!R$5</f>
        <v>428.61969782288338</v>
      </c>
      <c r="S7" s="207">
        <f>NFM!S$5</f>
        <v>457.93520232648871</v>
      </c>
      <c r="T7" s="207">
        <f>NFM!T$5</f>
        <v>503.90867242648528</v>
      </c>
      <c r="U7" s="207">
        <f>NFM!U$5</f>
        <v>552.07400994670684</v>
      </c>
      <c r="V7" s="207">
        <f>NFM!V$5</f>
        <v>333.85850414494342</v>
      </c>
      <c r="W7" s="207">
        <f>NFM!W$5</f>
        <v>642.49509337520499</v>
      </c>
    </row>
    <row r="8" spans="1:23" ht="12" customHeight="1" x14ac:dyDescent="0.25">
      <c r="A8" s="14" t="s">
        <v>45</v>
      </c>
      <c r="B8" s="207">
        <f>NFM!B$8</f>
        <v>75.079514156795852</v>
      </c>
      <c r="C8" s="207">
        <f>NFM!C$8</f>
        <v>67.548068844636418</v>
      </c>
      <c r="D8" s="207">
        <f>NFM!D$8</f>
        <v>68.603850109840664</v>
      </c>
      <c r="E8" s="207">
        <f>NFM!E$8</f>
        <v>69.194327467713251</v>
      </c>
      <c r="F8" s="207">
        <f>NFM!F$8</f>
        <v>132.66347207368261</v>
      </c>
      <c r="G8" s="207">
        <f>NFM!G$8</f>
        <v>122.6462205533438</v>
      </c>
      <c r="H8" s="207">
        <f>NFM!H$8</f>
        <v>180.77903394520061</v>
      </c>
      <c r="I8" s="207">
        <f>NFM!I$8</f>
        <v>204.3021474967284</v>
      </c>
      <c r="J8" s="207">
        <f>NFM!J$8</f>
        <v>119.70591330502999</v>
      </c>
      <c r="K8" s="207">
        <f>NFM!K$8</f>
        <v>295.46550410182982</v>
      </c>
      <c r="L8" s="207">
        <f>NFM!L$8</f>
        <v>118.3314179651321</v>
      </c>
      <c r="M8" s="207">
        <f>NFM!M$8</f>
        <v>210.7855115338443</v>
      </c>
      <c r="N8" s="207">
        <f>NFM!N$8</f>
        <v>222.8657050256696</v>
      </c>
      <c r="O8" s="207">
        <f>NFM!O$8</f>
        <v>153.44252645432209</v>
      </c>
      <c r="P8" s="207">
        <f>NFM!P$8</f>
        <v>129.686934595439</v>
      </c>
      <c r="Q8" s="207">
        <f>NFM!Q$8</f>
        <v>227.2450261700678</v>
      </c>
      <c r="R8" s="207">
        <f>NFM!R$8</f>
        <v>280.97194110395981</v>
      </c>
      <c r="S8" s="207">
        <f>NFM!S$8</f>
        <v>265.93178877314239</v>
      </c>
      <c r="T8" s="207">
        <f>NFM!T$8</f>
        <v>179.71949267762739</v>
      </c>
      <c r="U8" s="207">
        <f>NFM!U$8</f>
        <v>236.73854443304441</v>
      </c>
      <c r="V8" s="207">
        <f>NFM!V$8</f>
        <v>331.79224847941401</v>
      </c>
      <c r="W8" s="207">
        <f>NFM!W$8</f>
        <v>761.67114164052919</v>
      </c>
    </row>
    <row r="9" spans="1:23" ht="12" customHeight="1" x14ac:dyDescent="0.25">
      <c r="A9" s="13" t="s">
        <v>21</v>
      </c>
      <c r="B9" s="208">
        <f>CHI!B$3</f>
        <v>3028.2895809554875</v>
      </c>
      <c r="C9" s="208">
        <f>CHI!C$3</f>
        <v>2801.0856453558504</v>
      </c>
      <c r="D9" s="208">
        <f>CHI!D$3</f>
        <v>2856.4807275551489</v>
      </c>
      <c r="E9" s="208">
        <f>CHI!E$3</f>
        <v>2904.7342392767569</v>
      </c>
      <c r="F9" s="208">
        <f>CHI!F$3</f>
        <v>3115.4620565160035</v>
      </c>
      <c r="G9" s="208">
        <f>CHI!G$3</f>
        <v>3293.4189677903169</v>
      </c>
      <c r="H9" s="208">
        <f>CHI!H$3</f>
        <v>3502.0084029733598</v>
      </c>
      <c r="I9" s="208">
        <f>CHI!I$3</f>
        <v>3756.9360741006167</v>
      </c>
      <c r="J9" s="208">
        <f>CHI!J$3</f>
        <v>3761.535407527912</v>
      </c>
      <c r="K9" s="208">
        <f>CHI!K$3</f>
        <v>3719.4624484430951</v>
      </c>
      <c r="L9" s="208">
        <f>CHI!L$3</f>
        <v>4371.8697396038979</v>
      </c>
      <c r="M9" s="208">
        <f>CHI!M$3</f>
        <v>4640.2795399238748</v>
      </c>
      <c r="N9" s="208">
        <f>CHI!N$3</f>
        <v>4659.3815867558878</v>
      </c>
      <c r="O9" s="208">
        <f>CHI!O$3</f>
        <v>4250.672008667123</v>
      </c>
      <c r="P9" s="208">
        <f>CHI!P$3</f>
        <v>4706.6813993329752</v>
      </c>
      <c r="Q9" s="208">
        <f>CHI!Q$3</f>
        <v>5287.2000000000007</v>
      </c>
      <c r="R9" s="208">
        <f>CHI!R$3</f>
        <v>5710.6710441019641</v>
      </c>
      <c r="S9" s="208">
        <f>CHI!S$3</f>
        <v>4987.4156850901045</v>
      </c>
      <c r="T9" s="208">
        <f>CHI!T$3</f>
        <v>5653.345038807638</v>
      </c>
      <c r="U9" s="208">
        <f>CHI!U$3</f>
        <v>5354.382758654212</v>
      </c>
      <c r="V9" s="208">
        <f>CHI!V$3</f>
        <v>5468.1039290728295</v>
      </c>
      <c r="W9" s="208">
        <f>CHI!W$3</f>
        <v>6277.4172154057514</v>
      </c>
    </row>
    <row r="10" spans="1:23" ht="12" customHeight="1" x14ac:dyDescent="0.25">
      <c r="A10" s="14" t="s">
        <v>57</v>
      </c>
      <c r="B10" s="207">
        <f>CHI!B$5</f>
        <v>1158.658984161714</v>
      </c>
      <c r="C10" s="207">
        <f>CHI!C$5</f>
        <v>1115.24384187847</v>
      </c>
      <c r="D10" s="207">
        <f>CHI!D$5</f>
        <v>1120.37215198169</v>
      </c>
      <c r="E10" s="207">
        <f>CHI!E$5</f>
        <v>1146.612349829262</v>
      </c>
      <c r="F10" s="207">
        <f>CHI!F$5</f>
        <v>1169.847529294273</v>
      </c>
      <c r="G10" s="207">
        <f>CHI!G$5</f>
        <v>1188.257860167196</v>
      </c>
      <c r="H10" s="207">
        <f>CHI!H$5</f>
        <v>1232.7715846198771</v>
      </c>
      <c r="I10" s="207">
        <f>CHI!I$5</f>
        <v>1191.0794081177619</v>
      </c>
      <c r="J10" s="207">
        <f>CHI!J$5</f>
        <v>1182.5681491958769</v>
      </c>
      <c r="K10" s="207">
        <f>CHI!K$5</f>
        <v>916.78515722329792</v>
      </c>
      <c r="L10" s="207">
        <f>CHI!L$5</f>
        <v>1236.8708860250181</v>
      </c>
      <c r="M10" s="207">
        <f>CHI!M$5</f>
        <v>1724.71997484196</v>
      </c>
      <c r="N10" s="207">
        <f>CHI!N$5</f>
        <v>1725.897573460644</v>
      </c>
      <c r="O10" s="207">
        <f>CHI!O$5</f>
        <v>1472.768999172863</v>
      </c>
      <c r="P10" s="207">
        <f>CHI!P$5</f>
        <v>1593.1867025953011</v>
      </c>
      <c r="Q10" s="207">
        <f>CHI!Q$5</f>
        <v>1859.9673561479001</v>
      </c>
      <c r="R10" s="207">
        <f>CHI!R$5</f>
        <v>2005.7228170883491</v>
      </c>
      <c r="S10" s="207">
        <f>CHI!S$5</f>
        <v>1925.85016758196</v>
      </c>
      <c r="T10" s="207">
        <f>CHI!T$5</f>
        <v>1768.4933392875521</v>
      </c>
      <c r="U10" s="207">
        <f>CHI!U$5</f>
        <v>1883.8429130668781</v>
      </c>
      <c r="V10" s="207">
        <f>CHI!V$5</f>
        <v>1862.630348967069</v>
      </c>
      <c r="W10" s="207">
        <f>CHI!W$5</f>
        <v>2163.6391498030998</v>
      </c>
    </row>
    <row r="11" spans="1:23" ht="12" customHeight="1" x14ac:dyDescent="0.25">
      <c r="A11" s="14" t="s">
        <v>47</v>
      </c>
      <c r="B11" s="207">
        <f>CHI!B$6</f>
        <v>1120.1333415081599</v>
      </c>
      <c r="C11" s="207">
        <f>CHI!C$6</f>
        <v>995.97449346531789</v>
      </c>
      <c r="D11" s="207">
        <f>CHI!D$6</f>
        <v>1010.307175079904</v>
      </c>
      <c r="E11" s="207">
        <f>CHI!E$6</f>
        <v>1085.0408788340701</v>
      </c>
      <c r="F11" s="207">
        <f>CHI!F$6</f>
        <v>1294.639036004623</v>
      </c>
      <c r="G11" s="207">
        <f>CHI!G$6</f>
        <v>1354.4081775458319</v>
      </c>
      <c r="H11" s="207">
        <f>CHI!H$6</f>
        <v>1503.966030228454</v>
      </c>
      <c r="I11" s="207">
        <f>CHI!I$6</f>
        <v>1363.6762140385831</v>
      </c>
      <c r="J11" s="207">
        <f>CHI!J$6</f>
        <v>1335.806193540084</v>
      </c>
      <c r="K11" s="207">
        <f>CHI!K$6</f>
        <v>1479.3078491674919</v>
      </c>
      <c r="L11" s="207">
        <f>CHI!L$6</f>
        <v>1828.654166449056</v>
      </c>
      <c r="M11" s="207">
        <f>CHI!M$6</f>
        <v>1786.3763457969881</v>
      </c>
      <c r="N11" s="207">
        <f>CHI!N$6</f>
        <v>1741.4730447479631</v>
      </c>
      <c r="O11" s="207">
        <f>CHI!O$6</f>
        <v>1559.906464078739</v>
      </c>
      <c r="P11" s="207">
        <f>CHI!P$6</f>
        <v>1754.9130875655751</v>
      </c>
      <c r="Q11" s="207">
        <f>CHI!Q$6</f>
        <v>2053.4326438521002</v>
      </c>
      <c r="R11" s="207">
        <f>CHI!R$6</f>
        <v>2342.157821124988</v>
      </c>
      <c r="S11" s="207">
        <f>CHI!S$6</f>
        <v>1853.068588080982</v>
      </c>
      <c r="T11" s="207">
        <f>CHI!T$6</f>
        <v>1961.429444487065</v>
      </c>
      <c r="U11" s="207">
        <f>CHI!U$6</f>
        <v>2065.8406650761972</v>
      </c>
      <c r="V11" s="207">
        <f>CHI!V$6</f>
        <v>2110.5796439171349</v>
      </c>
      <c r="W11" s="207">
        <f>CHI!W$6</f>
        <v>2458.2756732581538</v>
      </c>
    </row>
    <row r="12" spans="1:23" ht="12" customHeight="1" x14ac:dyDescent="0.25">
      <c r="A12" s="14" t="s">
        <v>48</v>
      </c>
      <c r="B12" s="207">
        <f>CHI!B$7</f>
        <v>749.49725528561328</v>
      </c>
      <c r="C12" s="207">
        <f>CHI!C$7</f>
        <v>689.86731001206272</v>
      </c>
      <c r="D12" s="207">
        <f>CHI!D$7</f>
        <v>725.80140049355498</v>
      </c>
      <c r="E12" s="207">
        <f>CHI!E$7</f>
        <v>673.08101061342484</v>
      </c>
      <c r="F12" s="207">
        <f>CHI!F$7</f>
        <v>650.97549121710756</v>
      </c>
      <c r="G12" s="207">
        <f>CHI!G$7</f>
        <v>750.75293007728874</v>
      </c>
      <c r="H12" s="207">
        <f>CHI!H$7</f>
        <v>765.27078812502884</v>
      </c>
      <c r="I12" s="207">
        <f>CHI!I$7</f>
        <v>1202.1804519442719</v>
      </c>
      <c r="J12" s="207">
        <f>CHI!J$7</f>
        <v>1243.161064791951</v>
      </c>
      <c r="K12" s="207">
        <f>CHI!K$7</f>
        <v>1323.369442052305</v>
      </c>
      <c r="L12" s="207">
        <f>CHI!L$7</f>
        <v>1306.344687129824</v>
      </c>
      <c r="M12" s="207">
        <f>CHI!M$7</f>
        <v>1129.183219284927</v>
      </c>
      <c r="N12" s="207">
        <f>CHI!N$7</f>
        <v>1192.010968547281</v>
      </c>
      <c r="O12" s="207">
        <f>CHI!O$7</f>
        <v>1217.996545415521</v>
      </c>
      <c r="P12" s="207">
        <f>CHI!P$7</f>
        <v>1358.581609172099</v>
      </c>
      <c r="Q12" s="207">
        <f>CHI!Q$7</f>
        <v>1373.8</v>
      </c>
      <c r="R12" s="207">
        <f>CHI!R$7</f>
        <v>1362.790405888627</v>
      </c>
      <c r="S12" s="207">
        <f>CHI!S$7</f>
        <v>1208.4969294271621</v>
      </c>
      <c r="T12" s="207">
        <f>CHI!T$7</f>
        <v>1923.422255033021</v>
      </c>
      <c r="U12" s="207">
        <f>CHI!U$7</f>
        <v>1404.6991805111361</v>
      </c>
      <c r="V12" s="207">
        <f>CHI!V$7</f>
        <v>1494.893936188626</v>
      </c>
      <c r="W12" s="207">
        <f>CHI!W$7</f>
        <v>1655.502392344498</v>
      </c>
    </row>
    <row r="13" spans="1:23" ht="12" customHeight="1" x14ac:dyDescent="0.25">
      <c r="A13" s="13" t="s">
        <v>22</v>
      </c>
      <c r="B13" s="208">
        <f>NMM!B$3</f>
        <v>3125.8492309364638</v>
      </c>
      <c r="C13" s="208">
        <f>NMM!C$3</f>
        <v>2913.7515078407714</v>
      </c>
      <c r="D13" s="208">
        <f>NMM!D$3</f>
        <v>2938.2805747284824</v>
      </c>
      <c r="E13" s="208">
        <f>NMM!E$3</f>
        <v>3245.6674838106305</v>
      </c>
      <c r="F13" s="208">
        <f>NMM!F$3</f>
        <v>3386.5166979101582</v>
      </c>
      <c r="G13" s="208">
        <f>NMM!G$3</f>
        <v>3270.4379694473664</v>
      </c>
      <c r="H13" s="208">
        <f>NMM!H$3</f>
        <v>3787.9172630315343</v>
      </c>
      <c r="I13" s="208">
        <f>NMM!I$3</f>
        <v>4793.8452183166655</v>
      </c>
      <c r="J13" s="208">
        <f>NMM!J$3</f>
        <v>4399.2872982211502</v>
      </c>
      <c r="K13" s="208">
        <f>NMM!K$3</f>
        <v>3824.3892489688624</v>
      </c>
      <c r="L13" s="208">
        <f>NMM!L$3</f>
        <v>3875.8078929321064</v>
      </c>
      <c r="M13" s="208">
        <f>NMM!M$3</f>
        <v>3925.2064310821756</v>
      </c>
      <c r="N13" s="208">
        <f>NMM!N$3</f>
        <v>3682.7511408516993</v>
      </c>
      <c r="O13" s="208">
        <f>NMM!O$3</f>
        <v>3469.3022352592479</v>
      </c>
      <c r="P13" s="208">
        <f>NMM!P$3</f>
        <v>3960.2826239013857</v>
      </c>
      <c r="Q13" s="208">
        <f>NMM!Q$3</f>
        <v>4370.0999999999995</v>
      </c>
      <c r="R13" s="208">
        <f>NMM!R$3</f>
        <v>4472.5120762844799</v>
      </c>
      <c r="S13" s="208">
        <f>NMM!S$3</f>
        <v>4448.6056579079841</v>
      </c>
      <c r="T13" s="208">
        <f>NMM!T$3</f>
        <v>4813.1447155769256</v>
      </c>
      <c r="U13" s="208">
        <f>NMM!U$3</f>
        <v>4908.0869844170738</v>
      </c>
      <c r="V13" s="208">
        <f>NMM!V$3</f>
        <v>4778.3525972652269</v>
      </c>
      <c r="W13" s="208">
        <f>NMM!W$3</f>
        <v>5263.442133687051</v>
      </c>
    </row>
    <row r="14" spans="1:23" ht="12" customHeight="1" x14ac:dyDescent="0.25">
      <c r="A14" s="14" t="s">
        <v>49</v>
      </c>
      <c r="B14" s="207">
        <f>NMM!B$4</f>
        <v>1683.516337276506</v>
      </c>
      <c r="C14" s="207">
        <f>NMM!C$4</f>
        <v>1288.3559129625389</v>
      </c>
      <c r="D14" s="207">
        <f>NMM!D$4</f>
        <v>1249.232563430593</v>
      </c>
      <c r="E14" s="207">
        <f>NMM!E$4</f>
        <v>1401.6748785868981</v>
      </c>
      <c r="F14" s="207">
        <f>NMM!F$4</f>
        <v>1439.1591601586049</v>
      </c>
      <c r="G14" s="207">
        <f>NMM!G$4</f>
        <v>1382.4821566575381</v>
      </c>
      <c r="H14" s="207">
        <f>NMM!H$4</f>
        <v>1858.295886201214</v>
      </c>
      <c r="I14" s="207">
        <f>NMM!I$4</f>
        <v>2228.5708784124208</v>
      </c>
      <c r="J14" s="207">
        <f>NMM!J$4</f>
        <v>2260.0670286440409</v>
      </c>
      <c r="K14" s="207">
        <f>NMM!K$4</f>
        <v>1894.573780118352</v>
      </c>
      <c r="L14" s="207">
        <f>NMM!L$4</f>
        <v>1801.616148221176</v>
      </c>
      <c r="M14" s="207">
        <f>NMM!M$4</f>
        <v>1921.500019700864</v>
      </c>
      <c r="N14" s="207">
        <f>NMM!N$4</f>
        <v>1663.6811041861729</v>
      </c>
      <c r="O14" s="207">
        <f>NMM!O$4</f>
        <v>1538.057251965251</v>
      </c>
      <c r="P14" s="207">
        <f>NMM!P$4</f>
        <v>1714.36307440769</v>
      </c>
      <c r="Q14" s="207">
        <f>NMM!Q$4</f>
        <v>1868.981357930681</v>
      </c>
      <c r="R14" s="207">
        <f>NMM!R$4</f>
        <v>1725.3913356176679</v>
      </c>
      <c r="S14" s="207">
        <f>NMM!S$4</f>
        <v>1784.7636696161951</v>
      </c>
      <c r="T14" s="207">
        <f>NMM!T$4</f>
        <v>2150.0888065910099</v>
      </c>
      <c r="U14" s="207">
        <f>NMM!U$4</f>
        <v>2222.2216929848478</v>
      </c>
      <c r="V14" s="207">
        <f>NMM!V$4</f>
        <v>2130.0693552707339</v>
      </c>
      <c r="W14" s="207">
        <f>NMM!W$4</f>
        <v>2198.501301983722</v>
      </c>
    </row>
    <row r="15" spans="1:23" ht="12" customHeight="1" x14ac:dyDescent="0.25">
      <c r="A15" s="14" t="s">
        <v>50</v>
      </c>
      <c r="B15" s="207">
        <f>NMM!B$5</f>
        <v>945.09612722649138</v>
      </c>
      <c r="C15" s="207">
        <f>NMM!C$5</f>
        <v>1152.828175744344</v>
      </c>
      <c r="D15" s="207">
        <f>NMM!D$5</f>
        <v>1160.52040106193</v>
      </c>
      <c r="E15" s="207">
        <f>NMM!E$5</f>
        <v>1256.084267763053</v>
      </c>
      <c r="F15" s="207">
        <f>NMM!F$5</f>
        <v>1320.811710357947</v>
      </c>
      <c r="G15" s="207">
        <f>NMM!G$5</f>
        <v>1309.695041882557</v>
      </c>
      <c r="H15" s="207">
        <f>NMM!H$5</f>
        <v>1207.1281271325161</v>
      </c>
      <c r="I15" s="207">
        <f>NMM!I$5</f>
        <v>1782.7092628517389</v>
      </c>
      <c r="J15" s="207">
        <f>NMM!J$5</f>
        <v>1311.783038334707</v>
      </c>
      <c r="K15" s="207">
        <f>NMM!K$5</f>
        <v>1183.184602695598</v>
      </c>
      <c r="L15" s="207">
        <f>NMM!L$5</f>
        <v>1176.4356610479131</v>
      </c>
      <c r="M15" s="207">
        <f>NMM!M$5</f>
        <v>1170.6537307396941</v>
      </c>
      <c r="N15" s="207">
        <f>NMM!N$5</f>
        <v>1136.574938634719</v>
      </c>
      <c r="O15" s="207">
        <f>NMM!O$5</f>
        <v>1078.640069341468</v>
      </c>
      <c r="P15" s="207">
        <f>NMM!P$5</f>
        <v>1195.2817442361379</v>
      </c>
      <c r="Q15" s="207">
        <f>NMM!Q$5</f>
        <v>1351.733756890372</v>
      </c>
      <c r="R15" s="207">
        <f>NMM!R$5</f>
        <v>1469.8646077636261</v>
      </c>
      <c r="S15" s="207">
        <f>NMM!S$5</f>
        <v>1346.4755319776129</v>
      </c>
      <c r="T15" s="207">
        <f>NMM!T$5</f>
        <v>1522.341219329292</v>
      </c>
      <c r="U15" s="207">
        <f>NMM!U$5</f>
        <v>1458.4032089015091</v>
      </c>
      <c r="V15" s="207">
        <f>NMM!V$5</f>
        <v>1478.564041633012</v>
      </c>
      <c r="W15" s="207">
        <f>NMM!W$5</f>
        <v>1878.190399036635</v>
      </c>
    </row>
    <row r="16" spans="1:23" ht="12" customHeight="1" x14ac:dyDescent="0.25">
      <c r="A16" s="14" t="s">
        <v>58</v>
      </c>
      <c r="B16" s="207">
        <f>NMM!B$6</f>
        <v>497.23676643346658</v>
      </c>
      <c r="C16" s="207">
        <f>NMM!C$6</f>
        <v>472.56741913388828</v>
      </c>
      <c r="D16" s="207">
        <f>NMM!D$6</f>
        <v>528.52761023595951</v>
      </c>
      <c r="E16" s="207">
        <f>NMM!E$6</f>
        <v>587.90833746067938</v>
      </c>
      <c r="F16" s="207">
        <f>NMM!F$6</f>
        <v>626.54582739360603</v>
      </c>
      <c r="G16" s="207">
        <f>NMM!G$6</f>
        <v>578.26077090727131</v>
      </c>
      <c r="H16" s="207">
        <f>NMM!H$6</f>
        <v>722.49324969780457</v>
      </c>
      <c r="I16" s="207">
        <f>NMM!I$6</f>
        <v>782.56507705250567</v>
      </c>
      <c r="J16" s="207">
        <f>NMM!J$6</f>
        <v>827.43723124240228</v>
      </c>
      <c r="K16" s="207">
        <f>NMM!K$6</f>
        <v>746.63086615491261</v>
      </c>
      <c r="L16" s="207">
        <f>NMM!L$6</f>
        <v>897.75608366301708</v>
      </c>
      <c r="M16" s="207">
        <f>NMM!M$6</f>
        <v>833.05268064161771</v>
      </c>
      <c r="N16" s="207">
        <f>NMM!N$6</f>
        <v>882.49509803080787</v>
      </c>
      <c r="O16" s="207">
        <f>NMM!O$6</f>
        <v>852.60491395252882</v>
      </c>
      <c r="P16" s="207">
        <f>NMM!P$6</f>
        <v>1050.6378052575581</v>
      </c>
      <c r="Q16" s="207">
        <f>NMM!Q$6</f>
        <v>1149.384885178946</v>
      </c>
      <c r="R16" s="207">
        <f>NMM!R$6</f>
        <v>1277.256132903186</v>
      </c>
      <c r="S16" s="207">
        <f>NMM!S$6</f>
        <v>1317.366456314176</v>
      </c>
      <c r="T16" s="207">
        <f>NMM!T$6</f>
        <v>1140.7146896566239</v>
      </c>
      <c r="U16" s="207">
        <f>NMM!U$6</f>
        <v>1227.462082530717</v>
      </c>
      <c r="V16" s="207">
        <f>NMM!V$6</f>
        <v>1169.7192003614809</v>
      </c>
      <c r="W16" s="207">
        <f>NMM!W$6</f>
        <v>1186.750432666694</v>
      </c>
    </row>
    <row r="17" spans="1:23" ht="12" customHeight="1" x14ac:dyDescent="0.25">
      <c r="A17" s="13" t="s">
        <v>23</v>
      </c>
      <c r="B17" s="208">
        <f>PPA!B$3</f>
        <v>2478.6673188760255</v>
      </c>
      <c r="C17" s="208">
        <f>PPA!C$3</f>
        <v>2260.7961399276242</v>
      </c>
      <c r="D17" s="208">
        <f>PPA!D$3</f>
        <v>2280.3743000663926</v>
      </c>
      <c r="E17" s="208">
        <f>PPA!E$3</f>
        <v>2324.1841549645046</v>
      </c>
      <c r="F17" s="208">
        <f>PPA!F$3</f>
        <v>2379.7819898632233</v>
      </c>
      <c r="G17" s="208">
        <f>PPA!G$3</f>
        <v>2482.7944893985023</v>
      </c>
      <c r="H17" s="208">
        <f>PPA!H$3</f>
        <v>2507.9643566184959</v>
      </c>
      <c r="I17" s="208">
        <f>PPA!I$3</f>
        <v>3094.8735489895871</v>
      </c>
      <c r="J17" s="208">
        <f>PPA!J$3</f>
        <v>2611.5291132866587</v>
      </c>
      <c r="K17" s="208">
        <f>PPA!K$3</f>
        <v>2846.734351629425</v>
      </c>
      <c r="L17" s="208">
        <f>PPA!L$3</f>
        <v>2797.8553170265377</v>
      </c>
      <c r="M17" s="208">
        <f>PPA!M$3</f>
        <v>3101.2500259988765</v>
      </c>
      <c r="N17" s="208">
        <f>PPA!N$3</f>
        <v>3343.8721427548235</v>
      </c>
      <c r="O17" s="208">
        <f>PPA!O$3</f>
        <v>2942.1203789822266</v>
      </c>
      <c r="P17" s="208">
        <f>PPA!P$3</f>
        <v>3558.6485143998293</v>
      </c>
      <c r="Q17" s="208">
        <f>PPA!Q$3</f>
        <v>4047.5</v>
      </c>
      <c r="R17" s="208">
        <f>PPA!R$3</f>
        <v>4130.2984044666573</v>
      </c>
      <c r="S17" s="208">
        <f>PPA!S$3</f>
        <v>3919.7624081345011</v>
      </c>
      <c r="T17" s="208">
        <f>PPA!T$3</f>
        <v>4253.8757756539444</v>
      </c>
      <c r="U17" s="208">
        <f>PPA!U$3</f>
        <v>4337.8471648407194</v>
      </c>
      <c r="V17" s="208">
        <f>PPA!V$3</f>
        <v>4185.5299344192936</v>
      </c>
      <c r="W17" s="208">
        <f>PPA!W$3</f>
        <v>4931.1668008906145</v>
      </c>
    </row>
    <row r="18" spans="1:23" ht="12" customHeight="1" x14ac:dyDescent="0.25">
      <c r="A18" s="14" t="s">
        <v>52</v>
      </c>
      <c r="B18" s="207">
        <f>PPA!B$5</f>
        <v>107.03300949538659</v>
      </c>
      <c r="C18" s="207">
        <f>PPA!C$5</f>
        <v>91.152446253893658</v>
      </c>
      <c r="D18" s="207">
        <f>PPA!D$5</f>
        <v>85.960348899967144</v>
      </c>
      <c r="E18" s="207">
        <f>PPA!E$5</f>
        <v>87.673439621352429</v>
      </c>
      <c r="F18" s="207">
        <f>PPA!F$5</f>
        <v>83.087071924382258</v>
      </c>
      <c r="G18" s="207">
        <f>PPA!G$5</f>
        <v>77.860664847833206</v>
      </c>
      <c r="H18" s="207">
        <f>PPA!H$5</f>
        <v>77.928696503677003</v>
      </c>
      <c r="I18" s="207">
        <f>PPA!I$5</f>
        <v>88.477061635601956</v>
      </c>
      <c r="J18" s="207">
        <f>PPA!J$5</f>
        <v>67.610253323305557</v>
      </c>
      <c r="K18" s="207">
        <f>PPA!K$5</f>
        <v>73.437568268880085</v>
      </c>
      <c r="L18" s="207">
        <f>PPA!L$5</f>
        <v>64.481748309518977</v>
      </c>
      <c r="M18" s="207">
        <f>PPA!M$5</f>
        <v>74.683425683741632</v>
      </c>
      <c r="N18" s="207">
        <f>PPA!N$5</f>
        <v>79.133835779584885</v>
      </c>
      <c r="O18" s="207">
        <f>PPA!O$5</f>
        <v>69.611065366201643</v>
      </c>
      <c r="P18" s="207">
        <f>PPA!P$5</f>
        <v>87.104046529121192</v>
      </c>
      <c r="Q18" s="207">
        <f>PPA!Q$5</f>
        <v>93.377077584527072</v>
      </c>
      <c r="R18" s="207">
        <f>PPA!R$5</f>
        <v>37.199508530511388</v>
      </c>
      <c r="S18" s="207">
        <f>PPA!S$5</f>
        <v>54.873304218014162</v>
      </c>
      <c r="T18" s="207">
        <f>PPA!T$5</f>
        <v>59.170037757916383</v>
      </c>
      <c r="U18" s="207">
        <f>PPA!U$5</f>
        <v>3.1277703769532899</v>
      </c>
      <c r="V18" s="207">
        <f>PPA!V$5</f>
        <v>2.5688074566647998</v>
      </c>
      <c r="W18" s="207">
        <f>PPA!W$5</f>
        <v>2.618160773166847</v>
      </c>
    </row>
    <row r="19" spans="1:23" ht="12" customHeight="1" x14ac:dyDescent="0.25">
      <c r="A19" s="14" t="s">
        <v>59</v>
      </c>
      <c r="B19" s="207">
        <f>PPA!B$6</f>
        <v>1357.720509717614</v>
      </c>
      <c r="C19" s="207">
        <f>PPA!C$6</f>
        <v>1277.725720211728</v>
      </c>
      <c r="D19" s="207">
        <f>PPA!D$6</f>
        <v>1295.492506578619</v>
      </c>
      <c r="E19" s="207">
        <f>PPA!E$6</f>
        <v>1387.1533305817061</v>
      </c>
      <c r="F19" s="207">
        <f>PPA!F$6</f>
        <v>1416.3227732467631</v>
      </c>
      <c r="G19" s="207">
        <f>PPA!G$6</f>
        <v>1347.8079007750121</v>
      </c>
      <c r="H19" s="207">
        <f>PPA!H$6</f>
        <v>1397.7857870828229</v>
      </c>
      <c r="I19" s="207">
        <f>PPA!I$6</f>
        <v>1675.1046130123009</v>
      </c>
      <c r="J19" s="207">
        <f>PPA!J$6</f>
        <v>1327.7746153207211</v>
      </c>
      <c r="K19" s="207">
        <f>PPA!K$6</f>
        <v>1536.6109292155959</v>
      </c>
      <c r="L19" s="207">
        <f>PPA!L$6</f>
        <v>1440.848786406498</v>
      </c>
      <c r="M19" s="207">
        <f>PPA!M$6</f>
        <v>1672.753085058994</v>
      </c>
      <c r="N19" s="207">
        <f>PPA!N$6</f>
        <v>1876.6850194806109</v>
      </c>
      <c r="O19" s="207">
        <f>PPA!O$6</f>
        <v>1662.8937127942829</v>
      </c>
      <c r="P19" s="207">
        <f>PPA!P$6</f>
        <v>2135.4673443900151</v>
      </c>
      <c r="Q19" s="207">
        <f>PPA!Q$6</f>
        <v>2345.1229224154731</v>
      </c>
      <c r="R19" s="207">
        <f>PPA!R$6</f>
        <v>2523.7046967349579</v>
      </c>
      <c r="S19" s="207">
        <f>PPA!S$6</f>
        <v>2444.8750094837878</v>
      </c>
      <c r="T19" s="207">
        <f>PPA!T$6</f>
        <v>2706.547554372813</v>
      </c>
      <c r="U19" s="207">
        <f>PPA!U$6</f>
        <v>2794.313635683181</v>
      </c>
      <c r="V19" s="207">
        <f>PPA!V$6</f>
        <v>2787.399844580953</v>
      </c>
      <c r="W19" s="207">
        <f>PPA!W$6</f>
        <v>3253.7179991586158</v>
      </c>
    </row>
    <row r="20" spans="1:23" ht="12" customHeight="1" x14ac:dyDescent="0.25">
      <c r="A20" s="14" t="s">
        <v>60</v>
      </c>
      <c r="B20" s="207">
        <f>PPA!B$7</f>
        <v>1013.913799663025</v>
      </c>
      <c r="C20" s="207">
        <f>PPA!C$7</f>
        <v>891.91797346200246</v>
      </c>
      <c r="D20" s="207">
        <f>PPA!D$7</f>
        <v>898.92144458780649</v>
      </c>
      <c r="E20" s="207">
        <f>PPA!E$7</f>
        <v>849.35738476144616</v>
      </c>
      <c r="F20" s="207">
        <f>PPA!F$7</f>
        <v>880.37214469207788</v>
      </c>
      <c r="G20" s="207">
        <f>PPA!G$7</f>
        <v>1057.1259237756569</v>
      </c>
      <c r="H20" s="207">
        <f>PPA!H$7</f>
        <v>1032.249873031996</v>
      </c>
      <c r="I20" s="207">
        <f>PPA!I$7</f>
        <v>1331.291874341684</v>
      </c>
      <c r="J20" s="207">
        <f>PPA!J$7</f>
        <v>1216.144244642632</v>
      </c>
      <c r="K20" s="207">
        <f>PPA!K$7</f>
        <v>1236.685854144949</v>
      </c>
      <c r="L20" s="207">
        <f>PPA!L$7</f>
        <v>1292.524782310521</v>
      </c>
      <c r="M20" s="207">
        <f>PPA!M$7</f>
        <v>1353.813515256141</v>
      </c>
      <c r="N20" s="207">
        <f>PPA!N$7</f>
        <v>1388.053287494628</v>
      </c>
      <c r="O20" s="207">
        <f>PPA!O$7</f>
        <v>1209.615600821742</v>
      </c>
      <c r="P20" s="207">
        <f>PPA!P$7</f>
        <v>1336.077123480693</v>
      </c>
      <c r="Q20" s="207">
        <f>PPA!Q$7</f>
        <v>1609</v>
      </c>
      <c r="R20" s="207">
        <f>PPA!R$7</f>
        <v>1569.394199201188</v>
      </c>
      <c r="S20" s="207">
        <f>PPA!S$7</f>
        <v>1420.014094432699</v>
      </c>
      <c r="T20" s="207">
        <f>PPA!T$7</f>
        <v>1488.158183523215</v>
      </c>
      <c r="U20" s="207">
        <f>PPA!U$7</f>
        <v>1540.4057587805851</v>
      </c>
      <c r="V20" s="207">
        <f>PPA!V$7</f>
        <v>1395.5612823816759</v>
      </c>
      <c r="W20" s="207">
        <f>PPA!W$7</f>
        <v>1674.830640958832</v>
      </c>
    </row>
    <row r="21" spans="1:23" ht="12" customHeight="1" x14ac:dyDescent="0.25">
      <c r="A21" s="15" t="s">
        <v>61</v>
      </c>
      <c r="B21" s="209">
        <f>FBT!B$3</f>
        <v>7700.6902549051574</v>
      </c>
      <c r="C21" s="209">
        <f>FBT!C$3</f>
        <v>7008.805790108564</v>
      </c>
      <c r="D21" s="209">
        <f>FBT!D$3</f>
        <v>7100.301895301207</v>
      </c>
      <c r="E21" s="209">
        <f>FBT!E$3</f>
        <v>7516.6853239999436</v>
      </c>
      <c r="F21" s="209">
        <f>FBT!F$3</f>
        <v>7245.434978823856</v>
      </c>
      <c r="G21" s="209">
        <f>FBT!G$3</f>
        <v>8819.6233535324209</v>
      </c>
      <c r="H21" s="209">
        <f>FBT!H$3</f>
        <v>9465.9264047278266</v>
      </c>
      <c r="I21" s="209">
        <f>FBT!I$3</f>
        <v>9004.571565082364</v>
      </c>
      <c r="J21" s="209">
        <f>FBT!J$3</f>
        <v>9621.9581868711812</v>
      </c>
      <c r="K21" s="209">
        <f>FBT!K$3</f>
        <v>11403.707564701081</v>
      </c>
      <c r="L21" s="209">
        <f>FBT!L$3</f>
        <v>10941.623890770799</v>
      </c>
      <c r="M21" s="209">
        <f>FBT!M$3</f>
        <v>10274.1321574908</v>
      </c>
      <c r="N21" s="209">
        <f>FBT!N$3</f>
        <v>10285.36640268484</v>
      </c>
      <c r="O21" s="209">
        <f>FBT!O$3</f>
        <v>10225.57005754234</v>
      </c>
      <c r="P21" s="209">
        <f>FBT!P$3</f>
        <v>12352.22561253763</v>
      </c>
      <c r="Q21" s="209">
        <f>FBT!Q$3</f>
        <v>13743</v>
      </c>
      <c r="R21" s="209">
        <f>FBT!R$3</f>
        <v>14241.651157441291</v>
      </c>
      <c r="S21" s="209">
        <f>FBT!S$3</f>
        <v>13762.60948353972</v>
      </c>
      <c r="T21" s="209">
        <f>FBT!T$3</f>
        <v>14328.697699475249</v>
      </c>
      <c r="U21" s="209">
        <f>FBT!U$3</f>
        <v>14960.289299983469</v>
      </c>
      <c r="V21" s="209">
        <f>FBT!V$3</f>
        <v>12796.315172029161</v>
      </c>
      <c r="W21" s="209">
        <f>FBT!W$3</f>
        <v>13141.40887772988</v>
      </c>
    </row>
    <row r="22" spans="1:23" ht="12" customHeight="1" x14ac:dyDescent="0.25">
      <c r="A22" s="12" t="s">
        <v>62</v>
      </c>
      <c r="B22" s="207">
        <f>TRE!B$3</f>
        <v>2970.6777542257728</v>
      </c>
      <c r="C22" s="207">
        <f>TRE!C$3</f>
        <v>2754.16164053076</v>
      </c>
      <c r="D22" s="207">
        <f>TRE!D$3</f>
        <v>2786.3307820466248</v>
      </c>
      <c r="E22" s="207">
        <f>TRE!E$3</f>
        <v>3829.760099757691</v>
      </c>
      <c r="F22" s="207">
        <f>TRE!F$3</f>
        <v>4566.5486357008958</v>
      </c>
      <c r="G22" s="207">
        <f>TRE!G$3</f>
        <v>4698.2836822816498</v>
      </c>
      <c r="H22" s="207">
        <f>TRE!H$3</f>
        <v>5084.6068608892383</v>
      </c>
      <c r="I22" s="207">
        <f>TRE!I$3</f>
        <v>4806.550042892356</v>
      </c>
      <c r="J22" s="207">
        <f>TRE!J$3</f>
        <v>5032.681637277401</v>
      </c>
      <c r="K22" s="207">
        <f>TRE!K$3</f>
        <v>5242.4874223813631</v>
      </c>
      <c r="L22" s="207">
        <f>TRE!L$3</f>
        <v>5910.866809368441</v>
      </c>
      <c r="M22" s="207">
        <f>TRE!M$3</f>
        <v>6434.4100334865534</v>
      </c>
      <c r="N22" s="207">
        <f>TRE!N$3</f>
        <v>6523.4207133648479</v>
      </c>
      <c r="O22" s="207">
        <f>TRE!O$3</f>
        <v>7747.7744503837866</v>
      </c>
      <c r="P22" s="207">
        <f>TRE!P$3</f>
        <v>8133.1414031850936</v>
      </c>
      <c r="Q22" s="207">
        <f>TRE!Q$3</f>
        <v>7569.1</v>
      </c>
      <c r="R22" s="207">
        <f>TRE!R$3</f>
        <v>8753.7901758641601</v>
      </c>
      <c r="S22" s="207">
        <f>TRE!S$3</f>
        <v>9260.0422832980967</v>
      </c>
      <c r="T22" s="207">
        <f>TRE!T$3</f>
        <v>8278.9959895448847</v>
      </c>
      <c r="U22" s="207">
        <f>TRE!U$3</f>
        <v>9872.1675140226889</v>
      </c>
      <c r="V22" s="207">
        <f>TRE!V$3</f>
        <v>8034.3096717118306</v>
      </c>
      <c r="W22" s="207">
        <f>TRE!W$3</f>
        <v>8893.2682741958397</v>
      </c>
    </row>
    <row r="23" spans="1:23" ht="12" customHeight="1" x14ac:dyDescent="0.25">
      <c r="A23" s="12" t="s">
        <v>63</v>
      </c>
      <c r="B23" s="207">
        <f>MAE!B$3</f>
        <v>8243.7904233925765</v>
      </c>
      <c r="C23" s="207">
        <f>MAE!C$3</f>
        <v>7667.79252110977</v>
      </c>
      <c r="D23" s="207">
        <f>MAE!D$3</f>
        <v>7727.1417655238083</v>
      </c>
      <c r="E23" s="207">
        <f>MAE!E$3</f>
        <v>9018.1519320967545</v>
      </c>
      <c r="F23" s="207">
        <f>MAE!F$3</f>
        <v>9331.5281538568343</v>
      </c>
      <c r="G23" s="207">
        <f>MAE!G$3</f>
        <v>9755.0709387133065</v>
      </c>
      <c r="H23" s="207">
        <f>MAE!H$3</f>
        <v>11008.35680317651</v>
      </c>
      <c r="I23" s="207">
        <f>MAE!I$3</f>
        <v>11829.060385922619</v>
      </c>
      <c r="J23" s="207">
        <f>MAE!J$3</f>
        <v>13295.6647202936</v>
      </c>
      <c r="K23" s="207">
        <f>MAE!K$3</f>
        <v>13876.96596111136</v>
      </c>
      <c r="L23" s="207">
        <f>MAE!L$3</f>
        <v>14231.80032835263</v>
      </c>
      <c r="M23" s="207">
        <f>MAE!M$3</f>
        <v>15066.97310676179</v>
      </c>
      <c r="N23" s="207">
        <f>MAE!N$3</f>
        <v>15220.49644954673</v>
      </c>
      <c r="O23" s="207">
        <f>MAE!O$3</f>
        <v>13456.32199180303</v>
      </c>
      <c r="P23" s="207">
        <f>MAE!P$3</f>
        <v>15583.84948351192</v>
      </c>
      <c r="Q23" s="207">
        <f>MAE!Q$3</f>
        <v>17065.8</v>
      </c>
      <c r="R23" s="207">
        <f>MAE!R$3</f>
        <v>18061.83475878798</v>
      </c>
      <c r="S23" s="207">
        <f>MAE!S$3</f>
        <v>17707.741870532569</v>
      </c>
      <c r="T23" s="207">
        <f>MAE!T$3</f>
        <v>18980.526347293438</v>
      </c>
      <c r="U23" s="207">
        <f>MAE!U$3</f>
        <v>20267.42750488485</v>
      </c>
      <c r="V23" s="207">
        <f>MAE!V$3</f>
        <v>21014.770082889401</v>
      </c>
      <c r="W23" s="207">
        <f>MAE!W$3</f>
        <v>24059.12170164385</v>
      </c>
    </row>
    <row r="24" spans="1:23" ht="12" customHeight="1" x14ac:dyDescent="0.25">
      <c r="A24" s="12" t="s">
        <v>64</v>
      </c>
      <c r="B24" s="207">
        <f>TEL!B$3</f>
        <v>2456.6552530028798</v>
      </c>
      <c r="C24" s="207">
        <f>TEL!C$3</f>
        <v>2261.6405307599521</v>
      </c>
      <c r="D24" s="207">
        <f>TEL!D$3</f>
        <v>2284.257600621328</v>
      </c>
      <c r="E24" s="207">
        <f>TEL!E$3</f>
        <v>2384.4071927562309</v>
      </c>
      <c r="F24" s="207">
        <f>TEL!F$3</f>
        <v>2331.0421439977781</v>
      </c>
      <c r="G24" s="207">
        <f>TEL!G$3</f>
        <v>2208.8367986259782</v>
      </c>
      <c r="H24" s="207">
        <f>TEL!H$3</f>
        <v>2339.0969112147382</v>
      </c>
      <c r="I24" s="207">
        <f>TEL!I$3</f>
        <v>2528.9116200280159</v>
      </c>
      <c r="J24" s="207">
        <f>TEL!J$3</f>
        <v>2386.873117779779</v>
      </c>
      <c r="K24" s="207">
        <f>TEL!K$3</f>
        <v>2233.150523500884</v>
      </c>
      <c r="L24" s="207">
        <f>TEL!L$3</f>
        <v>2234.8760364928621</v>
      </c>
      <c r="M24" s="207">
        <f>TEL!M$3</f>
        <v>2357.9941346533828</v>
      </c>
      <c r="N24" s="207">
        <f>TEL!N$3</f>
        <v>2408.3737491558732</v>
      </c>
      <c r="O24" s="207">
        <f>TEL!O$3</f>
        <v>2084.504451099232</v>
      </c>
      <c r="P24" s="207">
        <f>TEL!P$3</f>
        <v>2417.1034091254669</v>
      </c>
      <c r="Q24" s="207">
        <f>TEL!Q$3</f>
        <v>2506.9</v>
      </c>
      <c r="R24" s="207">
        <f>TEL!R$3</f>
        <v>2806.0893749607908</v>
      </c>
      <c r="S24" s="207">
        <f>TEL!S$3</f>
        <v>2638.5784757877782</v>
      </c>
      <c r="T24" s="207">
        <f>TEL!T$3</f>
        <v>2624.9526127815798</v>
      </c>
      <c r="U24" s="207">
        <f>TEL!U$3</f>
        <v>2677.2885903430579</v>
      </c>
      <c r="V24" s="207">
        <f>TEL!V$3</f>
        <v>2549.7624862972871</v>
      </c>
      <c r="W24" s="207">
        <f>TEL!W$3</f>
        <v>2892.3208110284709</v>
      </c>
    </row>
    <row r="25" spans="1:23" ht="12" customHeight="1" x14ac:dyDescent="0.25">
      <c r="A25" s="12" t="s">
        <v>65</v>
      </c>
      <c r="B25" s="207">
        <f>WWP!B$3</f>
        <v>1619.109734224686</v>
      </c>
      <c r="C25" s="207">
        <f>WWP!C$3</f>
        <v>1449.939686369119</v>
      </c>
      <c r="D25" s="207">
        <f>WWP!D$3</f>
        <v>1466.885467687182</v>
      </c>
      <c r="E25" s="207">
        <f>WWP!E$3</f>
        <v>1716.002323900753</v>
      </c>
      <c r="F25" s="207">
        <f>WWP!F$3</f>
        <v>1956.1202527251271</v>
      </c>
      <c r="G25" s="207">
        <f>WWP!G$3</f>
        <v>1839.689393664501</v>
      </c>
      <c r="H25" s="207">
        <f>WWP!H$3</f>
        <v>1914.562075811441</v>
      </c>
      <c r="I25" s="207">
        <f>WWP!I$3</f>
        <v>2332.9098391808111</v>
      </c>
      <c r="J25" s="207">
        <f>WWP!J$3</f>
        <v>2261.1819616729122</v>
      </c>
      <c r="K25" s="207">
        <f>WWP!K$3</f>
        <v>2292.0727009019629</v>
      </c>
      <c r="L25" s="207">
        <f>WWP!L$3</f>
        <v>2603.2336499096</v>
      </c>
      <c r="M25" s="207">
        <f>WWP!M$3</f>
        <v>2629.0064269223572</v>
      </c>
      <c r="N25" s="207">
        <f>WWP!N$3</f>
        <v>2709.394888165838</v>
      </c>
      <c r="O25" s="207">
        <f>WWP!O$3</f>
        <v>2360.155762921474</v>
      </c>
      <c r="P25" s="207">
        <f>WWP!P$3</f>
        <v>2721.420823745274</v>
      </c>
      <c r="Q25" s="207">
        <f>WWP!Q$3</f>
        <v>2897.4</v>
      </c>
      <c r="R25" s="207">
        <f>WWP!R$3</f>
        <v>3065.180569205997</v>
      </c>
      <c r="S25" s="207">
        <f>WWP!S$3</f>
        <v>3119.601328903655</v>
      </c>
      <c r="T25" s="207">
        <f>WWP!T$3</f>
        <v>3155.8889842175622</v>
      </c>
      <c r="U25" s="207">
        <f>WWP!U$3</f>
        <v>3352.7107291798311</v>
      </c>
      <c r="V25" s="207">
        <f>WWP!V$3</f>
        <v>3296.824816816355</v>
      </c>
      <c r="W25" s="207">
        <f>WWP!W$3</f>
        <v>4301.4827798569331</v>
      </c>
    </row>
    <row r="26" spans="1:23" ht="12" customHeight="1" x14ac:dyDescent="0.25">
      <c r="A26" s="16" t="s">
        <v>66</v>
      </c>
      <c r="B26" s="210">
        <f>OIS!B$3</f>
        <v>28855.236697646611</v>
      </c>
      <c r="C26" s="210">
        <f>OIS!C$3</f>
        <v>28045.717732207479</v>
      </c>
      <c r="D26" s="210">
        <f>OIS!D$3</f>
        <v>26821.205326385149</v>
      </c>
      <c r="E26" s="210">
        <f>OIS!E$3</f>
        <v>26636.29536211758</v>
      </c>
      <c r="F26" s="210">
        <f>OIS!F$3</f>
        <v>29976.254946886071</v>
      </c>
      <c r="G26" s="210">
        <f>OIS!G$3</f>
        <v>32162.149086202931</v>
      </c>
      <c r="H26" s="210">
        <f>OIS!H$3</f>
        <v>33905.651230435389</v>
      </c>
      <c r="I26" s="210">
        <f>OIS!I$3</f>
        <v>36552.431833729679</v>
      </c>
      <c r="J26" s="210">
        <f>OIS!J$3</f>
        <v>39440.974542214994</v>
      </c>
      <c r="K26" s="210">
        <f>OIS!K$3</f>
        <v>41689.140189457466</v>
      </c>
      <c r="L26" s="210">
        <f>OIS!L$3</f>
        <v>43154.782933976181</v>
      </c>
      <c r="M26" s="210">
        <f>OIS!M$3</f>
        <v>49025.562095717469</v>
      </c>
      <c r="N26" s="210">
        <f>OIS!N$3</f>
        <v>46189.657642171609</v>
      </c>
      <c r="O26" s="210">
        <f>OIS!O$3</f>
        <v>43147.862348095383</v>
      </c>
      <c r="P26" s="210">
        <f>OIS!P$3</f>
        <v>46068.000040548621</v>
      </c>
      <c r="Q26" s="210">
        <f>OIS!Q$3</f>
        <v>49944.800000000003</v>
      </c>
      <c r="R26" s="210">
        <f>OIS!R$3</f>
        <v>48576.148553982559</v>
      </c>
      <c r="S26" s="210">
        <f>OIS!S$3</f>
        <v>49016.71197020034</v>
      </c>
      <c r="T26" s="210">
        <f>OIS!T$3</f>
        <v>53741.694766455839</v>
      </c>
      <c r="U26" s="210">
        <f>OIS!U$3</f>
        <v>55038.835800872963</v>
      </c>
      <c r="V26" s="210">
        <f>OIS!V$3</f>
        <v>52642.267823143637</v>
      </c>
      <c r="W26" s="210">
        <f>OIS!W$3</f>
        <v>52046.141456250887</v>
      </c>
    </row>
    <row r="28" spans="1:23" ht="12" customHeight="1" x14ac:dyDescent="0.25">
      <c r="A28" s="30" t="s">
        <v>67</v>
      </c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</row>
    <row r="29" spans="1:23" ht="12" customHeight="1" x14ac:dyDescent="0.25">
      <c r="A29" s="29" t="s">
        <v>68</v>
      </c>
      <c r="B29" s="211">
        <f>ISI!B25+NFM!B43+CHI!B32+NMM!B31+PPA!B32+FBT!B12+TRE!B12+MAE!B12+TEL!B12+WWP!B12+OIS!B12</f>
        <v>17103.897076526224</v>
      </c>
      <c r="C29" s="211">
        <f>ISI!C25+NFM!C43+CHI!C32+NMM!C31+PPA!C32+FBT!C12+TRE!C12+MAE!C12+TEL!C12+WWP!C12+OIS!C12</f>
        <v>15789.623731728285</v>
      </c>
      <c r="D29" s="211">
        <f>ISI!D25+NFM!D43+CHI!D32+NMM!D31+PPA!D32+FBT!D12+TRE!D12+MAE!D12+TEL!D12+WWP!D12+OIS!D12</f>
        <v>15301.695270851245</v>
      </c>
      <c r="E29" s="211">
        <f>ISI!E25+NFM!E43+CHI!E32+NMM!E31+PPA!E32+FBT!E12+TRE!E12+MAE!E12+TEL!E12+WWP!E12+OIS!E12</f>
        <v>15829.903353396388</v>
      </c>
      <c r="F29" s="211">
        <f>ISI!F25+NFM!F43+CHI!F32+NMM!F31+PPA!F32+FBT!F12+TRE!F12+MAE!F12+TEL!F12+WWP!F12+OIS!F12</f>
        <v>15509.622871883063</v>
      </c>
      <c r="G29" s="211">
        <f>ISI!G25+NFM!G43+CHI!G32+NMM!G31+PPA!G32+FBT!G12+TRE!G12+MAE!G12+TEL!G12+WWP!G12+OIS!G12</f>
        <v>14617.709028374891</v>
      </c>
      <c r="H29" s="211">
        <f>ISI!H25+NFM!H43+CHI!H32+NMM!H31+PPA!H32+FBT!H12+TRE!H12+MAE!H12+TEL!H12+WWP!H12+OIS!H12</f>
        <v>14653.888048151335</v>
      </c>
      <c r="I29" s="211">
        <f>ISI!I25+NFM!I43+CHI!I32+NMM!I31+PPA!I32+FBT!I12+TRE!I12+MAE!I12+TEL!I12+WWP!I12+OIS!I12</f>
        <v>15249.796044711948</v>
      </c>
      <c r="J29" s="211">
        <f>ISI!J25+NFM!J43+CHI!J32+NMM!J31+PPA!J32+FBT!J12+TRE!J12+MAE!J12+TEL!J12+WWP!J12+OIS!J12</f>
        <v>13982.545055889937</v>
      </c>
      <c r="K29" s="211">
        <f>ISI!K25+NFM!K43+CHI!K32+NMM!K31+PPA!K32+FBT!K12+TRE!K12+MAE!K12+TEL!K12+WWP!K12+OIS!K12</f>
        <v>12823.31822871883</v>
      </c>
      <c r="L29" s="211">
        <f>ISI!L25+NFM!L43+CHI!L32+NMM!L31+PPA!L32+FBT!L12+TRE!L12+MAE!L12+TEL!L12+WWP!L12+OIS!L12</f>
        <v>13499.290283748926</v>
      </c>
      <c r="M29" s="211">
        <f>ISI!M25+NFM!M43+CHI!M32+NMM!M31+PPA!M32+FBT!M12+TRE!M12+MAE!M12+TEL!M12+WWP!M12+OIS!M12</f>
        <v>13961.482029234741</v>
      </c>
      <c r="N29" s="211">
        <f>ISI!N25+NFM!N43+CHI!N32+NMM!N31+PPA!N32+FBT!N12+TRE!N12+MAE!N12+TEL!N12+WWP!N12+OIS!N12</f>
        <v>13733.264058469478</v>
      </c>
      <c r="O29" s="211">
        <f>ISI!O25+NFM!O43+CHI!O32+NMM!O31+PPA!O32+FBT!O12+TRE!O12+MAE!O12+TEL!O12+WWP!O12+OIS!O12</f>
        <v>14210.704987102315</v>
      </c>
      <c r="P29" s="211">
        <f>ISI!P25+NFM!P43+CHI!P32+NMM!P31+PPA!P32+FBT!P12+TRE!P12+MAE!P12+TEL!P12+WWP!P12+OIS!P12</f>
        <v>14153.251676698195</v>
      </c>
      <c r="Q29" s="211">
        <f>ISI!Q25+NFM!Q43+CHI!Q32+NMM!Q31+PPA!Q32+FBT!Q12+TRE!Q12+MAE!Q12+TEL!Q12+WWP!Q12+OIS!Q12</f>
        <v>14095.620550300942</v>
      </c>
      <c r="R29" s="211">
        <f>ISI!R25+NFM!R43+CHI!R32+NMM!R31+PPA!R32+FBT!R12+TRE!R12+MAE!R12+TEL!R12+WWP!R12+OIS!R12</f>
        <v>14652.420808254516</v>
      </c>
      <c r="S29" s="211">
        <f>ISI!S25+NFM!S43+CHI!S32+NMM!S31+PPA!S32+FBT!S12+TRE!S12+MAE!S12+TEL!S12+WWP!S12+OIS!S12</f>
        <v>15819.88022355976</v>
      </c>
      <c r="T29" s="211">
        <f>ISI!T25+NFM!T43+CHI!T32+NMM!T31+PPA!T32+FBT!T12+TRE!T12+MAE!T12+TEL!T12+WWP!T12+OIS!T12</f>
        <v>16327.935253654343</v>
      </c>
      <c r="U29" s="211">
        <f>ISI!U25+NFM!U43+CHI!U32+NMM!U31+PPA!U32+FBT!U12+TRE!U12+MAE!U12+TEL!U12+WWP!U12+OIS!U12</f>
        <v>16492.204557179706</v>
      </c>
      <c r="V29" s="211">
        <f>ISI!V25+NFM!V43+CHI!V32+NMM!V31+PPA!V32+FBT!V12+TRE!V12+MAE!V12+TEL!V12+WWP!V12+OIS!V12</f>
        <v>15921.165262252794</v>
      </c>
      <c r="W29" s="211">
        <f>ISI!W25+NFM!W43+CHI!W32+NMM!W31+PPA!W32+FBT!W12+TRE!W12+MAE!W12+TEL!W12+WWP!W12+OIS!W12</f>
        <v>16274.113069647459</v>
      </c>
    </row>
    <row r="30" spans="1:23" ht="12" customHeight="1" x14ac:dyDescent="0.25">
      <c r="A30" s="17" t="s">
        <v>30</v>
      </c>
      <c r="B30" s="212">
        <f t="shared" ref="B30:W30" si="0">B31+B32</f>
        <v>6160.0970765262236</v>
      </c>
      <c r="C30" s="212">
        <f t="shared" si="0"/>
        <v>5302.1555460017198</v>
      </c>
      <c r="D30" s="212">
        <f t="shared" si="0"/>
        <v>4953.9880481513328</v>
      </c>
      <c r="E30" s="212">
        <f t="shared" si="0"/>
        <v>4350.7400687876179</v>
      </c>
      <c r="F30" s="212">
        <f t="shared" si="0"/>
        <v>4293.5626827171109</v>
      </c>
      <c r="G30" s="212">
        <f t="shared" si="0"/>
        <v>3802.8472055030097</v>
      </c>
      <c r="H30" s="212">
        <f t="shared" si="0"/>
        <v>3507.1000859845221</v>
      </c>
      <c r="I30" s="212">
        <f t="shared" si="0"/>
        <v>3661.0620808254516</v>
      </c>
      <c r="J30" s="212">
        <f t="shared" si="0"/>
        <v>3463.9454858125532</v>
      </c>
      <c r="K30" s="212">
        <f t="shared" si="0"/>
        <v>3001.0119518486667</v>
      </c>
      <c r="L30" s="212">
        <f t="shared" si="0"/>
        <v>3176.4398108340497</v>
      </c>
      <c r="M30" s="212">
        <f t="shared" si="0"/>
        <v>3463.6241616509024</v>
      </c>
      <c r="N30" s="212">
        <f t="shared" si="0"/>
        <v>3279.39475494411</v>
      </c>
      <c r="O30" s="212">
        <f t="shared" si="0"/>
        <v>3175.4466036113499</v>
      </c>
      <c r="P30" s="212">
        <f t="shared" si="0"/>
        <v>3126.6775580395524</v>
      </c>
      <c r="Q30" s="212">
        <f t="shared" si="0"/>
        <v>2954.7488392089422</v>
      </c>
      <c r="R30" s="212">
        <f t="shared" si="0"/>
        <v>2855.465176268272</v>
      </c>
      <c r="S30" s="212">
        <f t="shared" si="0"/>
        <v>3062.6913155631983</v>
      </c>
      <c r="T30" s="212">
        <f t="shared" si="0"/>
        <v>2999.7373172828889</v>
      </c>
      <c r="U30" s="212">
        <f t="shared" si="0"/>
        <v>2797.5703353396384</v>
      </c>
      <c r="V30" s="212">
        <f t="shared" si="0"/>
        <v>2492.9968185726575</v>
      </c>
      <c r="W30" s="212">
        <f t="shared" si="0"/>
        <v>2580.7312983662941</v>
      </c>
    </row>
    <row r="31" spans="1:23" ht="12" customHeight="1" x14ac:dyDescent="0.25">
      <c r="A31" s="18" t="s">
        <v>39</v>
      </c>
      <c r="B31" s="207">
        <f>ISI!B27+NFM!B44+CHI!B33+NMM!B32+PPA!B33+FBT!B13+TRE!B13+MAE!B13+TEL!B13+WWP!B13+OIS!B13</f>
        <v>5660.7704213241605</v>
      </c>
      <c r="C31" s="207">
        <f>ISI!C27+NFM!C44+CHI!C33+NMM!C32+PPA!C33+FBT!C13+TRE!C13+MAE!C13+TEL!C13+WWP!C13+OIS!C13</f>
        <v>4913.1331900257956</v>
      </c>
      <c r="D31" s="207">
        <f>ISI!D27+NFM!D44+CHI!D33+NMM!D32+PPA!D33+FBT!D13+TRE!D13+MAE!D13+TEL!D13+WWP!D13+OIS!D13</f>
        <v>4473.2812553740323</v>
      </c>
      <c r="E31" s="207">
        <f>ISI!E27+NFM!E44+CHI!E33+NMM!E32+PPA!E33+FBT!E13+TRE!E13+MAE!E13+TEL!E13+WWP!E13+OIS!E13</f>
        <v>3840.3860705073084</v>
      </c>
      <c r="F31" s="207">
        <f>ISI!F27+NFM!F44+CHI!F33+NMM!F32+PPA!F33+FBT!F13+TRE!F13+MAE!F13+TEL!F13+WWP!F13+OIS!F13</f>
        <v>3765.8186586414445</v>
      </c>
      <c r="G31" s="207">
        <f>ISI!G27+NFM!G44+CHI!G33+NMM!G32+PPA!G33+FBT!G13+TRE!G13+MAE!G13+TEL!G13+WWP!G13+OIS!G13</f>
        <v>3446.9609630266555</v>
      </c>
      <c r="H31" s="207">
        <f>ISI!H27+NFM!H44+CHI!H33+NMM!H32+PPA!H33+FBT!H13+TRE!H13+MAE!H13+TEL!H13+WWP!H13+OIS!H13</f>
        <v>3209.0411006018912</v>
      </c>
      <c r="I31" s="207">
        <f>ISI!I27+NFM!I44+CHI!I33+NMM!I32+PPA!I33+FBT!I13+TRE!I13+MAE!I13+TEL!I13+WWP!I13+OIS!I13</f>
        <v>3545.2445399828034</v>
      </c>
      <c r="J31" s="207">
        <f>ISI!J27+NFM!J44+CHI!J33+NMM!J32+PPA!J33+FBT!J13+TRE!J13+MAE!J13+TEL!J13+WWP!J13+OIS!J13</f>
        <v>3330.9323301805671</v>
      </c>
      <c r="K31" s="207">
        <f>ISI!K27+NFM!K44+CHI!K33+NMM!K32+PPA!K33+FBT!K13+TRE!K13+MAE!K13+TEL!K13+WWP!K13+OIS!K13</f>
        <v>2939.2748065348233</v>
      </c>
      <c r="L31" s="207">
        <f>ISI!L27+NFM!L44+CHI!L33+NMM!L32+PPA!L33+FBT!L13+TRE!L13+MAE!L13+TEL!L13+WWP!L13+OIS!L13</f>
        <v>3106.6961306964745</v>
      </c>
      <c r="M31" s="207">
        <f>ISI!M27+NFM!M44+CHI!M33+NMM!M32+PPA!M33+FBT!M13+TRE!M13+MAE!M13+TEL!M13+WWP!M13+OIS!M13</f>
        <v>3282.4806534823729</v>
      </c>
      <c r="N31" s="207">
        <f>ISI!N27+NFM!N44+CHI!N33+NMM!N32+PPA!N33+FBT!N13+TRE!N13+MAE!N13+TEL!N13+WWP!N13+OIS!N13</f>
        <v>3054.763800515907</v>
      </c>
      <c r="O31" s="207">
        <f>ISI!O27+NFM!O44+CHI!O33+NMM!O32+PPA!O33+FBT!O13+TRE!O13+MAE!O13+TEL!O13+WWP!O13+OIS!O13</f>
        <v>2928.6549441100601</v>
      </c>
      <c r="P31" s="207">
        <f>ISI!P27+NFM!P44+CHI!P33+NMM!P32+PPA!P33+FBT!P13+TRE!P13+MAE!P13+TEL!P13+WWP!P13+OIS!P13</f>
        <v>2899.1176268271706</v>
      </c>
      <c r="Q31" s="207">
        <f>ISI!Q27+NFM!Q44+CHI!Q33+NMM!Q32+PPA!Q33+FBT!Q13+TRE!Q13+MAE!Q13+TEL!Q13+WWP!Q13+OIS!Q13</f>
        <v>2686.9624247635425</v>
      </c>
      <c r="R31" s="207">
        <f>ISI!R27+NFM!R44+CHI!R33+NMM!R32+PPA!R33+FBT!R13+TRE!R13+MAE!R13+TEL!R13+WWP!R13+OIS!R13</f>
        <v>2650.7695614789341</v>
      </c>
      <c r="S31" s="207">
        <f>ISI!S27+NFM!S44+CHI!S33+NMM!S32+PPA!S33+FBT!S13+TRE!S13+MAE!S13+TEL!S13+WWP!S13+OIS!S13</f>
        <v>2788.472570937231</v>
      </c>
      <c r="T31" s="207">
        <f>ISI!T27+NFM!T44+CHI!T33+NMM!T32+PPA!T33+FBT!T13+TRE!T13+MAE!T13+TEL!T13+WWP!T13+OIS!T13</f>
        <v>2791.1731728288905</v>
      </c>
      <c r="U31" s="207">
        <f>ISI!U27+NFM!U44+CHI!U33+NMM!U32+PPA!U33+FBT!U13+TRE!U13+MAE!U13+TEL!U13+WWP!U13+OIS!U13</f>
        <v>2772.1074806534821</v>
      </c>
      <c r="V31" s="207">
        <f>ISI!V27+NFM!V44+CHI!V33+NMM!V32+PPA!V33+FBT!V13+TRE!V13+MAE!V13+TEL!V13+WWP!V13+OIS!V13</f>
        <v>2479.6225279449704</v>
      </c>
      <c r="W31" s="207">
        <f>ISI!W27+NFM!W44+CHI!W33+NMM!W32+PPA!W33+FBT!W13+TRE!W13+MAE!W13+TEL!W13+WWP!W13+OIS!W13</f>
        <v>2563.10894239037</v>
      </c>
    </row>
    <row r="32" spans="1:23" ht="12" customHeight="1" x14ac:dyDescent="0.25">
      <c r="A32" s="18" t="s">
        <v>40</v>
      </c>
      <c r="B32" s="207">
        <f>ISI!B28</f>
        <v>499.32665520206359</v>
      </c>
      <c r="C32" s="207">
        <f>ISI!C28</f>
        <v>389.02235597592431</v>
      </c>
      <c r="D32" s="207">
        <f>ISI!D28</f>
        <v>480.70679277730011</v>
      </c>
      <c r="E32" s="207">
        <f>ISI!E28</f>
        <v>510.35399828030961</v>
      </c>
      <c r="F32" s="207">
        <f>ISI!F28</f>
        <v>527.74402407566629</v>
      </c>
      <c r="G32" s="207">
        <f>ISI!G28</f>
        <v>355.88624247635431</v>
      </c>
      <c r="H32" s="207">
        <f>ISI!H28</f>
        <v>298.05898538263108</v>
      </c>
      <c r="I32" s="207">
        <f>ISI!I28</f>
        <v>115.8175408426483</v>
      </c>
      <c r="J32" s="207">
        <f>ISI!J28</f>
        <v>133.01315563198619</v>
      </c>
      <c r="K32" s="207">
        <f>ISI!K28</f>
        <v>61.737145313843513</v>
      </c>
      <c r="L32" s="207">
        <f>ISI!L28</f>
        <v>69.74368013757524</v>
      </c>
      <c r="M32" s="207">
        <f>ISI!M28</f>
        <v>181.14350816852959</v>
      </c>
      <c r="N32" s="207">
        <f>ISI!N28</f>
        <v>224.6309544282029</v>
      </c>
      <c r="O32" s="207">
        <f>ISI!O28</f>
        <v>246.7916595012897</v>
      </c>
      <c r="P32" s="207">
        <f>ISI!P28</f>
        <v>227.55993121238171</v>
      </c>
      <c r="Q32" s="207">
        <f>ISI!Q28</f>
        <v>267.78641444539983</v>
      </c>
      <c r="R32" s="207">
        <f>ISI!R28</f>
        <v>204.6956147893379</v>
      </c>
      <c r="S32" s="207">
        <f>ISI!S28</f>
        <v>274.2187446259673</v>
      </c>
      <c r="T32" s="207">
        <f>ISI!T28</f>
        <v>208.5641444539983</v>
      </c>
      <c r="U32" s="207">
        <f>ISI!U28</f>
        <v>25.46285468615649</v>
      </c>
      <c r="V32" s="207">
        <f>ISI!V28</f>
        <v>13.374290627687021</v>
      </c>
      <c r="W32" s="207">
        <f>ISI!W28</f>
        <v>17.622355975924329</v>
      </c>
    </row>
    <row r="33" spans="1:23" ht="12" customHeight="1" x14ac:dyDescent="0.25">
      <c r="A33" s="19" t="s">
        <v>31</v>
      </c>
      <c r="B33" s="208">
        <f t="shared" ref="B33:W33" si="1">SUM(B34:B38)</f>
        <v>1835.3613929492692</v>
      </c>
      <c r="C33" s="208">
        <f t="shared" si="1"/>
        <v>1664.2234737747203</v>
      </c>
      <c r="D33" s="208">
        <f t="shared" si="1"/>
        <v>1673.4884780739467</v>
      </c>
      <c r="E33" s="208">
        <f t="shared" si="1"/>
        <v>1800.2915735167669</v>
      </c>
      <c r="F33" s="208">
        <f t="shared" si="1"/>
        <v>1780.8497850386932</v>
      </c>
      <c r="G33" s="208">
        <f t="shared" si="1"/>
        <v>1634.6356835769559</v>
      </c>
      <c r="H33" s="208">
        <f t="shared" si="1"/>
        <v>1559.5995700773863</v>
      </c>
      <c r="I33" s="208">
        <f t="shared" si="1"/>
        <v>1417.8945829750644</v>
      </c>
      <c r="J33" s="208">
        <f t="shared" si="1"/>
        <v>1234.437231298366</v>
      </c>
      <c r="K33" s="208">
        <f t="shared" si="1"/>
        <v>1280.5580395528805</v>
      </c>
      <c r="L33" s="208">
        <f t="shared" si="1"/>
        <v>1131.3270851246775</v>
      </c>
      <c r="M33" s="208">
        <f t="shared" si="1"/>
        <v>952.74445399828028</v>
      </c>
      <c r="N33" s="208">
        <f t="shared" si="1"/>
        <v>834.46311263972484</v>
      </c>
      <c r="O33" s="208">
        <f t="shared" si="1"/>
        <v>834.34858125537403</v>
      </c>
      <c r="P33" s="208">
        <f t="shared" si="1"/>
        <v>736.04419604471184</v>
      </c>
      <c r="Q33" s="208">
        <f t="shared" si="1"/>
        <v>616.85305245055883</v>
      </c>
      <c r="R33" s="208">
        <f t="shared" si="1"/>
        <v>650.55485812553741</v>
      </c>
      <c r="S33" s="208">
        <f t="shared" si="1"/>
        <v>748.62837489251933</v>
      </c>
      <c r="T33" s="208">
        <f t="shared" si="1"/>
        <v>750.05546001719676</v>
      </c>
      <c r="U33" s="208">
        <f t="shared" si="1"/>
        <v>905.59226139294913</v>
      </c>
      <c r="V33" s="208">
        <f t="shared" si="1"/>
        <v>858.16285468615627</v>
      </c>
      <c r="W33" s="208">
        <f t="shared" si="1"/>
        <v>906.31977644024073</v>
      </c>
    </row>
    <row r="34" spans="1:23" ht="12" customHeight="1" x14ac:dyDescent="0.25">
      <c r="A34" s="18" t="s">
        <v>32</v>
      </c>
      <c r="B34" s="207">
        <f>ISI!B30+NFM!B46+CHI!B35+NMM!B34+PPA!B35+FBT!B15+TRE!B15+MAE!B15+TEL!B15+WWP!B15+OIS!B15</f>
        <v>556.85726569217536</v>
      </c>
      <c r="C34" s="207">
        <f>ISI!C30+NFM!C46+CHI!C35+NMM!C34+PPA!C35+FBT!C15+TRE!C15+MAE!C15+TEL!C15+WWP!C15+OIS!C15</f>
        <v>490.64918314703351</v>
      </c>
      <c r="D34" s="207">
        <f>ISI!D30+NFM!D46+CHI!D35+NMM!D34+PPA!D35+FBT!D15+TRE!D15+MAE!D15+TEL!D15+WWP!D15+OIS!D15</f>
        <v>495.37833190025788</v>
      </c>
      <c r="E34" s="207">
        <f>ISI!E30+NFM!E46+CHI!E35+NMM!E34+PPA!E35+FBT!E15+TRE!E15+MAE!E15+TEL!E15+WWP!E15+OIS!E15</f>
        <v>521.38865004299225</v>
      </c>
      <c r="F34" s="207">
        <f>ISI!F30+NFM!F46+CHI!F35+NMM!F34+PPA!F35+FBT!F15+TRE!F15+MAE!F15+TEL!F15+WWP!F15+OIS!F15</f>
        <v>535.57609630266552</v>
      </c>
      <c r="G34" s="207">
        <f>ISI!G30+NFM!G46+CHI!G35+NMM!G34+PPA!G35+FBT!G15+TRE!G15+MAE!G15+TEL!G15+WWP!G15+OIS!G15</f>
        <v>436.26397248495272</v>
      </c>
      <c r="H34" s="207">
        <f>ISI!H30+NFM!H46+CHI!H35+NMM!H34+PPA!H35+FBT!H15+TRE!H15+MAE!H15+TEL!H15+WWP!H15+OIS!H15</f>
        <v>509.5657781599312</v>
      </c>
      <c r="I34" s="207">
        <f>ISI!I30+NFM!I46+CHI!I35+NMM!I34+PPA!I35+FBT!I15+TRE!I15+MAE!I15+TEL!I15+WWP!I15+OIS!I15</f>
        <v>536.7583834909716</v>
      </c>
      <c r="J34" s="207">
        <f>ISI!J30+NFM!J46+CHI!J35+NMM!J34+PPA!J35+FBT!J15+TRE!J15+MAE!J15+TEL!J15+WWP!J15+OIS!J15</f>
        <v>457.54514187446262</v>
      </c>
      <c r="K34" s="207">
        <f>ISI!K30+NFM!K46+CHI!K35+NMM!K34+PPA!K35+FBT!K15+TRE!K15+MAE!K15+TEL!K15+WWP!K15+OIS!K15</f>
        <v>498.92519346517622</v>
      </c>
      <c r="L34" s="207">
        <f>ISI!L30+NFM!L46+CHI!L35+NMM!L34+PPA!L35+FBT!L15+TRE!L15+MAE!L15+TEL!L15+WWP!L15+OIS!L15</f>
        <v>410.2536543422184</v>
      </c>
      <c r="M34" s="207">
        <f>ISI!M30+NFM!M46+CHI!M35+NMM!M34+PPA!M35+FBT!M15+TRE!M15+MAE!M15+TEL!M15+WWP!M15+OIS!M15</f>
        <v>293.20722269991398</v>
      </c>
      <c r="N34" s="207">
        <f>ISI!N30+NFM!N46+CHI!N35+NMM!N34+PPA!N35+FBT!N15+TRE!N15+MAE!N15+TEL!N15+WWP!N15+OIS!N15</f>
        <v>231.72828890799661</v>
      </c>
      <c r="O34" s="207">
        <f>ISI!O30+NFM!O46+CHI!O35+NMM!O34+PPA!O35+FBT!O15+TRE!O15+MAE!O15+TEL!O15+WWP!O15+OIS!O15</f>
        <v>286.11349957007741</v>
      </c>
      <c r="P34" s="207">
        <f>ISI!P30+NFM!P46+CHI!P35+NMM!P34+PPA!P35+FBT!P15+TRE!P15+MAE!P15+TEL!P15+WWP!P15+OIS!P15</f>
        <v>245.91573516766979</v>
      </c>
      <c r="Q34" s="207">
        <f>ISI!Q30+NFM!Q46+CHI!Q35+NMM!Q34+PPA!Q35+FBT!Q15+TRE!Q15+MAE!Q15+TEL!Q15+WWP!Q15+OIS!Q15</f>
        <v>184.43680137575231</v>
      </c>
      <c r="R34" s="207">
        <f>ISI!R30+NFM!R46+CHI!R35+NMM!R34+PPA!R35+FBT!R15+TRE!R15+MAE!R15+TEL!R15+WWP!R15+OIS!R15</f>
        <v>191.530524505589</v>
      </c>
      <c r="S34" s="207">
        <f>ISI!S30+NFM!S46+CHI!S35+NMM!S34+PPA!S35+FBT!S15+TRE!S15+MAE!S15+TEL!S15+WWP!S15+OIS!S15</f>
        <v>255.4957867583835</v>
      </c>
      <c r="T34" s="207">
        <f>ISI!T30+NFM!T46+CHI!T35+NMM!T34+PPA!T35+FBT!T15+TRE!T15+MAE!T15+TEL!T15+WWP!T15+OIS!T15</f>
        <v>247.61943250214961</v>
      </c>
      <c r="U34" s="207">
        <f>ISI!U30+NFM!U46+CHI!U35+NMM!U34+PPA!U35+FBT!U15+TRE!U15+MAE!U15+TEL!U15+WWP!U15+OIS!U15</f>
        <v>377.4747205503009</v>
      </c>
      <c r="V34" s="207">
        <f>ISI!V30+NFM!V46+CHI!V35+NMM!V34+PPA!V35+FBT!V15+TRE!V15+MAE!V15+TEL!V15+WWP!V15+OIS!V15</f>
        <v>413.15030094582971</v>
      </c>
      <c r="W34" s="207">
        <f>ISI!W30+NFM!W46+CHI!W35+NMM!W34+PPA!W35+FBT!W15+TRE!W15+MAE!W15+TEL!W15+WWP!W15+OIS!W15</f>
        <v>469.51341358555447</v>
      </c>
    </row>
    <row r="35" spans="1:23" ht="12" customHeight="1" x14ac:dyDescent="0.25">
      <c r="A35" s="18" t="s">
        <v>33</v>
      </c>
      <c r="B35" s="207">
        <f>ISI!B31+NFM!B47+CHI!B36+NMM!B35+PPA!B36+FBT!B16+TRE!B16+MAE!B16+TEL!B16+WWP!B16+OIS!B16</f>
        <v>74.563112639724835</v>
      </c>
      <c r="C35" s="207">
        <f>ISI!C31+NFM!C47+CHI!C36+NMM!C35+PPA!C36+FBT!C16+TRE!C16+MAE!C16+TEL!C16+WWP!C16+OIS!C16</f>
        <v>75.692777300085993</v>
      </c>
      <c r="D35" s="207">
        <f>ISI!D31+NFM!D47+CHI!D36+NMM!D35+PPA!D36+FBT!D16+TRE!D16+MAE!D16+TEL!D16+WWP!D16+OIS!D16</f>
        <v>109.58495270851247</v>
      </c>
      <c r="E35" s="207">
        <f>ISI!E31+NFM!E47+CHI!E36+NMM!E35+PPA!E36+FBT!E16+TRE!E16+MAE!E16+TEL!E16+WWP!E16+OIS!E16</f>
        <v>105.06612209802236</v>
      </c>
      <c r="F35" s="207">
        <f>ISI!F31+NFM!F47+CHI!F36+NMM!F35+PPA!F36+FBT!F16+TRE!F16+MAE!F16+TEL!F16+WWP!F16+OIS!F16</f>
        <v>118.62295786758381</v>
      </c>
      <c r="G35" s="207">
        <f>ISI!G31+NFM!G47+CHI!G36+NMM!G35+PPA!G36+FBT!G16+TRE!G16+MAE!G16+TEL!G16+WWP!G16+OIS!G16</f>
        <v>91.509200343938076</v>
      </c>
      <c r="H35" s="207">
        <f>ISI!H31+NFM!H47+CHI!H36+NMM!H35+PPA!H36+FBT!H16+TRE!H16+MAE!H16+TEL!H16+WWP!H16+OIS!H16</f>
        <v>72.303525365434197</v>
      </c>
      <c r="I35" s="207">
        <f>ISI!I31+NFM!I47+CHI!I36+NMM!I35+PPA!I36+FBT!I16+TRE!I16+MAE!I16+TEL!I16+WWP!I16+OIS!I16</f>
        <v>64.395356835769547</v>
      </c>
      <c r="J35" s="207">
        <f>ISI!J31+NFM!J47+CHI!J36+NMM!J35+PPA!J36+FBT!J16+TRE!J16+MAE!J16+TEL!J16+WWP!J16+OIS!J16</f>
        <v>66.654858125537402</v>
      </c>
      <c r="K35" s="207">
        <f>ISI!K31+NFM!K47+CHI!K36+NMM!K35+PPA!K36+FBT!K16+TRE!K16+MAE!K16+TEL!K16+WWP!K16+OIS!K16</f>
        <v>63.72424763542562</v>
      </c>
      <c r="L35" s="207">
        <f>ISI!L31+NFM!L47+CHI!L36+NMM!L35+PPA!L36+FBT!L16+TRE!L16+MAE!L16+TEL!L16+WWP!L16+OIS!L16</f>
        <v>64.822957867583824</v>
      </c>
      <c r="M35" s="207">
        <f>ISI!M31+NFM!M47+CHI!M36+NMM!M35+PPA!M36+FBT!M16+TRE!M16+MAE!M16+TEL!M16+WWP!M16+OIS!M16</f>
        <v>63.724247635425613</v>
      </c>
      <c r="N35" s="207">
        <f>ISI!N31+NFM!N47+CHI!N36+NMM!N35+PPA!N36+FBT!N16+TRE!N16+MAE!N16+TEL!N16+WWP!N16+OIS!N16</f>
        <v>52.737403267411857</v>
      </c>
      <c r="O35" s="207">
        <f>ISI!O31+NFM!O47+CHI!O36+NMM!O35+PPA!O36+FBT!O16+TRE!O16+MAE!O16+TEL!O16+WWP!O16+OIS!O16</f>
        <v>62.625451418744625</v>
      </c>
      <c r="P35" s="207">
        <f>ISI!P31+NFM!P47+CHI!P36+NMM!P35+PPA!P36+FBT!P16+TRE!P16+MAE!P16+TEL!P16+WWP!P16+OIS!P16</f>
        <v>71.414961306964742</v>
      </c>
      <c r="Q35" s="207">
        <f>ISI!Q31+NFM!Q47+CHI!Q36+NMM!Q35+PPA!Q36+FBT!Q16+TRE!Q16+MAE!Q16+TEL!Q16+WWP!Q16+OIS!Q16</f>
        <v>68.118830610490107</v>
      </c>
      <c r="R35" s="207">
        <f>ISI!R31+NFM!R47+CHI!R36+NMM!R35+PPA!R36+FBT!R16+TRE!R16+MAE!R16+TEL!R16+WWP!R16+OIS!R16</f>
        <v>76.908512467755799</v>
      </c>
      <c r="S35" s="207">
        <f>ISI!S31+NFM!S47+CHI!S36+NMM!S35+PPA!S36+FBT!S16+TRE!S16+MAE!S16+TEL!S16+WWP!S16+OIS!S16</f>
        <v>85.576956147893355</v>
      </c>
      <c r="T35" s="207">
        <f>ISI!T31+NFM!T47+CHI!T36+NMM!T35+PPA!T36+FBT!T16+TRE!T16+MAE!T16+TEL!T16+WWP!T16+OIS!T16</f>
        <v>86.045055889939817</v>
      </c>
      <c r="U35" s="207">
        <f>ISI!U31+NFM!U47+CHI!U36+NMM!U35+PPA!U36+FBT!U16+TRE!U16+MAE!U16+TEL!U16+WWP!U16+OIS!U16</f>
        <v>84.170765262252786</v>
      </c>
      <c r="V35" s="207">
        <f>ISI!V31+NFM!V47+CHI!V36+NMM!V35+PPA!V36+FBT!V16+TRE!V16+MAE!V16+TEL!V16+WWP!V16+OIS!V16</f>
        <v>80.597850386930361</v>
      </c>
      <c r="W35" s="207">
        <f>ISI!W31+NFM!W47+CHI!W36+NMM!W35+PPA!W36+FBT!W16+TRE!W16+MAE!W16+TEL!W16+WWP!W16+OIS!W16</f>
        <v>94.086414445399825</v>
      </c>
    </row>
    <row r="36" spans="1:23" ht="12" customHeight="1" x14ac:dyDescent="0.25">
      <c r="A36" s="18" t="s">
        <v>69</v>
      </c>
      <c r="B36" s="207">
        <f>ISI!B32+NFM!B48+CHI!B37+NMM!B36+PPA!B37+FBT!B17+TRE!B17+MAE!B17+TEL!B17+WWP!B17+OIS!B17</f>
        <v>529.95124677558033</v>
      </c>
      <c r="C36" s="207">
        <f>ISI!C32+NFM!C48+CHI!C37+NMM!C36+PPA!C37+FBT!C17+TRE!C17+MAE!C17+TEL!C17+WWP!C17+OIS!C17</f>
        <v>590.54643164230436</v>
      </c>
      <c r="D36" s="207">
        <f>ISI!D32+NFM!D48+CHI!D37+NMM!D36+PPA!D37+FBT!D17+TRE!D17+MAE!D17+TEL!D17+WWP!D17+OIS!D17</f>
        <v>568.97876182287177</v>
      </c>
      <c r="E36" s="207">
        <f>ISI!E32+NFM!E48+CHI!E37+NMM!E36+PPA!E37+FBT!E17+TRE!E17+MAE!E17+TEL!E17+WWP!E17+OIS!E17</f>
        <v>583.35709372312976</v>
      </c>
      <c r="F36" s="207">
        <f>ISI!F32+NFM!F48+CHI!F37+NMM!F36+PPA!F37+FBT!F17+TRE!F17+MAE!F17+TEL!F17+WWP!F17+OIS!F17</f>
        <v>556.65434221840064</v>
      </c>
      <c r="G36" s="207">
        <f>ISI!G32+NFM!G48+CHI!G37+NMM!G36+PPA!G37+FBT!G17+TRE!G17+MAE!G17+TEL!G17+WWP!G17+OIS!G17</f>
        <v>537.14058469475492</v>
      </c>
      <c r="H36" s="207">
        <f>ISI!H32+NFM!H48+CHI!H37+NMM!H36+PPA!H37+FBT!H17+TRE!H17+MAE!H17+TEL!H17+WWP!H17+OIS!H17</f>
        <v>532.00533104041278</v>
      </c>
      <c r="I36" s="207">
        <f>ISI!I32+NFM!I48+CHI!I37+NMM!I36+PPA!I37+FBT!I17+TRE!I17+MAE!I17+TEL!I17+WWP!I17+OIS!I17</f>
        <v>485.78865004299212</v>
      </c>
      <c r="J36" s="207">
        <f>ISI!J32+NFM!J48+CHI!J37+NMM!J36+PPA!J37+FBT!J17+TRE!J17+MAE!J17+TEL!J17+WWP!J17+OIS!J17</f>
        <v>480.65365434221826</v>
      </c>
      <c r="K36" s="207">
        <f>ISI!K32+NFM!K48+CHI!K37+NMM!K36+PPA!K37+FBT!K17+TRE!K17+MAE!K17+TEL!K17+WWP!K17+OIS!K17</f>
        <v>463.322871883061</v>
      </c>
      <c r="L36" s="207">
        <f>ISI!L32+NFM!L48+CHI!L37+NMM!L36+PPA!L37+FBT!L17+TRE!L17+MAE!L17+TEL!L17+WWP!L17+OIS!L17</f>
        <v>437.46784178847804</v>
      </c>
      <c r="M36" s="207">
        <f>ISI!M32+NFM!M48+CHI!M37+NMM!M36+PPA!M37+FBT!M17+TRE!M17+MAE!M17+TEL!M17+WWP!M17+OIS!M17</f>
        <v>418.85219260533097</v>
      </c>
      <c r="N36" s="207">
        <f>ISI!N32+NFM!N48+CHI!N37+NMM!N36+PPA!N37+FBT!N17+TRE!N17+MAE!N17+TEL!N17+WWP!N17+OIS!N17</f>
        <v>373.34711951848658</v>
      </c>
      <c r="O36" s="207">
        <f>ISI!O32+NFM!O48+CHI!O37+NMM!O36+PPA!O37+FBT!O17+TRE!O17+MAE!O17+TEL!O17+WWP!O17+OIS!O17</f>
        <v>346.45803955288045</v>
      </c>
      <c r="P36" s="207">
        <f>ISI!P32+NFM!P48+CHI!P37+NMM!P36+PPA!P37+FBT!P17+TRE!P17+MAE!P17+TEL!P17+WWP!P17+OIS!P17</f>
        <v>295.78194325021491</v>
      </c>
      <c r="Q36" s="207">
        <f>ISI!Q32+NFM!Q48+CHI!Q37+NMM!Q36+PPA!Q37+FBT!Q17+TRE!Q17+MAE!Q17+TEL!Q17+WWP!Q17+OIS!Q17</f>
        <v>260.86749785038694</v>
      </c>
      <c r="R36" s="207">
        <f>ISI!R32+NFM!R48+CHI!R37+NMM!R36+PPA!R37+FBT!R17+TRE!R17+MAE!R17+TEL!R17+WWP!R17+OIS!R17</f>
        <v>273.19200343938087</v>
      </c>
      <c r="S36" s="207">
        <f>ISI!S32+NFM!S48+CHI!S37+NMM!S36+PPA!S37+FBT!S17+TRE!S17+MAE!S17+TEL!S17+WWP!S17+OIS!S17</f>
        <v>281.28091143594156</v>
      </c>
      <c r="T36" s="207">
        <f>ISI!T32+NFM!T48+CHI!T37+NMM!T36+PPA!T37+FBT!T17+TRE!T17+MAE!T17+TEL!T17+WWP!T17+OIS!T17</f>
        <v>293.5632846087704</v>
      </c>
      <c r="U36" s="207">
        <f>ISI!U32+NFM!U48+CHI!U37+NMM!U36+PPA!U37+FBT!U17+TRE!U17+MAE!U17+TEL!U17+WWP!U17+OIS!U17</f>
        <v>319.47231298366285</v>
      </c>
      <c r="V36" s="207">
        <f>ISI!V32+NFM!V48+CHI!V37+NMM!V36+PPA!V37+FBT!V17+TRE!V17+MAE!V17+TEL!V17+WWP!V17+OIS!V17</f>
        <v>267.96526225279445</v>
      </c>
      <c r="W36" s="207">
        <f>ISI!W32+NFM!W48+CHI!W37+NMM!W36+PPA!W37+FBT!W17+TRE!W17+MAE!W17+TEL!W17+WWP!W17+OIS!W17</f>
        <v>244.88787618228716</v>
      </c>
    </row>
    <row r="37" spans="1:23" ht="12" customHeight="1" x14ac:dyDescent="0.25">
      <c r="A37" s="18" t="s">
        <v>70</v>
      </c>
      <c r="B37" s="207">
        <f>ISI!B33+NFM!B49+CHI!B38+NMM!B37+PPA!B38+FBT!B18+TRE!B18+MAE!B18+TEL!B18+WWP!B18+OIS!B18</f>
        <v>638.78865004299223</v>
      </c>
      <c r="C37" s="207">
        <f>ISI!C33+NFM!C49+CHI!C38+NMM!C37+PPA!C38+FBT!C18+TRE!C18+MAE!C18+TEL!C18+WWP!C18+OIS!C18</f>
        <v>485.36345657781595</v>
      </c>
      <c r="D37" s="207">
        <f>ISI!D33+NFM!D49+CHI!D38+NMM!D37+PPA!D38+FBT!D18+TRE!D18+MAE!D18+TEL!D18+WWP!D18+OIS!D18</f>
        <v>482.46870163370602</v>
      </c>
      <c r="E37" s="207">
        <f>ISI!E33+NFM!E49+CHI!E38+NMM!E37+PPA!E38+FBT!E18+TRE!E18+MAE!E18+TEL!E18+WWP!E18+OIS!E18</f>
        <v>465.09982803095448</v>
      </c>
      <c r="F37" s="207">
        <f>ISI!F33+NFM!F49+CHI!F38+NMM!F37+PPA!F38+FBT!F18+TRE!F18+MAE!F18+TEL!F18+WWP!F18+OIS!F18</f>
        <v>482.46861564918311</v>
      </c>
      <c r="G37" s="207">
        <f>ISI!G33+NFM!G49+CHI!G38+NMM!G37+PPA!G38+FBT!G18+TRE!G18+MAE!G18+TEL!G18+WWP!G18+OIS!G18</f>
        <v>386.9399828030954</v>
      </c>
      <c r="H37" s="207">
        <f>ISI!H33+NFM!H49+CHI!H38+NMM!H37+PPA!H38+FBT!H18+TRE!H18+MAE!H18+TEL!H18+WWP!H18+OIS!H18</f>
        <v>344.48263112639722</v>
      </c>
      <c r="I37" s="207">
        <f>ISI!I33+NFM!I49+CHI!I38+NMM!I37+PPA!I38+FBT!I18+TRE!I18+MAE!I18+TEL!I18+WWP!I18+OIS!I18</f>
        <v>284.65649183147025</v>
      </c>
      <c r="J37" s="207">
        <f>ISI!J33+NFM!J49+CHI!J38+NMM!J37+PPA!J38+FBT!J18+TRE!J18+MAE!J18+TEL!J18+WWP!J18+OIS!J18</f>
        <v>195.88228718830607</v>
      </c>
      <c r="K37" s="207">
        <f>ISI!K33+NFM!K49+CHI!K38+NMM!K37+PPA!K38+FBT!K18+TRE!K18+MAE!K18+TEL!K18+WWP!K18+OIS!K18</f>
        <v>179.61203783318999</v>
      </c>
      <c r="L37" s="207">
        <f>ISI!L33+NFM!L49+CHI!L38+NMM!L37+PPA!L38+FBT!L18+TRE!L18+MAE!L18+TEL!L18+WWP!L18+OIS!L18</f>
        <v>165.28125537403267</v>
      </c>
      <c r="M37" s="207">
        <f>ISI!M33+NFM!M49+CHI!M38+NMM!M37+PPA!M38+FBT!M18+TRE!M18+MAE!M18+TEL!M18+WWP!M18+OIS!M18</f>
        <v>167.19208942390367</v>
      </c>
      <c r="N37" s="207">
        <f>ISI!N33+NFM!N49+CHI!N38+NMM!N37+PPA!N38+FBT!N18+TRE!N18+MAE!N18+TEL!N18+WWP!N18+OIS!N18</f>
        <v>141.39673258813411</v>
      </c>
      <c r="O37" s="207">
        <f>ISI!O33+NFM!O49+CHI!O38+NMM!O37+PPA!O38+FBT!O18+TRE!O18+MAE!O18+TEL!O18+WWP!O18+OIS!O18</f>
        <v>120.37824591573515</v>
      </c>
      <c r="P37" s="207">
        <f>ISI!P33+NFM!P49+CHI!P38+NMM!P37+PPA!P38+FBT!P18+TRE!P18+MAE!P18+TEL!P18+WWP!P18+OIS!P18</f>
        <v>95.538349097162495</v>
      </c>
      <c r="Q37" s="207">
        <f>ISI!Q33+NFM!Q49+CHI!Q38+NMM!Q37+PPA!Q38+FBT!Q18+TRE!Q18+MAE!Q18+TEL!Q18+WWP!Q18+OIS!Q18</f>
        <v>77.386070507308673</v>
      </c>
      <c r="R37" s="207">
        <f>ISI!R33+NFM!R49+CHI!R38+NMM!R37+PPA!R38+FBT!R18+TRE!R18+MAE!R18+TEL!R18+WWP!R18+OIS!R18</f>
        <v>75.475322441960444</v>
      </c>
      <c r="S37" s="207">
        <f>ISI!S33+NFM!S49+CHI!S38+NMM!S37+PPA!S38+FBT!S18+TRE!S18+MAE!S18+TEL!S18+WWP!S18+OIS!S18</f>
        <v>76.251160791057615</v>
      </c>
      <c r="T37" s="207">
        <f>ISI!T33+NFM!T49+CHI!T38+NMM!T37+PPA!T38+FBT!T18+TRE!T18+MAE!T18+TEL!T18+WWP!T18+OIS!T18</f>
        <v>68.298624247635416</v>
      </c>
      <c r="U37" s="207">
        <f>ISI!U33+NFM!U49+CHI!U38+NMM!U37+PPA!U38+FBT!U18+TRE!U18+MAE!U18+TEL!U18+WWP!U18+OIS!U18</f>
        <v>62.494239036973333</v>
      </c>
      <c r="V37" s="207">
        <f>ISI!V33+NFM!V49+CHI!V38+NMM!V37+PPA!V38+FBT!V18+TRE!V18+MAE!V18+TEL!V18+WWP!V18+OIS!V18</f>
        <v>58.248495270851244</v>
      </c>
      <c r="W37" s="207">
        <f>ISI!W33+NFM!W49+CHI!W38+NMM!W37+PPA!W38+FBT!W18+TRE!W18+MAE!W18+TEL!W18+WWP!W18+OIS!W18</f>
        <v>61.893895098882204</v>
      </c>
    </row>
    <row r="38" spans="1:23" ht="12" customHeight="1" x14ac:dyDescent="0.25">
      <c r="A38" s="18" t="s">
        <v>34</v>
      </c>
      <c r="B38" s="207">
        <f>ISI!B34+NFM!B50+CHI!B39+NMM!B38+PPA!B39+FBT!B19+TRE!B19+MAE!B19+TEL!B19+WWP!B19+OIS!B19</f>
        <v>35.201117798796211</v>
      </c>
      <c r="C38" s="207">
        <f>ISI!C34+NFM!C50+CHI!C39+NMM!C38+PPA!C39+FBT!C19+TRE!C19+MAE!C19+TEL!C19+WWP!C19+OIS!C19</f>
        <v>21.971625107480651</v>
      </c>
      <c r="D38" s="207">
        <f>ISI!D34+NFM!D50+CHI!D39+NMM!D38+PPA!D39+FBT!D19+TRE!D19+MAE!D19+TEL!D19+WWP!D19+OIS!D19</f>
        <v>17.077730008598451</v>
      </c>
      <c r="E38" s="207">
        <f>ISI!E34+NFM!E50+CHI!E39+NMM!E38+PPA!E39+FBT!E19+TRE!E19+MAE!E19+TEL!E19+WWP!E19+OIS!E19</f>
        <v>125.37987962166805</v>
      </c>
      <c r="F38" s="207">
        <f>ISI!F34+NFM!F50+CHI!F39+NMM!F38+PPA!F39+FBT!F19+TRE!F19+MAE!F19+TEL!F19+WWP!F19+OIS!F19</f>
        <v>87.527773000859852</v>
      </c>
      <c r="G38" s="207">
        <f>ISI!G34+NFM!G50+CHI!G39+NMM!G38+PPA!G39+FBT!G19+TRE!G19+MAE!G19+TEL!G19+WWP!G19+OIS!G19</f>
        <v>182.78194325021497</v>
      </c>
      <c r="H38" s="207">
        <f>ISI!H34+NFM!H50+CHI!H39+NMM!H38+PPA!H39+FBT!H19+TRE!H19+MAE!H19+TEL!H19+WWP!H19+OIS!H19</f>
        <v>101.24230438521064</v>
      </c>
      <c r="I38" s="207">
        <f>ISI!I34+NFM!I50+CHI!I39+NMM!I38+PPA!I39+FBT!I19+TRE!I19+MAE!I19+TEL!I19+WWP!I19+OIS!I19</f>
        <v>46.295700773860695</v>
      </c>
      <c r="J38" s="207">
        <f>ISI!J34+NFM!J50+CHI!J39+NMM!J38+PPA!J39+FBT!J19+TRE!J19+MAE!J19+TEL!J19+WWP!J19+OIS!J19</f>
        <v>33.701289767841786</v>
      </c>
      <c r="K38" s="207">
        <f>ISI!K34+NFM!K50+CHI!K39+NMM!K38+PPA!K39+FBT!K19+TRE!K19+MAE!K19+TEL!K19+WWP!K19+OIS!K19</f>
        <v>74.973688736027526</v>
      </c>
      <c r="L38" s="207">
        <f>ISI!L34+NFM!L50+CHI!L39+NMM!L38+PPA!L39+FBT!L19+TRE!L19+MAE!L19+TEL!L19+WWP!L19+OIS!L19</f>
        <v>53.501375752364574</v>
      </c>
      <c r="M38" s="207">
        <f>ISI!M34+NFM!M50+CHI!M39+NMM!M38+PPA!M39+FBT!M19+TRE!M19+MAE!M19+TEL!M19+WWP!M19+OIS!M19</f>
        <v>9.7687016337059323</v>
      </c>
      <c r="N38" s="207">
        <f>ISI!N34+NFM!N50+CHI!N39+NMM!N38+PPA!N39+FBT!N19+TRE!N19+MAE!N19+TEL!N19+WWP!N19+OIS!N19</f>
        <v>35.253568357695606</v>
      </c>
      <c r="O38" s="207">
        <f>ISI!O34+NFM!O50+CHI!O39+NMM!O38+PPA!O39+FBT!O19+TRE!O19+MAE!O19+TEL!O19+WWP!O19+OIS!O19</f>
        <v>18.773344797936371</v>
      </c>
      <c r="P38" s="207">
        <f>ISI!P34+NFM!P50+CHI!P39+NMM!P38+PPA!P39+FBT!P19+TRE!P19+MAE!P19+TEL!P19+WWP!P19+OIS!P19</f>
        <v>27.393207222699907</v>
      </c>
      <c r="Q38" s="207">
        <f>ISI!Q34+NFM!Q50+CHI!Q39+NMM!Q38+PPA!Q39+FBT!Q19+TRE!Q19+MAE!Q19+TEL!Q19+WWP!Q19+OIS!Q19</f>
        <v>26.0438521066208</v>
      </c>
      <c r="R38" s="207">
        <f>ISI!R34+NFM!R50+CHI!R39+NMM!R38+PPA!R39+FBT!R19+TRE!R19+MAE!R19+TEL!R19+WWP!R19+OIS!R19</f>
        <v>33.44849527085124</v>
      </c>
      <c r="S38" s="207">
        <f>ISI!S34+NFM!S50+CHI!S39+NMM!S38+PPA!S39+FBT!S19+TRE!S19+MAE!S19+TEL!S19+WWP!S19+OIS!S19</f>
        <v>50.023559759243327</v>
      </c>
      <c r="T38" s="207">
        <f>ISI!T34+NFM!T50+CHI!T39+NMM!T38+PPA!T39+FBT!T19+TRE!T19+MAE!T19+TEL!T19+WWP!T19+OIS!T19</f>
        <v>54.529062768701614</v>
      </c>
      <c r="U38" s="207">
        <f>ISI!U34+NFM!U50+CHI!U39+NMM!U38+PPA!U39+FBT!U19+TRE!U19+MAE!U19+TEL!U19+WWP!U19+OIS!U19</f>
        <v>61.980223559759231</v>
      </c>
      <c r="V38" s="207">
        <f>ISI!V34+NFM!V50+CHI!V39+NMM!V38+PPA!V39+FBT!V19+TRE!V19+MAE!V19+TEL!V19+WWP!V19+OIS!V19</f>
        <v>38.20094582975063</v>
      </c>
      <c r="W38" s="207">
        <f>ISI!W34+NFM!W50+CHI!W39+NMM!W38+PPA!W39+FBT!W19+TRE!W19+MAE!W19+TEL!W19+WWP!W19+OIS!W19</f>
        <v>35.938177128116941</v>
      </c>
    </row>
    <row r="39" spans="1:23" ht="12" customHeight="1" x14ac:dyDescent="0.25">
      <c r="A39" s="19" t="s">
        <v>71</v>
      </c>
      <c r="B39" s="208">
        <f t="shared" ref="B39:W39" si="2">B40+B41</f>
        <v>3528.5684436801366</v>
      </c>
      <c r="C39" s="208">
        <f t="shared" si="2"/>
        <v>3419.4037833190023</v>
      </c>
      <c r="D39" s="208">
        <f t="shared" si="2"/>
        <v>3301.4711951848667</v>
      </c>
      <c r="E39" s="208">
        <f t="shared" si="2"/>
        <v>3528.2124677558045</v>
      </c>
      <c r="F39" s="208">
        <f t="shared" si="2"/>
        <v>3857.4853826311264</v>
      </c>
      <c r="G39" s="208">
        <f t="shared" si="2"/>
        <v>3642.4262252794492</v>
      </c>
      <c r="H39" s="208">
        <f t="shared" si="2"/>
        <v>3825.1456577815989</v>
      </c>
      <c r="I39" s="208">
        <f t="shared" si="2"/>
        <v>4193.8306104901121</v>
      </c>
      <c r="J39" s="208">
        <f t="shared" si="2"/>
        <v>3798.2253654342212</v>
      </c>
      <c r="K39" s="208">
        <f t="shared" si="2"/>
        <v>3363.2011177987956</v>
      </c>
      <c r="L39" s="208">
        <f t="shared" si="2"/>
        <v>3659.0355116079108</v>
      </c>
      <c r="M39" s="208">
        <f t="shared" si="2"/>
        <v>3732.0769561478937</v>
      </c>
      <c r="N39" s="208">
        <f t="shared" si="2"/>
        <v>3698.884608770421</v>
      </c>
      <c r="O39" s="208">
        <f t="shared" si="2"/>
        <v>3773.4236457437651</v>
      </c>
      <c r="P39" s="208">
        <f t="shared" si="2"/>
        <v>3793.0138435081685</v>
      </c>
      <c r="Q39" s="208">
        <f t="shared" si="2"/>
        <v>3716.6428202923466</v>
      </c>
      <c r="R39" s="208">
        <f t="shared" si="2"/>
        <v>3873.2325021496126</v>
      </c>
      <c r="S39" s="208">
        <f t="shared" si="2"/>
        <v>4184.4468615649184</v>
      </c>
      <c r="T39" s="208">
        <f t="shared" si="2"/>
        <v>4378.712467755804</v>
      </c>
      <c r="U39" s="208">
        <f t="shared" si="2"/>
        <v>4361.906104901117</v>
      </c>
      <c r="V39" s="208">
        <f t="shared" si="2"/>
        <v>4236.2861564918312</v>
      </c>
      <c r="W39" s="208">
        <f t="shared" si="2"/>
        <v>4669.7147033533965</v>
      </c>
    </row>
    <row r="40" spans="1:23" ht="12" customHeight="1" x14ac:dyDescent="0.25">
      <c r="A40" s="18" t="s">
        <v>72</v>
      </c>
      <c r="B40" s="207">
        <f>ISI!B36+NFM!B52+CHI!B41+NMM!B40+PPA!B41+FBT!B21+TRE!B21+MAE!B21+TEL!B21+WWP!B21+OIS!B21</f>
        <v>2281.663800515907</v>
      </c>
      <c r="C40" s="207">
        <f>ISI!C36+NFM!C52+CHI!C41+NMM!C40+PPA!C41+FBT!C21+TRE!C21+MAE!C21+TEL!C21+WWP!C21+OIS!C21</f>
        <v>2280.8684436801373</v>
      </c>
      <c r="D40" s="207">
        <f>ISI!D36+NFM!D52+CHI!D41+NMM!D40+PPA!D41+FBT!D21+TRE!D21+MAE!D21+TEL!D21+WWP!D21+OIS!D21</f>
        <v>2262.0593293207226</v>
      </c>
      <c r="E40" s="207">
        <f>ISI!E36+NFM!E52+CHI!E41+NMM!E40+PPA!E41+FBT!E21+TRE!E21+MAE!E21+TEL!E21+WWP!E21+OIS!E21</f>
        <v>2413.8005159071367</v>
      </c>
      <c r="F40" s="207">
        <f>ISI!F36+NFM!F52+CHI!F41+NMM!F40+PPA!F41+FBT!F21+TRE!F21+MAE!F21+TEL!F21+WWP!F21+OIS!F21</f>
        <v>2710.597592433362</v>
      </c>
      <c r="G40" s="207">
        <f>ISI!G36+NFM!G52+CHI!G41+NMM!G40+PPA!G41+FBT!G21+TRE!G21+MAE!G21+TEL!G21+WWP!G21+OIS!G21</f>
        <v>2794.539982803095</v>
      </c>
      <c r="H40" s="207">
        <f>ISI!H36+NFM!H52+CHI!H41+NMM!H40+PPA!H41+FBT!H21+TRE!H21+MAE!H21+TEL!H21+WWP!H21+OIS!H21</f>
        <v>2938.9939810834048</v>
      </c>
      <c r="I40" s="207">
        <f>ISI!I36+NFM!I52+CHI!I41+NMM!I40+PPA!I41+FBT!I21+TRE!I21+MAE!I21+TEL!I21+WWP!I21+OIS!I21</f>
        <v>3079.0842648323305</v>
      </c>
      <c r="J40" s="207">
        <f>ISI!J36+NFM!J52+CHI!J41+NMM!J40+PPA!J41+FBT!J21+TRE!J21+MAE!J21+TEL!J21+WWP!J21+OIS!J21</f>
        <v>3018.7876182287182</v>
      </c>
      <c r="K40" s="207">
        <f>ISI!K36+NFM!K52+CHI!K41+NMM!K40+PPA!K41+FBT!K21+TRE!K21+MAE!K21+TEL!K21+WWP!K21+OIS!K21</f>
        <v>2921.6895958727423</v>
      </c>
      <c r="L40" s="207">
        <f>ISI!L36+NFM!L52+CHI!L41+NMM!L40+PPA!L41+FBT!L21+TRE!L21+MAE!L21+TEL!L21+WWP!L21+OIS!L21</f>
        <v>3089.2949269131559</v>
      </c>
      <c r="M40" s="207">
        <f>ISI!M36+NFM!M52+CHI!M41+NMM!M40+PPA!M41+FBT!M21+TRE!M21+MAE!M21+TEL!M21+WWP!M21+OIS!M21</f>
        <v>3173.0438521066212</v>
      </c>
      <c r="N40" s="207">
        <f>ISI!N36+NFM!N52+CHI!N41+NMM!N40+PPA!N41+FBT!N21+TRE!N21+MAE!N21+TEL!N21+WWP!N21+OIS!N21</f>
        <v>3152.0206362854683</v>
      </c>
      <c r="O40" s="207">
        <f>ISI!O36+NFM!O52+CHI!O41+NMM!O40+PPA!O41+FBT!O21+TRE!O21+MAE!O21+TEL!O21+WWP!O21+OIS!O21</f>
        <v>3232.3946689595864</v>
      </c>
      <c r="P40" s="207">
        <f>ISI!P36+NFM!P52+CHI!P41+NMM!P40+PPA!P41+FBT!P21+TRE!P21+MAE!P21+TEL!P21+WWP!P21+OIS!P21</f>
        <v>3198.1728288907998</v>
      </c>
      <c r="Q40" s="207">
        <f>ISI!Q36+NFM!Q52+CHI!Q41+NMM!Q40+PPA!Q41+FBT!Q21+TRE!Q21+MAE!Q21+TEL!Q21+WWP!Q21+OIS!Q21</f>
        <v>3229.7936371453134</v>
      </c>
      <c r="R40" s="207">
        <f>ISI!R36+NFM!R52+CHI!R41+NMM!R40+PPA!R41+FBT!R21+TRE!R21+MAE!R21+TEL!R21+WWP!R21+OIS!R21</f>
        <v>3410.8555460017192</v>
      </c>
      <c r="S40" s="207">
        <f>ISI!S36+NFM!S52+CHI!S41+NMM!S40+PPA!S41+FBT!S21+TRE!S21+MAE!S21+TEL!S21+WWP!S21+OIS!S21</f>
        <v>3684.5675838349098</v>
      </c>
      <c r="T40" s="207">
        <f>ISI!T36+NFM!T52+CHI!T41+NMM!T40+PPA!T41+FBT!T21+TRE!T21+MAE!T21+TEL!T21+WWP!T21+OIS!T21</f>
        <v>3909.47377472055</v>
      </c>
      <c r="U40" s="207">
        <f>ISI!U36+NFM!U52+CHI!U41+NMM!U40+PPA!U41+FBT!U21+TRE!U21+MAE!U21+TEL!U21+WWP!U21+OIS!U21</f>
        <v>3910.4408426483228</v>
      </c>
      <c r="V40" s="207">
        <f>ISI!V36+NFM!V52+CHI!V41+NMM!V40+PPA!V41+FBT!V21+TRE!V21+MAE!V21+TEL!V21+WWP!V21+OIS!V21</f>
        <v>3857.2402407566633</v>
      </c>
      <c r="W40" s="207">
        <f>ISI!W36+NFM!W52+CHI!W41+NMM!W40+PPA!W41+FBT!W21+TRE!W21+MAE!W21+TEL!W21+WWP!W21+OIS!W21</f>
        <v>4239.9331040412726</v>
      </c>
    </row>
    <row r="41" spans="1:23" ht="12" customHeight="1" x14ac:dyDescent="0.25">
      <c r="A41" s="18" t="s">
        <v>36</v>
      </c>
      <c r="B41" s="207">
        <f>ISI!B37+NFM!B53+CHI!B42+NMM!B41+PPA!B42+FBT!B22+TRE!B22+MAE!B22+TEL!B22+WWP!B22+OIS!B22</f>
        <v>1246.9046431642298</v>
      </c>
      <c r="C41" s="207">
        <f>ISI!C37+NFM!C53+CHI!C42+NMM!C41+PPA!C42+FBT!C22+TRE!C22+MAE!C22+TEL!C22+WWP!C22+OIS!C22</f>
        <v>1138.535339638865</v>
      </c>
      <c r="D41" s="207">
        <f>ISI!D37+NFM!D53+CHI!D42+NMM!D41+PPA!D42+FBT!D22+TRE!D22+MAE!D22+TEL!D22+WWP!D22+OIS!D22</f>
        <v>1039.4118658641444</v>
      </c>
      <c r="E41" s="207">
        <f>ISI!E37+NFM!E53+CHI!E42+NMM!E41+PPA!E42+FBT!E22+TRE!E22+MAE!E22+TEL!E22+WWP!E22+OIS!E22</f>
        <v>1114.4119518486677</v>
      </c>
      <c r="F41" s="207">
        <f>ISI!F37+NFM!F53+CHI!F42+NMM!F41+PPA!F42+FBT!F22+TRE!F22+MAE!F22+TEL!F22+WWP!F22+OIS!F22</f>
        <v>1146.8877901977644</v>
      </c>
      <c r="G41" s="207">
        <f>ISI!G37+NFM!G53+CHI!G42+NMM!G41+PPA!G42+FBT!G22+TRE!G22+MAE!G22+TEL!G22+WWP!G22+OIS!G22</f>
        <v>847.88624247635425</v>
      </c>
      <c r="H41" s="207">
        <f>ISI!H37+NFM!H53+CHI!H42+NMM!H41+PPA!H42+FBT!H22+TRE!H22+MAE!H22+TEL!H22+WWP!H22+OIS!H22</f>
        <v>886.15167669819402</v>
      </c>
      <c r="I41" s="207">
        <f>ISI!I37+NFM!I53+CHI!I42+NMM!I41+PPA!I42+FBT!I22+TRE!I22+MAE!I22+TEL!I22+WWP!I22+OIS!I22</f>
        <v>1114.7463456577816</v>
      </c>
      <c r="J41" s="207">
        <f>ISI!J37+NFM!J53+CHI!J42+NMM!J41+PPA!J42+FBT!J22+TRE!J22+MAE!J22+TEL!J22+WWP!J22+OIS!J22</f>
        <v>779.43774720550289</v>
      </c>
      <c r="K41" s="207">
        <f>ISI!K37+NFM!K53+CHI!K42+NMM!K41+PPA!K42+FBT!K22+TRE!K22+MAE!K22+TEL!K22+WWP!K22+OIS!K22</f>
        <v>441.51152192605321</v>
      </c>
      <c r="L41" s="207">
        <f>ISI!L37+NFM!L53+CHI!L42+NMM!L41+PPA!L42+FBT!L22+TRE!L22+MAE!L22+TEL!L22+WWP!L22+OIS!L22</f>
        <v>569.74058469475483</v>
      </c>
      <c r="M41" s="207">
        <f>ISI!M37+NFM!M53+CHI!M42+NMM!M41+PPA!M42+FBT!M22+TRE!M22+MAE!M22+TEL!M22+WWP!M22+OIS!M22</f>
        <v>559.03310404127251</v>
      </c>
      <c r="N41" s="207">
        <f>ISI!N37+NFM!N53+CHI!N42+NMM!N41+PPA!N42+FBT!N22+TRE!N22+MAE!N22+TEL!N22+WWP!N22+OIS!N22</f>
        <v>546.86397248495257</v>
      </c>
      <c r="O41" s="207">
        <f>ISI!O37+NFM!O53+CHI!O42+NMM!O41+PPA!O42+FBT!O22+TRE!O22+MAE!O22+TEL!O22+WWP!O22+OIS!O22</f>
        <v>541.02897678417855</v>
      </c>
      <c r="P41" s="207">
        <f>ISI!P37+NFM!P53+CHI!P42+NMM!P41+PPA!P42+FBT!P22+TRE!P22+MAE!P22+TEL!P22+WWP!P22+OIS!P22</f>
        <v>594.84101461736884</v>
      </c>
      <c r="Q41" s="207">
        <f>ISI!Q37+NFM!Q53+CHI!Q42+NMM!Q41+PPA!Q42+FBT!Q22+TRE!Q22+MAE!Q22+TEL!Q22+WWP!Q22+OIS!Q22</f>
        <v>486.84918314703344</v>
      </c>
      <c r="R41" s="207">
        <f>ISI!R37+NFM!R53+CHI!R42+NMM!R41+PPA!R42+FBT!R22+TRE!R22+MAE!R22+TEL!R22+WWP!R22+OIS!R22</f>
        <v>462.37695614789328</v>
      </c>
      <c r="S41" s="207">
        <f>ISI!S37+NFM!S53+CHI!S42+NMM!S41+PPA!S42+FBT!S22+TRE!S22+MAE!S22+TEL!S22+WWP!S22+OIS!S22</f>
        <v>499.8792777300086</v>
      </c>
      <c r="T41" s="207">
        <f>ISI!T37+NFM!T53+CHI!T42+NMM!T41+PPA!T42+FBT!T22+TRE!T22+MAE!T22+TEL!T22+WWP!T22+OIS!T22</f>
        <v>469.23869303525373</v>
      </c>
      <c r="U41" s="207">
        <f>ISI!U37+NFM!U53+CHI!U42+NMM!U41+PPA!U42+FBT!U22+TRE!U22+MAE!U22+TEL!U22+WWP!U22+OIS!U22</f>
        <v>451.46526225279456</v>
      </c>
      <c r="V41" s="207">
        <f>ISI!V37+NFM!V53+CHI!V42+NMM!V41+PPA!V42+FBT!V22+TRE!V22+MAE!V22+TEL!V22+WWP!V22+OIS!V22</f>
        <v>379.04591573516763</v>
      </c>
      <c r="W41" s="207">
        <f>ISI!W37+NFM!W53+CHI!W42+NMM!W41+PPA!W42+FBT!W22+TRE!W22+MAE!W22+TEL!W22+WWP!W22+OIS!W22</f>
        <v>429.78159931212372</v>
      </c>
    </row>
    <row r="42" spans="1:23" ht="12" customHeight="1" x14ac:dyDescent="0.25">
      <c r="A42" s="19" t="s">
        <v>37</v>
      </c>
      <c r="B42" s="208">
        <f t="shared" ref="B42:W42" si="3">SUM(B43:B48)</f>
        <v>700.53508168529652</v>
      </c>
      <c r="C42" s="208">
        <f t="shared" si="3"/>
        <v>697.47798796216671</v>
      </c>
      <c r="D42" s="208">
        <f t="shared" si="3"/>
        <v>775.50868443680122</v>
      </c>
      <c r="E42" s="208">
        <f t="shared" si="3"/>
        <v>844.17678417884781</v>
      </c>
      <c r="F42" s="208">
        <f t="shared" si="3"/>
        <v>872.00240756663766</v>
      </c>
      <c r="G42" s="208">
        <f t="shared" si="3"/>
        <v>884.66139294926904</v>
      </c>
      <c r="H42" s="208">
        <f t="shared" si="3"/>
        <v>1016.9821152192607</v>
      </c>
      <c r="I42" s="208">
        <f t="shared" si="3"/>
        <v>997.25322441960429</v>
      </c>
      <c r="J42" s="208">
        <f t="shared" si="3"/>
        <v>1048.4858125537401</v>
      </c>
      <c r="K42" s="208">
        <f t="shared" si="3"/>
        <v>1145.9827171109198</v>
      </c>
      <c r="L42" s="208">
        <f t="shared" si="3"/>
        <v>1298.3664660361137</v>
      </c>
      <c r="M42" s="208">
        <f t="shared" si="3"/>
        <v>1420.5121238177128</v>
      </c>
      <c r="N42" s="208">
        <f t="shared" si="3"/>
        <v>1446.4747205503011</v>
      </c>
      <c r="O42" s="208">
        <f t="shared" si="3"/>
        <v>1734.9048151332763</v>
      </c>
      <c r="P42" s="208">
        <f t="shared" si="3"/>
        <v>1839.7822012037836</v>
      </c>
      <c r="Q42" s="208">
        <f t="shared" si="3"/>
        <v>1891.8029234737746</v>
      </c>
      <c r="R42" s="208">
        <f t="shared" si="3"/>
        <v>2185.1534823731731</v>
      </c>
      <c r="S42" s="208">
        <f t="shared" si="3"/>
        <v>2412.4294926913158</v>
      </c>
      <c r="T42" s="208">
        <f t="shared" si="3"/>
        <v>2520.2881341358557</v>
      </c>
      <c r="U42" s="208">
        <f t="shared" si="3"/>
        <v>2686.6650902837487</v>
      </c>
      <c r="V42" s="208">
        <f t="shared" si="3"/>
        <v>2808.7742906276867</v>
      </c>
      <c r="W42" s="208">
        <f t="shared" si="3"/>
        <v>2357.2924333619944</v>
      </c>
    </row>
    <row r="43" spans="1:23" ht="12" customHeight="1" x14ac:dyDescent="0.25">
      <c r="A43" s="18" t="s">
        <v>73</v>
      </c>
      <c r="B43" s="207">
        <f>ISI!B39+NFM!B55+CHI!B44+NMM!B43+PPA!B44+FBT!B24+TRE!B24+MAE!B24+TEL!B24+WWP!B24+OIS!B24</f>
        <v>699.03035253654332</v>
      </c>
      <c r="C43" s="207">
        <f>ISI!C39+NFM!C55+CHI!C44+NMM!C43+PPA!C44+FBT!C24+TRE!C24+MAE!C24+TEL!C24+WWP!C24+OIS!C24</f>
        <v>696.47480653482364</v>
      </c>
      <c r="D43" s="207">
        <f>ISI!D39+NFM!D55+CHI!D44+NMM!D43+PPA!D44+FBT!D24+TRE!D24+MAE!D24+TEL!D24+WWP!D24+OIS!D24</f>
        <v>774.62493551160776</v>
      </c>
      <c r="E43" s="207">
        <f>ISI!E39+NFM!E55+CHI!E44+NMM!E43+PPA!E44+FBT!E24+TRE!E24+MAE!E24+TEL!E24+WWP!E24+OIS!E24</f>
        <v>842.67205503009461</v>
      </c>
      <c r="F43" s="207">
        <f>ISI!F39+NFM!F55+CHI!F44+NMM!F43+PPA!F44+FBT!F24+TRE!F24+MAE!F24+TEL!F24+WWP!F24+OIS!F24</f>
        <v>870.23490971625074</v>
      </c>
      <c r="G43" s="207">
        <f>ISI!G39+NFM!G55+CHI!G44+NMM!G43+PPA!G44+FBT!G24+TRE!G24+MAE!G24+TEL!G24+WWP!G24+OIS!G24</f>
        <v>883.03723129836624</v>
      </c>
      <c r="H43" s="207">
        <f>ISI!H39+NFM!H55+CHI!H44+NMM!H43+PPA!H44+FBT!H24+TRE!H24+MAE!H24+TEL!H24+WWP!H24+OIS!H24</f>
        <v>1015.2624247635426</v>
      </c>
      <c r="I43" s="207">
        <f>ISI!I39+NFM!I55+CHI!I44+NMM!I43+PPA!I44+FBT!I24+TRE!I24+MAE!I24+TEL!I24+WWP!I24+OIS!I24</f>
        <v>995.24694754944096</v>
      </c>
      <c r="J43" s="207">
        <f>ISI!J39+NFM!J55+CHI!J44+NMM!J43+PPA!J44+FBT!J24+TRE!J24+MAE!J24+TEL!J24+WWP!J24+OIS!J24</f>
        <v>1046.216766981943</v>
      </c>
      <c r="K43" s="207">
        <f>ISI!K39+NFM!K55+CHI!K44+NMM!K43+PPA!K44+FBT!K24+TRE!K24+MAE!K24+TEL!K24+WWP!K24+OIS!K24</f>
        <v>1142.8777300085983</v>
      </c>
      <c r="L43" s="207">
        <f>ISI!L39+NFM!L55+CHI!L44+NMM!L43+PPA!L44+FBT!L24+TRE!L24+MAE!L24+TEL!L24+WWP!L24+OIS!L24</f>
        <v>1294.7837489251938</v>
      </c>
      <c r="M43" s="207">
        <f>ISI!M39+NFM!M55+CHI!M44+NMM!M43+PPA!M44+FBT!M24+TRE!M24+MAE!M24+TEL!M24+WWP!M24+OIS!M24</f>
        <v>1415.3052450558898</v>
      </c>
      <c r="N43" s="207">
        <f>ISI!N39+NFM!N55+CHI!N44+NMM!N43+PPA!N44+FBT!N24+TRE!N24+MAE!N24+TEL!N24+WWP!N24+OIS!N24</f>
        <v>1439.7392089423904</v>
      </c>
      <c r="O43" s="207">
        <f>ISI!O39+NFM!O55+CHI!O44+NMM!O43+PPA!O44+FBT!O24+TRE!O24+MAE!O24+TEL!O24+WWP!O24+OIS!O24</f>
        <v>1727.8110920034396</v>
      </c>
      <c r="P43" s="207">
        <f>ISI!P39+NFM!P55+CHI!P44+NMM!P43+PPA!P44+FBT!P24+TRE!P24+MAE!P24+TEL!P24+WWP!P24+OIS!P24</f>
        <v>1827.6727429062771</v>
      </c>
      <c r="Q43" s="207">
        <f>ISI!Q39+NFM!Q55+CHI!Q44+NMM!Q43+PPA!Q44+FBT!Q24+TRE!Q24+MAE!Q24+TEL!Q24+WWP!Q24+OIS!Q24</f>
        <v>1879.3590713671538</v>
      </c>
      <c r="R43" s="207">
        <f>ISI!R39+NFM!R55+CHI!R44+NMM!R43+PPA!R44+FBT!R24+TRE!R24+MAE!R24+TEL!R24+WWP!R24+OIS!R24</f>
        <v>2170.7270851246781</v>
      </c>
      <c r="S43" s="207">
        <f>ISI!S39+NFM!S55+CHI!S44+NMM!S43+PPA!S44+FBT!S24+TRE!S24+MAE!S24+TEL!S24+WWP!S24+OIS!S24</f>
        <v>2397.5604471195188</v>
      </c>
      <c r="T43" s="207">
        <f>ISI!T39+NFM!T55+CHI!T44+NMM!T43+PPA!T44+FBT!T24+TRE!T24+MAE!T24+TEL!T24+WWP!T24+OIS!T24</f>
        <v>2507.031384350817</v>
      </c>
      <c r="U43" s="207">
        <f>ISI!U39+NFM!U55+CHI!U44+NMM!U43+PPA!U44+FBT!U24+TRE!U24+MAE!U24+TEL!U24+WWP!U24+OIS!U24</f>
        <v>2669.951332760103</v>
      </c>
      <c r="V43" s="207">
        <f>ISI!V39+NFM!V55+CHI!V44+NMM!V43+PPA!V44+FBT!V24+TRE!V24+MAE!V24+TEL!V24+WWP!V24+OIS!V24</f>
        <v>2791.168959587274</v>
      </c>
      <c r="W43" s="207">
        <f>ISI!W39+NFM!W55+CHI!W44+NMM!W43+PPA!W44+FBT!W24+TRE!W24+MAE!W24+TEL!W24+WWP!W24+OIS!W24</f>
        <v>2338.7520206362851</v>
      </c>
    </row>
    <row r="44" spans="1:23" ht="12" customHeight="1" x14ac:dyDescent="0.25">
      <c r="A44" s="18" t="s">
        <v>74</v>
      </c>
      <c r="B44" s="207">
        <f>ISI!B40+NFM!B56+CHI!B45+NMM!B44+PPA!B45+FBT!B25+TRE!B25+MAE!B25+TEL!B25+WWP!B25+OIS!B25</f>
        <v>1.5047291487532239</v>
      </c>
      <c r="C44" s="207">
        <f>ISI!C40+NFM!C56+CHI!C45+NMM!C44+PPA!C45+FBT!C25+TRE!C25+MAE!C25+TEL!C25+WWP!C25+OIS!C25</f>
        <v>1.0031814273430779</v>
      </c>
      <c r="D44" s="207">
        <f>ISI!D40+NFM!D56+CHI!D45+NMM!D44+PPA!D45+FBT!D25+TRE!D25+MAE!D25+TEL!D25+WWP!D25+OIS!D25</f>
        <v>0.88374892519346515</v>
      </c>
      <c r="E44" s="207">
        <f>ISI!E40+NFM!E56+CHI!E45+NMM!E44+PPA!E45+FBT!E25+TRE!E25+MAE!E25+TEL!E25+WWP!E25+OIS!E25</f>
        <v>1.5047291487532239</v>
      </c>
      <c r="F44" s="207">
        <f>ISI!F40+NFM!F56+CHI!F45+NMM!F44+PPA!F45+FBT!F25+TRE!F25+MAE!F25+TEL!F25+WWP!F25+OIS!F25</f>
        <v>1.7674978503869301</v>
      </c>
      <c r="G44" s="207">
        <f>ISI!G40+NFM!G56+CHI!G45+NMM!G44+PPA!G45+FBT!G25+TRE!G25+MAE!G25+TEL!G25+WWP!G25+OIS!G25</f>
        <v>1.6241616509028369</v>
      </c>
      <c r="H44" s="207">
        <f>ISI!H40+NFM!H56+CHI!H45+NMM!H44+PPA!H45+FBT!H25+TRE!H25+MAE!H25+TEL!H25+WWP!H25+OIS!H25</f>
        <v>1.7196904557179711</v>
      </c>
      <c r="I44" s="207">
        <f>ISI!I40+NFM!I56+CHI!I45+NMM!I44+PPA!I45+FBT!I25+TRE!I25+MAE!I25+TEL!I25+WWP!I25+OIS!I25</f>
        <v>2.00627687016337</v>
      </c>
      <c r="J44" s="207">
        <f>ISI!J40+NFM!J56+CHI!J45+NMM!J44+PPA!J45+FBT!J25+TRE!J25+MAE!J25+TEL!J25+WWP!J25+OIS!J25</f>
        <v>2.2690455717970766</v>
      </c>
      <c r="K44" s="207">
        <f>ISI!K40+NFM!K56+CHI!K45+NMM!K44+PPA!K45+FBT!K25+TRE!K25+MAE!K25+TEL!K25+WWP!K25+OIS!K25</f>
        <v>3.1049871023215823</v>
      </c>
      <c r="L44" s="207">
        <f>ISI!L40+NFM!L56+CHI!L45+NMM!L44+PPA!L45+FBT!L25+TRE!L25+MAE!L25+TEL!L25+WWP!L25+OIS!L25</f>
        <v>3.5827171109200338</v>
      </c>
      <c r="M44" s="207">
        <f>ISI!M40+NFM!M56+CHI!M45+NMM!M44+PPA!M45+FBT!M25+TRE!M25+MAE!M25+TEL!M25+WWP!M25+OIS!M25</f>
        <v>5.2068787618228711</v>
      </c>
      <c r="N44" s="207">
        <f>ISI!N40+NFM!N56+CHI!N45+NMM!N44+PPA!N45+FBT!N25+TRE!N25+MAE!N25+TEL!N25+WWP!N25+OIS!N25</f>
        <v>6.7355116079105759</v>
      </c>
      <c r="O44" s="207">
        <f>ISI!O40+NFM!O56+CHI!O45+NMM!O44+PPA!O45+FBT!O25+TRE!O25+MAE!O25+TEL!O25+WWP!O25+OIS!O25</f>
        <v>7.0937231298366292</v>
      </c>
      <c r="P44" s="207">
        <f>ISI!P40+NFM!P56+CHI!P45+NMM!P44+PPA!P45+FBT!P25+TRE!P25+MAE!P25+TEL!P25+WWP!P25+OIS!P25</f>
        <v>12.109458297506448</v>
      </c>
      <c r="Q44" s="207">
        <f>ISI!Q40+NFM!Q56+CHI!Q45+NMM!Q44+PPA!Q45+FBT!Q25+TRE!Q25+MAE!Q25+TEL!Q25+WWP!Q25+OIS!Q25</f>
        <v>12.443852106620808</v>
      </c>
      <c r="R44" s="207">
        <f>ISI!R40+NFM!R56+CHI!R45+NMM!R44+PPA!R45+FBT!R25+TRE!R25+MAE!R25+TEL!R25+WWP!R25+OIS!R25</f>
        <v>14.426397248495268</v>
      </c>
      <c r="S44" s="207">
        <f>ISI!S40+NFM!S56+CHI!S45+NMM!S44+PPA!S45+FBT!S25+TRE!S25+MAE!S25+TEL!S25+WWP!S25+OIS!S25</f>
        <v>14.560705073086845</v>
      </c>
      <c r="T44" s="207">
        <f>ISI!T40+NFM!T56+CHI!T45+NMM!T44+PPA!T45+FBT!T25+TRE!T25+MAE!T25+TEL!T25+WWP!T25+OIS!T25</f>
        <v>12.934909716251074</v>
      </c>
      <c r="U44" s="207">
        <f>ISI!U40+NFM!U56+CHI!U45+NMM!U44+PPA!U45+FBT!U25+TRE!U25+MAE!U25+TEL!U25+WWP!U25+OIS!U25</f>
        <v>16.704987102321585</v>
      </c>
      <c r="V44" s="207">
        <f>ISI!V40+NFM!V56+CHI!V45+NMM!V44+PPA!V45+FBT!V25+TRE!V25+MAE!V25+TEL!V25+WWP!V25+OIS!V25</f>
        <v>17.602751504729145</v>
      </c>
      <c r="W44" s="207">
        <f>ISI!W40+NFM!W56+CHI!W45+NMM!W44+PPA!W45+FBT!W25+TRE!W25+MAE!W25+TEL!W25+WWP!W25+OIS!W25</f>
        <v>18.530868443680138</v>
      </c>
    </row>
    <row r="45" spans="1:23" ht="12" customHeight="1" x14ac:dyDescent="0.25">
      <c r="A45" s="18" t="s">
        <v>75</v>
      </c>
      <c r="B45" s="207">
        <f>ISI!B41+NFM!B57+CHI!B46+NMM!B45+PPA!B46+FBT!B26+TRE!B26+MAE!B26+TEL!B26+WWP!B26+OIS!B26</f>
        <v>0</v>
      </c>
      <c r="C45" s="207">
        <f>ISI!C41+NFM!C57+CHI!C46+NMM!C45+PPA!C46+FBT!C26+TRE!C26+MAE!C26+TEL!C26+WWP!C26+OIS!C26</f>
        <v>0</v>
      </c>
      <c r="D45" s="207">
        <f>ISI!D41+NFM!D57+CHI!D46+NMM!D45+PPA!D46+FBT!D26+TRE!D26+MAE!D26+TEL!D26+WWP!D26+OIS!D26</f>
        <v>0</v>
      </c>
      <c r="E45" s="207">
        <f>ISI!E41+NFM!E57+CHI!E46+NMM!E45+PPA!E46+FBT!E26+TRE!E26+MAE!E26+TEL!E26+WWP!E26+OIS!E26</f>
        <v>0</v>
      </c>
      <c r="F45" s="207">
        <f>ISI!F41+NFM!F57+CHI!F46+NMM!F45+PPA!F46+FBT!F26+TRE!F26+MAE!F26+TEL!F26+WWP!F26+OIS!F26</f>
        <v>0</v>
      </c>
      <c r="G45" s="207">
        <f>ISI!G41+NFM!G57+CHI!G46+NMM!G45+PPA!G46+FBT!G26+TRE!G26+MAE!G26+TEL!G26+WWP!G26+OIS!G26</f>
        <v>0</v>
      </c>
      <c r="H45" s="207">
        <f>ISI!H41+NFM!H57+CHI!H46+NMM!H45+PPA!H46+FBT!H26+TRE!H26+MAE!H26+TEL!H26+WWP!H26+OIS!H26</f>
        <v>0</v>
      </c>
      <c r="I45" s="207">
        <f>ISI!I41+NFM!I57+CHI!I46+NMM!I45+PPA!I46+FBT!I26+TRE!I26+MAE!I26+TEL!I26+WWP!I26+OIS!I26</f>
        <v>0</v>
      </c>
      <c r="J45" s="207">
        <f>ISI!J41+NFM!J57+CHI!J46+NMM!J45+PPA!J46+FBT!J26+TRE!J26+MAE!J26+TEL!J26+WWP!J26+OIS!J26</f>
        <v>0</v>
      </c>
      <c r="K45" s="207">
        <f>ISI!K41+NFM!K57+CHI!K46+NMM!K45+PPA!K46+FBT!K26+TRE!K26+MAE!K26+TEL!K26+WWP!K26+OIS!K26</f>
        <v>0</v>
      </c>
      <c r="L45" s="207">
        <f>ISI!L41+NFM!L57+CHI!L46+NMM!L45+PPA!L46+FBT!L26+TRE!L26+MAE!L26+TEL!L26+WWP!L26+OIS!L26</f>
        <v>0</v>
      </c>
      <c r="M45" s="207">
        <f>ISI!M41+NFM!M57+CHI!M46+NMM!M45+PPA!M46+FBT!M26+TRE!M26+MAE!M26+TEL!M26+WWP!M26+OIS!M26</f>
        <v>0</v>
      </c>
      <c r="N45" s="207">
        <f>ISI!N41+NFM!N57+CHI!N46+NMM!N45+PPA!N46+FBT!N26+TRE!N26+MAE!N26+TEL!N26+WWP!N26+OIS!N26</f>
        <v>0</v>
      </c>
      <c r="O45" s="207">
        <f>ISI!O41+NFM!O57+CHI!O46+NMM!O45+PPA!O46+FBT!O26+TRE!O26+MAE!O26+TEL!O26+WWP!O26+OIS!O26</f>
        <v>0</v>
      </c>
      <c r="P45" s="207">
        <f>ISI!P41+NFM!P57+CHI!P46+NMM!P45+PPA!P46+FBT!P26+TRE!P26+MAE!P26+TEL!P26+WWP!P26+OIS!P26</f>
        <v>0</v>
      </c>
      <c r="Q45" s="207">
        <f>ISI!Q41+NFM!Q57+CHI!Q46+NMM!Q45+PPA!Q46+FBT!Q26+TRE!Q26+MAE!Q26+TEL!Q26+WWP!Q26+OIS!Q26</f>
        <v>0</v>
      </c>
      <c r="R45" s="207">
        <f>ISI!R41+NFM!R57+CHI!R46+NMM!R45+PPA!R46+FBT!R26+TRE!R26+MAE!R26+TEL!R26+WWP!R26+OIS!R26</f>
        <v>0</v>
      </c>
      <c r="S45" s="207">
        <f>ISI!S41+NFM!S57+CHI!S46+NMM!S45+PPA!S46+FBT!S26+TRE!S26+MAE!S26+TEL!S26+WWP!S26+OIS!S26</f>
        <v>0.30834049871023211</v>
      </c>
      <c r="T45" s="207">
        <f>ISI!T41+NFM!T57+CHI!T46+NMM!T45+PPA!T46+FBT!T26+TRE!T26+MAE!T26+TEL!T26+WWP!T26+OIS!T26</f>
        <v>0.32184006878761823</v>
      </c>
      <c r="U45" s="207">
        <f>ISI!U41+NFM!U57+CHI!U46+NMM!U45+PPA!U46+FBT!U26+TRE!U26+MAE!U26+TEL!U26+WWP!U26+OIS!U26</f>
        <v>8.7704213241616494E-3</v>
      </c>
      <c r="V45" s="207">
        <f>ISI!V41+NFM!V57+CHI!V46+NMM!V45+PPA!V46+FBT!V26+TRE!V26+MAE!V26+TEL!V26+WWP!V26+OIS!V26</f>
        <v>2.5795356835769559E-3</v>
      </c>
      <c r="W45" s="207">
        <f>ISI!W41+NFM!W57+CHI!W46+NMM!W45+PPA!W46+FBT!W26+TRE!W26+MAE!W26+TEL!W26+WWP!W26+OIS!W26</f>
        <v>9.5442820292347373E-3</v>
      </c>
    </row>
    <row r="46" spans="1:23" ht="12" customHeight="1" x14ac:dyDescent="0.25">
      <c r="A46" s="18" t="s">
        <v>76</v>
      </c>
      <c r="B46" s="207">
        <f>ISI!B42+NFM!B58+CHI!B47+NMM!B46+PPA!B47+FBT!B27+TRE!B27+MAE!B27+TEL!B27+WWP!B27+OIS!B27</f>
        <v>0</v>
      </c>
      <c r="C46" s="207">
        <f>ISI!C42+NFM!C58+CHI!C47+NMM!C46+PPA!C47+FBT!C27+TRE!C27+MAE!C27+TEL!C27+WWP!C27+OIS!C27</f>
        <v>0</v>
      </c>
      <c r="D46" s="207">
        <f>ISI!D42+NFM!D58+CHI!D47+NMM!D46+PPA!D47+FBT!D27+TRE!D27+MAE!D27+TEL!D27+WWP!D27+OIS!D27</f>
        <v>0</v>
      </c>
      <c r="E46" s="207">
        <f>ISI!E42+NFM!E58+CHI!E47+NMM!E46+PPA!E47+FBT!E27+TRE!E27+MAE!E27+TEL!E27+WWP!E27+OIS!E27</f>
        <v>0</v>
      </c>
      <c r="F46" s="207">
        <f>ISI!F42+NFM!F58+CHI!F47+NMM!F46+PPA!F47+FBT!F27+TRE!F27+MAE!F27+TEL!F27+WWP!F27+OIS!F27</f>
        <v>0</v>
      </c>
      <c r="G46" s="207">
        <f>ISI!G42+NFM!G58+CHI!G47+NMM!G46+PPA!G47+FBT!G27+TRE!G27+MAE!G27+TEL!G27+WWP!G27+OIS!G27</f>
        <v>0</v>
      </c>
      <c r="H46" s="207">
        <f>ISI!H42+NFM!H58+CHI!H47+NMM!H46+PPA!H47+FBT!H27+TRE!H27+MAE!H27+TEL!H27+WWP!H27+OIS!H27</f>
        <v>0</v>
      </c>
      <c r="I46" s="207">
        <f>ISI!I42+NFM!I58+CHI!I47+NMM!I46+PPA!I47+FBT!I27+TRE!I27+MAE!I27+TEL!I27+WWP!I27+OIS!I27</f>
        <v>0</v>
      </c>
      <c r="J46" s="207">
        <f>ISI!J42+NFM!J58+CHI!J47+NMM!J46+PPA!J47+FBT!J27+TRE!J27+MAE!J27+TEL!J27+WWP!J27+OIS!J27</f>
        <v>0</v>
      </c>
      <c r="K46" s="207">
        <f>ISI!K42+NFM!K58+CHI!K47+NMM!K46+PPA!K47+FBT!K27+TRE!K27+MAE!K27+TEL!K27+WWP!K27+OIS!K27</f>
        <v>0</v>
      </c>
      <c r="L46" s="207">
        <f>ISI!L42+NFM!L58+CHI!L47+NMM!L46+PPA!L47+FBT!L27+TRE!L27+MAE!L27+TEL!L27+WWP!L27+OIS!L27</f>
        <v>0</v>
      </c>
      <c r="M46" s="207">
        <f>ISI!M42+NFM!M58+CHI!M47+NMM!M46+PPA!M47+FBT!M27+TRE!M27+MAE!M27+TEL!M27+WWP!M27+OIS!M27</f>
        <v>0</v>
      </c>
      <c r="N46" s="207">
        <f>ISI!N42+NFM!N58+CHI!N47+NMM!N46+PPA!N47+FBT!N27+TRE!N27+MAE!N27+TEL!N27+WWP!N27+OIS!N27</f>
        <v>0</v>
      </c>
      <c r="O46" s="207">
        <f>ISI!O42+NFM!O58+CHI!O47+NMM!O46+PPA!O47+FBT!O27+TRE!O27+MAE!O27+TEL!O27+WWP!O27+OIS!O27</f>
        <v>0</v>
      </c>
      <c r="P46" s="207">
        <f>ISI!P42+NFM!P58+CHI!P47+NMM!P46+PPA!P47+FBT!P27+TRE!P27+MAE!P27+TEL!P27+WWP!P27+OIS!P27</f>
        <v>0</v>
      </c>
      <c r="Q46" s="207">
        <f>ISI!Q42+NFM!Q58+CHI!Q47+NMM!Q46+PPA!Q47+FBT!Q27+TRE!Q27+MAE!Q27+TEL!Q27+WWP!Q27+OIS!Q27</f>
        <v>0</v>
      </c>
      <c r="R46" s="207">
        <f>ISI!R42+NFM!R58+CHI!R47+NMM!R46+PPA!R47+FBT!R27+TRE!R27+MAE!R27+TEL!R27+WWP!R27+OIS!R27</f>
        <v>0</v>
      </c>
      <c r="S46" s="207">
        <f>ISI!S42+NFM!S58+CHI!S47+NMM!S46+PPA!S47+FBT!S27+TRE!S27+MAE!S27+TEL!S27+WWP!S27+OIS!S27</f>
        <v>0</v>
      </c>
      <c r="T46" s="207">
        <f>ISI!T42+NFM!T58+CHI!T47+NMM!T46+PPA!T47+FBT!T27+TRE!T27+MAE!T27+TEL!T27+WWP!T27+OIS!T27</f>
        <v>0</v>
      </c>
      <c r="U46" s="207">
        <f>ISI!U42+NFM!U58+CHI!U47+NMM!U46+PPA!U47+FBT!U27+TRE!U27+MAE!U27+TEL!U27+WWP!U27+OIS!U27</f>
        <v>0</v>
      </c>
      <c r="V46" s="207">
        <f>ISI!V42+NFM!V58+CHI!V47+NMM!V46+PPA!V47+FBT!V27+TRE!V27+MAE!V27+TEL!V27+WWP!V27+OIS!V27</f>
        <v>0</v>
      </c>
      <c r="W46" s="207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7">
        <f>ISI!B43+NFM!B59+CHI!B48+NMM!B47+PPA!B48+FBT!B28+TRE!B28+MAE!B28+TEL!B28+WWP!B28+OIS!B28</f>
        <v>0</v>
      </c>
      <c r="C47" s="207">
        <f>ISI!C43+NFM!C59+CHI!C48+NMM!C47+PPA!C48+FBT!C28+TRE!C28+MAE!C28+TEL!C28+WWP!C28+OIS!C28</f>
        <v>0</v>
      </c>
      <c r="D47" s="207">
        <f>ISI!D43+NFM!D59+CHI!D48+NMM!D47+PPA!D48+FBT!D28+TRE!D28+MAE!D28+TEL!D28+WWP!D28+OIS!D28</f>
        <v>0</v>
      </c>
      <c r="E47" s="207">
        <f>ISI!E43+NFM!E59+CHI!E48+NMM!E47+PPA!E48+FBT!E28+TRE!E28+MAE!E28+TEL!E28+WWP!E28+OIS!E28</f>
        <v>0</v>
      </c>
      <c r="F47" s="207">
        <f>ISI!F43+NFM!F59+CHI!F48+NMM!F47+PPA!F48+FBT!F28+TRE!F28+MAE!F28+TEL!F28+WWP!F28+OIS!F28</f>
        <v>0</v>
      </c>
      <c r="G47" s="207">
        <f>ISI!G43+NFM!G59+CHI!G48+NMM!G47+PPA!G48+FBT!G28+TRE!G28+MAE!G28+TEL!G28+WWP!G28+OIS!G28</f>
        <v>0</v>
      </c>
      <c r="H47" s="207">
        <f>ISI!H43+NFM!H59+CHI!H48+NMM!H47+PPA!H48+FBT!H28+TRE!H28+MAE!H28+TEL!H28+WWP!H28+OIS!H28</f>
        <v>0</v>
      </c>
      <c r="I47" s="207">
        <f>ISI!I43+NFM!I59+CHI!I48+NMM!I47+PPA!I48+FBT!I28+TRE!I28+MAE!I28+TEL!I28+WWP!I28+OIS!I28</f>
        <v>0</v>
      </c>
      <c r="J47" s="207">
        <f>ISI!J43+NFM!J59+CHI!J48+NMM!J47+PPA!J48+FBT!J28+TRE!J28+MAE!J28+TEL!J28+WWP!J28+OIS!J28</f>
        <v>0</v>
      </c>
      <c r="K47" s="207">
        <f>ISI!K43+NFM!K59+CHI!K48+NMM!K47+PPA!K48+FBT!K28+TRE!K28+MAE!K28+TEL!K28+WWP!K28+OIS!K28</f>
        <v>0</v>
      </c>
      <c r="L47" s="207">
        <f>ISI!L43+NFM!L59+CHI!L48+NMM!L47+PPA!L48+FBT!L28+TRE!L28+MAE!L28+TEL!L28+WWP!L28+OIS!L28</f>
        <v>0</v>
      </c>
      <c r="M47" s="207">
        <f>ISI!M43+NFM!M59+CHI!M48+NMM!M47+PPA!M48+FBT!M28+TRE!M28+MAE!M28+TEL!M28+WWP!M28+OIS!M28</f>
        <v>0</v>
      </c>
      <c r="N47" s="207">
        <f>ISI!N43+NFM!N59+CHI!N48+NMM!N47+PPA!N48+FBT!N28+TRE!N28+MAE!N28+TEL!N28+WWP!N28+OIS!N28</f>
        <v>0</v>
      </c>
      <c r="O47" s="207">
        <f>ISI!O43+NFM!O59+CHI!O48+NMM!O47+PPA!O48+FBT!O28+TRE!O28+MAE!O28+TEL!O28+WWP!O28+OIS!O28</f>
        <v>0</v>
      </c>
      <c r="P47" s="207">
        <f>ISI!P43+NFM!P59+CHI!P48+NMM!P47+PPA!P48+FBT!P28+TRE!P28+MAE!P28+TEL!P28+WWP!P28+OIS!P28</f>
        <v>0</v>
      </c>
      <c r="Q47" s="207">
        <f>ISI!Q43+NFM!Q59+CHI!Q48+NMM!Q47+PPA!Q48+FBT!Q28+TRE!Q28+MAE!Q28+TEL!Q28+WWP!Q28+OIS!Q28</f>
        <v>0</v>
      </c>
      <c r="R47" s="207">
        <f>ISI!R43+NFM!R59+CHI!R48+NMM!R47+PPA!R48+FBT!R28+TRE!R28+MAE!R28+TEL!R28+WWP!R28+OIS!R28</f>
        <v>0</v>
      </c>
      <c r="S47" s="207">
        <f>ISI!S43+NFM!S59+CHI!S48+NMM!S47+PPA!S48+FBT!S28+TRE!S28+MAE!S28+TEL!S28+WWP!S28+OIS!S28</f>
        <v>0</v>
      </c>
      <c r="T47" s="207">
        <f>ISI!T43+NFM!T59+CHI!T48+NMM!T47+PPA!T48+FBT!T28+TRE!T28+MAE!T28+TEL!T28+WWP!T28+OIS!T28</f>
        <v>0</v>
      </c>
      <c r="U47" s="207">
        <f>ISI!U43+NFM!U59+CHI!U48+NMM!U47+PPA!U48+FBT!U28+TRE!U28+MAE!U28+TEL!U28+WWP!U28+OIS!U28</f>
        <v>0</v>
      </c>
      <c r="V47" s="207">
        <f>ISI!V43+NFM!V59+CHI!V48+NMM!V47+PPA!V48+FBT!V28+TRE!V28+MAE!V28+TEL!V28+WWP!V28+OIS!V28</f>
        <v>0</v>
      </c>
      <c r="W47" s="207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7">
        <f>ISI!B44+NFM!B60+CHI!B49+NMM!B48+PPA!B49+FBT!B29+TRE!B29+MAE!B29+TEL!B29+WWP!B29+OIS!B29</f>
        <v>0</v>
      </c>
      <c r="C48" s="207">
        <f>ISI!C44+NFM!C60+CHI!C49+NMM!C48+PPA!C49+FBT!C29+TRE!C29+MAE!C29+TEL!C29+WWP!C29+OIS!C29</f>
        <v>0</v>
      </c>
      <c r="D48" s="207">
        <f>ISI!D44+NFM!D60+CHI!D49+NMM!D48+PPA!D49+FBT!D29+TRE!D29+MAE!D29+TEL!D29+WWP!D29+OIS!D29</f>
        <v>0</v>
      </c>
      <c r="E48" s="207">
        <f>ISI!E44+NFM!E60+CHI!E49+NMM!E48+PPA!E49+FBT!E29+TRE!E29+MAE!E29+TEL!E29+WWP!E29+OIS!E29</f>
        <v>0</v>
      </c>
      <c r="F48" s="207">
        <f>ISI!F44+NFM!F60+CHI!F49+NMM!F48+PPA!F49+FBT!F29+TRE!F29+MAE!F29+TEL!F29+WWP!F29+OIS!F29</f>
        <v>0</v>
      </c>
      <c r="G48" s="207">
        <f>ISI!G44+NFM!G60+CHI!G49+NMM!G48+PPA!G49+FBT!G29+TRE!G29+MAE!G29+TEL!G29+WWP!G29+OIS!G29</f>
        <v>0</v>
      </c>
      <c r="H48" s="207">
        <f>ISI!H44+NFM!H60+CHI!H49+NMM!H48+PPA!H49+FBT!H29+TRE!H29+MAE!H29+TEL!H29+WWP!H29+OIS!H29</f>
        <v>0</v>
      </c>
      <c r="I48" s="207">
        <f>ISI!I44+NFM!I60+CHI!I49+NMM!I48+PPA!I49+FBT!I29+TRE!I29+MAE!I29+TEL!I29+WWP!I29+OIS!I29</f>
        <v>0</v>
      </c>
      <c r="J48" s="207">
        <f>ISI!J44+NFM!J60+CHI!J49+NMM!J48+PPA!J49+FBT!J29+TRE!J29+MAE!J29+TEL!J29+WWP!J29+OIS!J29</f>
        <v>0</v>
      </c>
      <c r="K48" s="207">
        <f>ISI!K44+NFM!K60+CHI!K49+NMM!K48+PPA!K49+FBT!K29+TRE!K29+MAE!K29+TEL!K29+WWP!K29+OIS!K29</f>
        <v>0</v>
      </c>
      <c r="L48" s="207">
        <f>ISI!L44+NFM!L60+CHI!L49+NMM!L48+PPA!L49+FBT!L29+TRE!L29+MAE!L29+TEL!L29+WWP!L29+OIS!L29</f>
        <v>0</v>
      </c>
      <c r="M48" s="207">
        <f>ISI!M44+NFM!M60+CHI!M49+NMM!M48+PPA!M49+FBT!M29+TRE!M29+MAE!M29+TEL!M29+WWP!M29+OIS!M29</f>
        <v>0</v>
      </c>
      <c r="N48" s="207">
        <f>ISI!N44+NFM!N60+CHI!N49+NMM!N48+PPA!N49+FBT!N29+TRE!N29+MAE!N29+TEL!N29+WWP!N29+OIS!N29</f>
        <v>0</v>
      </c>
      <c r="O48" s="207">
        <f>ISI!O44+NFM!O60+CHI!O49+NMM!O48+PPA!O49+FBT!O29+TRE!O29+MAE!O29+TEL!O29+WWP!O29+OIS!O29</f>
        <v>0</v>
      </c>
      <c r="P48" s="207">
        <f>ISI!P44+NFM!P60+CHI!P49+NMM!P48+PPA!P49+FBT!P29+TRE!P29+MAE!P29+TEL!P29+WWP!P29+OIS!P29</f>
        <v>0</v>
      </c>
      <c r="Q48" s="207">
        <f>ISI!Q44+NFM!Q60+CHI!Q49+NMM!Q48+PPA!Q49+FBT!Q29+TRE!Q29+MAE!Q29+TEL!Q29+WWP!Q29+OIS!Q29</f>
        <v>0</v>
      </c>
      <c r="R48" s="207">
        <f>ISI!R44+NFM!R60+CHI!R49+NMM!R48+PPA!R49+FBT!R29+TRE!R29+MAE!R29+TEL!R29+WWP!R29+OIS!R29</f>
        <v>0</v>
      </c>
      <c r="S48" s="207">
        <f>ISI!S44+NFM!S60+CHI!S49+NMM!S48+PPA!S49+FBT!S29+TRE!S29+MAE!S29+TEL!S29+WWP!S29+OIS!S29</f>
        <v>0</v>
      </c>
      <c r="T48" s="207">
        <f>ISI!T44+NFM!T60+CHI!T49+NMM!T48+PPA!T49+FBT!T29+TRE!T29+MAE!T29+TEL!T29+WWP!T29+OIS!T29</f>
        <v>0</v>
      </c>
      <c r="U48" s="207">
        <f>ISI!U44+NFM!U60+CHI!U49+NMM!U48+PPA!U49+FBT!U29+TRE!U29+MAE!U29+TEL!U29+WWP!U29+OIS!U29</f>
        <v>0</v>
      </c>
      <c r="V48" s="207">
        <f>ISI!V44+NFM!V60+CHI!V49+NMM!V48+PPA!V49+FBT!V29+TRE!V29+MAE!V29+TEL!V29+WWP!V29+OIS!V29</f>
        <v>0</v>
      </c>
      <c r="W48" s="207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9">
        <f>ISI!B45+NFM!B61+CHI!B50+NMM!B49+PPA!B50+FBT!B30+TRE!B30+MAE!B30+TEL!B30+WWP!B30+OIS!B30</f>
        <v>1450.2723129836631</v>
      </c>
      <c r="C49" s="209">
        <f>ISI!C45+NFM!C61+CHI!C50+NMM!C49+PPA!C50+FBT!C30+TRE!C30+MAE!C30+TEL!C30+WWP!C30+OIS!C30</f>
        <v>1398.1084264832327</v>
      </c>
      <c r="D49" s="209">
        <f>ISI!D45+NFM!D61+CHI!D50+NMM!D49+PPA!D50+FBT!D30+TRE!D30+MAE!D30+TEL!D30+WWP!D30+OIS!D30</f>
        <v>1364.478761822872</v>
      </c>
      <c r="E49" s="209">
        <f>ISI!E45+NFM!E61+CHI!E50+NMM!E49+PPA!E50+FBT!E30+TRE!E30+MAE!E30+TEL!E30+WWP!E30+OIS!E30</f>
        <v>1892.638950988822</v>
      </c>
      <c r="F49" s="209">
        <f>ISI!F45+NFM!F61+CHI!F50+NMM!F49+PPA!F50+FBT!F30+TRE!F30+MAE!F30+TEL!F30+WWP!F30+OIS!F30</f>
        <v>1098.4999140154771</v>
      </c>
      <c r="G49" s="209">
        <f>ISI!G45+NFM!G61+CHI!G50+NMM!G49+PPA!G50+FBT!G30+TRE!G30+MAE!G30+TEL!G30+WWP!G30+OIS!G30</f>
        <v>1135.8556319862423</v>
      </c>
      <c r="H49" s="209">
        <f>ISI!H45+NFM!H61+CHI!H50+NMM!H49+PPA!H50+FBT!H30+TRE!H30+MAE!H30+TEL!H30+WWP!H30+OIS!H30</f>
        <v>1100.8645743766119</v>
      </c>
      <c r="I49" s="209">
        <f>ISI!I45+NFM!I61+CHI!I50+NMM!I49+PPA!I50+FBT!I30+TRE!I30+MAE!I30+TEL!I30+WWP!I30+OIS!I30</f>
        <v>1080.4434221840067</v>
      </c>
      <c r="J49" s="209">
        <f>ISI!J45+NFM!J61+CHI!J50+NMM!J49+PPA!J50+FBT!J30+TRE!J30+MAE!J30+TEL!J30+WWP!J30+OIS!J30</f>
        <v>670.29724849527076</v>
      </c>
      <c r="K49" s="209">
        <f>ISI!K45+NFM!K61+CHI!K50+NMM!K49+PPA!K50+FBT!K30+TRE!K30+MAE!K30+TEL!K30+WWP!K30+OIS!K30</f>
        <v>645.7200343938091</v>
      </c>
      <c r="L49" s="209">
        <f>ISI!L45+NFM!L61+CHI!L50+NMM!L49+PPA!L50+FBT!L30+TRE!L30+MAE!L30+TEL!L30+WWP!L30+OIS!L30</f>
        <v>669.89097162510745</v>
      </c>
      <c r="M49" s="209">
        <f>ISI!M45+NFM!M61+CHI!M50+NMM!M49+PPA!M50+FBT!M30+TRE!M30+MAE!M30+TEL!M30+WWP!M30+OIS!M30</f>
        <v>597.85537403267404</v>
      </c>
      <c r="N49" s="209">
        <f>ISI!N45+NFM!N61+CHI!N50+NMM!N49+PPA!N50+FBT!N30+TRE!N30+MAE!N30+TEL!N30+WWP!N30+OIS!N30</f>
        <v>629.33490971625099</v>
      </c>
      <c r="O49" s="209">
        <f>ISI!O45+NFM!O61+CHI!O50+NMM!O49+PPA!O50+FBT!O30+TRE!O30+MAE!O30+TEL!O30+WWP!O30+OIS!O30</f>
        <v>626.3732588134136</v>
      </c>
      <c r="P49" s="209">
        <f>ISI!P45+NFM!P61+CHI!P50+NMM!P49+PPA!P50+FBT!P30+TRE!P30+MAE!P30+TEL!P30+WWP!P30+OIS!P30</f>
        <v>566.1603611349957</v>
      </c>
      <c r="Q49" s="209">
        <f>ISI!Q45+NFM!Q61+CHI!Q50+NMM!Q49+PPA!Q50+FBT!Q30+TRE!Q30+MAE!Q30+TEL!Q30+WWP!Q30+OIS!Q30</f>
        <v>660.88675838349081</v>
      </c>
      <c r="R49" s="209">
        <f>ISI!R45+NFM!R61+CHI!R50+NMM!R49+PPA!R50+FBT!R30+TRE!R30+MAE!R30+TEL!R30+WWP!R30+OIS!R30</f>
        <v>684.74737747205506</v>
      </c>
      <c r="S49" s="209">
        <f>ISI!S45+NFM!S61+CHI!S50+NMM!S49+PPA!S50+FBT!S30+TRE!S30+MAE!S30+TEL!S30+WWP!S30+OIS!S30</f>
        <v>721.81375752364579</v>
      </c>
      <c r="T49" s="209">
        <f>ISI!T45+NFM!T61+CHI!T50+NMM!T49+PPA!T50+FBT!T30+TRE!T30+MAE!T30+TEL!T30+WWP!T30+OIS!T30</f>
        <v>827.54299226139278</v>
      </c>
      <c r="U49" s="209">
        <f>ISI!U45+NFM!U61+CHI!U50+NMM!U49+PPA!U50+FBT!U30+TRE!U30+MAE!U30+TEL!U30+WWP!U30+OIS!U30</f>
        <v>867.26225279449682</v>
      </c>
      <c r="V49" s="209">
        <f>ISI!V45+NFM!V61+CHI!V50+NMM!V49+PPA!V50+FBT!V30+TRE!V30+MAE!V30+TEL!V30+WWP!V30+OIS!V30</f>
        <v>855.42089423903701</v>
      </c>
      <c r="W49" s="209">
        <f>ISI!W45+NFM!W61+CHI!W50+NMM!W49+PPA!W50+FBT!W30+TRE!W30+MAE!W30+TEL!W30+WWP!W30+OIS!W30</f>
        <v>918.52871883061027</v>
      </c>
    </row>
    <row r="50" spans="1:23" ht="12" customHeight="1" x14ac:dyDescent="0.25">
      <c r="A50" s="21" t="s">
        <v>38</v>
      </c>
      <c r="B50" s="210">
        <f>ISI!B46+NFM!B62+CHI!B51+NMM!B50+PPA!B51+FBT!B31+TRE!B31+MAE!B31+TEL!B31+WWP!B31+OIS!B31</f>
        <v>3429.062768701634</v>
      </c>
      <c r="C50" s="210">
        <f>ISI!C46+NFM!C62+CHI!C51+NMM!C50+PPA!C51+FBT!C31+TRE!C31+MAE!C31+TEL!C31+WWP!C31+OIS!C31</f>
        <v>3308.2545141874452</v>
      </c>
      <c r="D50" s="210">
        <f>ISI!D46+NFM!D62+CHI!D51+NMM!D50+PPA!D51+FBT!D31+TRE!D31+MAE!D31+TEL!D31+WWP!D31+OIS!D31</f>
        <v>3232.7601031814265</v>
      </c>
      <c r="E50" s="210">
        <f>ISI!E46+NFM!E62+CHI!E51+NMM!E50+PPA!E51+FBT!E31+TRE!E31+MAE!E31+TEL!E31+WWP!E31+OIS!E31</f>
        <v>3413.8435081685293</v>
      </c>
      <c r="F50" s="210">
        <f>ISI!F46+NFM!F62+CHI!F51+NMM!F50+PPA!F51+FBT!F31+TRE!F31+MAE!F31+TEL!F31+WWP!F31+OIS!F31</f>
        <v>3607.2226999140153</v>
      </c>
      <c r="G50" s="210">
        <f>ISI!G46+NFM!G62+CHI!G51+NMM!G50+PPA!G51+FBT!G31+TRE!G31+MAE!G31+TEL!G31+WWP!G31+OIS!G31</f>
        <v>3517.2828890799656</v>
      </c>
      <c r="H50" s="210">
        <f>ISI!H46+NFM!H62+CHI!H51+NMM!H50+PPA!H51+FBT!H31+TRE!H31+MAE!H31+TEL!H31+WWP!H31+OIS!H31</f>
        <v>3644.1960447119518</v>
      </c>
      <c r="I50" s="210">
        <f>ISI!I46+NFM!I62+CHI!I51+NMM!I50+PPA!I51+FBT!I31+TRE!I31+MAE!I31+TEL!I31+WWP!I31+OIS!I31</f>
        <v>3899.3121238177127</v>
      </c>
      <c r="J50" s="210">
        <f>ISI!J46+NFM!J62+CHI!J51+NMM!J50+PPA!J51+FBT!J31+TRE!J31+MAE!J31+TEL!J31+WWP!J31+OIS!J31</f>
        <v>3767.153912295787</v>
      </c>
      <c r="K50" s="210">
        <f>ISI!K46+NFM!K62+CHI!K51+NMM!K50+PPA!K51+FBT!K31+TRE!K31+MAE!K31+TEL!K31+WWP!K31+OIS!K31</f>
        <v>3386.8443680137575</v>
      </c>
      <c r="L50" s="210">
        <f>ISI!L46+NFM!L62+CHI!L51+NMM!L50+PPA!L51+FBT!L31+TRE!L31+MAE!L31+TEL!L31+WWP!L31+OIS!L31</f>
        <v>3564.2304385210659</v>
      </c>
      <c r="M50" s="210">
        <f>ISI!M46+NFM!M62+CHI!M51+NMM!M50+PPA!M51+FBT!M31+TRE!M31+MAE!M31+TEL!M31+WWP!M31+OIS!M31</f>
        <v>3794.668959587274</v>
      </c>
      <c r="N50" s="210">
        <f>ISI!N46+NFM!N62+CHI!N51+NMM!N50+PPA!N51+FBT!N31+TRE!N31+MAE!N31+TEL!N31+WWP!N31+OIS!N31</f>
        <v>3844.711951848667</v>
      </c>
      <c r="O50" s="210">
        <f>ISI!O46+NFM!O62+CHI!O51+NMM!O50+PPA!O51+FBT!O31+TRE!O31+MAE!O31+TEL!O31+WWP!O31+OIS!O31</f>
        <v>4066.2080825451417</v>
      </c>
      <c r="P50" s="210">
        <f>ISI!P46+NFM!P62+CHI!P51+NMM!P50+PPA!P51+FBT!P31+TRE!P31+MAE!P31+TEL!P31+WWP!P31+OIS!P31</f>
        <v>4091.5735167669818</v>
      </c>
      <c r="Q50" s="210">
        <f>ISI!Q46+NFM!Q62+CHI!Q51+NMM!Q50+PPA!Q51+FBT!Q31+TRE!Q31+MAE!Q31+TEL!Q31+WWP!Q31+OIS!Q31</f>
        <v>4254.6861564918308</v>
      </c>
      <c r="R50" s="210">
        <f>ISI!R46+NFM!R62+CHI!R51+NMM!R50+PPA!R51+FBT!R31+TRE!R31+MAE!R31+TEL!R31+WWP!R31+OIS!R31</f>
        <v>4403.2674118658633</v>
      </c>
      <c r="S50" s="210">
        <f>ISI!S46+NFM!S62+CHI!S51+NMM!S50+PPA!S51+FBT!S31+TRE!S31+MAE!S31+TEL!S31+WWP!S31+OIS!S31</f>
        <v>4689.8704213241608</v>
      </c>
      <c r="T50" s="210">
        <f>ISI!T46+NFM!T62+CHI!T51+NMM!T50+PPA!T51+FBT!T31+TRE!T31+MAE!T31+TEL!T31+WWP!T31+OIS!T31</f>
        <v>4851.5988822012032</v>
      </c>
      <c r="U50" s="210">
        <f>ISI!U46+NFM!U62+CHI!U51+NMM!U50+PPA!U51+FBT!U31+TRE!U31+MAE!U31+TEL!U31+WWP!U31+OIS!U31</f>
        <v>4873.2085124677551</v>
      </c>
      <c r="V50" s="210">
        <f>ISI!V46+NFM!V62+CHI!V51+NMM!V50+PPA!V51+FBT!V31+TRE!V31+MAE!V31+TEL!V31+WWP!V31+OIS!V31</f>
        <v>4669.5242476354251</v>
      </c>
      <c r="W50" s="210">
        <f>ISI!W46+NFM!W62+CHI!W51+NMM!W50+PPA!W51+FBT!W31+TRE!W31+MAE!W31+TEL!W31+WWP!W31+OIS!W31</f>
        <v>4841.5261392949269</v>
      </c>
    </row>
    <row r="51" spans="1:23" ht="12" customHeight="1" x14ac:dyDescent="0.25">
      <c r="A51" s="31" t="s">
        <v>80</v>
      </c>
      <c r="B51" s="213">
        <f t="shared" ref="B51:W51" si="4">SUM(B52,B55,B61,B65,B69,B73:B78)</f>
        <v>17103.897076526224</v>
      </c>
      <c r="C51" s="213">
        <f t="shared" si="4"/>
        <v>15789.623731728285</v>
      </c>
      <c r="D51" s="213">
        <f t="shared" si="4"/>
        <v>15301.695270851244</v>
      </c>
      <c r="E51" s="213">
        <f t="shared" si="4"/>
        <v>15829.903353396385</v>
      </c>
      <c r="F51" s="213">
        <f t="shared" si="4"/>
        <v>15509.622871883064</v>
      </c>
      <c r="G51" s="213">
        <f t="shared" si="4"/>
        <v>14617.709028374891</v>
      </c>
      <c r="H51" s="213">
        <f t="shared" si="4"/>
        <v>14653.888048151337</v>
      </c>
      <c r="I51" s="213">
        <f t="shared" si="4"/>
        <v>15249.796044711951</v>
      </c>
      <c r="J51" s="213">
        <f t="shared" si="4"/>
        <v>13982.545055889941</v>
      </c>
      <c r="K51" s="213">
        <f t="shared" si="4"/>
        <v>12823.31822871883</v>
      </c>
      <c r="L51" s="213">
        <f t="shared" si="4"/>
        <v>13499.290283748926</v>
      </c>
      <c r="M51" s="213">
        <f t="shared" si="4"/>
        <v>13961.482029234741</v>
      </c>
      <c r="N51" s="213">
        <f t="shared" si="4"/>
        <v>13733.264058469478</v>
      </c>
      <c r="O51" s="213">
        <f t="shared" si="4"/>
        <v>14210.704987102319</v>
      </c>
      <c r="P51" s="213">
        <f t="shared" si="4"/>
        <v>14153.251676698193</v>
      </c>
      <c r="Q51" s="213">
        <f t="shared" si="4"/>
        <v>14095.620550300939</v>
      </c>
      <c r="R51" s="213">
        <f t="shared" si="4"/>
        <v>14652.420808254514</v>
      </c>
      <c r="S51" s="213">
        <f t="shared" si="4"/>
        <v>15819.880223559754</v>
      </c>
      <c r="T51" s="213">
        <f t="shared" si="4"/>
        <v>16327.935253654339</v>
      </c>
      <c r="U51" s="213">
        <f t="shared" si="4"/>
        <v>16492.204557179706</v>
      </c>
      <c r="V51" s="213">
        <f t="shared" si="4"/>
        <v>15921.165262252798</v>
      </c>
      <c r="W51" s="213">
        <f t="shared" si="4"/>
        <v>16274.113069647456</v>
      </c>
    </row>
    <row r="52" spans="1:23" ht="12" customHeight="1" x14ac:dyDescent="0.25">
      <c r="A52" s="17" t="s">
        <v>16</v>
      </c>
      <c r="B52" s="212">
        <f>ISI!B$47</f>
        <v>3459.8750644883917</v>
      </c>
      <c r="C52" s="212">
        <f>ISI!C$47</f>
        <v>2967.5530524505598</v>
      </c>
      <c r="D52" s="212">
        <f>ISI!D$47</f>
        <v>2763.5282889079954</v>
      </c>
      <c r="E52" s="212">
        <f>ISI!E$47</f>
        <v>2919.343336199483</v>
      </c>
      <c r="F52" s="212">
        <f>ISI!F$47</f>
        <v>3102.9201203783318</v>
      </c>
      <c r="G52" s="212">
        <f>ISI!G$47</f>
        <v>2414.1174548581253</v>
      </c>
      <c r="H52" s="212">
        <f>ISI!H$47</f>
        <v>2399.3961306964748</v>
      </c>
      <c r="I52" s="212">
        <f>ISI!I$47</f>
        <v>2607.8900257953565</v>
      </c>
      <c r="J52" s="212">
        <f>ISI!J$47</f>
        <v>2019.2594153052453</v>
      </c>
      <c r="K52" s="212">
        <f>ISI!K$47</f>
        <v>1404.5159071367152</v>
      </c>
      <c r="L52" s="212">
        <f>ISI!L$47</f>
        <v>1583.6958727429057</v>
      </c>
      <c r="M52" s="212">
        <f>ISI!M$47</f>
        <v>1715.0546001719686</v>
      </c>
      <c r="N52" s="212">
        <f>ISI!N$47</f>
        <v>1752.2229578675833</v>
      </c>
      <c r="O52" s="212">
        <f>ISI!O$47</f>
        <v>1712.890025795356</v>
      </c>
      <c r="P52" s="212">
        <f>ISI!P$47</f>
        <v>1733.5192605331035</v>
      </c>
      <c r="Q52" s="212">
        <f>ISI!Q$47</f>
        <v>1713.2102321582106</v>
      </c>
      <c r="R52" s="212">
        <f>ISI!R$47</f>
        <v>1672.266036113499</v>
      </c>
      <c r="S52" s="212">
        <f>ISI!S$47</f>
        <v>1970.3367153912291</v>
      </c>
      <c r="T52" s="212">
        <f>ISI!T$47</f>
        <v>1923.939982803096</v>
      </c>
      <c r="U52" s="212">
        <f>ISI!U$47</f>
        <v>1588.955030094583</v>
      </c>
      <c r="V52" s="212">
        <f>ISI!V$47</f>
        <v>1417.8349957007742</v>
      </c>
      <c r="W52" s="212">
        <f>ISI!W$47</f>
        <v>1589.2502149613065</v>
      </c>
    </row>
    <row r="53" spans="1:23" ht="12" customHeight="1" x14ac:dyDescent="0.25">
      <c r="A53" s="18" t="s">
        <v>41</v>
      </c>
      <c r="B53" s="207">
        <f>ISI!B$48</f>
        <v>2917.2194989336458</v>
      </c>
      <c r="C53" s="207">
        <f>ISI!C$48</f>
        <v>2494.1809885193602</v>
      </c>
      <c r="D53" s="207">
        <f>ISI!D$48</f>
        <v>2342.0888515193778</v>
      </c>
      <c r="E53" s="207">
        <f>ISI!E$48</f>
        <v>2423.2271781849231</v>
      </c>
      <c r="F53" s="207">
        <f>ISI!F$48</f>
        <v>2530.0532024313229</v>
      </c>
      <c r="G53" s="207">
        <f>ISI!G$48</f>
        <v>1869.1117634679499</v>
      </c>
      <c r="H53" s="207">
        <f>ISI!H$48</f>
        <v>1815.3305828458381</v>
      </c>
      <c r="I53" s="207">
        <f>ISI!I$48</f>
        <v>1988.8388139446749</v>
      </c>
      <c r="J53" s="207">
        <f>ISI!J$48</f>
        <v>1452.372545121787</v>
      </c>
      <c r="K53" s="207">
        <f>ISI!K$48</f>
        <v>910.15859945347995</v>
      </c>
      <c r="L53" s="207">
        <f>ISI!L$48</f>
        <v>1087.7937447351089</v>
      </c>
      <c r="M53" s="207">
        <f>ISI!M$48</f>
        <v>1182.169946589551</v>
      </c>
      <c r="N53" s="207">
        <f>ISI!N$48</f>
        <v>1218.785120290232</v>
      </c>
      <c r="O53" s="207">
        <f>ISI!O$48</f>
        <v>1256.8866780653409</v>
      </c>
      <c r="P53" s="207">
        <f>ISI!P$48</f>
        <v>1315.0895746367751</v>
      </c>
      <c r="Q53" s="207">
        <f>ISI!Q$48</f>
        <v>1274.6424259157759</v>
      </c>
      <c r="R53" s="207">
        <f>ISI!R$48</f>
        <v>1230.5297042281779</v>
      </c>
      <c r="S53" s="207">
        <f>ISI!S$48</f>
        <v>1429.8018064055859</v>
      </c>
      <c r="T53" s="207">
        <f>ISI!T$48</f>
        <v>1364.0786596349019</v>
      </c>
      <c r="U53" s="207">
        <f>ISI!U$48</f>
        <v>1142.50889291257</v>
      </c>
      <c r="V53" s="207">
        <f>ISI!V$48</f>
        <v>966.37562727567888</v>
      </c>
      <c r="W53" s="207">
        <f>ISI!W$48</f>
        <v>1087.4158365749411</v>
      </c>
    </row>
    <row r="54" spans="1:23" ht="12" customHeight="1" x14ac:dyDescent="0.25">
      <c r="A54" s="18" t="s">
        <v>42</v>
      </c>
      <c r="B54" s="207">
        <f>ISI!B$49</f>
        <v>542.65556555474586</v>
      </c>
      <c r="C54" s="207">
        <f>ISI!C$49</f>
        <v>473.37206393119959</v>
      </c>
      <c r="D54" s="207">
        <f>ISI!D$49</f>
        <v>421.4394373886177</v>
      </c>
      <c r="E54" s="207">
        <f>ISI!E$49</f>
        <v>496.11615801455991</v>
      </c>
      <c r="F54" s="207">
        <f>ISI!F$49</f>
        <v>572.8669179470088</v>
      </c>
      <c r="G54" s="207">
        <f>ISI!G$49</f>
        <v>545.00569139017546</v>
      </c>
      <c r="H54" s="207">
        <f>ISI!H$49</f>
        <v>584.0655478506369</v>
      </c>
      <c r="I54" s="207">
        <f>ISI!I$49</f>
        <v>619.05121185068151</v>
      </c>
      <c r="J54" s="207">
        <f>ISI!J$49</f>
        <v>566.88687018345831</v>
      </c>
      <c r="K54" s="207">
        <f>ISI!K$49</f>
        <v>494.35730768323538</v>
      </c>
      <c r="L54" s="207">
        <f>ISI!L$49</f>
        <v>495.90212800779682</v>
      </c>
      <c r="M54" s="207">
        <f>ISI!M$49</f>
        <v>532.88465358241763</v>
      </c>
      <c r="N54" s="207">
        <f>ISI!N$49</f>
        <v>533.43783757735127</v>
      </c>
      <c r="O54" s="207">
        <f>ISI!O$49</f>
        <v>456.00334773001509</v>
      </c>
      <c r="P54" s="207">
        <f>ISI!P$49</f>
        <v>418.42968589632852</v>
      </c>
      <c r="Q54" s="207">
        <f>ISI!Q$49</f>
        <v>438.5678062424347</v>
      </c>
      <c r="R54" s="207">
        <f>ISI!R$49</f>
        <v>441.73633188532119</v>
      </c>
      <c r="S54" s="207">
        <f>ISI!S$49</f>
        <v>540.53490898564303</v>
      </c>
      <c r="T54" s="207">
        <f>ISI!T$49</f>
        <v>559.86132316819396</v>
      </c>
      <c r="U54" s="207">
        <f>ISI!U$49</f>
        <v>446.44613718201299</v>
      </c>
      <c r="V54" s="207">
        <f>ISI!V$49</f>
        <v>451.45936842509531</v>
      </c>
      <c r="W54" s="207">
        <f>ISI!W$49</f>
        <v>501.83437838636547</v>
      </c>
    </row>
    <row r="55" spans="1:23" ht="12" customHeight="1" x14ac:dyDescent="0.25">
      <c r="A55" s="19" t="s">
        <v>20</v>
      </c>
      <c r="B55" s="208">
        <f>NFM!B$63</f>
        <v>625.06173688736033</v>
      </c>
      <c r="C55" s="208">
        <f>NFM!C$63</f>
        <v>646.18116938951005</v>
      </c>
      <c r="D55" s="208">
        <f>NFM!D$63</f>
        <v>602.86981943250191</v>
      </c>
      <c r="E55" s="208">
        <f>NFM!E$63</f>
        <v>594.24032674118621</v>
      </c>
      <c r="F55" s="208">
        <f>NFM!F$63</f>
        <v>573.04376612209808</v>
      </c>
      <c r="G55" s="208">
        <f>NFM!G$63</f>
        <v>543.58263112639725</v>
      </c>
      <c r="H55" s="208">
        <f>NFM!H$63</f>
        <v>554.4470335339638</v>
      </c>
      <c r="I55" s="208">
        <f>NFM!I$63</f>
        <v>554.38589853826306</v>
      </c>
      <c r="J55" s="208">
        <f>NFM!J$63</f>
        <v>501.94729148753237</v>
      </c>
      <c r="K55" s="208">
        <f>NFM!K$63</f>
        <v>413.7835769561479</v>
      </c>
      <c r="L55" s="208">
        <f>NFM!L$63</f>
        <v>360.77773000859861</v>
      </c>
      <c r="M55" s="208">
        <f>NFM!M$63</f>
        <v>402.30980223559749</v>
      </c>
      <c r="N55" s="208">
        <f>NFM!N$63</f>
        <v>409.39750644883912</v>
      </c>
      <c r="O55" s="208">
        <f>NFM!O$63</f>
        <v>406.13834909716252</v>
      </c>
      <c r="P55" s="208">
        <f>NFM!P$63</f>
        <v>421.36577815993104</v>
      </c>
      <c r="Q55" s="208">
        <f>NFM!Q$63</f>
        <v>432.7346517626828</v>
      </c>
      <c r="R55" s="208">
        <f>NFM!R$63</f>
        <v>437.28108340498721</v>
      </c>
      <c r="S55" s="208">
        <f>NFM!S$63</f>
        <v>470.69664660361133</v>
      </c>
      <c r="T55" s="208">
        <f>NFM!T$63</f>
        <v>484.28839208942395</v>
      </c>
      <c r="U55" s="208">
        <f>NFM!U$63</f>
        <v>506.42287188306091</v>
      </c>
      <c r="V55" s="208">
        <f>NFM!V$63</f>
        <v>470.10335339638857</v>
      </c>
      <c r="W55" s="208">
        <f>NFM!W$63</f>
        <v>479.19509888220114</v>
      </c>
    </row>
    <row r="56" spans="1:23" ht="12" customHeight="1" x14ac:dyDescent="0.25">
      <c r="A56" s="18" t="s">
        <v>43</v>
      </c>
      <c r="B56" s="207">
        <f>NFM!B$64</f>
        <v>0</v>
      </c>
      <c r="C56" s="207">
        <f>NFM!C$64</f>
        <v>0</v>
      </c>
      <c r="D56" s="207">
        <f>NFM!D$64</f>
        <v>0</v>
      </c>
      <c r="E56" s="207">
        <f>NFM!E$64</f>
        <v>0</v>
      </c>
      <c r="F56" s="207">
        <f>NFM!F$64</f>
        <v>0</v>
      </c>
      <c r="G56" s="207">
        <f>NFM!G$64</f>
        <v>0</v>
      </c>
      <c r="H56" s="207">
        <f>NFM!H$64</f>
        <v>0</v>
      </c>
      <c r="I56" s="207">
        <f>NFM!I$64</f>
        <v>0</v>
      </c>
      <c r="J56" s="207">
        <f>NFM!J$64</f>
        <v>0</v>
      </c>
      <c r="K56" s="207">
        <f>NFM!K$64</f>
        <v>0</v>
      </c>
      <c r="L56" s="207">
        <f>NFM!L$64</f>
        <v>0</v>
      </c>
      <c r="M56" s="207">
        <f>NFM!M$64</f>
        <v>0</v>
      </c>
      <c r="N56" s="207">
        <f>NFM!N$64</f>
        <v>0</v>
      </c>
      <c r="O56" s="207">
        <f>NFM!O$64</f>
        <v>0</v>
      </c>
      <c r="P56" s="207">
        <f>NFM!P$64</f>
        <v>0</v>
      </c>
      <c r="Q56" s="207">
        <f>NFM!Q$64</f>
        <v>0</v>
      </c>
      <c r="R56" s="207">
        <f>NFM!R$64</f>
        <v>0</v>
      </c>
      <c r="S56" s="207">
        <f>NFM!S$64</f>
        <v>0</v>
      </c>
      <c r="T56" s="207">
        <f>NFM!T$64</f>
        <v>0</v>
      </c>
      <c r="U56" s="207">
        <f>NFM!U$64</f>
        <v>0</v>
      </c>
      <c r="V56" s="207">
        <f>NFM!V$64</f>
        <v>0</v>
      </c>
      <c r="W56" s="207">
        <f>NFM!W$64</f>
        <v>0</v>
      </c>
    </row>
    <row r="57" spans="1:23" ht="12" customHeight="1" x14ac:dyDescent="0.25">
      <c r="A57" s="18" t="s">
        <v>56</v>
      </c>
      <c r="B57" s="207">
        <f>NFM!B$65</f>
        <v>108.7775103321537</v>
      </c>
      <c r="C57" s="207">
        <f>NFM!C$65</f>
        <v>108.78114118191698</v>
      </c>
      <c r="D57" s="207">
        <f>NFM!D$65</f>
        <v>110.25774096586768</v>
      </c>
      <c r="E57" s="207">
        <f>NFM!E$65</f>
        <v>103.21988562132532</v>
      </c>
      <c r="F57" s="207">
        <f>NFM!F$65</f>
        <v>98.472656421765905</v>
      </c>
      <c r="G57" s="207">
        <f>NFM!G$65</f>
        <v>104.99697431744625</v>
      </c>
      <c r="H57" s="207">
        <f>NFM!H$65</f>
        <v>122.0120809903373</v>
      </c>
      <c r="I57" s="207">
        <f>NFM!I$65</f>
        <v>121.18033804246531</v>
      </c>
      <c r="J57" s="207">
        <f>NFM!J$65</f>
        <v>99.676362809736361</v>
      </c>
      <c r="K57" s="207">
        <f>NFM!K$65</f>
        <v>19.97163384993123</v>
      </c>
      <c r="L57" s="207">
        <f>NFM!L$65</f>
        <v>22.991517086393799</v>
      </c>
      <c r="M57" s="207">
        <f>NFM!M$65</f>
        <v>24.90673726228103</v>
      </c>
      <c r="N57" s="207">
        <f>NFM!N$65</f>
        <v>26.768216959924661</v>
      </c>
      <c r="O57" s="207">
        <f>NFM!O$65</f>
        <v>47.061161163513312</v>
      </c>
      <c r="P57" s="207">
        <f>NFM!P$65</f>
        <v>49.286332207378337</v>
      </c>
      <c r="Q57" s="207">
        <f>NFM!Q$65</f>
        <v>51.411526259026417</v>
      </c>
      <c r="R57" s="207">
        <f>NFM!R$65</f>
        <v>56.953905486698822</v>
      </c>
      <c r="S57" s="207">
        <f>NFM!S$65</f>
        <v>61.279139265969043</v>
      </c>
      <c r="T57" s="207">
        <f>NFM!T$65</f>
        <v>68.756401341298329</v>
      </c>
      <c r="U57" s="207">
        <f>NFM!U$65</f>
        <v>69.205166499235162</v>
      </c>
      <c r="V57" s="207">
        <f>NFM!V$65</f>
        <v>53.889782006976162</v>
      </c>
      <c r="W57" s="207">
        <f>NFM!W$65</f>
        <v>65.064786903465532</v>
      </c>
    </row>
    <row r="58" spans="1:23" ht="12" customHeight="1" x14ac:dyDescent="0.25">
      <c r="A58" s="22" t="s">
        <v>44</v>
      </c>
      <c r="B58" s="214">
        <f>NFM!B$66</f>
        <v>87.105674449941361</v>
      </c>
      <c r="C58" s="214">
        <f>NFM!C$66</f>
        <v>85.052146297435286</v>
      </c>
      <c r="D58" s="214">
        <f>NFM!D$66</f>
        <v>86.724248809045179</v>
      </c>
      <c r="E58" s="214">
        <f>NFM!E$66</f>
        <v>79.911409934343467</v>
      </c>
      <c r="F58" s="214">
        <f>NFM!F$66</f>
        <v>74.737664427953248</v>
      </c>
      <c r="G58" s="214">
        <f>NFM!G$66</f>
        <v>83.179022235145027</v>
      </c>
      <c r="H58" s="214">
        <f>NFM!H$66</f>
        <v>84.159193647447964</v>
      </c>
      <c r="I58" s="214">
        <f>NFM!I$66</f>
        <v>80.767487946623163</v>
      </c>
      <c r="J58" s="214">
        <f>NFM!J$66</f>
        <v>65.705891850657139</v>
      </c>
      <c r="K58" s="214">
        <f>NFM!K$66</f>
        <v>0</v>
      </c>
      <c r="L58" s="214">
        <f>NFM!L$66</f>
        <v>0</v>
      </c>
      <c r="M58" s="214">
        <f>NFM!M$66</f>
        <v>0</v>
      </c>
      <c r="N58" s="214">
        <f>NFM!N$66</f>
        <v>0</v>
      </c>
      <c r="O58" s="214">
        <f>NFM!O$66</f>
        <v>0</v>
      </c>
      <c r="P58" s="214">
        <f>NFM!P$66</f>
        <v>0</v>
      </c>
      <c r="Q58" s="214">
        <f>NFM!Q$66</f>
        <v>0</v>
      </c>
      <c r="R58" s="214">
        <f>NFM!R$66</f>
        <v>0</v>
      </c>
      <c r="S58" s="214">
        <f>NFM!S$66</f>
        <v>0</v>
      </c>
      <c r="T58" s="214">
        <f>NFM!T$66</f>
        <v>0</v>
      </c>
      <c r="U58" s="214">
        <f>NFM!U$66</f>
        <v>0</v>
      </c>
      <c r="V58" s="214">
        <f>NFM!V$66</f>
        <v>0</v>
      </c>
      <c r="W58" s="214">
        <f>NFM!W$66</f>
        <v>0</v>
      </c>
    </row>
    <row r="59" spans="1:23" ht="12" customHeight="1" x14ac:dyDescent="0.25">
      <c r="A59" s="23" t="s">
        <v>81</v>
      </c>
      <c r="B59" s="215">
        <f>NFM!B$67</f>
        <v>21.671835882212331</v>
      </c>
      <c r="C59" s="215">
        <f>NFM!C$67</f>
        <v>23.7289948844817</v>
      </c>
      <c r="D59" s="215">
        <f>NFM!D$67</f>
        <v>23.533492156822501</v>
      </c>
      <c r="E59" s="215">
        <f>NFM!E$67</f>
        <v>23.308475686981851</v>
      </c>
      <c r="F59" s="215">
        <f>NFM!F$67</f>
        <v>23.73499199381266</v>
      </c>
      <c r="G59" s="215">
        <f>NFM!G$67</f>
        <v>21.817952082301218</v>
      </c>
      <c r="H59" s="215">
        <f>NFM!H$67</f>
        <v>37.852887342889332</v>
      </c>
      <c r="I59" s="215">
        <f>NFM!I$67</f>
        <v>40.412850095842138</v>
      </c>
      <c r="J59" s="215">
        <f>NFM!J$67</f>
        <v>33.970470959079229</v>
      </c>
      <c r="K59" s="215">
        <f>NFM!K$67</f>
        <v>19.97163384993123</v>
      </c>
      <c r="L59" s="215">
        <f>NFM!L$67</f>
        <v>22.991517086393799</v>
      </c>
      <c r="M59" s="215">
        <f>NFM!M$67</f>
        <v>24.90673726228103</v>
      </c>
      <c r="N59" s="215">
        <f>NFM!N$67</f>
        <v>26.768216959924661</v>
      </c>
      <c r="O59" s="215">
        <f>NFM!O$67</f>
        <v>47.061161163513312</v>
      </c>
      <c r="P59" s="215">
        <f>NFM!P$67</f>
        <v>49.286332207378337</v>
      </c>
      <c r="Q59" s="215">
        <f>NFM!Q$67</f>
        <v>51.411526259026417</v>
      </c>
      <c r="R59" s="215">
        <f>NFM!R$67</f>
        <v>56.953905486698822</v>
      </c>
      <c r="S59" s="215">
        <f>NFM!S$67</f>
        <v>61.279139265969043</v>
      </c>
      <c r="T59" s="215">
        <f>NFM!T$67</f>
        <v>68.756401341298329</v>
      </c>
      <c r="U59" s="215">
        <f>NFM!U$67</f>
        <v>69.205166499235162</v>
      </c>
      <c r="V59" s="215">
        <f>NFM!V$67</f>
        <v>53.889782006976162</v>
      </c>
      <c r="W59" s="215">
        <f>NFM!W$67</f>
        <v>65.064786903465532</v>
      </c>
    </row>
    <row r="60" spans="1:23" ht="12" customHeight="1" x14ac:dyDescent="0.25">
      <c r="A60" s="18" t="s">
        <v>45</v>
      </c>
      <c r="B60" s="207">
        <f>NFM!B$68</f>
        <v>516.2842265552066</v>
      </c>
      <c r="C60" s="207">
        <f>NFM!C$68</f>
        <v>537.4000282075931</v>
      </c>
      <c r="D60" s="207">
        <f>NFM!D$68</f>
        <v>492.61207846663427</v>
      </c>
      <c r="E60" s="207">
        <f>NFM!E$68</f>
        <v>491.02044111986089</v>
      </c>
      <c r="F60" s="207">
        <f>NFM!F$68</f>
        <v>474.57110970033222</v>
      </c>
      <c r="G60" s="207">
        <f>NFM!G$68</f>
        <v>438.585656808951</v>
      </c>
      <c r="H60" s="207">
        <f>NFM!H$68</f>
        <v>432.43495254362648</v>
      </c>
      <c r="I60" s="207">
        <f>NFM!I$68</f>
        <v>433.20556049579773</v>
      </c>
      <c r="J60" s="207">
        <f>NFM!J$68</f>
        <v>402.27092867779601</v>
      </c>
      <c r="K60" s="207">
        <f>NFM!K$68</f>
        <v>393.81194310621669</v>
      </c>
      <c r="L60" s="207">
        <f>NFM!L$68</f>
        <v>337.78621292220481</v>
      </c>
      <c r="M60" s="207">
        <f>NFM!M$68</f>
        <v>377.40306497331648</v>
      </c>
      <c r="N60" s="207">
        <f>NFM!N$68</f>
        <v>382.62928948891448</v>
      </c>
      <c r="O60" s="207">
        <f>NFM!O$68</f>
        <v>359.07718793364921</v>
      </c>
      <c r="P60" s="207">
        <f>NFM!P$68</f>
        <v>372.0794459525527</v>
      </c>
      <c r="Q60" s="207">
        <f>NFM!Q$68</f>
        <v>381.3231255036564</v>
      </c>
      <c r="R60" s="207">
        <f>NFM!R$68</f>
        <v>380.32717791828838</v>
      </c>
      <c r="S60" s="207">
        <f>NFM!S$68</f>
        <v>409.41750733764229</v>
      </c>
      <c r="T60" s="207">
        <f>NFM!T$68</f>
        <v>415.53199074812562</v>
      </c>
      <c r="U60" s="207">
        <f>NFM!U$68</f>
        <v>437.21770538382572</v>
      </c>
      <c r="V60" s="207">
        <f>NFM!V$68</f>
        <v>416.21357138941238</v>
      </c>
      <c r="W60" s="207">
        <f>NFM!W$68</f>
        <v>414.13031197873562</v>
      </c>
    </row>
    <row r="61" spans="1:23" ht="12" customHeight="1" x14ac:dyDescent="0.25">
      <c r="A61" s="19" t="s">
        <v>21</v>
      </c>
      <c r="B61" s="208">
        <f>CHI!B$52</f>
        <v>3834.8117798796225</v>
      </c>
      <c r="C61" s="208">
        <f>CHI!C$52</f>
        <v>3540.5392089423895</v>
      </c>
      <c r="D61" s="208">
        <f>CHI!D$52</f>
        <v>3406.2641444539981</v>
      </c>
      <c r="E61" s="208">
        <f>CHI!E$52</f>
        <v>3458.1196044711946</v>
      </c>
      <c r="F61" s="208">
        <f>CHI!F$52</f>
        <v>2905.9353396388651</v>
      </c>
      <c r="G61" s="208">
        <f>CHI!G$52</f>
        <v>2756.8736027515042</v>
      </c>
      <c r="H61" s="208">
        <f>CHI!H$52</f>
        <v>2866.362166809974</v>
      </c>
      <c r="I61" s="208">
        <f>CHI!I$52</f>
        <v>2874.6100601891649</v>
      </c>
      <c r="J61" s="208">
        <f>CHI!J$52</f>
        <v>2689.5325881341359</v>
      </c>
      <c r="K61" s="208">
        <f>CHI!K$52</f>
        <v>2743.2149613069637</v>
      </c>
      <c r="L61" s="208">
        <f>CHI!L$52</f>
        <v>2740.5128976784185</v>
      </c>
      <c r="M61" s="208">
        <f>CHI!M$52</f>
        <v>2726.7286328460864</v>
      </c>
      <c r="N61" s="208">
        <f>CHI!N$52</f>
        <v>2690.0581255374036</v>
      </c>
      <c r="O61" s="208">
        <f>CHI!O$52</f>
        <v>2789.4996560619097</v>
      </c>
      <c r="P61" s="208">
        <f>CHI!P$52</f>
        <v>2671.5521926053298</v>
      </c>
      <c r="Q61" s="208">
        <f>CHI!Q$52</f>
        <v>2545.792691315562</v>
      </c>
      <c r="R61" s="208">
        <f>CHI!R$52</f>
        <v>2521.0532244196038</v>
      </c>
      <c r="S61" s="208">
        <f>CHI!S$52</f>
        <v>2764.8689595872729</v>
      </c>
      <c r="T61" s="208">
        <f>CHI!T$52</f>
        <v>2924.554514187445</v>
      </c>
      <c r="U61" s="208">
        <f>CHI!U$52</f>
        <v>3141.7538263112633</v>
      </c>
      <c r="V61" s="208">
        <f>CHI!V$52</f>
        <v>3148.8209802235597</v>
      </c>
      <c r="W61" s="208">
        <f>CHI!W$52</f>
        <v>3189.4285468615635</v>
      </c>
    </row>
    <row r="62" spans="1:23" ht="12" customHeight="1" x14ac:dyDescent="0.25">
      <c r="A62" s="18" t="s">
        <v>57</v>
      </c>
      <c r="B62" s="207">
        <f>CHI!B$53</f>
        <v>2503.9122033468416</v>
      </c>
      <c r="C62" s="207">
        <f>CHI!C$53</f>
        <v>2374.3956904611227</v>
      </c>
      <c r="D62" s="207">
        <f>CHI!D$53</f>
        <v>2291.1961005136686</v>
      </c>
      <c r="E62" s="207">
        <f>CHI!E$53</f>
        <v>2285.2002794244008</v>
      </c>
      <c r="F62" s="207">
        <f>CHI!F$53</f>
        <v>1837.1804182366218</v>
      </c>
      <c r="G62" s="207">
        <f>CHI!G$53</f>
        <v>1727.1762448248123</v>
      </c>
      <c r="H62" s="207">
        <f>CHI!H$53</f>
        <v>1744.5218397060876</v>
      </c>
      <c r="I62" s="207">
        <f>CHI!I$53</f>
        <v>1793.4316928587932</v>
      </c>
      <c r="J62" s="207">
        <f>CHI!J$53</f>
        <v>1681.277552389171</v>
      </c>
      <c r="K62" s="207">
        <f>CHI!K$53</f>
        <v>1366.9755484223883</v>
      </c>
      <c r="L62" s="207">
        <f>CHI!L$53</f>
        <v>1354.3481102544051</v>
      </c>
      <c r="M62" s="207">
        <f>CHI!M$53</f>
        <v>1777.6047735731813</v>
      </c>
      <c r="N62" s="207">
        <f>CHI!N$53</f>
        <v>2140.2835361362149</v>
      </c>
      <c r="O62" s="207">
        <f>CHI!O$53</f>
        <v>2171.4405691921788</v>
      </c>
      <c r="P62" s="207">
        <f>CHI!P$53</f>
        <v>2067.1259940813293</v>
      </c>
      <c r="Q62" s="207">
        <f>CHI!Q$53</f>
        <v>1651.4203471434917</v>
      </c>
      <c r="R62" s="207">
        <f>CHI!R$53</f>
        <v>1615.1618016519151</v>
      </c>
      <c r="S62" s="207">
        <f>CHI!S$53</f>
        <v>1887.8293066353663</v>
      </c>
      <c r="T62" s="207">
        <f>CHI!T$53</f>
        <v>1528.856781905632</v>
      </c>
      <c r="U62" s="207">
        <f>CHI!U$53</f>
        <v>1594.5510714392467</v>
      </c>
      <c r="V62" s="207">
        <f>CHI!V$53</f>
        <v>1598.079724082806</v>
      </c>
      <c r="W62" s="207">
        <f>CHI!W$53</f>
        <v>1618.6344390549407</v>
      </c>
    </row>
    <row r="63" spans="1:23" ht="12" customHeight="1" x14ac:dyDescent="0.25">
      <c r="A63" s="18" t="s">
        <v>47</v>
      </c>
      <c r="B63" s="207">
        <f>CHI!B$54</f>
        <v>1321.5559923023011</v>
      </c>
      <c r="C63" s="207">
        <f>CHI!C$54</f>
        <v>1148.9430997379161</v>
      </c>
      <c r="D63" s="207">
        <f>CHI!D$54</f>
        <v>1084.907441962197</v>
      </c>
      <c r="E63" s="207">
        <f>CHI!E$54</f>
        <v>1137.957060496281</v>
      </c>
      <c r="F63" s="207">
        <f>CHI!F$54</f>
        <v>1034.940897561205</v>
      </c>
      <c r="G63" s="207">
        <f>CHI!G$54</f>
        <v>990.70053267156641</v>
      </c>
      <c r="H63" s="207">
        <f>CHI!H$54</f>
        <v>1082.0893917405151</v>
      </c>
      <c r="I63" s="207">
        <f>CHI!I$54</f>
        <v>1018.73276221662</v>
      </c>
      <c r="J63" s="207">
        <f>CHI!J$54</f>
        <v>943.68074923145605</v>
      </c>
      <c r="K63" s="207">
        <f>CHI!K$54</f>
        <v>1307.498812865374</v>
      </c>
      <c r="L63" s="207">
        <f>CHI!L$54</f>
        <v>1318.308514812838</v>
      </c>
      <c r="M63" s="207">
        <f>CHI!M$54</f>
        <v>890.46999470664809</v>
      </c>
      <c r="N63" s="207">
        <f>CHI!N$54</f>
        <v>487.85722407322982</v>
      </c>
      <c r="O63" s="207">
        <f>CHI!O$54</f>
        <v>554.79193659963403</v>
      </c>
      <c r="P63" s="207">
        <f>CHI!P$54</f>
        <v>533.85655106054412</v>
      </c>
      <c r="Q63" s="207">
        <f>CHI!Q$54</f>
        <v>822.39804399054788</v>
      </c>
      <c r="R63" s="207">
        <f>CHI!R$54</f>
        <v>827.98466820573208</v>
      </c>
      <c r="S63" s="207">
        <f>CHI!S$54</f>
        <v>806.078537063878</v>
      </c>
      <c r="T63" s="207">
        <f>CHI!T$54</f>
        <v>1329.071669417573</v>
      </c>
      <c r="U63" s="207">
        <f>CHI!U$54</f>
        <v>1475.644524242419</v>
      </c>
      <c r="V63" s="207">
        <f>CHI!V$54</f>
        <v>1478.5166454595651</v>
      </c>
      <c r="W63" s="207">
        <f>CHI!W$54</f>
        <v>1490.809827400946</v>
      </c>
    </row>
    <row r="64" spans="1:23" ht="12" customHeight="1" x14ac:dyDescent="0.25">
      <c r="A64" s="18" t="s">
        <v>48</v>
      </c>
      <c r="B64" s="207">
        <f>CHI!B$55</f>
        <v>9.3435842304797116</v>
      </c>
      <c r="C64" s="207">
        <f>CHI!C$55</f>
        <v>17.20041874335039</v>
      </c>
      <c r="D64" s="207">
        <f>CHI!D$55</f>
        <v>30.160601978132611</v>
      </c>
      <c r="E64" s="207">
        <f>CHI!E$55</f>
        <v>34.962264550512913</v>
      </c>
      <c r="F64" s="207">
        <f>CHI!F$55</f>
        <v>33.81402384103847</v>
      </c>
      <c r="G64" s="207">
        <f>CHI!G$55</f>
        <v>38.996825255125358</v>
      </c>
      <c r="H64" s="207">
        <f>CHI!H$55</f>
        <v>39.750935363371148</v>
      </c>
      <c r="I64" s="207">
        <f>CHI!I$55</f>
        <v>62.445605113751682</v>
      </c>
      <c r="J64" s="207">
        <f>CHI!J$55</f>
        <v>64.574286513509065</v>
      </c>
      <c r="K64" s="207">
        <f>CHI!K$55</f>
        <v>68.740600019201509</v>
      </c>
      <c r="L64" s="207">
        <f>CHI!L$55</f>
        <v>67.856272611175314</v>
      </c>
      <c r="M64" s="207">
        <f>CHI!M$55</f>
        <v>58.653864566257369</v>
      </c>
      <c r="N64" s="207">
        <f>CHI!N$55</f>
        <v>61.917365327958883</v>
      </c>
      <c r="O64" s="207">
        <f>CHI!O$55</f>
        <v>63.267150270096963</v>
      </c>
      <c r="P64" s="207">
        <f>CHI!P$55</f>
        <v>70.56964746345659</v>
      </c>
      <c r="Q64" s="207">
        <f>CHI!Q$55</f>
        <v>71.974300181522878</v>
      </c>
      <c r="R64" s="207">
        <f>CHI!R$55</f>
        <v>77.906754561956632</v>
      </c>
      <c r="S64" s="207">
        <f>CHI!S$55</f>
        <v>70.961115888028999</v>
      </c>
      <c r="T64" s="207">
        <f>CHI!T$55</f>
        <v>66.626062864239955</v>
      </c>
      <c r="U64" s="207">
        <f>CHI!U$55</f>
        <v>71.558230629597759</v>
      </c>
      <c r="V64" s="207">
        <f>CHI!V$55</f>
        <v>72.224610681188494</v>
      </c>
      <c r="W64" s="207">
        <f>CHI!W$55</f>
        <v>79.984280405677126</v>
      </c>
    </row>
    <row r="65" spans="1:23" ht="12" customHeight="1" x14ac:dyDescent="0.25">
      <c r="A65" s="19" t="s">
        <v>22</v>
      </c>
      <c r="B65" s="208">
        <f>NMM!B$51</f>
        <v>2591.577815993121</v>
      </c>
      <c r="C65" s="208">
        <f>NMM!C$51</f>
        <v>2370.7882201203779</v>
      </c>
      <c r="D65" s="208">
        <f>NMM!D$51</f>
        <v>2246.3483233018051</v>
      </c>
      <c r="E65" s="208">
        <f>NMM!E$51</f>
        <v>2356.2463456577807</v>
      </c>
      <c r="F65" s="208">
        <f>NMM!F$51</f>
        <v>2498.9129836629404</v>
      </c>
      <c r="G65" s="208">
        <f>NMM!G$51</f>
        <v>2520.8026655202057</v>
      </c>
      <c r="H65" s="208">
        <f>NMM!H$51</f>
        <v>2563.43826311264</v>
      </c>
      <c r="I65" s="208">
        <f>NMM!I$51</f>
        <v>2925.0778159931219</v>
      </c>
      <c r="J65" s="208">
        <f>NMM!J$51</f>
        <v>2645.9364574376609</v>
      </c>
      <c r="K65" s="208">
        <f>NMM!K$51</f>
        <v>2552.3692175408414</v>
      </c>
      <c r="L65" s="208">
        <f>NMM!L$51</f>
        <v>2716.4680137575242</v>
      </c>
      <c r="M65" s="208">
        <f>NMM!M$51</f>
        <v>2990.8285468615645</v>
      </c>
      <c r="N65" s="208">
        <f>NMM!N$51</f>
        <v>2699.4592433361995</v>
      </c>
      <c r="O65" s="208">
        <f>NMM!O$51</f>
        <v>2546.2842648323303</v>
      </c>
      <c r="P65" s="208">
        <f>NMM!P$51</f>
        <v>2627.9903697334476</v>
      </c>
      <c r="Q65" s="208">
        <f>NMM!Q$51</f>
        <v>2579.4243336199479</v>
      </c>
      <c r="R65" s="208">
        <f>NMM!R$51</f>
        <v>2844.4159071367158</v>
      </c>
      <c r="S65" s="208">
        <f>NMM!S$51</f>
        <v>2994.7432502149595</v>
      </c>
      <c r="T65" s="208">
        <f>NMM!T$51</f>
        <v>3107.3504729148754</v>
      </c>
      <c r="U65" s="208">
        <f>NMM!U$51</f>
        <v>3160.9486672398971</v>
      </c>
      <c r="V65" s="208">
        <f>NMM!V$51</f>
        <v>2988.8369733447989</v>
      </c>
      <c r="W65" s="208">
        <f>NMM!W$51</f>
        <v>3216.6687016337041</v>
      </c>
    </row>
    <row r="66" spans="1:23" ht="12" customHeight="1" x14ac:dyDescent="0.25">
      <c r="A66" s="18" t="s">
        <v>49</v>
      </c>
      <c r="B66" s="207">
        <f>NMM!B$52</f>
        <v>1406.8009999999999</v>
      </c>
      <c r="C66" s="207">
        <f>NMM!C$52</f>
        <v>1091.584263970303</v>
      </c>
      <c r="D66" s="207">
        <f>NMM!D$52</f>
        <v>997.05590862701104</v>
      </c>
      <c r="E66" s="207">
        <f>NMM!E$52</f>
        <v>1064.639583086662</v>
      </c>
      <c r="F66" s="207">
        <f>NMM!F$52</f>
        <v>1122.465315799177</v>
      </c>
      <c r="G66" s="207">
        <f>NMM!G$52</f>
        <v>1133.1881619915489</v>
      </c>
      <c r="H66" s="207">
        <f>NMM!H$52</f>
        <v>1313.2161969408489</v>
      </c>
      <c r="I66" s="207">
        <f>NMM!I$52</f>
        <v>1407.586883371777</v>
      </c>
      <c r="J66" s="207">
        <f>NMM!J$52</f>
        <v>1401.119305504393</v>
      </c>
      <c r="K66" s="207">
        <f>NMM!K$52</f>
        <v>1253.4484179337301</v>
      </c>
      <c r="L66" s="207">
        <f>NMM!L$52</f>
        <v>1265.94129211892</v>
      </c>
      <c r="M66" s="207">
        <f>NMM!M$52</f>
        <v>1512.2004811372151</v>
      </c>
      <c r="N66" s="207">
        <f>NMM!N$52</f>
        <v>1215.18856182076</v>
      </c>
      <c r="O66" s="207">
        <f>NMM!O$52</f>
        <v>1089.931850107575</v>
      </c>
      <c r="P66" s="207">
        <f>NMM!P$52</f>
        <v>1178.15413934409</v>
      </c>
      <c r="Q66" s="207">
        <f>NMM!Q$52</f>
        <v>1147.4458859060801</v>
      </c>
      <c r="R66" s="207">
        <f>NMM!R$52</f>
        <v>1252.7363938323799</v>
      </c>
      <c r="S66" s="207">
        <f>NMM!S$52</f>
        <v>1379.7907263972561</v>
      </c>
      <c r="T66" s="207">
        <f>NMM!T$52</f>
        <v>1502.207548592919</v>
      </c>
      <c r="U66" s="207">
        <f>NMM!U$52</f>
        <v>1480.8518916338301</v>
      </c>
      <c r="V66" s="207">
        <f>NMM!V$52</f>
        <v>1395.933193970784</v>
      </c>
      <c r="W66" s="207">
        <f>NMM!W$52</f>
        <v>1503.910188958728</v>
      </c>
    </row>
    <row r="67" spans="1:23" ht="12" customHeight="1" x14ac:dyDescent="0.25">
      <c r="A67" s="18" t="s">
        <v>50</v>
      </c>
      <c r="B67" s="207">
        <f>NMM!B$53</f>
        <v>779.9389905509031</v>
      </c>
      <c r="C67" s="207">
        <f>NMM!C$53</f>
        <v>891.94288332852682</v>
      </c>
      <c r="D67" s="207">
        <f>NMM!D$53</f>
        <v>845.82408106780895</v>
      </c>
      <c r="E67" s="207">
        <f>NMM!E$53</f>
        <v>871.21460342062642</v>
      </c>
      <c r="F67" s="207">
        <f>NMM!F$53</f>
        <v>924.90423265582535</v>
      </c>
      <c r="G67" s="207">
        <f>NMM!G$53</f>
        <v>963.83885510184609</v>
      </c>
      <c r="H67" s="207">
        <f>NMM!H$53</f>
        <v>784.60642106236196</v>
      </c>
      <c r="I67" s="207">
        <f>NMM!I$53</f>
        <v>1048.3082460273899</v>
      </c>
      <c r="J67" s="207">
        <f>NMM!J$53</f>
        <v>757.13884714465962</v>
      </c>
      <c r="K67" s="207">
        <f>NMM!K$53</f>
        <v>829.73554774235754</v>
      </c>
      <c r="L67" s="207">
        <f>NMM!L$53</f>
        <v>947.37544513093235</v>
      </c>
      <c r="M67" s="207">
        <f>NMM!M$53</f>
        <v>935.02332301238937</v>
      </c>
      <c r="N67" s="207">
        <f>NMM!N$53</f>
        <v>949.77404220436779</v>
      </c>
      <c r="O67" s="207">
        <f>NMM!O$53</f>
        <v>939.56862863694403</v>
      </c>
      <c r="P67" s="207">
        <f>NMM!P$53</f>
        <v>926.16339408277781</v>
      </c>
      <c r="Q67" s="207">
        <f>NMM!Q$53</f>
        <v>921.50523579638661</v>
      </c>
      <c r="R67" s="207">
        <f>NMM!R$53</f>
        <v>1001.462704368729</v>
      </c>
      <c r="S67" s="207">
        <f>NMM!S$53</f>
        <v>1008.931059758114</v>
      </c>
      <c r="T67" s="207">
        <f>NMM!T$53</f>
        <v>997.66681887633104</v>
      </c>
      <c r="U67" s="207">
        <f>NMM!U$53</f>
        <v>1013.005487333808</v>
      </c>
      <c r="V67" s="207">
        <f>NMM!V$53</f>
        <v>949.7663828763956</v>
      </c>
      <c r="W67" s="207">
        <f>NMM!W$53</f>
        <v>1020.812297035348</v>
      </c>
    </row>
    <row r="68" spans="1:23" ht="12" customHeight="1" x14ac:dyDescent="0.25">
      <c r="A68" s="18" t="s">
        <v>58</v>
      </c>
      <c r="B68" s="207">
        <f>NMM!B$54</f>
        <v>404.8378254422181</v>
      </c>
      <c r="C68" s="207">
        <f>NMM!C$54</f>
        <v>387.26107282154823</v>
      </c>
      <c r="D68" s="207">
        <f>NMM!D$54</f>
        <v>403.46833360698542</v>
      </c>
      <c r="E68" s="207">
        <f>NMM!E$54</f>
        <v>420.39215915049238</v>
      </c>
      <c r="F68" s="207">
        <f>NMM!F$54</f>
        <v>451.54343520793799</v>
      </c>
      <c r="G68" s="207">
        <f>NMM!G$54</f>
        <v>423.77564842681068</v>
      </c>
      <c r="H68" s="207">
        <f>NMM!H$54</f>
        <v>465.61564510942918</v>
      </c>
      <c r="I68" s="207">
        <f>NMM!I$54</f>
        <v>469.18268659395511</v>
      </c>
      <c r="J68" s="207">
        <f>NMM!J$54</f>
        <v>487.67830478860822</v>
      </c>
      <c r="K68" s="207">
        <f>NMM!K$54</f>
        <v>469.18525186475398</v>
      </c>
      <c r="L68" s="207">
        <f>NMM!L$54</f>
        <v>503.15127650767198</v>
      </c>
      <c r="M68" s="207">
        <f>NMM!M$54</f>
        <v>543.60474271196028</v>
      </c>
      <c r="N68" s="207">
        <f>NMM!N$54</f>
        <v>534.49663931107159</v>
      </c>
      <c r="O68" s="207">
        <f>NMM!O$54</f>
        <v>516.78378608781122</v>
      </c>
      <c r="P68" s="207">
        <f>NMM!P$54</f>
        <v>523.67283630657948</v>
      </c>
      <c r="Q68" s="207">
        <f>NMM!Q$54</f>
        <v>510.47321191748159</v>
      </c>
      <c r="R68" s="207">
        <f>NMM!R$54</f>
        <v>590.21680893560699</v>
      </c>
      <c r="S68" s="207">
        <f>NMM!S$54</f>
        <v>606.02146405958945</v>
      </c>
      <c r="T68" s="207">
        <f>NMM!T$54</f>
        <v>607.47610544562554</v>
      </c>
      <c r="U68" s="207">
        <f>NMM!U$54</f>
        <v>667.09128827225891</v>
      </c>
      <c r="V68" s="207">
        <f>NMM!V$54</f>
        <v>643.13739649761897</v>
      </c>
      <c r="W68" s="207">
        <f>NMM!W$54</f>
        <v>691.94621563962812</v>
      </c>
    </row>
    <row r="69" spans="1:23" ht="12" customHeight="1" x14ac:dyDescent="0.25">
      <c r="A69" s="19" t="s">
        <v>23</v>
      </c>
      <c r="B69" s="208">
        <f>PPA!B$52</f>
        <v>1121.3416165090282</v>
      </c>
      <c r="C69" s="208">
        <f>PPA!C$52</f>
        <v>1110.7259673258809</v>
      </c>
      <c r="D69" s="208">
        <f>PPA!D$52</f>
        <v>1122.6702493551159</v>
      </c>
      <c r="E69" s="208">
        <f>PPA!E$52</f>
        <v>1197.4924333619949</v>
      </c>
      <c r="F69" s="208">
        <f>PPA!F$52</f>
        <v>1216.0509888220124</v>
      </c>
      <c r="G69" s="208">
        <f>PPA!G$52</f>
        <v>1199.1832330180569</v>
      </c>
      <c r="H69" s="208">
        <f>PPA!H$52</f>
        <v>1207.5778159931212</v>
      </c>
      <c r="I69" s="208">
        <f>PPA!I$52</f>
        <v>1194.0619948409285</v>
      </c>
      <c r="J69" s="208">
        <f>PPA!J$52</f>
        <v>1173.73766122098</v>
      </c>
      <c r="K69" s="208">
        <f>PPA!K$52</f>
        <v>1201.543594153052</v>
      </c>
      <c r="L69" s="208">
        <f>PPA!L$52</f>
        <v>1274.347807394669</v>
      </c>
      <c r="M69" s="208">
        <f>PPA!M$52</f>
        <v>1241.5732588134138</v>
      </c>
      <c r="N69" s="208">
        <f>PPA!N$52</f>
        <v>1283.1658641444537</v>
      </c>
      <c r="O69" s="208">
        <f>PPA!O$52</f>
        <v>1570.776784178847</v>
      </c>
      <c r="P69" s="208">
        <f>PPA!P$52</f>
        <v>1551.76448839209</v>
      </c>
      <c r="Q69" s="208">
        <f>PPA!Q$52</f>
        <v>1568.0728288907999</v>
      </c>
      <c r="R69" s="208">
        <f>PPA!R$52</f>
        <v>1636.9310404127261</v>
      </c>
      <c r="S69" s="208">
        <f>PPA!S$52</f>
        <v>1754.8587274290624</v>
      </c>
      <c r="T69" s="208">
        <f>PPA!T$52</f>
        <v>1760.6809114359414</v>
      </c>
      <c r="U69" s="208">
        <f>PPA!U$52</f>
        <v>1884.5232158211522</v>
      </c>
      <c r="V69" s="208">
        <f>PPA!V$52</f>
        <v>1893.4053310404126</v>
      </c>
      <c r="W69" s="208">
        <f>PPA!W$52</f>
        <v>1549.8115219260533</v>
      </c>
    </row>
    <row r="70" spans="1:23" ht="12" customHeight="1" x14ac:dyDescent="0.25">
      <c r="A70" s="18" t="s">
        <v>52</v>
      </c>
      <c r="B70" s="207">
        <f>PPA!B$53</f>
        <v>419.68997709366062</v>
      </c>
      <c r="C70" s="207">
        <f>PPA!C$53</f>
        <v>393.81287135178212</v>
      </c>
      <c r="D70" s="207">
        <f>PPA!D$53</f>
        <v>377.79707111146848</v>
      </c>
      <c r="E70" s="207">
        <f>PPA!E$53</f>
        <v>391.90718516554131</v>
      </c>
      <c r="F70" s="207">
        <f>PPA!F$53</f>
        <v>375.68202765959302</v>
      </c>
      <c r="G70" s="207">
        <f>PPA!G$53</f>
        <v>365.80358718388487</v>
      </c>
      <c r="H70" s="207">
        <f>PPA!H$53</f>
        <v>365.31903716135417</v>
      </c>
      <c r="I70" s="207">
        <f>PPA!I$53</f>
        <v>344.14489376904879</v>
      </c>
      <c r="J70" s="207">
        <f>PPA!J$53</f>
        <v>337.13754900282959</v>
      </c>
      <c r="K70" s="207">
        <f>PPA!K$53</f>
        <v>324.97470438446038</v>
      </c>
      <c r="L70" s="207">
        <f>PPA!L$53</f>
        <v>333.60463046577229</v>
      </c>
      <c r="M70" s="207">
        <f>PPA!M$53</f>
        <v>324.46092284455619</v>
      </c>
      <c r="N70" s="207">
        <f>PPA!N$53</f>
        <v>318.64485213031668</v>
      </c>
      <c r="O70" s="207">
        <f>PPA!O$53</f>
        <v>390.15062964794561</v>
      </c>
      <c r="P70" s="207">
        <f>PPA!P$53</f>
        <v>368.97717782964799</v>
      </c>
      <c r="Q70" s="207">
        <f>PPA!Q$53</f>
        <v>368.34296186150982</v>
      </c>
      <c r="R70" s="207">
        <f>PPA!R$53</f>
        <v>378.26278069044872</v>
      </c>
      <c r="S70" s="207">
        <f>PPA!S$53</f>
        <v>514.27028596415357</v>
      </c>
      <c r="T70" s="207">
        <f>PPA!T$53</f>
        <v>506.31938182733398</v>
      </c>
      <c r="U70" s="207">
        <f>PPA!U$53</f>
        <v>517.63021167526438</v>
      </c>
      <c r="V70" s="207">
        <f>PPA!V$53</f>
        <v>530.43276814337048</v>
      </c>
      <c r="W70" s="207">
        <f>PPA!W$53</f>
        <v>426.53967886272733</v>
      </c>
    </row>
    <row r="71" spans="1:23" ht="12" customHeight="1" x14ac:dyDescent="0.25">
      <c r="A71" s="18" t="s">
        <v>59</v>
      </c>
      <c r="B71" s="207">
        <f>PPA!B$54</f>
        <v>667.25468180605026</v>
      </c>
      <c r="C71" s="207">
        <f>PPA!C$54</f>
        <v>682.84177154344218</v>
      </c>
      <c r="D71" s="207">
        <f>PPA!D$54</f>
        <v>710.43546505457437</v>
      </c>
      <c r="E71" s="207">
        <f>PPA!E$54</f>
        <v>768.8523776230204</v>
      </c>
      <c r="F71" s="207">
        <f>PPA!F$54</f>
        <v>803.06681015200763</v>
      </c>
      <c r="G71" s="207">
        <f>PPA!G$54</f>
        <v>796.59491027754427</v>
      </c>
      <c r="H71" s="207">
        <f>PPA!H$54</f>
        <v>805.21654091324535</v>
      </c>
      <c r="I71" s="207">
        <f>PPA!I$54</f>
        <v>813.28945859901216</v>
      </c>
      <c r="J71" s="207">
        <f>PPA!J$54</f>
        <v>800.59591511792428</v>
      </c>
      <c r="K71" s="207">
        <f>PPA!K$54</f>
        <v>839.71175054772141</v>
      </c>
      <c r="L71" s="207">
        <f>PPA!L$54</f>
        <v>901.65278122330949</v>
      </c>
      <c r="M71" s="207">
        <f>PPA!M$54</f>
        <v>879.02729379837194</v>
      </c>
      <c r="N71" s="207">
        <f>PPA!N$54</f>
        <v>925.16012396281576</v>
      </c>
      <c r="O71" s="207">
        <f>PPA!O$54</f>
        <v>1132.4428519015869</v>
      </c>
      <c r="P71" s="207">
        <f>PPA!P$54</f>
        <v>1135.187206775126</v>
      </c>
      <c r="Q71" s="207">
        <f>PPA!Q$54</f>
        <v>1151.6295077546599</v>
      </c>
      <c r="R71" s="207">
        <f>PPA!R$54</f>
        <v>1208.4556868742791</v>
      </c>
      <c r="S71" s="207">
        <f>PPA!S$54</f>
        <v>1188.947570155078</v>
      </c>
      <c r="T71" s="207">
        <f>PPA!T$54</f>
        <v>1202.9236773109101</v>
      </c>
      <c r="U71" s="207">
        <f>PPA!U$54</f>
        <v>1310.606580146652</v>
      </c>
      <c r="V71" s="207">
        <f>PPA!V$54</f>
        <v>1310.5649962590369</v>
      </c>
      <c r="W71" s="207">
        <f>PPA!W$54</f>
        <v>1080.374609554927</v>
      </c>
    </row>
    <row r="72" spans="1:23" ht="12" customHeight="1" x14ac:dyDescent="0.25">
      <c r="A72" s="18" t="s">
        <v>60</v>
      </c>
      <c r="B72" s="207">
        <f>PPA!B$55</f>
        <v>34.396957609317163</v>
      </c>
      <c r="C72" s="207">
        <f>PPA!C$55</f>
        <v>34.071324430656702</v>
      </c>
      <c r="D72" s="207">
        <f>PPA!D$55</f>
        <v>34.437713189073051</v>
      </c>
      <c r="E72" s="207">
        <f>PPA!E$55</f>
        <v>36.732870573433267</v>
      </c>
      <c r="F72" s="207">
        <f>PPA!F$55</f>
        <v>37.302151010411713</v>
      </c>
      <c r="G72" s="207">
        <f>PPA!G$55</f>
        <v>36.784735556627673</v>
      </c>
      <c r="H72" s="207">
        <f>PPA!H$55</f>
        <v>37.042237918521742</v>
      </c>
      <c r="I72" s="207">
        <f>PPA!I$55</f>
        <v>36.627642472867613</v>
      </c>
      <c r="J72" s="207">
        <f>PPA!J$55</f>
        <v>36.004197100226023</v>
      </c>
      <c r="K72" s="207">
        <f>PPA!K$55</f>
        <v>36.857139220870387</v>
      </c>
      <c r="L72" s="207">
        <f>PPA!L$55</f>
        <v>39.09039570558717</v>
      </c>
      <c r="M72" s="207">
        <f>PPA!M$55</f>
        <v>38.085042170485522</v>
      </c>
      <c r="N72" s="207">
        <f>PPA!N$55</f>
        <v>39.360888051321368</v>
      </c>
      <c r="O72" s="207">
        <f>PPA!O$55</f>
        <v>48.183302629314582</v>
      </c>
      <c r="P72" s="207">
        <f>PPA!P$55</f>
        <v>47.600103787315987</v>
      </c>
      <c r="Q72" s="207">
        <f>PPA!Q$55</f>
        <v>48.1003592746302</v>
      </c>
      <c r="R72" s="207">
        <f>PPA!R$55</f>
        <v>50.212572847998473</v>
      </c>
      <c r="S72" s="207">
        <f>PPA!S$55</f>
        <v>51.640871309830892</v>
      </c>
      <c r="T72" s="207">
        <f>PPA!T$55</f>
        <v>51.437852297697518</v>
      </c>
      <c r="U72" s="207">
        <f>PPA!U$55</f>
        <v>56.286423999235687</v>
      </c>
      <c r="V72" s="207">
        <f>PPA!V$55</f>
        <v>52.40756663800515</v>
      </c>
      <c r="W72" s="207">
        <f>PPA!W$55</f>
        <v>42.897233508398841</v>
      </c>
    </row>
    <row r="73" spans="1:23" ht="12" customHeight="1" x14ac:dyDescent="0.25">
      <c r="A73" s="20" t="s">
        <v>61</v>
      </c>
      <c r="B73" s="209">
        <f>FBT!B$12</f>
        <v>1982.28211521926</v>
      </c>
      <c r="C73" s="209">
        <f>FBT!C$12</f>
        <v>1914.4520206362861</v>
      </c>
      <c r="D73" s="209">
        <f>FBT!D$12</f>
        <v>2012.79260533104</v>
      </c>
      <c r="E73" s="209">
        <f>FBT!E$12</f>
        <v>2042.307910576096</v>
      </c>
      <c r="F73" s="209">
        <f>FBT!F$12</f>
        <v>1988.1728288908</v>
      </c>
      <c r="G73" s="209">
        <f>FBT!G$12</f>
        <v>1989.9398108340499</v>
      </c>
      <c r="H73" s="209">
        <f>FBT!H$12</f>
        <v>1867.555546001719</v>
      </c>
      <c r="I73" s="209">
        <f>FBT!I$12</f>
        <v>1954.783319002579</v>
      </c>
      <c r="J73" s="209">
        <f>FBT!J$12</f>
        <v>1835.6987962166811</v>
      </c>
      <c r="K73" s="209">
        <f>FBT!K$12</f>
        <v>1751.413069647464</v>
      </c>
      <c r="L73" s="209">
        <f>FBT!L$12</f>
        <v>1774.9925193465169</v>
      </c>
      <c r="M73" s="209">
        <f>FBT!M$12</f>
        <v>1766.738521066208</v>
      </c>
      <c r="N73" s="209">
        <f>FBT!N$12</f>
        <v>1849.36698194325</v>
      </c>
      <c r="O73" s="209">
        <f>FBT!O$12</f>
        <v>1839.3674118658639</v>
      </c>
      <c r="P73" s="209">
        <f>FBT!P$12</f>
        <v>1847.3963026655199</v>
      </c>
      <c r="Q73" s="209">
        <f>FBT!Q$12</f>
        <v>1856.7011177987961</v>
      </c>
      <c r="R73" s="209">
        <f>FBT!R$12</f>
        <v>1958.9840068787621</v>
      </c>
      <c r="S73" s="209">
        <f>FBT!S$12</f>
        <v>2050.3462596732588</v>
      </c>
      <c r="T73" s="209">
        <f>FBT!T$12</f>
        <v>2251.3375752364568</v>
      </c>
      <c r="U73" s="209">
        <f>FBT!U$12</f>
        <v>2222.1613929492692</v>
      </c>
      <c r="V73" s="209">
        <f>FBT!V$12</f>
        <v>2131.4304385210662</v>
      </c>
      <c r="W73" s="209">
        <f>FBT!W$12</f>
        <v>2139.2600171969038</v>
      </c>
    </row>
    <row r="74" spans="1:23" ht="12" customHeight="1" x14ac:dyDescent="0.25">
      <c r="A74" s="14" t="s">
        <v>62</v>
      </c>
      <c r="B74" s="207">
        <f>TRE!B$12</f>
        <v>416.29251934651762</v>
      </c>
      <c r="C74" s="207">
        <f>TRE!C$12</f>
        <v>385.17145313843508</v>
      </c>
      <c r="D74" s="207">
        <f>TRE!D$12</f>
        <v>333.66921754084262</v>
      </c>
      <c r="E74" s="207">
        <f>TRE!E$12</f>
        <v>382.85700773860702</v>
      </c>
      <c r="F74" s="207">
        <f>TRE!F$12</f>
        <v>396.78882201203771</v>
      </c>
      <c r="G74" s="207">
        <f>TRE!G$12</f>
        <v>424.916509028375</v>
      </c>
      <c r="H74" s="207">
        <f>TRE!H$12</f>
        <v>434.51315563198631</v>
      </c>
      <c r="I74" s="207">
        <f>TRE!I$12</f>
        <v>442.6888220120378</v>
      </c>
      <c r="J74" s="207">
        <f>TRE!J$12</f>
        <v>450.16526225279438</v>
      </c>
      <c r="K74" s="207">
        <f>TRE!K$12</f>
        <v>340.05477214101461</v>
      </c>
      <c r="L74" s="207">
        <f>TRE!L$12</f>
        <v>357.83551160791052</v>
      </c>
      <c r="M74" s="207">
        <f>TRE!M$12</f>
        <v>355.18968185726573</v>
      </c>
      <c r="N74" s="207">
        <f>TRE!N$12</f>
        <v>358.12115219260528</v>
      </c>
      <c r="O74" s="207">
        <f>TRE!O$12</f>
        <v>409.25141874462599</v>
      </c>
      <c r="P74" s="207">
        <f>TRE!P$12</f>
        <v>389.4092003439381</v>
      </c>
      <c r="Q74" s="207">
        <f>TRE!Q$12</f>
        <v>389.16431642304377</v>
      </c>
      <c r="R74" s="207">
        <f>TRE!R$12</f>
        <v>411.92742906276862</v>
      </c>
      <c r="S74" s="207">
        <f>TRE!S$12</f>
        <v>430.7247635425623</v>
      </c>
      <c r="T74" s="207">
        <f>TRE!T$12</f>
        <v>469.01066208082528</v>
      </c>
      <c r="U74" s="207">
        <f>TRE!U$12</f>
        <v>491.92588134135849</v>
      </c>
      <c r="V74" s="207">
        <f>TRE!V$12</f>
        <v>449.49690455717968</v>
      </c>
      <c r="W74" s="207">
        <f>TRE!W$12</f>
        <v>425.05477214101461</v>
      </c>
    </row>
    <row r="75" spans="1:23" ht="12" customHeight="1" x14ac:dyDescent="0.25">
      <c r="A75" s="14" t="s">
        <v>63</v>
      </c>
      <c r="B75" s="207">
        <f>MAE!B$12</f>
        <v>888.42012037833206</v>
      </c>
      <c r="C75" s="207">
        <f>MAE!C$12</f>
        <v>834.84350816852975</v>
      </c>
      <c r="D75" s="207">
        <f>MAE!D$12</f>
        <v>786.12373172828893</v>
      </c>
      <c r="E75" s="207">
        <f>MAE!E$12</f>
        <v>818.05288048151317</v>
      </c>
      <c r="F75" s="207">
        <f>MAE!F$12</f>
        <v>777.88632846087705</v>
      </c>
      <c r="G75" s="207">
        <f>MAE!G$12</f>
        <v>770.11401547721402</v>
      </c>
      <c r="H75" s="207">
        <f>MAE!H$12</f>
        <v>768.25631986242468</v>
      </c>
      <c r="I75" s="207">
        <f>MAE!I$12</f>
        <v>769.48073946689601</v>
      </c>
      <c r="J75" s="207">
        <f>MAE!J$12</f>
        <v>734.5568357695613</v>
      </c>
      <c r="K75" s="207">
        <f>MAE!K$12</f>
        <v>632.37153912295776</v>
      </c>
      <c r="L75" s="207">
        <f>MAE!L$12</f>
        <v>700.98452278589843</v>
      </c>
      <c r="M75" s="207">
        <f>MAE!M$12</f>
        <v>704.16517626827169</v>
      </c>
      <c r="N75" s="207">
        <f>MAE!N$12</f>
        <v>700.00300945829758</v>
      </c>
      <c r="O75" s="207">
        <f>MAE!O$12</f>
        <v>734.8708512467756</v>
      </c>
      <c r="P75" s="207">
        <f>MAE!P$12</f>
        <v>733.83929492691323</v>
      </c>
      <c r="Q75" s="207">
        <f>MAE!Q$12</f>
        <v>753.31315563198621</v>
      </c>
      <c r="R75" s="207">
        <f>MAE!R$12</f>
        <v>737.54815133276009</v>
      </c>
      <c r="S75" s="207">
        <f>MAE!S$12</f>
        <v>774.98813413585549</v>
      </c>
      <c r="T75" s="207">
        <f>MAE!T$12</f>
        <v>801.31410146173675</v>
      </c>
      <c r="U75" s="207">
        <f>MAE!U$12</f>
        <v>758.9159071367153</v>
      </c>
      <c r="V75" s="207">
        <f>MAE!V$12</f>
        <v>727.91444539982785</v>
      </c>
      <c r="W75" s="207">
        <f>MAE!W$12</f>
        <v>820.53379191745478</v>
      </c>
    </row>
    <row r="76" spans="1:23" ht="12" customHeight="1" x14ac:dyDescent="0.25">
      <c r="A76" s="14" t="s">
        <v>64</v>
      </c>
      <c r="B76" s="207">
        <f>TEL!B$12</f>
        <v>405.47300085984517</v>
      </c>
      <c r="C76" s="207">
        <f>TEL!C$12</f>
        <v>398.52682717110918</v>
      </c>
      <c r="D76" s="207">
        <f>TEL!D$12</f>
        <v>369.84118658641438</v>
      </c>
      <c r="E76" s="207">
        <f>TEL!E$12</f>
        <v>338.79776440240761</v>
      </c>
      <c r="F76" s="207">
        <f>TEL!F$12</f>
        <v>307.45451418744631</v>
      </c>
      <c r="G76" s="207">
        <f>TEL!G$12</f>
        <v>272.94479793637151</v>
      </c>
      <c r="H76" s="207">
        <f>TEL!H$12</f>
        <v>229.83190025795349</v>
      </c>
      <c r="I76" s="207">
        <f>TEL!I$12</f>
        <v>208.38890799656059</v>
      </c>
      <c r="J76" s="207">
        <f>TEL!J$12</f>
        <v>171.99398108340489</v>
      </c>
      <c r="K76" s="207">
        <f>TEL!K$12</f>
        <v>131.64015477214099</v>
      </c>
      <c r="L76" s="207">
        <f>TEL!L$12</f>
        <v>129.47067927773</v>
      </c>
      <c r="M76" s="207">
        <f>TEL!M$12</f>
        <v>107.09716251074811</v>
      </c>
      <c r="N76" s="207">
        <f>TEL!N$12</f>
        <v>104.71444539982799</v>
      </c>
      <c r="O76" s="207">
        <f>TEL!O$12</f>
        <v>115.7905417024935</v>
      </c>
      <c r="P76" s="207">
        <f>TEL!P$12</f>
        <v>122.17644024075661</v>
      </c>
      <c r="Q76" s="207">
        <f>TEL!Q$12</f>
        <v>115.5463456577816</v>
      </c>
      <c r="R76" s="207">
        <f>TEL!R$12</f>
        <v>123.05339638865</v>
      </c>
      <c r="S76" s="207">
        <f>TEL!S$12</f>
        <v>121.0195184866724</v>
      </c>
      <c r="T76" s="207">
        <f>TEL!T$12</f>
        <v>139.73628546861559</v>
      </c>
      <c r="U76" s="207">
        <f>TEL!U$12</f>
        <v>123.73155631986241</v>
      </c>
      <c r="V76" s="207">
        <f>TEL!V$12</f>
        <v>116.2453998280309</v>
      </c>
      <c r="W76" s="207">
        <f>TEL!W$12</f>
        <v>129.4306964746346</v>
      </c>
    </row>
    <row r="77" spans="1:23" ht="12" customHeight="1" x14ac:dyDescent="0.25">
      <c r="A77" s="14" t="s">
        <v>65</v>
      </c>
      <c r="B77" s="207">
        <f>WWP!B$12</f>
        <v>601.46818572656912</v>
      </c>
      <c r="C77" s="207">
        <f>WWP!C$12</f>
        <v>600.88607050730855</v>
      </c>
      <c r="D77" s="207">
        <f>WWP!D$12</f>
        <v>651.97093723129831</v>
      </c>
      <c r="E77" s="207">
        <f>WWP!E$12</f>
        <v>657.59707652622512</v>
      </c>
      <c r="F77" s="207">
        <f>WWP!F$12</f>
        <v>692.87368873602747</v>
      </c>
      <c r="G77" s="207">
        <f>WWP!G$12</f>
        <v>699.84411006018911</v>
      </c>
      <c r="H77" s="207">
        <f>WWP!H$12</f>
        <v>680.48349097162497</v>
      </c>
      <c r="I77" s="207">
        <f>WWP!I$12</f>
        <v>626.33413585554581</v>
      </c>
      <c r="J77" s="207">
        <f>WWP!J$12</f>
        <v>707.43370593293207</v>
      </c>
      <c r="K77" s="207">
        <f>WWP!K$12</f>
        <v>686.77351676698186</v>
      </c>
      <c r="L77" s="207">
        <f>WWP!L$12</f>
        <v>761.66552020636277</v>
      </c>
      <c r="M77" s="207">
        <f>WWP!M$12</f>
        <v>769.49604471195175</v>
      </c>
      <c r="N77" s="207">
        <f>WWP!N$12</f>
        <v>773.04969905417022</v>
      </c>
      <c r="O77" s="207">
        <f>WWP!O$12</f>
        <v>856.62837489251945</v>
      </c>
      <c r="P77" s="207">
        <f>WWP!P$12</f>
        <v>814.34290627687028</v>
      </c>
      <c r="Q77" s="207">
        <f>WWP!Q$12</f>
        <v>884.49432502149591</v>
      </c>
      <c r="R77" s="207">
        <f>WWP!R$12</f>
        <v>968.02785898538241</v>
      </c>
      <c r="S77" s="207">
        <f>WWP!S$12</f>
        <v>1046.992949269131</v>
      </c>
      <c r="T77" s="207">
        <f>WWP!T$12</f>
        <v>1036.3804815133269</v>
      </c>
      <c r="U77" s="207">
        <f>WWP!U$12</f>
        <v>1138.299312123818</v>
      </c>
      <c r="V77" s="207">
        <f>WWP!V$12</f>
        <v>1191.865692175408</v>
      </c>
      <c r="W77" s="207">
        <f>WWP!W$12</f>
        <v>1194.4679277730011</v>
      </c>
    </row>
    <row r="78" spans="1:23" ht="12" customHeight="1" x14ac:dyDescent="0.25">
      <c r="A78" s="21" t="s">
        <v>66</v>
      </c>
      <c r="B78" s="210">
        <f>OIS!B$12</f>
        <v>1177.293121238177</v>
      </c>
      <c r="C78" s="210">
        <f>OIS!C$12</f>
        <v>1019.9562338778979</v>
      </c>
      <c r="D78" s="210">
        <f>OIS!D$12</f>
        <v>1005.6167669819411</v>
      </c>
      <c r="E78" s="210">
        <f>OIS!E$12</f>
        <v>1064.848667239899</v>
      </c>
      <c r="F78" s="210">
        <f>OIS!F$12</f>
        <v>1049.583490971625</v>
      </c>
      <c r="G78" s="210">
        <f>OIS!G$12</f>
        <v>1025.3901977644009</v>
      </c>
      <c r="H78" s="210">
        <f>OIS!H$12</f>
        <v>1082.026225279455</v>
      </c>
      <c r="I78" s="210">
        <f>OIS!I$12</f>
        <v>1092.0943250214959</v>
      </c>
      <c r="J78" s="210">
        <f>OIS!J$12</f>
        <v>1052.2830610490109</v>
      </c>
      <c r="K78" s="210">
        <f>OIS!K$12</f>
        <v>965.63791917454967</v>
      </c>
      <c r="L78" s="210">
        <f>OIS!L$12</f>
        <v>1098.539208942389</v>
      </c>
      <c r="M78" s="210">
        <f>OIS!M$12</f>
        <v>1182.3006018916619</v>
      </c>
      <c r="N78" s="210">
        <f>OIS!N$12</f>
        <v>1113.7050730868459</v>
      </c>
      <c r="O78" s="210">
        <f>OIS!O$12</f>
        <v>1229.2073086844341</v>
      </c>
      <c r="P78" s="210">
        <f>OIS!P$12</f>
        <v>1239.895442820294</v>
      </c>
      <c r="Q78" s="210">
        <f>OIS!Q$12</f>
        <v>1257.166552020632</v>
      </c>
      <c r="R78" s="210">
        <f>OIS!R$12</f>
        <v>1340.9326741186601</v>
      </c>
      <c r="S78" s="210">
        <f>OIS!S$12</f>
        <v>1440.304299226138</v>
      </c>
      <c r="T78" s="210">
        <f>OIS!T$12</f>
        <v>1429.341874462596</v>
      </c>
      <c r="U78" s="210">
        <f>OIS!U$12</f>
        <v>1474.566895958726</v>
      </c>
      <c r="V78" s="210">
        <f>OIS!V$12</f>
        <v>1385.210748065349</v>
      </c>
      <c r="W78" s="210">
        <f>OIS!W$12</f>
        <v>1541.01177987962</v>
      </c>
    </row>
    <row r="80" spans="1:23" ht="12" customHeight="1" x14ac:dyDescent="0.25">
      <c r="A80" s="30" t="s">
        <v>82</v>
      </c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</row>
    <row r="81" spans="1:23" ht="12" customHeight="1" x14ac:dyDescent="0.25">
      <c r="A81" s="31" t="s">
        <v>68</v>
      </c>
      <c r="B81" s="213">
        <v>3978.397678417884</v>
      </c>
      <c r="C81" s="213">
        <v>3493.0479793637137</v>
      </c>
      <c r="D81" s="213">
        <v>3352.0840928632838</v>
      </c>
      <c r="E81" s="213">
        <v>3851.5969045571792</v>
      </c>
      <c r="F81" s="213">
        <v>4174.750902837488</v>
      </c>
      <c r="G81" s="213">
        <v>4347.8805674978503</v>
      </c>
      <c r="H81" s="213">
        <v>4905.8834049871011</v>
      </c>
      <c r="I81" s="213">
        <v>4925.0566638005148</v>
      </c>
      <c r="J81" s="213">
        <v>4853.8926053310406</v>
      </c>
      <c r="K81" s="213">
        <v>4376.249011177988</v>
      </c>
      <c r="L81" s="213">
        <v>4666.8449699054163</v>
      </c>
      <c r="M81" s="213">
        <v>4701.5865864144453</v>
      </c>
      <c r="N81" s="213">
        <v>4591.7801375752369</v>
      </c>
      <c r="O81" s="213">
        <v>4639.50988822012</v>
      </c>
      <c r="P81" s="213">
        <v>4826.1090283748936</v>
      </c>
      <c r="Q81" s="213">
        <v>5254.3590713671529</v>
      </c>
      <c r="R81" s="213">
        <v>5160.7201203783316</v>
      </c>
      <c r="S81" s="213">
        <v>5555.158641444541</v>
      </c>
      <c r="T81" s="213">
        <v>5286.5705073086838</v>
      </c>
      <c r="U81" s="213">
        <v>5191.4521926053312</v>
      </c>
      <c r="V81" s="213">
        <v>5362.2367153912273</v>
      </c>
      <c r="W81" s="213">
        <v>4813.5779879621659</v>
      </c>
    </row>
    <row r="82" spans="1:23" ht="12" customHeight="1" x14ac:dyDescent="0.25">
      <c r="A82" s="24" t="s">
        <v>30</v>
      </c>
      <c r="B82" s="216">
        <v>75.696302665520207</v>
      </c>
      <c r="C82" s="216">
        <v>66.318744625967312</v>
      </c>
      <c r="D82" s="216">
        <v>57.434135855546003</v>
      </c>
      <c r="E82" s="216">
        <v>63.577386070507288</v>
      </c>
      <c r="F82" s="216">
        <v>216.26225279449699</v>
      </c>
      <c r="G82" s="216">
        <v>180.71943250214957</v>
      </c>
      <c r="H82" s="216">
        <v>119.43078245915733</v>
      </c>
      <c r="I82" s="216">
        <v>187.91126397248493</v>
      </c>
      <c r="J82" s="216">
        <v>170.87214101461734</v>
      </c>
      <c r="K82" s="216">
        <v>40.897420464316426</v>
      </c>
      <c r="L82" s="216">
        <v>84.705846947549432</v>
      </c>
      <c r="M82" s="216">
        <v>94.065262252794483</v>
      </c>
      <c r="N82" s="216">
        <v>85.534307824591565</v>
      </c>
      <c r="O82" s="216">
        <v>99.765950128976783</v>
      </c>
      <c r="P82" s="216">
        <v>97.915649183147025</v>
      </c>
      <c r="Q82" s="216">
        <v>69.989423903697329</v>
      </c>
      <c r="R82" s="216">
        <v>65.762596732588122</v>
      </c>
      <c r="S82" s="216">
        <v>103.77196904557181</v>
      </c>
      <c r="T82" s="216">
        <v>101.90128976784177</v>
      </c>
      <c r="U82" s="216">
        <v>64.470421324161649</v>
      </c>
      <c r="V82" s="216">
        <v>104.81822871883061</v>
      </c>
      <c r="W82" s="216">
        <v>111.18030954428201</v>
      </c>
    </row>
    <row r="83" spans="1:23" ht="12" customHeight="1" x14ac:dyDescent="0.25">
      <c r="A83" s="14" t="s">
        <v>31</v>
      </c>
      <c r="B83" s="207">
        <v>2067.8991401547719</v>
      </c>
      <c r="C83" s="207">
        <v>1716.9699914015473</v>
      </c>
      <c r="D83" s="207">
        <v>1990.3722269991399</v>
      </c>
      <c r="E83" s="207">
        <v>1918.5225279449696</v>
      </c>
      <c r="F83" s="207">
        <v>2047.6546001719685</v>
      </c>
      <c r="G83" s="207">
        <v>2149.8782459157351</v>
      </c>
      <c r="H83" s="207">
        <v>2843.9332760103171</v>
      </c>
      <c r="I83" s="207">
        <v>2810.6406706792773</v>
      </c>
      <c r="J83" s="207">
        <v>2702.7324161650904</v>
      </c>
      <c r="K83" s="207">
        <v>2761.2114359415309</v>
      </c>
      <c r="L83" s="207">
        <v>2920.7031814273432</v>
      </c>
      <c r="M83" s="207">
        <v>2788.3682717110919</v>
      </c>
      <c r="N83" s="207">
        <v>2499.8184866723991</v>
      </c>
      <c r="O83" s="207">
        <v>2599.9760963026652</v>
      </c>
      <c r="P83" s="207">
        <v>2666.9723989681861</v>
      </c>
      <c r="Q83" s="207">
        <v>3064.8511607910573</v>
      </c>
      <c r="R83" s="207">
        <v>2986.6170249355118</v>
      </c>
      <c r="S83" s="207">
        <v>3271.93826311264</v>
      </c>
      <c r="T83" s="207">
        <v>3185.291745485812</v>
      </c>
      <c r="U83" s="207">
        <v>3255.9605331040411</v>
      </c>
      <c r="V83" s="207">
        <v>3205.7046431642289</v>
      </c>
      <c r="W83" s="207">
        <v>2745.0677558039547</v>
      </c>
    </row>
    <row r="84" spans="1:23" ht="12" customHeight="1" x14ac:dyDescent="0.25">
      <c r="A84" s="18" t="s">
        <v>32</v>
      </c>
      <c r="B84" s="207">
        <v>0</v>
      </c>
      <c r="C84" s="207">
        <v>0</v>
      </c>
      <c r="D84" s="207">
        <v>0</v>
      </c>
      <c r="E84" s="207">
        <v>0</v>
      </c>
      <c r="F84" s="207">
        <v>0</v>
      </c>
      <c r="G84" s="207">
        <v>0</v>
      </c>
      <c r="H84" s="207">
        <v>0</v>
      </c>
      <c r="I84" s="207">
        <v>0</v>
      </c>
      <c r="J84" s="207">
        <v>0</v>
      </c>
      <c r="K84" s="207">
        <v>0</v>
      </c>
      <c r="L84" s="207">
        <v>0</v>
      </c>
      <c r="M84" s="207">
        <v>0</v>
      </c>
      <c r="N84" s="207">
        <v>0</v>
      </c>
      <c r="O84" s="207">
        <v>0</v>
      </c>
      <c r="P84" s="207">
        <v>0</v>
      </c>
      <c r="Q84" s="207">
        <v>0</v>
      </c>
      <c r="R84" s="207">
        <v>0</v>
      </c>
      <c r="S84" s="207">
        <v>0</v>
      </c>
      <c r="T84" s="207">
        <v>0</v>
      </c>
      <c r="U84" s="207">
        <v>0</v>
      </c>
      <c r="V84" s="207">
        <v>0</v>
      </c>
      <c r="W84" s="207">
        <v>0</v>
      </c>
    </row>
    <row r="85" spans="1:23" ht="12" customHeight="1" x14ac:dyDescent="0.25">
      <c r="A85" s="18" t="s">
        <v>33</v>
      </c>
      <c r="B85" s="207">
        <v>74.562940670679282</v>
      </c>
      <c r="C85" s="207">
        <v>102.8064488392089</v>
      </c>
      <c r="D85" s="207">
        <v>105.06595012897679</v>
      </c>
      <c r="E85" s="207">
        <v>90.379277730008596</v>
      </c>
      <c r="F85" s="207">
        <v>81.341358555460005</v>
      </c>
      <c r="G85" s="207">
        <v>73.433190025795355</v>
      </c>
      <c r="H85" s="207">
        <v>102.8064488392089</v>
      </c>
      <c r="I85" s="207">
        <v>99.417196904557173</v>
      </c>
      <c r="J85" s="207">
        <v>103.9361994840929</v>
      </c>
      <c r="K85" s="207">
        <v>107.67171109200341</v>
      </c>
      <c r="L85" s="207">
        <v>81.303181427343077</v>
      </c>
      <c r="M85" s="207">
        <v>115.3625967325881</v>
      </c>
      <c r="N85" s="207">
        <v>92.29002579535684</v>
      </c>
      <c r="O85" s="207">
        <v>123.05339638865</v>
      </c>
      <c r="P85" s="207">
        <v>127.4481513327601</v>
      </c>
      <c r="Q85" s="207">
        <v>143.92854686156491</v>
      </c>
      <c r="R85" s="207">
        <v>113.16517626827169</v>
      </c>
      <c r="S85" s="207">
        <v>110.56784178847811</v>
      </c>
      <c r="T85" s="207">
        <v>108.9330180567498</v>
      </c>
      <c r="U85" s="207">
        <v>110.16466036113501</v>
      </c>
      <c r="V85" s="207">
        <v>88.644625967325865</v>
      </c>
      <c r="W85" s="207">
        <v>76.397506448839209</v>
      </c>
    </row>
    <row r="86" spans="1:23" ht="12" customHeight="1" x14ac:dyDescent="0.25">
      <c r="A86" s="18" t="s">
        <v>83</v>
      </c>
      <c r="B86" s="207">
        <v>0</v>
      </c>
      <c r="C86" s="207">
        <v>0</v>
      </c>
      <c r="D86" s="207">
        <v>0</v>
      </c>
      <c r="E86" s="207">
        <v>0</v>
      </c>
      <c r="F86" s="207">
        <v>0</v>
      </c>
      <c r="G86" s="207">
        <v>0</v>
      </c>
      <c r="H86" s="207">
        <v>0</v>
      </c>
      <c r="I86" s="207">
        <v>0</v>
      </c>
      <c r="J86" s="207">
        <v>0</v>
      </c>
      <c r="K86" s="207">
        <v>0</v>
      </c>
      <c r="L86" s="207">
        <v>0</v>
      </c>
      <c r="M86" s="207">
        <v>0</v>
      </c>
      <c r="N86" s="207">
        <v>0</v>
      </c>
      <c r="O86" s="207">
        <v>0</v>
      </c>
      <c r="P86" s="207">
        <v>0</v>
      </c>
      <c r="Q86" s="207">
        <v>0</v>
      </c>
      <c r="R86" s="207">
        <v>0</v>
      </c>
      <c r="S86" s="207">
        <v>0</v>
      </c>
      <c r="T86" s="207">
        <v>0</v>
      </c>
      <c r="U86" s="207">
        <v>0</v>
      </c>
      <c r="V86" s="207">
        <v>0</v>
      </c>
      <c r="W86" s="207">
        <v>0</v>
      </c>
    </row>
    <row r="87" spans="1:23" ht="12" customHeight="1" x14ac:dyDescent="0.25">
      <c r="A87" s="18" t="s">
        <v>70</v>
      </c>
      <c r="B87" s="207">
        <v>0</v>
      </c>
      <c r="C87" s="207">
        <v>0</v>
      </c>
      <c r="D87" s="207">
        <v>0</v>
      </c>
      <c r="E87" s="207">
        <v>0</v>
      </c>
      <c r="F87" s="207">
        <v>0</v>
      </c>
      <c r="G87" s="207">
        <v>0</v>
      </c>
      <c r="H87" s="207">
        <v>0</v>
      </c>
      <c r="I87" s="207">
        <v>0</v>
      </c>
      <c r="J87" s="207">
        <v>0</v>
      </c>
      <c r="K87" s="207">
        <v>0</v>
      </c>
      <c r="L87" s="207">
        <v>0</v>
      </c>
      <c r="M87" s="207">
        <v>0</v>
      </c>
      <c r="N87" s="207">
        <v>0</v>
      </c>
      <c r="O87" s="207">
        <v>0</v>
      </c>
      <c r="P87" s="207">
        <v>0</v>
      </c>
      <c r="Q87" s="207">
        <v>0</v>
      </c>
      <c r="R87" s="207">
        <v>0</v>
      </c>
      <c r="S87" s="207">
        <v>0</v>
      </c>
      <c r="T87" s="207">
        <v>0</v>
      </c>
      <c r="U87" s="207">
        <v>0</v>
      </c>
      <c r="V87" s="207">
        <v>0</v>
      </c>
      <c r="W87" s="207">
        <v>0</v>
      </c>
    </row>
    <row r="88" spans="1:23" ht="12" customHeight="1" x14ac:dyDescent="0.25">
      <c r="A88" s="18" t="s">
        <v>34</v>
      </c>
      <c r="B88" s="207">
        <f t="shared" ref="B88:W88" si="5">IF(ABS(B83-B84-B85-B86-B87-B89)&lt;0.0000001,0,B83-B84-B85-B86-B87-B89)</f>
        <v>1189.8108340498707</v>
      </c>
      <c r="C88" s="207">
        <f t="shared" si="5"/>
        <v>948.81049011177947</v>
      </c>
      <c r="D88" s="207">
        <f t="shared" si="5"/>
        <v>1115.7926053310402</v>
      </c>
      <c r="E88" s="207">
        <f t="shared" si="5"/>
        <v>1094.7668959587272</v>
      </c>
      <c r="F88" s="207">
        <f t="shared" si="5"/>
        <v>1262.6970765262249</v>
      </c>
      <c r="G88" s="207">
        <f t="shared" si="5"/>
        <v>1404.7148753224419</v>
      </c>
      <c r="H88" s="207">
        <f t="shared" si="5"/>
        <v>1709.0856405846944</v>
      </c>
      <c r="I88" s="207">
        <f t="shared" si="5"/>
        <v>1670.6793637145308</v>
      </c>
      <c r="J88" s="207">
        <f t="shared" si="5"/>
        <v>1665.6013757523647</v>
      </c>
      <c r="K88" s="207">
        <f t="shared" si="5"/>
        <v>1797.0383490971628</v>
      </c>
      <c r="L88" s="207">
        <f t="shared" si="5"/>
        <v>1853.6352536543423</v>
      </c>
      <c r="M88" s="207">
        <f t="shared" si="5"/>
        <v>1980.4481513327601</v>
      </c>
      <c r="N88" s="207">
        <f t="shared" si="5"/>
        <v>1730.7347377472056</v>
      </c>
      <c r="O88" s="207">
        <f t="shared" si="5"/>
        <v>1636.1851246775577</v>
      </c>
      <c r="P88" s="207">
        <f t="shared" si="5"/>
        <v>1652.5460877042137</v>
      </c>
      <c r="Q88" s="207">
        <f t="shared" si="5"/>
        <v>1873.1533963886493</v>
      </c>
      <c r="R88" s="207">
        <f t="shared" si="5"/>
        <v>1895.04350816853</v>
      </c>
      <c r="S88" s="207">
        <f t="shared" si="5"/>
        <v>2037.9033533963886</v>
      </c>
      <c r="T88" s="207">
        <f t="shared" si="5"/>
        <v>1997.5421324161641</v>
      </c>
      <c r="U88" s="207">
        <f t="shared" si="5"/>
        <v>1940.3484952708513</v>
      </c>
      <c r="V88" s="207">
        <f t="shared" si="5"/>
        <v>1920.0935511607902</v>
      </c>
      <c r="W88" s="207">
        <f t="shared" si="5"/>
        <v>1569.1085124677556</v>
      </c>
    </row>
    <row r="89" spans="1:23" ht="12" customHeight="1" x14ac:dyDescent="0.25">
      <c r="A89" s="18" t="s">
        <v>84</v>
      </c>
      <c r="B89" s="207">
        <v>803.52536543422184</v>
      </c>
      <c r="C89" s="207">
        <v>665.35305245055883</v>
      </c>
      <c r="D89" s="207">
        <v>769.51367153912281</v>
      </c>
      <c r="E89" s="207">
        <v>733.37635425623375</v>
      </c>
      <c r="F89" s="207">
        <v>703.61616509028363</v>
      </c>
      <c r="G89" s="207">
        <v>671.73018056749777</v>
      </c>
      <c r="H89" s="207">
        <v>1032.0411865864139</v>
      </c>
      <c r="I89" s="207">
        <v>1040.544110060189</v>
      </c>
      <c r="J89" s="207">
        <v>933.19484092863286</v>
      </c>
      <c r="K89" s="207">
        <v>856.50137575236454</v>
      </c>
      <c r="L89" s="207">
        <v>985.76474634565773</v>
      </c>
      <c r="M89" s="207">
        <v>692.5575236457438</v>
      </c>
      <c r="N89" s="207">
        <v>676.79372312983662</v>
      </c>
      <c r="O89" s="207">
        <v>840.73757523645736</v>
      </c>
      <c r="P89" s="207">
        <v>886.97815993121242</v>
      </c>
      <c r="Q89" s="207">
        <v>1047.7692175408431</v>
      </c>
      <c r="R89" s="207">
        <v>978.40834049871012</v>
      </c>
      <c r="S89" s="207">
        <v>1123.4670679277731</v>
      </c>
      <c r="T89" s="207">
        <v>1078.816595012898</v>
      </c>
      <c r="U89" s="207">
        <v>1205.447377472055</v>
      </c>
      <c r="V89" s="207">
        <v>1196.9664660361129</v>
      </c>
      <c r="W89" s="207">
        <v>1099.56173688736</v>
      </c>
    </row>
    <row r="90" spans="1:23" ht="12" customHeight="1" x14ac:dyDescent="0.25">
      <c r="A90" s="14" t="s">
        <v>35</v>
      </c>
      <c r="B90" s="207">
        <v>1834.802235597592</v>
      </c>
      <c r="C90" s="207">
        <v>1709.759243336199</v>
      </c>
      <c r="D90" s="207">
        <v>1304.2777300085979</v>
      </c>
      <c r="E90" s="207">
        <v>1869.496990541702</v>
      </c>
      <c r="F90" s="207">
        <v>1910.8340498710229</v>
      </c>
      <c r="G90" s="207">
        <v>2017.282889079966</v>
      </c>
      <c r="H90" s="207">
        <v>1942.5193465176269</v>
      </c>
      <c r="I90" s="207">
        <v>1926.5047291487531</v>
      </c>
      <c r="J90" s="207">
        <v>1980.288048151333</v>
      </c>
      <c r="K90" s="207">
        <v>1574.1401547721409</v>
      </c>
      <c r="L90" s="207">
        <v>1661.4359415305239</v>
      </c>
      <c r="M90" s="207">
        <v>1819.153052450559</v>
      </c>
      <c r="N90" s="207">
        <v>2006.4273430782459</v>
      </c>
      <c r="O90" s="207">
        <v>1939.7678417884781</v>
      </c>
      <c r="P90" s="207">
        <v>2061.2209802235602</v>
      </c>
      <c r="Q90" s="207">
        <v>2119.5184866723989</v>
      </c>
      <c r="R90" s="207">
        <v>2108.3404987102322</v>
      </c>
      <c r="S90" s="207">
        <v>2179.448409286329</v>
      </c>
      <c r="T90" s="207">
        <v>1999.37747205503</v>
      </c>
      <c r="U90" s="207">
        <v>1871.021238177128</v>
      </c>
      <c r="V90" s="207">
        <v>2051.7138435081679</v>
      </c>
      <c r="W90" s="207">
        <v>1957.3299226139291</v>
      </c>
    </row>
    <row r="91" spans="1:23" ht="12" customHeight="1" x14ac:dyDescent="0.25">
      <c r="A91" s="18" t="s">
        <v>72</v>
      </c>
      <c r="B91" s="207">
        <v>1834.802235597592</v>
      </c>
      <c r="C91" s="207">
        <v>1709.759243336199</v>
      </c>
      <c r="D91" s="207">
        <v>1304.2777300085979</v>
      </c>
      <c r="E91" s="207">
        <v>1869.496990541702</v>
      </c>
      <c r="F91" s="207">
        <v>1910.8340498710229</v>
      </c>
      <c r="G91" s="207">
        <v>2017.282889079966</v>
      </c>
      <c r="H91" s="207">
        <v>1942.5193465176269</v>
      </c>
      <c r="I91" s="207">
        <v>1926.5047291487531</v>
      </c>
      <c r="J91" s="207">
        <v>1980.288048151333</v>
      </c>
      <c r="K91" s="207">
        <v>1574.1401547721409</v>
      </c>
      <c r="L91" s="207">
        <v>1661.4359415305239</v>
      </c>
      <c r="M91" s="207">
        <v>1819.153052450559</v>
      </c>
      <c r="N91" s="207">
        <v>2006.4273430782459</v>
      </c>
      <c r="O91" s="207">
        <v>1939.7678417884781</v>
      </c>
      <c r="P91" s="207">
        <v>2061.2209802235602</v>
      </c>
      <c r="Q91" s="207">
        <v>2119.5184866723989</v>
      </c>
      <c r="R91" s="207">
        <v>2108.3404987102322</v>
      </c>
      <c r="S91" s="207">
        <v>2179.448409286329</v>
      </c>
      <c r="T91" s="207">
        <v>1999.37747205503</v>
      </c>
      <c r="U91" s="207">
        <v>1871.021238177128</v>
      </c>
      <c r="V91" s="207">
        <v>2051.7138435081679</v>
      </c>
      <c r="W91" s="207">
        <v>1957.3299226139291</v>
      </c>
    </row>
    <row r="92" spans="1:23" ht="12" customHeight="1" x14ac:dyDescent="0.25">
      <c r="A92" s="18" t="s">
        <v>36</v>
      </c>
      <c r="B92" s="207">
        <v>0</v>
      </c>
      <c r="C92" s="207">
        <v>0</v>
      </c>
      <c r="D92" s="207">
        <v>0</v>
      </c>
      <c r="E92" s="207">
        <v>0</v>
      </c>
      <c r="F92" s="207">
        <v>0</v>
      </c>
      <c r="G92" s="207">
        <v>0</v>
      </c>
      <c r="H92" s="207">
        <v>0</v>
      </c>
      <c r="I92" s="207">
        <v>0</v>
      </c>
      <c r="J92" s="207">
        <v>0</v>
      </c>
      <c r="K92" s="207">
        <v>0</v>
      </c>
      <c r="L92" s="207">
        <v>0</v>
      </c>
      <c r="M92" s="207">
        <v>0</v>
      </c>
      <c r="N92" s="207">
        <v>0</v>
      </c>
      <c r="O92" s="207">
        <v>0</v>
      </c>
      <c r="P92" s="207">
        <v>0</v>
      </c>
      <c r="Q92" s="207">
        <v>0</v>
      </c>
      <c r="R92" s="207">
        <v>0</v>
      </c>
      <c r="S92" s="207">
        <v>0</v>
      </c>
      <c r="T92" s="207">
        <v>0</v>
      </c>
      <c r="U92" s="207">
        <v>0</v>
      </c>
      <c r="V92" s="207">
        <v>0</v>
      </c>
      <c r="W92" s="207">
        <v>0</v>
      </c>
    </row>
    <row r="93" spans="1:23" ht="12" customHeight="1" x14ac:dyDescent="0.25">
      <c r="A93" s="14" t="s">
        <v>37</v>
      </c>
      <c r="B93" s="207">
        <v>0</v>
      </c>
      <c r="C93" s="207">
        <v>0</v>
      </c>
      <c r="D93" s="207">
        <v>0</v>
      </c>
      <c r="E93" s="207">
        <v>0</v>
      </c>
      <c r="F93" s="207">
        <v>0</v>
      </c>
      <c r="G93" s="207">
        <v>0</v>
      </c>
      <c r="H93" s="207">
        <v>0</v>
      </c>
      <c r="I93" s="207">
        <v>0</v>
      </c>
      <c r="J93" s="207">
        <v>0</v>
      </c>
      <c r="K93" s="207">
        <v>0</v>
      </c>
      <c r="L93" s="207">
        <v>0</v>
      </c>
      <c r="M93" s="207">
        <v>0</v>
      </c>
      <c r="N93" s="207">
        <v>0</v>
      </c>
      <c r="O93" s="207">
        <v>0</v>
      </c>
      <c r="P93" s="207">
        <v>0</v>
      </c>
      <c r="Q93" s="207">
        <v>0</v>
      </c>
      <c r="R93" s="207">
        <v>0</v>
      </c>
      <c r="S93" s="207">
        <v>0</v>
      </c>
      <c r="T93" s="207">
        <v>0</v>
      </c>
      <c r="U93" s="207">
        <v>0</v>
      </c>
      <c r="V93" s="207">
        <v>0</v>
      </c>
      <c r="W93" s="207">
        <v>0</v>
      </c>
    </row>
    <row r="94" spans="1:23" ht="12" customHeight="1" x14ac:dyDescent="0.25">
      <c r="A94" s="31" t="s">
        <v>80</v>
      </c>
      <c r="B94" s="213">
        <f t="shared" ref="B94:W94" si="6">SUM(B95:B96)</f>
        <v>3978.397678417884</v>
      </c>
      <c r="C94" s="213">
        <f t="shared" si="6"/>
        <v>3493.0479793637137</v>
      </c>
      <c r="D94" s="213">
        <f t="shared" si="6"/>
        <v>3352.0840928632838</v>
      </c>
      <c r="E94" s="213">
        <f t="shared" si="6"/>
        <v>3851.5969045571792</v>
      </c>
      <c r="F94" s="213">
        <f t="shared" si="6"/>
        <v>4174.750902837488</v>
      </c>
      <c r="G94" s="213">
        <f t="shared" si="6"/>
        <v>4347.8805674978503</v>
      </c>
      <c r="H94" s="213">
        <f t="shared" si="6"/>
        <v>4905.8834049871011</v>
      </c>
      <c r="I94" s="213">
        <f t="shared" si="6"/>
        <v>4925.0566638005148</v>
      </c>
      <c r="J94" s="213">
        <f t="shared" si="6"/>
        <v>4853.8926053310406</v>
      </c>
      <c r="K94" s="213">
        <f t="shared" si="6"/>
        <v>4376.249011177988</v>
      </c>
      <c r="L94" s="213">
        <f t="shared" si="6"/>
        <v>4666.8449699054163</v>
      </c>
      <c r="M94" s="213">
        <f t="shared" si="6"/>
        <v>4701.5865864144453</v>
      </c>
      <c r="N94" s="213">
        <f t="shared" si="6"/>
        <v>4591.7801375752369</v>
      </c>
      <c r="O94" s="213">
        <f t="shared" si="6"/>
        <v>4639.50988822012</v>
      </c>
      <c r="P94" s="213">
        <f t="shared" si="6"/>
        <v>4826.1090283748936</v>
      </c>
      <c r="Q94" s="213">
        <f t="shared" si="6"/>
        <v>5254.3590713671529</v>
      </c>
      <c r="R94" s="213">
        <f t="shared" si="6"/>
        <v>5160.7201203783316</v>
      </c>
      <c r="S94" s="213">
        <f t="shared" si="6"/>
        <v>5555.158641444541</v>
      </c>
      <c r="T94" s="213">
        <f t="shared" si="6"/>
        <v>5286.5705073086838</v>
      </c>
      <c r="U94" s="213">
        <f t="shared" si="6"/>
        <v>5191.4521926053312</v>
      </c>
      <c r="V94" s="213">
        <f t="shared" si="6"/>
        <v>5362.2367153912273</v>
      </c>
      <c r="W94" s="213">
        <f t="shared" si="6"/>
        <v>4813.5779879621659</v>
      </c>
    </row>
    <row r="95" spans="1:23" ht="12" customHeight="1" x14ac:dyDescent="0.25">
      <c r="A95" s="24" t="s">
        <v>46</v>
      </c>
      <c r="B95" s="216">
        <f>CHI!B58</f>
        <v>2961.7441182740972</v>
      </c>
      <c r="C95" s="216">
        <f>CHI!C58</f>
        <v>2655.720338177051</v>
      </c>
      <c r="D95" s="216">
        <f>CHI!D58</f>
        <v>2393.0593358342262</v>
      </c>
      <c r="E95" s="216">
        <f>CHI!E58</f>
        <v>2932.516543192557</v>
      </c>
      <c r="F95" s="216">
        <f>CHI!F58</f>
        <v>2916.714655195768</v>
      </c>
      <c r="G95" s="216">
        <f>CHI!G58</f>
        <v>2989.8033898250092</v>
      </c>
      <c r="H95" s="216">
        <f>CHI!H58</f>
        <v>3318.0322257671</v>
      </c>
      <c r="I95" s="216">
        <f>CHI!I58</f>
        <v>3317.4283256409608</v>
      </c>
      <c r="J95" s="216">
        <f>CHI!J58</f>
        <v>3317.9754882016709</v>
      </c>
      <c r="K95" s="216">
        <f>CHI!K58</f>
        <v>2801.5595832042532</v>
      </c>
      <c r="L95" s="216">
        <f>CHI!L58</f>
        <v>3052.8112770464691</v>
      </c>
      <c r="M95" s="216">
        <f>CHI!M58</f>
        <v>2957.6524287278321</v>
      </c>
      <c r="N95" s="216">
        <f>CHI!N58</f>
        <v>3148.5687740988778</v>
      </c>
      <c r="O95" s="216">
        <f>CHI!O58</f>
        <v>3414.5920337815091</v>
      </c>
      <c r="P95" s="216">
        <f>CHI!P58</f>
        <v>3632.5549454952102</v>
      </c>
      <c r="Q95" s="216">
        <f>CHI!Q58</f>
        <v>4093.3332101044839</v>
      </c>
      <c r="R95" s="216">
        <f>CHI!R58</f>
        <v>3948.6453181608922</v>
      </c>
      <c r="S95" s="216">
        <f>CHI!S58</f>
        <v>4079.3608880248839</v>
      </c>
      <c r="T95" s="216">
        <f>CHI!T58</f>
        <v>3786.9994700677621</v>
      </c>
      <c r="U95" s="216">
        <f>CHI!U58</f>
        <v>3948.6548785133991</v>
      </c>
      <c r="V95" s="216">
        <f>CHI!V58</f>
        <v>4122.5417201333839</v>
      </c>
      <c r="W95" s="216">
        <f>CHI!W58</f>
        <v>3609.9148871269222</v>
      </c>
    </row>
    <row r="96" spans="1:23" ht="12" customHeight="1" x14ac:dyDescent="0.25">
      <c r="A96" s="21" t="s">
        <v>29</v>
      </c>
      <c r="B96" s="210">
        <v>1016.6535601437868</v>
      </c>
      <c r="C96" s="210">
        <v>837.32764118666273</v>
      </c>
      <c r="D96" s="210">
        <v>959.02475702905758</v>
      </c>
      <c r="E96" s="210">
        <v>919.08036136462215</v>
      </c>
      <c r="F96" s="210">
        <v>1258.0362476417199</v>
      </c>
      <c r="G96" s="210">
        <v>1358.0771776728411</v>
      </c>
      <c r="H96" s="210">
        <v>1587.8511792200011</v>
      </c>
      <c r="I96" s="210">
        <v>1607.628338159554</v>
      </c>
      <c r="J96" s="210">
        <v>1535.9171171293697</v>
      </c>
      <c r="K96" s="210">
        <v>1574.6894279737348</v>
      </c>
      <c r="L96" s="210">
        <v>1614.0336928589472</v>
      </c>
      <c r="M96" s="210">
        <v>1743.9341576866132</v>
      </c>
      <c r="N96" s="210">
        <v>1443.2113634763591</v>
      </c>
      <c r="O96" s="210">
        <v>1224.9178544386109</v>
      </c>
      <c r="P96" s="210">
        <v>1193.5540828796834</v>
      </c>
      <c r="Q96" s="210">
        <v>1161.025861262669</v>
      </c>
      <c r="R96" s="210">
        <v>1212.0748022174394</v>
      </c>
      <c r="S96" s="210">
        <v>1475.7977534196571</v>
      </c>
      <c r="T96" s="210">
        <v>1499.5710372409217</v>
      </c>
      <c r="U96" s="210">
        <v>1242.7973140919321</v>
      </c>
      <c r="V96" s="210">
        <v>1239.6949952578434</v>
      </c>
      <c r="W96" s="210">
        <v>1203.6631008352438</v>
      </c>
    </row>
    <row r="98" spans="1:23" ht="12" customHeight="1" x14ac:dyDescent="0.25">
      <c r="A98" s="30" t="s">
        <v>85</v>
      </c>
      <c r="B98" s="206">
        <f t="shared" ref="B98:W98" si="7">SUM(B99,B102,B108,B112,B116,B120:B126)</f>
        <v>62815.430737607894</v>
      </c>
      <c r="C98" s="206">
        <f t="shared" si="7"/>
        <v>55540.358368493151</v>
      </c>
      <c r="D98" s="206">
        <f t="shared" si="7"/>
        <v>52201.695005340793</v>
      </c>
      <c r="E98" s="206">
        <f t="shared" si="7"/>
        <v>53051.248198062349</v>
      </c>
      <c r="F98" s="206">
        <f t="shared" si="7"/>
        <v>54729.640099873235</v>
      </c>
      <c r="G98" s="206">
        <f t="shared" si="7"/>
        <v>49260.412812649825</v>
      </c>
      <c r="H98" s="206">
        <f t="shared" si="7"/>
        <v>50765.432704038794</v>
      </c>
      <c r="I98" s="206">
        <f t="shared" si="7"/>
        <v>54843.997499988349</v>
      </c>
      <c r="J98" s="206">
        <f t="shared" si="7"/>
        <v>49533.144489826082</v>
      </c>
      <c r="K98" s="206">
        <f t="shared" si="7"/>
        <v>42560.637028513898</v>
      </c>
      <c r="L98" s="206">
        <f t="shared" si="7"/>
        <v>45275.167732859336</v>
      </c>
      <c r="M98" s="206">
        <f t="shared" si="7"/>
        <v>48556.174466004733</v>
      </c>
      <c r="N98" s="206">
        <f t="shared" si="7"/>
        <v>46071.383144223269</v>
      </c>
      <c r="O98" s="206">
        <f t="shared" si="7"/>
        <v>45434.34408316957</v>
      </c>
      <c r="P98" s="206">
        <f t="shared" si="7"/>
        <v>46681.36497959531</v>
      </c>
      <c r="Q98" s="206">
        <f t="shared" si="7"/>
        <v>45488.210377967618</v>
      </c>
      <c r="R98" s="206">
        <f t="shared" si="7"/>
        <v>46414.879000968423</v>
      </c>
      <c r="S98" s="206">
        <f t="shared" si="7"/>
        <v>49517.85744444665</v>
      </c>
      <c r="T98" s="206">
        <f t="shared" si="7"/>
        <v>50638.275340040775</v>
      </c>
      <c r="U98" s="206">
        <f t="shared" si="7"/>
        <v>50099.926927033041</v>
      </c>
      <c r="V98" s="206">
        <f t="shared" si="7"/>
        <v>47525.097472248024</v>
      </c>
      <c r="W98" s="206">
        <f t="shared" si="7"/>
        <v>48930.040706747342</v>
      </c>
    </row>
    <row r="99" spans="1:23" ht="12" customHeight="1" x14ac:dyDescent="0.25">
      <c r="A99" s="25" t="s">
        <v>16</v>
      </c>
      <c r="B99" s="212">
        <f>ISI!B$54</f>
        <v>17146.44152020121</v>
      </c>
      <c r="C99" s="212">
        <f>ISI!C$54</f>
        <v>14226.733906344818</v>
      </c>
      <c r="D99" s="212">
        <f>ISI!D$54</f>
        <v>13328.299250547907</v>
      </c>
      <c r="E99" s="212">
        <f>ISI!E$54</f>
        <v>14320.69663126768</v>
      </c>
      <c r="F99" s="212">
        <f>ISI!F$54</f>
        <v>15670.775031802468</v>
      </c>
      <c r="G99" s="212">
        <f>ISI!G$54</f>
        <v>11346.578519817953</v>
      </c>
      <c r="H99" s="212">
        <f>ISI!H$54</f>
        <v>11410.610931835647</v>
      </c>
      <c r="I99" s="212">
        <f>ISI!I$54</f>
        <v>13532.514197508181</v>
      </c>
      <c r="J99" s="212">
        <f>ISI!J$54</f>
        <v>9465.7870930226964</v>
      </c>
      <c r="K99" s="212">
        <f>ISI!K$54</f>
        <v>5791.6883078608171</v>
      </c>
      <c r="L99" s="212">
        <f>ISI!L$54</f>
        <v>6488.486566450385</v>
      </c>
      <c r="M99" s="212">
        <f>ISI!M$54</f>
        <v>7236.2338026735033</v>
      </c>
      <c r="N99" s="212">
        <f>ISI!N$54</f>
        <v>7379.5416675694187</v>
      </c>
      <c r="O99" s="212">
        <f>ISI!O$54</f>
        <v>7386.7500303970301</v>
      </c>
      <c r="P99" s="212">
        <f>ISI!P$54</f>
        <v>7956.7569172629974</v>
      </c>
      <c r="Q99" s="212">
        <f>ISI!Q$54</f>
        <v>7470.2002440821389</v>
      </c>
      <c r="R99" s="212">
        <f>ISI!R$54</f>
        <v>7332.7719276974776</v>
      </c>
      <c r="S99" s="212">
        <f>ISI!S$54</f>
        <v>7948.7740954003111</v>
      </c>
      <c r="T99" s="212">
        <f>ISI!T$54</f>
        <v>7941.3073339543962</v>
      </c>
      <c r="U99" s="212">
        <f>ISI!U$54</f>
        <v>6784.0333852035055</v>
      </c>
      <c r="V99" s="212">
        <f>ISI!V$54</f>
        <v>5408.0797667484685</v>
      </c>
      <c r="W99" s="212">
        <f>ISI!W$54</f>
        <v>6058.6975391247806</v>
      </c>
    </row>
    <row r="100" spans="1:23" ht="12" customHeight="1" x14ac:dyDescent="0.25">
      <c r="A100" s="14" t="s">
        <v>41</v>
      </c>
      <c r="B100" s="207">
        <f>ISI!B$55</f>
        <v>15994.783244764756</v>
      </c>
      <c r="C100" s="207">
        <f>ISI!C$55</f>
        <v>13265.005632490767</v>
      </c>
      <c r="D100" s="207">
        <f>ISI!D$55</f>
        <v>12456.440401558357</v>
      </c>
      <c r="E100" s="207">
        <f>ISI!E$55</f>
        <v>13277.518507704353</v>
      </c>
      <c r="F100" s="207">
        <f>ISI!F$55</f>
        <v>14388.82938088331</v>
      </c>
      <c r="G100" s="207">
        <f>ISI!G$55</f>
        <v>10189.2387327013</v>
      </c>
      <c r="H100" s="207">
        <f>ISI!H$55</f>
        <v>10167.448831740661</v>
      </c>
      <c r="I100" s="207">
        <f>ISI!I$55</f>
        <v>12159.912680885762</v>
      </c>
      <c r="J100" s="207">
        <f>ISI!J$55</f>
        <v>8359.673137345344</v>
      </c>
      <c r="K100" s="207">
        <f>ISI!K$55</f>
        <v>4884.0616695133522</v>
      </c>
      <c r="L100" s="207">
        <f>ISI!L$55</f>
        <v>5647.6842106227987</v>
      </c>
      <c r="M100" s="207">
        <f>ISI!M$55</f>
        <v>6319.3278689737899</v>
      </c>
      <c r="N100" s="207">
        <f>ISI!N$55</f>
        <v>6454.3032165002132</v>
      </c>
      <c r="O100" s="207">
        <f>ISI!O$55</f>
        <v>6619.7817235859548</v>
      </c>
      <c r="P100" s="207">
        <f>ISI!P$55</f>
        <v>7240.177568453505</v>
      </c>
      <c r="Q100" s="207">
        <f>ISI!Q$55</f>
        <v>6767.1480147071616</v>
      </c>
      <c r="R100" s="207">
        <f>ISI!R$55</f>
        <v>6619.3897756157021</v>
      </c>
      <c r="S100" s="207">
        <f>ISI!S$55</f>
        <v>7077.8207875815779</v>
      </c>
      <c r="T100" s="207">
        <f>ISI!T$55</f>
        <v>7049.1763081620893</v>
      </c>
      <c r="U100" s="207">
        <f>ISI!U$55</f>
        <v>6094.6294362011122</v>
      </c>
      <c r="V100" s="207">
        <f>ISI!V$55</f>
        <v>4735.4939848059221</v>
      </c>
      <c r="W100" s="207">
        <f>ISI!W$55</f>
        <v>5312.6068418405057</v>
      </c>
    </row>
    <row r="101" spans="1:23" ht="12" customHeight="1" x14ac:dyDescent="0.25">
      <c r="A101" s="14" t="s">
        <v>42</v>
      </c>
      <c r="B101" s="207">
        <f>ISI!B$56</f>
        <v>1151.6582754364554</v>
      </c>
      <c r="C101" s="207">
        <f>ISI!C$56</f>
        <v>961.72827385405049</v>
      </c>
      <c r="D101" s="207">
        <f>ISI!D$56</f>
        <v>871.8588489895493</v>
      </c>
      <c r="E101" s="207">
        <f>ISI!E$56</f>
        <v>1043.1781235633257</v>
      </c>
      <c r="F101" s="207">
        <f>ISI!F$56</f>
        <v>1281.9456509191593</v>
      </c>
      <c r="G101" s="207">
        <f>ISI!G$56</f>
        <v>1157.3397871166521</v>
      </c>
      <c r="H101" s="207">
        <f>ISI!H$56</f>
        <v>1243.1621000949849</v>
      </c>
      <c r="I101" s="207">
        <f>ISI!I$56</f>
        <v>1372.6015166224195</v>
      </c>
      <c r="J101" s="207">
        <f>ISI!J$56</f>
        <v>1106.1139556773528</v>
      </c>
      <c r="K101" s="207">
        <f>ISI!K$56</f>
        <v>907.62663834746525</v>
      </c>
      <c r="L101" s="207">
        <f>ISI!L$56</f>
        <v>840.80235582758598</v>
      </c>
      <c r="M101" s="207">
        <f>ISI!M$56</f>
        <v>916.90593369971361</v>
      </c>
      <c r="N101" s="207">
        <f>ISI!N$56</f>
        <v>925.23845106920533</v>
      </c>
      <c r="O101" s="207">
        <f>ISI!O$56</f>
        <v>766.96830681107508</v>
      </c>
      <c r="P101" s="207">
        <f>ISI!P$56</f>
        <v>716.57934880949199</v>
      </c>
      <c r="Q101" s="207">
        <f>ISI!Q$56</f>
        <v>703.05222937497706</v>
      </c>
      <c r="R101" s="207">
        <f>ISI!R$56</f>
        <v>713.3821520817753</v>
      </c>
      <c r="S101" s="207">
        <f>ISI!S$56</f>
        <v>870.95330781873361</v>
      </c>
      <c r="T101" s="207">
        <f>ISI!T$56</f>
        <v>892.13102579230667</v>
      </c>
      <c r="U101" s="207">
        <f>ISI!U$56</f>
        <v>689.40394900239289</v>
      </c>
      <c r="V101" s="207">
        <f>ISI!V$56</f>
        <v>672.58578194254608</v>
      </c>
      <c r="W101" s="207">
        <f>ISI!W$56</f>
        <v>746.09069728427505</v>
      </c>
    </row>
    <row r="102" spans="1:23" ht="12" customHeight="1" x14ac:dyDescent="0.25">
      <c r="A102" s="13" t="s">
        <v>20</v>
      </c>
      <c r="B102" s="208">
        <f>NFM!B$73</f>
        <v>1513.7604806556233</v>
      </c>
      <c r="C102" s="208">
        <f>NFM!C$73</f>
        <v>1605.9467700056141</v>
      </c>
      <c r="D102" s="208">
        <f>NFM!D$73</f>
        <v>1491.0653355381612</v>
      </c>
      <c r="E102" s="208">
        <f>NFM!E$73</f>
        <v>1406.959342658015</v>
      </c>
      <c r="F102" s="208">
        <f>NFM!F$73</f>
        <v>1203.9880355019775</v>
      </c>
      <c r="G102" s="208">
        <f>NFM!G$73</f>
        <v>914.86942497359291</v>
      </c>
      <c r="H102" s="208">
        <f>NFM!H$73</f>
        <v>937.16428427291589</v>
      </c>
      <c r="I102" s="208">
        <f>NFM!I$73</f>
        <v>996.08606447322586</v>
      </c>
      <c r="J102" s="208">
        <f>NFM!J$73</f>
        <v>1039.719490476748</v>
      </c>
      <c r="K102" s="208">
        <f>NFM!K$73</f>
        <v>796.42376359839784</v>
      </c>
      <c r="L102" s="208">
        <f>NFM!L$73</f>
        <v>775.46627023727569</v>
      </c>
      <c r="M102" s="208">
        <f>NFM!M$73</f>
        <v>852.66786343614922</v>
      </c>
      <c r="N102" s="208">
        <f>NFM!N$73</f>
        <v>899.85096987289558</v>
      </c>
      <c r="O102" s="208">
        <f>NFM!O$73</f>
        <v>894.97538929404845</v>
      </c>
      <c r="P102" s="208">
        <f>NFM!P$73</f>
        <v>926.52679200944146</v>
      </c>
      <c r="Q102" s="208">
        <f>NFM!Q$73</f>
        <v>931.81029899695352</v>
      </c>
      <c r="R102" s="208">
        <f>NFM!R$73</f>
        <v>901.1429052139506</v>
      </c>
      <c r="S102" s="208">
        <f>NFM!S$73</f>
        <v>966.62381190649205</v>
      </c>
      <c r="T102" s="208">
        <f>NFM!T$73</f>
        <v>1026.3801461098253</v>
      </c>
      <c r="U102" s="208">
        <f>NFM!U$73</f>
        <v>1084.6209604657647</v>
      </c>
      <c r="V102" s="208">
        <f>NFM!V$73</f>
        <v>1018.336206065794</v>
      </c>
      <c r="W102" s="208">
        <f>NFM!W$73</f>
        <v>1008.5813138740372</v>
      </c>
    </row>
    <row r="103" spans="1:23" ht="12" customHeight="1" x14ac:dyDescent="0.25">
      <c r="A103" s="14" t="s">
        <v>43</v>
      </c>
      <c r="B103" s="207">
        <f>NFM!B$74</f>
        <v>0</v>
      </c>
      <c r="C103" s="207">
        <f>NFM!C$74</f>
        <v>0</v>
      </c>
      <c r="D103" s="207">
        <f>NFM!D$74</f>
        <v>0</v>
      </c>
      <c r="E103" s="207">
        <f>NFM!E$74</f>
        <v>0</v>
      </c>
      <c r="F103" s="207">
        <f>NFM!F$74</f>
        <v>0</v>
      </c>
      <c r="G103" s="207">
        <f>NFM!G$74</f>
        <v>0</v>
      </c>
      <c r="H103" s="207">
        <f>NFM!H$74</f>
        <v>0</v>
      </c>
      <c r="I103" s="207">
        <f>NFM!I$74</f>
        <v>0</v>
      </c>
      <c r="J103" s="207">
        <f>NFM!J$74</f>
        <v>0</v>
      </c>
      <c r="K103" s="207">
        <f>NFM!K$74</f>
        <v>0</v>
      </c>
      <c r="L103" s="207">
        <f>NFM!L$74</f>
        <v>0</v>
      </c>
      <c r="M103" s="207">
        <f>NFM!M$74</f>
        <v>0</v>
      </c>
      <c r="N103" s="207">
        <f>NFM!N$74</f>
        <v>0</v>
      </c>
      <c r="O103" s="207">
        <f>NFM!O$74</f>
        <v>0</v>
      </c>
      <c r="P103" s="207">
        <f>NFM!P$74</f>
        <v>0</v>
      </c>
      <c r="Q103" s="207">
        <f>NFM!Q$74</f>
        <v>0</v>
      </c>
      <c r="R103" s="207">
        <f>NFM!R$74</f>
        <v>0</v>
      </c>
      <c r="S103" s="207">
        <f>NFM!S$74</f>
        <v>0</v>
      </c>
      <c r="T103" s="207">
        <f>NFM!T$74</f>
        <v>0</v>
      </c>
      <c r="U103" s="207">
        <f>NFM!U$74</f>
        <v>0</v>
      </c>
      <c r="V103" s="207">
        <f>NFM!V$74</f>
        <v>0</v>
      </c>
      <c r="W103" s="207">
        <f>NFM!W$74</f>
        <v>0</v>
      </c>
    </row>
    <row r="104" spans="1:23" ht="12" customHeight="1" x14ac:dyDescent="0.25">
      <c r="A104" s="14" t="s">
        <v>56</v>
      </c>
      <c r="B104" s="207">
        <f>NFM!B$75</f>
        <v>167.30557717965922</v>
      </c>
      <c r="C104" s="207">
        <f>NFM!C$75</f>
        <v>177.80535586813266</v>
      </c>
      <c r="D104" s="207">
        <f>NFM!D$75</f>
        <v>191.14598825769579</v>
      </c>
      <c r="E104" s="207">
        <f>NFM!E$75</f>
        <v>180.1787200865233</v>
      </c>
      <c r="F104" s="207">
        <f>NFM!F$75</f>
        <v>168.9728536341475</v>
      </c>
      <c r="G104" s="207">
        <f>NFM!G$75</f>
        <v>141.47063590378735</v>
      </c>
      <c r="H104" s="207">
        <f>NFM!H$75</f>
        <v>169.21667996921582</v>
      </c>
      <c r="I104" s="207">
        <f>NFM!I$75</f>
        <v>167.11815506286649</v>
      </c>
      <c r="J104" s="207">
        <f>NFM!J$75</f>
        <v>155.92061704041976</v>
      </c>
      <c r="K104" s="207">
        <f>NFM!K$75</f>
        <v>32.459131215053873</v>
      </c>
      <c r="L104" s="207">
        <f>NFM!L$75</f>
        <v>40.574776708788079</v>
      </c>
      <c r="M104" s="207">
        <f>NFM!M$75</f>
        <v>42.684026990332981</v>
      </c>
      <c r="N104" s="207">
        <f>NFM!N$75</f>
        <v>44.61454737755367</v>
      </c>
      <c r="O104" s="207">
        <f>NFM!O$75</f>
        <v>80.469423552541429</v>
      </c>
      <c r="P104" s="207">
        <f>NFM!P$75</f>
        <v>90.892254896462276</v>
      </c>
      <c r="Q104" s="207">
        <f>NFM!Q$75</f>
        <v>95.628613178165409</v>
      </c>
      <c r="R104" s="207">
        <f>NFM!R$75</f>
        <v>101.251707122772</v>
      </c>
      <c r="S104" s="207">
        <f>NFM!S$75</f>
        <v>113.4161196704932</v>
      </c>
      <c r="T104" s="207">
        <f>NFM!T$75</f>
        <v>131.42692912429419</v>
      </c>
      <c r="U104" s="207">
        <f>NFM!U$75</f>
        <v>127.0688728923803</v>
      </c>
      <c r="V104" s="207">
        <f>NFM!V$75</f>
        <v>102.58782860483061</v>
      </c>
      <c r="W104" s="207">
        <f>NFM!W$75</f>
        <v>117.2621709738187</v>
      </c>
    </row>
    <row r="105" spans="1:23" ht="12" customHeight="1" x14ac:dyDescent="0.25">
      <c r="A105" s="26" t="s">
        <v>44</v>
      </c>
      <c r="B105" s="214">
        <f>NFM!B$76</f>
        <v>118.99407959813468</v>
      </c>
      <c r="C105" s="214">
        <f>NFM!C$76</f>
        <v>123.48853382783936</v>
      </c>
      <c r="D105" s="214">
        <f>NFM!D$76</f>
        <v>133.94310310701189</v>
      </c>
      <c r="E105" s="214">
        <f>NFM!E$76</f>
        <v>126.82973352115381</v>
      </c>
      <c r="F105" s="214">
        <f>NFM!F$76</f>
        <v>122.69376312630948</v>
      </c>
      <c r="G105" s="214">
        <f>NFM!G$76</f>
        <v>110.38446782865802</v>
      </c>
      <c r="H105" s="214">
        <f>NFM!H$76</f>
        <v>114.36110189860096</v>
      </c>
      <c r="I105" s="214">
        <f>NFM!I$76</f>
        <v>108.9545589859701</v>
      </c>
      <c r="J105" s="214">
        <f>NFM!J$76</f>
        <v>97.445371975100613</v>
      </c>
      <c r="K105" s="214">
        <f>NFM!K$76</f>
        <v>0</v>
      </c>
      <c r="L105" s="214">
        <f>NFM!L$76</f>
        <v>0</v>
      </c>
      <c r="M105" s="214">
        <f>NFM!M$76</f>
        <v>0</v>
      </c>
      <c r="N105" s="214">
        <f>NFM!N$76</f>
        <v>0</v>
      </c>
      <c r="O105" s="214">
        <f>NFM!O$76</f>
        <v>0</v>
      </c>
      <c r="P105" s="214">
        <f>NFM!P$76</f>
        <v>0</v>
      </c>
      <c r="Q105" s="214">
        <f>NFM!Q$76</f>
        <v>0</v>
      </c>
      <c r="R105" s="214">
        <f>NFM!R$76</f>
        <v>0</v>
      </c>
      <c r="S105" s="214">
        <f>NFM!S$76</f>
        <v>0</v>
      </c>
      <c r="T105" s="214">
        <f>NFM!T$76</f>
        <v>0</v>
      </c>
      <c r="U105" s="214">
        <f>NFM!U$76</f>
        <v>0</v>
      </c>
      <c r="V105" s="214">
        <f>NFM!V$76</f>
        <v>0</v>
      </c>
      <c r="W105" s="214">
        <f>NFM!W$76</f>
        <v>0</v>
      </c>
    </row>
    <row r="106" spans="1:23" ht="12" customHeight="1" x14ac:dyDescent="0.25">
      <c r="A106" s="27" t="s">
        <v>81</v>
      </c>
      <c r="B106" s="215">
        <f>NFM!B$77</f>
        <v>48.311497581524563</v>
      </c>
      <c r="C106" s="215">
        <f>NFM!C$77</f>
        <v>54.316822040293303</v>
      </c>
      <c r="D106" s="215">
        <f>NFM!D$77</f>
        <v>57.20288515068389</v>
      </c>
      <c r="E106" s="215">
        <f>NFM!E$77</f>
        <v>53.348986565369472</v>
      </c>
      <c r="F106" s="215">
        <f>NFM!F$77</f>
        <v>46.279090507838013</v>
      </c>
      <c r="G106" s="215">
        <f>NFM!G$77</f>
        <v>31.086168075129351</v>
      </c>
      <c r="H106" s="215">
        <f>NFM!H$77</f>
        <v>54.855578070614868</v>
      </c>
      <c r="I106" s="215">
        <f>NFM!I$77</f>
        <v>58.163596076896397</v>
      </c>
      <c r="J106" s="215">
        <f>NFM!J$77</f>
        <v>58.475245065319157</v>
      </c>
      <c r="K106" s="215">
        <f>NFM!K$77</f>
        <v>32.459131215053873</v>
      </c>
      <c r="L106" s="215">
        <f>NFM!L$77</f>
        <v>40.574776708788079</v>
      </c>
      <c r="M106" s="215">
        <f>NFM!M$77</f>
        <v>42.684026990332981</v>
      </c>
      <c r="N106" s="215">
        <f>NFM!N$77</f>
        <v>44.61454737755367</v>
      </c>
      <c r="O106" s="215">
        <f>NFM!O$77</f>
        <v>80.469423552541429</v>
      </c>
      <c r="P106" s="215">
        <f>NFM!P$77</f>
        <v>90.892254896462276</v>
      </c>
      <c r="Q106" s="215">
        <f>NFM!Q$77</f>
        <v>95.628613178165409</v>
      </c>
      <c r="R106" s="215">
        <f>NFM!R$77</f>
        <v>101.251707122772</v>
      </c>
      <c r="S106" s="215">
        <f>NFM!S$77</f>
        <v>113.4161196704932</v>
      </c>
      <c r="T106" s="215">
        <f>NFM!T$77</f>
        <v>131.42692912429419</v>
      </c>
      <c r="U106" s="215">
        <f>NFM!U$77</f>
        <v>127.0688728923803</v>
      </c>
      <c r="V106" s="215">
        <f>NFM!V$77</f>
        <v>102.58782860483061</v>
      </c>
      <c r="W106" s="215">
        <f>NFM!W$77</f>
        <v>117.2621709738187</v>
      </c>
    </row>
    <row r="107" spans="1:23" ht="12" customHeight="1" x14ac:dyDescent="0.25">
      <c r="A107" s="14" t="s">
        <v>45</v>
      </c>
      <c r="B107" s="207">
        <f>NFM!B$78</f>
        <v>1346.4549034759641</v>
      </c>
      <c r="C107" s="207">
        <f>NFM!C$78</f>
        <v>1428.1414141374814</v>
      </c>
      <c r="D107" s="207">
        <f>NFM!D$78</f>
        <v>1299.9193472804654</v>
      </c>
      <c r="E107" s="207">
        <f>NFM!E$78</f>
        <v>1226.7806225714917</v>
      </c>
      <c r="F107" s="207">
        <f>NFM!F$78</f>
        <v>1035.0151818678301</v>
      </c>
      <c r="G107" s="207">
        <f>NFM!G$78</f>
        <v>773.3987890698055</v>
      </c>
      <c r="H107" s="207">
        <f>NFM!H$78</f>
        <v>767.94760430370002</v>
      </c>
      <c r="I107" s="207">
        <f>NFM!I$78</f>
        <v>828.96790941035943</v>
      </c>
      <c r="J107" s="207">
        <f>NFM!J$78</f>
        <v>883.79887343632811</v>
      </c>
      <c r="K107" s="207">
        <f>NFM!K$78</f>
        <v>763.964632383344</v>
      </c>
      <c r="L107" s="207">
        <f>NFM!L$78</f>
        <v>734.89149352848756</v>
      </c>
      <c r="M107" s="207">
        <f>NFM!M$78</f>
        <v>809.98383644581622</v>
      </c>
      <c r="N107" s="207">
        <f>NFM!N$78</f>
        <v>855.23642249534191</v>
      </c>
      <c r="O107" s="207">
        <f>NFM!O$78</f>
        <v>814.505965741507</v>
      </c>
      <c r="P107" s="207">
        <f>NFM!P$78</f>
        <v>835.63453711297916</v>
      </c>
      <c r="Q107" s="207">
        <f>NFM!Q$78</f>
        <v>836.18168581878808</v>
      </c>
      <c r="R107" s="207">
        <f>NFM!R$78</f>
        <v>799.89119809117858</v>
      </c>
      <c r="S107" s="207">
        <f>NFM!S$78</f>
        <v>853.20769223599882</v>
      </c>
      <c r="T107" s="207">
        <f>NFM!T$78</f>
        <v>894.95321698553107</v>
      </c>
      <c r="U107" s="207">
        <f>NFM!U$78</f>
        <v>957.55208757338448</v>
      </c>
      <c r="V107" s="207">
        <f>NFM!V$78</f>
        <v>915.74837746096341</v>
      </c>
      <c r="W107" s="207">
        <f>NFM!W$78</f>
        <v>891.31914290021848</v>
      </c>
    </row>
    <row r="108" spans="1:23" ht="12" customHeight="1" x14ac:dyDescent="0.25">
      <c r="A108" s="13" t="s">
        <v>21</v>
      </c>
      <c r="B108" s="208">
        <f>CHI!B$79</f>
        <v>12463.793922063966</v>
      </c>
      <c r="C108" s="208">
        <f>CHI!C$79</f>
        <v>11740.558991042368</v>
      </c>
      <c r="D108" s="208">
        <f>CHI!D$79</f>
        <v>10563.894172483289</v>
      </c>
      <c r="E108" s="208">
        <f>CHI!E$79</f>
        <v>10120.910165451953</v>
      </c>
      <c r="F108" s="208">
        <f>CHI!F$79</f>
        <v>10269.440996661526</v>
      </c>
      <c r="G108" s="208">
        <f>CHI!G$79</f>
        <v>9835.1592844431507</v>
      </c>
      <c r="H108" s="208">
        <f>CHI!H$79</f>
        <v>10390.588598334127</v>
      </c>
      <c r="I108" s="208">
        <f>CHI!I$79</f>
        <v>10463.074852012489</v>
      </c>
      <c r="J108" s="208">
        <f>CHI!J$79</f>
        <v>11299.39842704576</v>
      </c>
      <c r="K108" s="208">
        <f>CHI!K$79</f>
        <v>10482.367594540709</v>
      </c>
      <c r="L108" s="208">
        <f>CHI!L$79</f>
        <v>11054.704428229879</v>
      </c>
      <c r="M108" s="208">
        <f>CHI!M$79</f>
        <v>11270.074340753634</v>
      </c>
      <c r="N108" s="208">
        <f>CHI!N$79</f>
        <v>11188.400209932597</v>
      </c>
      <c r="O108" s="208">
        <f>CHI!O$79</f>
        <v>11602.580361954788</v>
      </c>
      <c r="P108" s="208">
        <f>CHI!P$79</f>
        <v>11372.426519003006</v>
      </c>
      <c r="Q108" s="208">
        <f>CHI!Q$79</f>
        <v>11145.77794425257</v>
      </c>
      <c r="R108" s="208">
        <f>CHI!R$79</f>
        <v>10885.161620524628</v>
      </c>
      <c r="S108" s="208">
        <f>CHI!S$79</f>
        <v>11759.70151789589</v>
      </c>
      <c r="T108" s="208">
        <f>CHI!T$79</f>
        <v>11229.271219630238</v>
      </c>
      <c r="U108" s="208">
        <f>CHI!U$79</f>
        <v>11336.633554260452</v>
      </c>
      <c r="V108" s="208">
        <f>CHI!V$79</f>
        <v>11498.558054539842</v>
      </c>
      <c r="W108" s="208">
        <f>CHI!W$79</f>
        <v>11475.960563167089</v>
      </c>
    </row>
    <row r="109" spans="1:23" ht="12" customHeight="1" x14ac:dyDescent="0.25">
      <c r="A109" s="14" t="s">
        <v>57</v>
      </c>
      <c r="B109" s="207">
        <f>CHI!B$80</f>
        <v>9655.2051081883801</v>
      </c>
      <c r="C109" s="207">
        <f>CHI!C$80</f>
        <v>9261.4412457394264</v>
      </c>
      <c r="D109" s="207">
        <f>CHI!D$80</f>
        <v>8221.3917785612066</v>
      </c>
      <c r="E109" s="207">
        <f>CHI!E$80</f>
        <v>8262.4527181858248</v>
      </c>
      <c r="F109" s="207">
        <f>CHI!F$80</f>
        <v>8254.4472703370429</v>
      </c>
      <c r="G109" s="207">
        <f>CHI!G$80</f>
        <v>7986.5115689425093</v>
      </c>
      <c r="H109" s="207">
        <f>CHI!H$80</f>
        <v>8365.4861950095674</v>
      </c>
      <c r="I109" s="207">
        <f>CHI!I$80</f>
        <v>8502.0242813569694</v>
      </c>
      <c r="J109" s="207">
        <f>CHI!J$80</f>
        <v>8951.6889038610207</v>
      </c>
      <c r="K109" s="207">
        <f>CHI!K$80</f>
        <v>7278.7495357885709</v>
      </c>
      <c r="L109" s="207">
        <f>CHI!L$80</f>
        <v>7627.7903417184898</v>
      </c>
      <c r="M109" s="207">
        <f>CHI!M$80</f>
        <v>8965.70806261699</v>
      </c>
      <c r="N109" s="207">
        <f>CHI!N$80</f>
        <v>9859.4364668113467</v>
      </c>
      <c r="O109" s="207">
        <f>CHI!O$80</f>
        <v>10082.969566753305</v>
      </c>
      <c r="P109" s="207">
        <f>CHI!P$80</f>
        <v>9892.018905581579</v>
      </c>
      <c r="Q109" s="207">
        <f>CHI!Q$80</f>
        <v>9041.75133288303</v>
      </c>
      <c r="R109" s="207">
        <f>CHI!R$80</f>
        <v>8757.2288263729315</v>
      </c>
      <c r="S109" s="207">
        <f>CHI!S$80</f>
        <v>9689.343595651213</v>
      </c>
      <c r="T109" s="207">
        <f>CHI!T$80</f>
        <v>8083.8700790344865</v>
      </c>
      <c r="U109" s="207">
        <f>CHI!U$80</f>
        <v>7981.5920275867184</v>
      </c>
      <c r="V109" s="207">
        <f>CHI!V$80</f>
        <v>8247.1109049870029</v>
      </c>
      <c r="W109" s="207">
        <f>CHI!W$80</f>
        <v>8071.3592690564765</v>
      </c>
    </row>
    <row r="110" spans="1:23" ht="12" customHeight="1" x14ac:dyDescent="0.25">
      <c r="A110" s="14" t="s">
        <v>47</v>
      </c>
      <c r="B110" s="207">
        <f>CHI!B$81</f>
        <v>2788.0405939426105</v>
      </c>
      <c r="C110" s="207">
        <f>CHI!C$81</f>
        <v>2440.927619077986</v>
      </c>
      <c r="D110" s="207">
        <f>CHI!D$81</f>
        <v>2276.4453998344629</v>
      </c>
      <c r="E110" s="207">
        <f>CHI!E$81</f>
        <v>1800.1205032591229</v>
      </c>
      <c r="F110" s="207">
        <f>CHI!F$81</f>
        <v>1948.1570794889847</v>
      </c>
      <c r="G110" s="207">
        <f>CHI!G$81</f>
        <v>1774.9117261664924</v>
      </c>
      <c r="H110" s="207">
        <f>CHI!H$81</f>
        <v>1949.482072180565</v>
      </c>
      <c r="I110" s="207">
        <f>CHI!I$81</f>
        <v>1841.9881877045643</v>
      </c>
      <c r="J110" s="207">
        <f>CHI!J$81</f>
        <v>2191.3257775036732</v>
      </c>
      <c r="K110" s="207">
        <f>CHI!K$81</f>
        <v>3036.6391552451732</v>
      </c>
      <c r="L110" s="207">
        <f>CHI!L$81</f>
        <v>3252.0847539999149</v>
      </c>
      <c r="M110" s="207">
        <f>CHI!M$81</f>
        <v>2155.4239895626665</v>
      </c>
      <c r="N110" s="207">
        <f>CHI!N$81</f>
        <v>1172.7043568335305</v>
      </c>
      <c r="O110" s="207">
        <f>CHI!O$81</f>
        <v>1357.184650309458</v>
      </c>
      <c r="P110" s="207">
        <f>CHI!P$81</f>
        <v>1300.0117297182255</v>
      </c>
      <c r="Q110" s="207">
        <f>CHI!Q$81</f>
        <v>1926.5955967622115</v>
      </c>
      <c r="R110" s="207">
        <f>CHI!R$81</f>
        <v>1960.0036801299468</v>
      </c>
      <c r="S110" s="207">
        <f>CHI!S$81</f>
        <v>1916.5965193476436</v>
      </c>
      <c r="T110" s="207">
        <f>CHI!T$81</f>
        <v>3012.683369340622</v>
      </c>
      <c r="U110" s="207">
        <f>CHI!U$81</f>
        <v>3213.5960760116091</v>
      </c>
      <c r="V110" s="207">
        <f>CHI!V$81</f>
        <v>3113.4125051284432</v>
      </c>
      <c r="W110" s="207">
        <f>CHI!W$81</f>
        <v>3244.7218873165066</v>
      </c>
    </row>
    <row r="111" spans="1:23" ht="12" customHeight="1" x14ac:dyDescent="0.25">
      <c r="A111" s="14" t="s">
        <v>48</v>
      </c>
      <c r="B111" s="207">
        <f>CHI!B$82</f>
        <v>20.548219932974838</v>
      </c>
      <c r="C111" s="207">
        <f>CHI!C$82</f>
        <v>38.190126224954952</v>
      </c>
      <c r="D111" s="207">
        <f>CHI!D$82</f>
        <v>66.056994087618747</v>
      </c>
      <c r="E111" s="207">
        <f>CHI!E$82</f>
        <v>58.336944007005613</v>
      </c>
      <c r="F111" s="207">
        <f>CHI!F$82</f>
        <v>66.836646835498755</v>
      </c>
      <c r="G111" s="207">
        <f>CHI!G$82</f>
        <v>73.735989334149295</v>
      </c>
      <c r="H111" s="207">
        <f>CHI!H$82</f>
        <v>75.620331143994292</v>
      </c>
      <c r="I111" s="207">
        <f>CHI!I$82</f>
        <v>119.0623829509543</v>
      </c>
      <c r="J111" s="207">
        <f>CHI!J$82</f>
        <v>156.3837456810671</v>
      </c>
      <c r="K111" s="207">
        <f>CHI!K$82</f>
        <v>166.97890350696429</v>
      </c>
      <c r="L111" s="207">
        <f>CHI!L$82</f>
        <v>174.82933251147361</v>
      </c>
      <c r="M111" s="207">
        <f>CHI!M$82</f>
        <v>148.94228857397599</v>
      </c>
      <c r="N111" s="207">
        <f>CHI!N$82</f>
        <v>156.25938628771999</v>
      </c>
      <c r="O111" s="207">
        <f>CHI!O$82</f>
        <v>162.42614489202381</v>
      </c>
      <c r="P111" s="207">
        <f>CHI!P$82</f>
        <v>180.39588370320089</v>
      </c>
      <c r="Q111" s="207">
        <f>CHI!Q$82</f>
        <v>177.43101460732771</v>
      </c>
      <c r="R111" s="207">
        <f>CHI!R$82</f>
        <v>167.9291140217494</v>
      </c>
      <c r="S111" s="207">
        <f>CHI!S$82</f>
        <v>153.7614028970327</v>
      </c>
      <c r="T111" s="207">
        <f>CHI!T$82</f>
        <v>132.71777125512969</v>
      </c>
      <c r="U111" s="207">
        <f>CHI!U$82</f>
        <v>141.4454506621241</v>
      </c>
      <c r="V111" s="207">
        <f>CHI!V$82</f>
        <v>138.0346444243965</v>
      </c>
      <c r="W111" s="207">
        <f>CHI!W$82</f>
        <v>159.87940679410551</v>
      </c>
    </row>
    <row r="112" spans="1:23" ht="12" customHeight="1" x14ac:dyDescent="0.25">
      <c r="A112" s="13" t="s">
        <v>22</v>
      </c>
      <c r="B112" s="208">
        <f>NMM!B$59</f>
        <v>17332.882117292575</v>
      </c>
      <c r="C112" s="208">
        <f>NMM!C$59</f>
        <v>14933.310589951674</v>
      </c>
      <c r="D112" s="208">
        <f>NMM!D$59</f>
        <v>14118.186070629363</v>
      </c>
      <c r="E112" s="208">
        <f>NMM!E$59</f>
        <v>14616.989755554565</v>
      </c>
      <c r="F112" s="208">
        <f>NMM!F$59</f>
        <v>15683.516892412707</v>
      </c>
      <c r="G112" s="208">
        <f>NMM!G$59</f>
        <v>15545.580302399709</v>
      </c>
      <c r="H112" s="208">
        <f>NMM!H$59</f>
        <v>16911.151071885324</v>
      </c>
      <c r="I112" s="208">
        <f>NMM!I$59</f>
        <v>19468.813384340599</v>
      </c>
      <c r="J112" s="208">
        <f>NMM!J$59</f>
        <v>18073.130731095895</v>
      </c>
      <c r="K112" s="208">
        <f>NMM!K$59</f>
        <v>16482.806430675228</v>
      </c>
      <c r="L112" s="208">
        <f>NMM!L$59</f>
        <v>17830.998903934014</v>
      </c>
      <c r="M112" s="208">
        <f>NMM!M$59</f>
        <v>20180.832960384345</v>
      </c>
      <c r="N112" s="208">
        <f>NMM!N$59</f>
        <v>17857.158106808089</v>
      </c>
      <c r="O112" s="208">
        <f>NMM!O$59</f>
        <v>16806.803588149771</v>
      </c>
      <c r="P112" s="208">
        <f>NMM!P$59</f>
        <v>17864.618852492986</v>
      </c>
      <c r="Q112" s="208">
        <f>NMM!Q$59</f>
        <v>17614.409484703967</v>
      </c>
      <c r="R112" s="208">
        <f>NMM!R$59</f>
        <v>18838.389049498903</v>
      </c>
      <c r="S112" s="208">
        <f>NMM!S$59</f>
        <v>19999.72256196001</v>
      </c>
      <c r="T112" s="208">
        <f>NMM!T$59</f>
        <v>21333.005254240499</v>
      </c>
      <c r="U112" s="208">
        <f>NMM!U$59</f>
        <v>21706.029678715855</v>
      </c>
      <c r="V112" s="208">
        <f>NMM!V$59</f>
        <v>20993.353293305023</v>
      </c>
      <c r="W112" s="208">
        <f>NMM!W$59</f>
        <v>21395.98623668588</v>
      </c>
    </row>
    <row r="113" spans="1:23" ht="12" customHeight="1" x14ac:dyDescent="0.25">
      <c r="A113" s="14" t="s">
        <v>49</v>
      </c>
      <c r="B113" s="207">
        <f>NMM!B$60</f>
        <v>12336.194828957339</v>
      </c>
      <c r="C113" s="207">
        <f>NMM!C$60</f>
        <v>9821.7685372706837</v>
      </c>
      <c r="D113" s="207">
        <f>NMM!D$60</f>
        <v>9097.963283713927</v>
      </c>
      <c r="E113" s="207">
        <f>NMM!E$60</f>
        <v>9300.5311913831556</v>
      </c>
      <c r="F113" s="207">
        <f>NMM!F$60</f>
        <v>10074.90210174114</v>
      </c>
      <c r="G113" s="207">
        <f>NMM!G$60</f>
        <v>9850.12033637083</v>
      </c>
      <c r="H113" s="207">
        <f>NMM!H$60</f>
        <v>11540.54883558453</v>
      </c>
      <c r="I113" s="207">
        <f>NMM!I$60</f>
        <v>13149.397678291931</v>
      </c>
      <c r="J113" s="207">
        <f>NMM!J$60</f>
        <v>12578.923877335495</v>
      </c>
      <c r="K113" s="207">
        <f>NMM!K$60</f>
        <v>11019.083282333135</v>
      </c>
      <c r="L113" s="207">
        <f>NMM!L$60</f>
        <v>11709.867498529922</v>
      </c>
      <c r="M113" s="207">
        <f>NMM!M$60</f>
        <v>13817.949435717012</v>
      </c>
      <c r="N113" s="207">
        <f>NMM!N$60</f>
        <v>11685.895129639399</v>
      </c>
      <c r="O113" s="207">
        <f>NMM!O$60</f>
        <v>10725.591495424927</v>
      </c>
      <c r="P113" s="207">
        <f>NMM!P$60</f>
        <v>11768.433719951327</v>
      </c>
      <c r="Q113" s="207">
        <f>NMM!Q$60</f>
        <v>11645.913796355046</v>
      </c>
      <c r="R113" s="207">
        <f>NMM!R$60</f>
        <v>12260.490633528716</v>
      </c>
      <c r="S113" s="207">
        <f>NMM!S$60</f>
        <v>13271.87624628728</v>
      </c>
      <c r="T113" s="207">
        <f>NMM!T$60</f>
        <v>14470.24389006331</v>
      </c>
      <c r="U113" s="207">
        <f>NMM!U$60</f>
        <v>14468.803792842247</v>
      </c>
      <c r="V113" s="207">
        <f>NMM!V$60</f>
        <v>14068.218112698432</v>
      </c>
      <c r="W113" s="207">
        <f>NMM!W$60</f>
        <v>13961.591033715722</v>
      </c>
    </row>
    <row r="114" spans="1:23" ht="12" customHeight="1" x14ac:dyDescent="0.25">
      <c r="A114" s="14" t="s">
        <v>50</v>
      </c>
      <c r="B114" s="207">
        <f>NMM!B$61</f>
        <v>3647.369573611219</v>
      </c>
      <c r="C114" s="207">
        <f>NMM!C$61</f>
        <v>3856.855759822749</v>
      </c>
      <c r="D114" s="207">
        <f>NMM!D$61</f>
        <v>3738.1099560332323</v>
      </c>
      <c r="E114" s="207">
        <f>NMM!E$61</f>
        <v>3992.6556371624265</v>
      </c>
      <c r="F114" s="207">
        <f>NMM!F$61</f>
        <v>4187.7076359788589</v>
      </c>
      <c r="G114" s="207">
        <f>NMM!G$61</f>
        <v>4373.2746365757357</v>
      </c>
      <c r="H114" s="207">
        <f>NMM!H$61</f>
        <v>3947.4008880787442</v>
      </c>
      <c r="I114" s="207">
        <f>NMM!I$61</f>
        <v>4823.9220050643071</v>
      </c>
      <c r="J114" s="207">
        <f>NMM!J$61</f>
        <v>3987.1920885371587</v>
      </c>
      <c r="K114" s="207">
        <f>NMM!K$61</f>
        <v>4081.4156531731205</v>
      </c>
      <c r="L114" s="207">
        <f>NMM!L$61</f>
        <v>4616.9183901921142</v>
      </c>
      <c r="M114" s="207">
        <f>NMM!M$61</f>
        <v>4738.8092916117075</v>
      </c>
      <c r="N114" s="207">
        <f>NMM!N$61</f>
        <v>4564.3100271181283</v>
      </c>
      <c r="O114" s="207">
        <f>NMM!O$61</f>
        <v>4534.5648513749238</v>
      </c>
      <c r="P114" s="207">
        <f>NMM!P$61</f>
        <v>4525.4389962195874</v>
      </c>
      <c r="Q114" s="207">
        <f>NMM!Q$61</f>
        <v>4457.1778979373521</v>
      </c>
      <c r="R114" s="207">
        <f>NMM!R$61</f>
        <v>4883.573176419136</v>
      </c>
      <c r="S114" s="207">
        <f>NMM!S$61</f>
        <v>4981.9534900522012</v>
      </c>
      <c r="T114" s="207">
        <f>NMM!T$61</f>
        <v>5123.4975274178723</v>
      </c>
      <c r="U114" s="207">
        <f>NMM!U$61</f>
        <v>5309.7560275258711</v>
      </c>
      <c r="V114" s="207">
        <f>NMM!V$61</f>
        <v>5034.0847182877878</v>
      </c>
      <c r="W114" s="207">
        <f>NMM!W$61</f>
        <v>5434.2209664735583</v>
      </c>
    </row>
    <row r="115" spans="1:23" ht="12" customHeight="1" x14ac:dyDescent="0.25">
      <c r="A115" s="14" t="s">
        <v>58</v>
      </c>
      <c r="B115" s="207">
        <f>NMM!B$62</f>
        <v>1349.3177147240172</v>
      </c>
      <c r="C115" s="207">
        <f>NMM!C$62</f>
        <v>1254.686292858242</v>
      </c>
      <c r="D115" s="207">
        <f>NMM!D$62</f>
        <v>1282.1128308822049</v>
      </c>
      <c r="E115" s="207">
        <f>NMM!E$62</f>
        <v>1323.8029270089833</v>
      </c>
      <c r="F115" s="207">
        <f>NMM!F$62</f>
        <v>1420.9071546927075</v>
      </c>
      <c r="G115" s="207">
        <f>NMM!G$62</f>
        <v>1322.1853294531422</v>
      </c>
      <c r="H115" s="207">
        <f>NMM!H$62</f>
        <v>1423.2013482220509</v>
      </c>
      <c r="I115" s="207">
        <f>NMM!I$62</f>
        <v>1495.49370098436</v>
      </c>
      <c r="J115" s="207">
        <f>NMM!J$62</f>
        <v>1507.0147652232395</v>
      </c>
      <c r="K115" s="207">
        <f>NMM!K$62</f>
        <v>1382.3074951689737</v>
      </c>
      <c r="L115" s="207">
        <f>NMM!L$62</f>
        <v>1504.2130152119805</v>
      </c>
      <c r="M115" s="207">
        <f>NMM!M$62</f>
        <v>1624.0742330556225</v>
      </c>
      <c r="N115" s="207">
        <f>NMM!N$62</f>
        <v>1606.952950050561</v>
      </c>
      <c r="O115" s="207">
        <f>NMM!O$62</f>
        <v>1546.6472413499207</v>
      </c>
      <c r="P115" s="207">
        <f>NMM!P$62</f>
        <v>1570.7461363220709</v>
      </c>
      <c r="Q115" s="207">
        <f>NMM!Q$62</f>
        <v>1511.3177904115703</v>
      </c>
      <c r="R115" s="207">
        <f>NMM!R$62</f>
        <v>1694.3252395510506</v>
      </c>
      <c r="S115" s="207">
        <f>NMM!S$62</f>
        <v>1745.8928256205299</v>
      </c>
      <c r="T115" s="207">
        <f>NMM!T$62</f>
        <v>1739.2638367593174</v>
      </c>
      <c r="U115" s="207">
        <f>NMM!U$62</f>
        <v>1927.4698583477357</v>
      </c>
      <c r="V115" s="207">
        <f>NMM!V$62</f>
        <v>1891.0504623188044</v>
      </c>
      <c r="W115" s="207">
        <f>NMM!W$62</f>
        <v>2000.1742364965976</v>
      </c>
    </row>
    <row r="116" spans="1:23" ht="12" customHeight="1" x14ac:dyDescent="0.25">
      <c r="A116" s="13" t="s">
        <v>23</v>
      </c>
      <c r="B116" s="208">
        <f>PPA!B$57</f>
        <v>1726.6496336174339</v>
      </c>
      <c r="C116" s="208">
        <f>PPA!C$57</f>
        <v>1718.2318951646896</v>
      </c>
      <c r="D116" s="208">
        <f>PPA!D$57</f>
        <v>1600.3818797748484</v>
      </c>
      <c r="E116" s="208">
        <f>PPA!E$57</f>
        <v>1625.3926929541985</v>
      </c>
      <c r="F116" s="208">
        <f>PPA!F$57</f>
        <v>1632.4183696140856</v>
      </c>
      <c r="G116" s="208">
        <f>PPA!G$57</f>
        <v>1559.7283851166087</v>
      </c>
      <c r="H116" s="208">
        <f>PPA!H$57</f>
        <v>1429.8627708168056</v>
      </c>
      <c r="I116" s="208">
        <f>PPA!I$57</f>
        <v>1306.1632907353783</v>
      </c>
      <c r="J116" s="208">
        <f>PPA!J$57</f>
        <v>1170.6591855673066</v>
      </c>
      <c r="K116" s="208">
        <f>PPA!K$57</f>
        <v>1237.1467684257198</v>
      </c>
      <c r="L116" s="208">
        <f>PPA!L$57</f>
        <v>1397.6933237592534</v>
      </c>
      <c r="M116" s="208">
        <f>PPA!M$57</f>
        <v>1479.9864432534127</v>
      </c>
      <c r="N116" s="208">
        <f>PPA!N$57</f>
        <v>1454.5131536765605</v>
      </c>
      <c r="O116" s="208">
        <f>PPA!O$57</f>
        <v>1585.2877401204946</v>
      </c>
      <c r="P116" s="208">
        <f>PPA!P$57</f>
        <v>1597.2478134723858</v>
      </c>
      <c r="Q116" s="208">
        <f>PPA!Q$57</f>
        <v>1590.9854828632169</v>
      </c>
      <c r="R116" s="208">
        <f>PPA!R$57</f>
        <v>1530.3022941519139</v>
      </c>
      <c r="S116" s="208">
        <f>PPA!S$57</f>
        <v>1491.3375964434154</v>
      </c>
      <c r="T116" s="208">
        <f>PPA!T$57</f>
        <v>1310.7188285208133</v>
      </c>
      <c r="U116" s="208">
        <f>PPA!U$57</f>
        <v>1482.8682898924733</v>
      </c>
      <c r="V116" s="208">
        <f>PPA!V$57</f>
        <v>1340.9154931117814</v>
      </c>
      <c r="W116" s="208">
        <f>PPA!W$57</f>
        <v>1442.0587072998212</v>
      </c>
    </row>
    <row r="117" spans="1:23" ht="12" customHeight="1" x14ac:dyDescent="0.25">
      <c r="A117" s="14" t="s">
        <v>52</v>
      </c>
      <c r="B117" s="207">
        <f>PPA!B$58</f>
        <v>604.48506257243741</v>
      </c>
      <c r="C117" s="207">
        <f>PPA!C$58</f>
        <v>564.65059070493351</v>
      </c>
      <c r="D117" s="207">
        <f>PPA!D$58</f>
        <v>495.2026687280981</v>
      </c>
      <c r="E117" s="207">
        <f>PPA!E$58</f>
        <v>485.3909668967687</v>
      </c>
      <c r="F117" s="207">
        <f>PPA!F$58</f>
        <v>460.18608011532251</v>
      </c>
      <c r="G117" s="207">
        <f>PPA!G$58</f>
        <v>427.5520250083091</v>
      </c>
      <c r="H117" s="207">
        <f>PPA!H$58</f>
        <v>386.67724786676649</v>
      </c>
      <c r="I117" s="207">
        <f>PPA!I$58</f>
        <v>330.48574230782339</v>
      </c>
      <c r="J117" s="207">
        <f>PPA!J$58</f>
        <v>295.10220828276562</v>
      </c>
      <c r="K117" s="207">
        <f>PPA!K$58</f>
        <v>288.3387444820894</v>
      </c>
      <c r="L117" s="207">
        <f>PPA!L$58</f>
        <v>313.24651130456732</v>
      </c>
      <c r="M117" s="207">
        <f>PPA!M$58</f>
        <v>332.51789788652258</v>
      </c>
      <c r="N117" s="207">
        <f>PPA!N$58</f>
        <v>304.73398373295299</v>
      </c>
      <c r="O117" s="207">
        <f>PPA!O$58</f>
        <v>340.13244667473538</v>
      </c>
      <c r="P117" s="207">
        <f>PPA!P$58</f>
        <v>326.54496874974052</v>
      </c>
      <c r="Q117" s="207">
        <f>PPA!Q$58</f>
        <v>321.34052376974381</v>
      </c>
      <c r="R117" s="207">
        <f>PPA!R$58</f>
        <v>306.43314231764327</v>
      </c>
      <c r="S117" s="207">
        <f>PPA!S$58</f>
        <v>384.74549044028072</v>
      </c>
      <c r="T117" s="207">
        <f>PPA!T$58</f>
        <v>331.3246290698238</v>
      </c>
      <c r="U117" s="207">
        <f>PPA!U$58</f>
        <v>356.79459768778378</v>
      </c>
      <c r="V117" s="207">
        <f>PPA!V$58</f>
        <v>329.7403583592461</v>
      </c>
      <c r="W117" s="207">
        <f>PPA!W$58</f>
        <v>330.98067497745978</v>
      </c>
    </row>
    <row r="118" spans="1:23" ht="12" customHeight="1" x14ac:dyDescent="0.25">
      <c r="A118" s="14" t="s">
        <v>59</v>
      </c>
      <c r="B118" s="207">
        <f>PPA!B$59</f>
        <v>1111.5451507139239</v>
      </c>
      <c r="C118" s="207">
        <f>PPA!C$59</f>
        <v>1143.8957989875771</v>
      </c>
      <c r="D118" s="207">
        <f>PPA!D$59</f>
        <v>1096.311214260523</v>
      </c>
      <c r="E118" s="207">
        <f>PPA!E$59</f>
        <v>1129.837186370283</v>
      </c>
      <c r="F118" s="207">
        <f>PPA!F$59</f>
        <v>1159.9974296057319</v>
      </c>
      <c r="G118" s="207">
        <f>PPA!G$59</f>
        <v>1123.5103554611619</v>
      </c>
      <c r="H118" s="207">
        <f>PPA!H$59</f>
        <v>1033.4951378035271</v>
      </c>
      <c r="I118" s="207">
        <f>PPA!I$59</f>
        <v>966.00312040362178</v>
      </c>
      <c r="J118" s="207">
        <f>PPA!J$59</f>
        <v>865.19572661099767</v>
      </c>
      <c r="K118" s="207">
        <f>PPA!K$59</f>
        <v>939.86366253557776</v>
      </c>
      <c r="L118" s="207">
        <f>PPA!L$59</f>
        <v>1075.7126415486689</v>
      </c>
      <c r="M118" s="207">
        <f>PPA!M$59</f>
        <v>1139.1023134072791</v>
      </c>
      <c r="N118" s="207">
        <f>PPA!N$59</f>
        <v>1141.8178375557809</v>
      </c>
      <c r="O118" s="207">
        <f>PPA!O$59</f>
        <v>1232.8586568775099</v>
      </c>
      <c r="P118" s="207">
        <f>PPA!P$59</f>
        <v>1258.0920300909941</v>
      </c>
      <c r="Q118" s="207">
        <f>PPA!Q$59</f>
        <v>1256.5194233694069</v>
      </c>
      <c r="R118" s="207">
        <f>PPA!R$59</f>
        <v>1207.7913244996671</v>
      </c>
      <c r="S118" s="207">
        <f>PPA!S$59</f>
        <v>1089.1956260477641</v>
      </c>
      <c r="T118" s="207">
        <f>PPA!T$59</f>
        <v>962.19684525278285</v>
      </c>
      <c r="U118" s="207">
        <f>PPA!U$59</f>
        <v>1106.624301511554</v>
      </c>
      <c r="V118" s="207">
        <f>PPA!V$59</f>
        <v>993.21615427188169</v>
      </c>
      <c r="W118" s="207">
        <f>PPA!W$59</f>
        <v>1101.2465611257351</v>
      </c>
    </row>
    <row r="119" spans="1:23" ht="12" customHeight="1" x14ac:dyDescent="0.25">
      <c r="A119" s="14" t="s">
        <v>60</v>
      </c>
      <c r="B119" s="207">
        <f>PPA!B$60</f>
        <v>10.61942033107259</v>
      </c>
      <c r="C119" s="207">
        <f>PPA!C$60</f>
        <v>9.6855054721789315</v>
      </c>
      <c r="D119" s="207">
        <f>PPA!D$60</f>
        <v>8.8679967862271596</v>
      </c>
      <c r="E119" s="207">
        <f>PPA!E$60</f>
        <v>10.164539687146879</v>
      </c>
      <c r="F119" s="207">
        <f>PPA!F$60</f>
        <v>12.23485989303118</v>
      </c>
      <c r="G119" s="207">
        <f>PPA!G$60</f>
        <v>8.6660046471377434</v>
      </c>
      <c r="H119" s="207">
        <f>PPA!H$60</f>
        <v>9.6903851465120852</v>
      </c>
      <c r="I119" s="207">
        <f>PPA!I$60</f>
        <v>9.6744280239332578</v>
      </c>
      <c r="J119" s="207">
        <f>PPA!J$60</f>
        <v>10.3612506735432</v>
      </c>
      <c r="K119" s="207">
        <f>PPA!K$60</f>
        <v>8.9443614080526732</v>
      </c>
      <c r="L119" s="207">
        <f>PPA!L$60</f>
        <v>8.734170906017269</v>
      </c>
      <c r="M119" s="207">
        <f>PPA!M$60</f>
        <v>8.366231959610948</v>
      </c>
      <c r="N119" s="207">
        <f>PPA!N$60</f>
        <v>7.9613323878265403</v>
      </c>
      <c r="O119" s="207">
        <f>PPA!O$60</f>
        <v>12.296636568249451</v>
      </c>
      <c r="P119" s="207">
        <f>PPA!P$60</f>
        <v>12.6108146316512</v>
      </c>
      <c r="Q119" s="207">
        <f>PPA!Q$60</f>
        <v>13.1255357240662</v>
      </c>
      <c r="R119" s="207">
        <f>PPA!R$60</f>
        <v>16.077827334603519</v>
      </c>
      <c r="S119" s="207">
        <f>PPA!S$60</f>
        <v>17.396479955370449</v>
      </c>
      <c r="T119" s="207">
        <f>PPA!T$60</f>
        <v>17.19735419820687</v>
      </c>
      <c r="U119" s="207">
        <f>PPA!U$60</f>
        <v>19.449390693135381</v>
      </c>
      <c r="V119" s="207">
        <f>PPA!V$60</f>
        <v>17.958980480653661</v>
      </c>
      <c r="W119" s="207">
        <f>PPA!W$60</f>
        <v>9.8314711966264454</v>
      </c>
    </row>
    <row r="120" spans="1:23" ht="12" customHeight="1" x14ac:dyDescent="0.25">
      <c r="A120" s="15" t="s">
        <v>61</v>
      </c>
      <c r="B120" s="209">
        <f>FBT!B$33</f>
        <v>5691.1240970117387</v>
      </c>
      <c r="C120" s="209">
        <f>FBT!C$33</f>
        <v>5403.4957652495086</v>
      </c>
      <c r="D120" s="209">
        <f>FBT!D$33</f>
        <v>5689.7187003099607</v>
      </c>
      <c r="E120" s="209">
        <f>FBT!E$33</f>
        <v>5549.7355373211694</v>
      </c>
      <c r="F120" s="209">
        <f>FBT!F$33</f>
        <v>5287.842584392647</v>
      </c>
      <c r="G120" s="209">
        <f>FBT!G$33</f>
        <v>5231.523687335959</v>
      </c>
      <c r="H120" s="209">
        <f>FBT!H$33</f>
        <v>4708.598206550746</v>
      </c>
      <c r="I120" s="209">
        <f>FBT!I$33</f>
        <v>4788.4955416564862</v>
      </c>
      <c r="J120" s="209">
        <f>FBT!J$33</f>
        <v>4328.8950943393447</v>
      </c>
      <c r="K120" s="209">
        <f>FBT!K$33</f>
        <v>4097.1668470027953</v>
      </c>
      <c r="L120" s="209">
        <f>FBT!L$33</f>
        <v>4095.4010505336319</v>
      </c>
      <c r="M120" s="209">
        <f>FBT!M$33</f>
        <v>4054.4089084214752</v>
      </c>
      <c r="N120" s="209">
        <f>FBT!N$33</f>
        <v>4207.9397380886658</v>
      </c>
      <c r="O120" s="209">
        <f>FBT!O$33</f>
        <v>4037.201598816916</v>
      </c>
      <c r="P120" s="209">
        <f>FBT!P$33</f>
        <v>4020.3253925701051</v>
      </c>
      <c r="Q120" s="209">
        <f>FBT!Q$33</f>
        <v>3813.5217804816398</v>
      </c>
      <c r="R120" s="209">
        <f>FBT!R$33</f>
        <v>3990.224044926706</v>
      </c>
      <c r="S120" s="209">
        <f>FBT!S$33</f>
        <v>4176.8089594553448</v>
      </c>
      <c r="T120" s="209">
        <f>FBT!T$33</f>
        <v>4553.2900351159078</v>
      </c>
      <c r="U120" s="209">
        <f>FBT!U$33</f>
        <v>4466.0591452879826</v>
      </c>
      <c r="V120" s="209">
        <f>FBT!V$33</f>
        <v>4200.4686834569529</v>
      </c>
      <c r="W120" s="209">
        <f>FBT!W$33</f>
        <v>4173.4622462748348</v>
      </c>
    </row>
    <row r="121" spans="1:23" ht="12" customHeight="1" x14ac:dyDescent="0.25">
      <c r="A121" s="12" t="s">
        <v>62</v>
      </c>
      <c r="B121" s="207">
        <f>TRE!B$33</f>
        <v>704.99168557383871</v>
      </c>
      <c r="C121" s="207">
        <f>TRE!C$33</f>
        <v>561.48523403287072</v>
      </c>
      <c r="D121" s="207">
        <f>TRE!D$33</f>
        <v>446.70162681428161</v>
      </c>
      <c r="E121" s="207">
        <f>TRE!E$33</f>
        <v>472.07140054241972</v>
      </c>
      <c r="F121" s="207">
        <f>TRE!F$33</f>
        <v>448.47163080288328</v>
      </c>
      <c r="G121" s="207">
        <f>TRE!G$33</f>
        <v>476.61752404394872</v>
      </c>
      <c r="H121" s="207">
        <f>TRE!H$33</f>
        <v>469.56626519165962</v>
      </c>
      <c r="I121" s="207">
        <f>TRE!I$33</f>
        <v>455.93584156922208</v>
      </c>
      <c r="J121" s="207">
        <f>TRE!J$33</f>
        <v>422.08303591293742</v>
      </c>
      <c r="K121" s="207">
        <f>TRE!K$33</f>
        <v>346.91793091471828</v>
      </c>
      <c r="L121" s="207">
        <f>TRE!L$33</f>
        <v>365.03128350198489</v>
      </c>
      <c r="M121" s="207">
        <f>TRE!M$33</f>
        <v>324.59243692646879</v>
      </c>
      <c r="N121" s="207">
        <f>TRE!N$33</f>
        <v>338.09074499571932</v>
      </c>
      <c r="O121" s="207">
        <f>TRE!O$33</f>
        <v>367.70122075670918</v>
      </c>
      <c r="P121" s="207">
        <f>TRE!P$33</f>
        <v>331.24698097362608</v>
      </c>
      <c r="Q121" s="207">
        <f>TRE!Q$33</f>
        <v>322.85121296947727</v>
      </c>
      <c r="R121" s="207">
        <f>TRE!R$33</f>
        <v>347.92521077380638</v>
      </c>
      <c r="S121" s="207">
        <f>TRE!S$33</f>
        <v>334.16248101910202</v>
      </c>
      <c r="T121" s="207">
        <f>TRE!T$33</f>
        <v>403.04770662622008</v>
      </c>
      <c r="U121" s="207">
        <f>TRE!U$33</f>
        <v>418.3121726030343</v>
      </c>
      <c r="V121" s="207">
        <f>TRE!V$33</f>
        <v>386.67460303532022</v>
      </c>
      <c r="W121" s="207">
        <f>TRE!W$33</f>
        <v>327.46925519804819</v>
      </c>
    </row>
    <row r="122" spans="1:23" ht="12" customHeight="1" x14ac:dyDescent="0.25">
      <c r="A122" s="12" t="s">
        <v>63</v>
      </c>
      <c r="B122" s="207">
        <f>MAE!B$33</f>
        <v>1585.0075017265419</v>
      </c>
      <c r="C122" s="207">
        <f>MAE!C$33</f>
        <v>1406.319821140356</v>
      </c>
      <c r="D122" s="207">
        <f>MAE!D$33</f>
        <v>1247.920925624923</v>
      </c>
      <c r="E122" s="207">
        <f>MAE!E$33</f>
        <v>1217.728446700585</v>
      </c>
      <c r="F122" s="207">
        <f>MAE!F$33</f>
        <v>1111.446979739771</v>
      </c>
      <c r="G122" s="207">
        <f>MAE!G$33</f>
        <v>1063.3047586315281</v>
      </c>
      <c r="H122" s="207">
        <f>MAE!H$33</f>
        <v>995.65545697571679</v>
      </c>
      <c r="I122" s="207">
        <f>MAE!I$33</f>
        <v>937.23054168983685</v>
      </c>
      <c r="J122" s="207">
        <f>MAE!J$33</f>
        <v>879.17332449066521</v>
      </c>
      <c r="K122" s="207">
        <f>MAE!K$33</f>
        <v>723.59647700388132</v>
      </c>
      <c r="L122" s="207">
        <f>MAE!L$33</f>
        <v>787.01719638185205</v>
      </c>
      <c r="M122" s="207">
        <f>MAE!M$33</f>
        <v>756.97375382171799</v>
      </c>
      <c r="N122" s="207">
        <f>MAE!N$33</f>
        <v>789.88900702524893</v>
      </c>
      <c r="O122" s="207">
        <f>MAE!O$33</f>
        <v>788.92260002646867</v>
      </c>
      <c r="P122" s="207">
        <f>MAE!P$33</f>
        <v>797.54927606787749</v>
      </c>
      <c r="Q122" s="207">
        <f>MAE!Q$33</f>
        <v>846.03929264486169</v>
      </c>
      <c r="R122" s="207">
        <f>MAE!R$33</f>
        <v>738.76355850656728</v>
      </c>
      <c r="S122" s="207">
        <f>MAE!S$33</f>
        <v>767.01403346777124</v>
      </c>
      <c r="T122" s="207">
        <f>MAE!T$33</f>
        <v>768.33820337424027</v>
      </c>
      <c r="U122" s="207">
        <f>MAE!U$33</f>
        <v>710.08058100871722</v>
      </c>
      <c r="V122" s="207">
        <f>MAE!V$33</f>
        <v>693.91513001535668</v>
      </c>
      <c r="W122" s="207">
        <f>MAE!W$33</f>
        <v>797.9963466066547</v>
      </c>
    </row>
    <row r="123" spans="1:23" ht="12" customHeight="1" x14ac:dyDescent="0.25">
      <c r="A123" s="12" t="s">
        <v>64</v>
      </c>
      <c r="B123" s="207">
        <f>TEL!B$33</f>
        <v>871.44311245150652</v>
      </c>
      <c r="C123" s="207">
        <f>TEL!C$33</f>
        <v>870.06245228177852</v>
      </c>
      <c r="D123" s="207">
        <f>TEL!D$33</f>
        <v>768.09781481442235</v>
      </c>
      <c r="E123" s="207">
        <f>TEL!E$33</f>
        <v>642.91686212215666</v>
      </c>
      <c r="F123" s="207">
        <f>TEL!F$33</f>
        <v>533.70208608842506</v>
      </c>
      <c r="G123" s="207">
        <f>TEL!G$33</f>
        <v>462.48337196278788</v>
      </c>
      <c r="H123" s="207">
        <f>TEL!H$33</f>
        <v>384.3220850572834</v>
      </c>
      <c r="I123" s="207">
        <f>TEL!I$33</f>
        <v>348.68493208801351</v>
      </c>
      <c r="J123" s="207">
        <f>TEL!J$33</f>
        <v>277.35404771691299</v>
      </c>
      <c r="K123" s="207">
        <f>TEL!K$33</f>
        <v>211.28467505057969</v>
      </c>
      <c r="L123" s="207">
        <f>TEL!L$33</f>
        <v>204.70638799596551</v>
      </c>
      <c r="M123" s="207">
        <f>TEL!M$33</f>
        <v>154.23950244860549</v>
      </c>
      <c r="N123" s="207">
        <f>TEL!N$33</f>
        <v>140.71919787203109</v>
      </c>
      <c r="O123" s="207">
        <f>TEL!O$33</f>
        <v>158.0037427043774</v>
      </c>
      <c r="P123" s="207">
        <f>TEL!P$33</f>
        <v>173.05010173760161</v>
      </c>
      <c r="Q123" s="207">
        <f>TEL!Q$33</f>
        <v>140.64723323515321</v>
      </c>
      <c r="R123" s="207">
        <f>TEL!R$33</f>
        <v>149.45891280741981</v>
      </c>
      <c r="S123" s="207">
        <f>TEL!S$33</f>
        <v>151.39196172144821</v>
      </c>
      <c r="T123" s="207">
        <f>TEL!T$33</f>
        <v>161.1866400124878</v>
      </c>
      <c r="U123" s="207">
        <f>TEL!U$33</f>
        <v>161.60677783030539</v>
      </c>
      <c r="V123" s="207">
        <f>TEL!V$33</f>
        <v>155.44138022571661</v>
      </c>
      <c r="W123" s="207">
        <f>TEL!W$33</f>
        <v>178.60785344146441</v>
      </c>
    </row>
    <row r="124" spans="1:23" ht="12" customHeight="1" x14ac:dyDescent="0.25">
      <c r="A124" s="12" t="s">
        <v>65</v>
      </c>
      <c r="B124" s="207">
        <f>WWP!B$33</f>
        <v>1163.0019027422329</v>
      </c>
      <c r="C124" s="207">
        <f>WWP!C$33</f>
        <v>1114.0315087322631</v>
      </c>
      <c r="D124" s="207">
        <f>WWP!D$33</f>
        <v>1104.431632698067</v>
      </c>
      <c r="E124" s="207">
        <f>WWP!E$33</f>
        <v>1247.176689186213</v>
      </c>
      <c r="F124" s="207">
        <f>WWP!F$33</f>
        <v>1197.2403322575569</v>
      </c>
      <c r="G124" s="207">
        <f>WWP!G$33</f>
        <v>1185.8786415349</v>
      </c>
      <c r="H124" s="207">
        <f>WWP!H$33</f>
        <v>1456.6497120303579</v>
      </c>
      <c r="I124" s="207">
        <f>WWP!I$33</f>
        <v>922.89373738008851</v>
      </c>
      <c r="J124" s="207">
        <f>WWP!J$33</f>
        <v>925.83912620962496</v>
      </c>
      <c r="K124" s="207">
        <f>WWP!K$33</f>
        <v>841.90050020203182</v>
      </c>
      <c r="L124" s="207">
        <f>WWP!L$33</f>
        <v>692.51907454925936</v>
      </c>
      <c r="M124" s="207">
        <f>WWP!M$33</f>
        <v>646.09982177770132</v>
      </c>
      <c r="N124" s="207">
        <f>WWP!N$33</f>
        <v>390.82750663732293</v>
      </c>
      <c r="O124" s="207">
        <f>WWP!O$33</f>
        <v>363.58730341285798</v>
      </c>
      <c r="P124" s="207">
        <f>WWP!P$33</f>
        <v>304.66677198595869</v>
      </c>
      <c r="Q124" s="207">
        <f>WWP!Q$33</f>
        <v>282.12484647033062</v>
      </c>
      <c r="R124" s="207">
        <f>WWP!R$33</f>
        <v>273.02974245234748</v>
      </c>
      <c r="S124" s="207">
        <f>WWP!S$33</f>
        <v>313.46182265551562</v>
      </c>
      <c r="T124" s="207">
        <f>WWP!T$33</f>
        <v>325.65692832833008</v>
      </c>
      <c r="U124" s="207">
        <f>WWP!U$33</f>
        <v>302.10748745362321</v>
      </c>
      <c r="V124" s="207">
        <f>WWP!V$33</f>
        <v>238.4961182722684</v>
      </c>
      <c r="W124" s="207">
        <f>WWP!W$33</f>
        <v>286.93651420754452</v>
      </c>
    </row>
    <row r="125" spans="1:23" ht="12" customHeight="1" x14ac:dyDescent="0.25">
      <c r="A125" s="12" t="s">
        <v>66</v>
      </c>
      <c r="B125" s="207">
        <f>OIS!B$33</f>
        <v>2353.962764271238</v>
      </c>
      <c r="C125" s="207">
        <f>OIS!C$33</f>
        <v>1690.734234547203</v>
      </c>
      <c r="D125" s="207">
        <f>OIS!D$33</f>
        <v>1614.232796105573</v>
      </c>
      <c r="E125" s="207">
        <f>OIS!E$33</f>
        <v>1608.9810743033911</v>
      </c>
      <c r="F125" s="207">
        <f>OIS!F$33</f>
        <v>1482.078760599208</v>
      </c>
      <c r="G125" s="207">
        <f>OIS!G$33</f>
        <v>1451.7857123896929</v>
      </c>
      <c r="H125" s="207">
        <f>OIS!H$33</f>
        <v>1486.671130546106</v>
      </c>
      <c r="I125" s="207">
        <f>OIS!I$33</f>
        <v>1401.40182194964</v>
      </c>
      <c r="J125" s="207">
        <f>OIS!J$33</f>
        <v>1419.97348108492</v>
      </c>
      <c r="K125" s="207">
        <f>OIS!K$33</f>
        <v>1322.6005534492519</v>
      </c>
      <c r="L125" s="207">
        <f>OIS!L$33</f>
        <v>1350.3856256280669</v>
      </c>
      <c r="M125" s="207">
        <f>OIS!M$33</f>
        <v>1362.3097436424359</v>
      </c>
      <c r="N125" s="207">
        <f>OIS!N$33</f>
        <v>1194.10933011367</v>
      </c>
      <c r="O125" s="207">
        <f>OIS!O$33</f>
        <v>1205.374606655846</v>
      </c>
      <c r="P125" s="207">
        <f>OIS!P$33</f>
        <v>1099.2127536625201</v>
      </c>
      <c r="Q125" s="207">
        <f>OIS!Q$33</f>
        <v>1072.250626446935</v>
      </c>
      <c r="R125" s="207">
        <f>OIS!R$33</f>
        <v>1152.0518348301739</v>
      </c>
      <c r="S125" s="207">
        <f>OIS!S$33</f>
        <v>1312.4981851264511</v>
      </c>
      <c r="T125" s="207">
        <f>OIS!T$33</f>
        <v>1278.369868874302</v>
      </c>
      <c r="U125" s="207">
        <f>OIS!U$33</f>
        <v>1333.37906653148</v>
      </c>
      <c r="V125" s="207">
        <f>OIS!V$33</f>
        <v>1275.0395622881031</v>
      </c>
      <c r="W125" s="207">
        <f>OIS!W$33</f>
        <v>1443.260923298408</v>
      </c>
    </row>
    <row r="126" spans="1:23" ht="12" customHeight="1" x14ac:dyDescent="0.25">
      <c r="A126" s="28" t="s">
        <v>86</v>
      </c>
      <c r="B126" s="217">
        <f>Ind_Summary_emi!B43</f>
        <v>262.37200000000001</v>
      </c>
      <c r="C126" s="217">
        <f>Ind_Summary_emi!C43</f>
        <v>269.44720000000001</v>
      </c>
      <c r="D126" s="217">
        <f>Ind_Summary_emi!D43</f>
        <v>228.76480000000001</v>
      </c>
      <c r="E126" s="217">
        <f>Ind_Summary_emi!E43</f>
        <v>221.68960000000001</v>
      </c>
      <c r="F126" s="217">
        <f>Ind_Summary_emi!F43</f>
        <v>208.7184</v>
      </c>
      <c r="G126" s="217">
        <f>Ind_Summary_emi!G43</f>
        <v>186.9032</v>
      </c>
      <c r="H126" s="217">
        <f>Ind_Summary_emi!H43</f>
        <v>184.59219054210249</v>
      </c>
      <c r="I126" s="217">
        <f>Ind_Summary_emi!I43</f>
        <v>222.70329458519211</v>
      </c>
      <c r="J126" s="217">
        <f>Ind_Summary_emi!J43</f>
        <v>231.131452863269</v>
      </c>
      <c r="K126" s="217">
        <f>Ind_Summary_emi!K43</f>
        <v>226.73717978977359</v>
      </c>
      <c r="L126" s="217">
        <f>Ind_Summary_emi!L43</f>
        <v>232.75762165777559</v>
      </c>
      <c r="M126" s="217">
        <f>Ind_Summary_emi!M43</f>
        <v>237.75488846528961</v>
      </c>
      <c r="N126" s="217">
        <f>Ind_Summary_emi!N43</f>
        <v>230.34351163105231</v>
      </c>
      <c r="O126" s="217">
        <f>Ind_Summary_emi!O43</f>
        <v>237.15590088025661</v>
      </c>
      <c r="P126" s="217">
        <f>Ind_Summary_emi!P43</f>
        <v>237.7368083568075</v>
      </c>
      <c r="Q126" s="217">
        <f>Ind_Summary_emi!Q43</f>
        <v>257.59193082036501</v>
      </c>
      <c r="R126" s="217">
        <f>Ind_Summary_emi!R43</f>
        <v>275.65789958453018</v>
      </c>
      <c r="S126" s="217">
        <f>Ind_Summary_emi!S43</f>
        <v>296.36041739489008</v>
      </c>
      <c r="T126" s="217">
        <f>Ind_Summary_emi!T43</f>
        <v>307.70317525352402</v>
      </c>
      <c r="U126" s="217">
        <f>Ind_Summary_emi!U43</f>
        <v>314.19582777984363</v>
      </c>
      <c r="V126" s="217">
        <f>Ind_Summary_emi!V43</f>
        <v>315.81918118340468</v>
      </c>
      <c r="W126" s="217">
        <f>Ind_Summary_emi!W43</f>
        <v>341.02320756876833</v>
      </c>
    </row>
    <row r="128" spans="1:23" ht="12" customHeight="1" x14ac:dyDescent="0.25">
      <c r="A128" s="30" t="s">
        <v>87</v>
      </c>
      <c r="B128" s="206">
        <f t="shared" ref="B128:W128" si="8">IF(B29=0,"",B29/B3*1000)</f>
        <v>278.01534306242291</v>
      </c>
      <c r="C128" s="206">
        <f t="shared" si="8"/>
        <v>271.75899434879125</v>
      </c>
      <c r="D128" s="206">
        <f t="shared" si="8"/>
        <v>267.447656782705</v>
      </c>
      <c r="E128" s="206">
        <f t="shared" si="8"/>
        <v>261.49300455569858</v>
      </c>
      <c r="F128" s="206">
        <f t="shared" si="8"/>
        <v>234.52996201886836</v>
      </c>
      <c r="G128" s="206">
        <f t="shared" si="8"/>
        <v>208.13105090162711</v>
      </c>
      <c r="H128" s="206">
        <f t="shared" si="8"/>
        <v>192.74804070987139</v>
      </c>
      <c r="I128" s="206">
        <f t="shared" si="8"/>
        <v>187.02974743681656</v>
      </c>
      <c r="J128" s="206">
        <f t="shared" si="8"/>
        <v>165.52532067063501</v>
      </c>
      <c r="K128" s="206">
        <f t="shared" si="8"/>
        <v>144.47158403026253</v>
      </c>
      <c r="L128" s="206">
        <f t="shared" si="8"/>
        <v>147.89477739447636</v>
      </c>
      <c r="M128" s="206">
        <f t="shared" si="8"/>
        <v>140.74891479496958</v>
      </c>
      <c r="N128" s="206">
        <f t="shared" si="8"/>
        <v>141.88292862659628</v>
      </c>
      <c r="O128" s="206">
        <f t="shared" si="8"/>
        <v>155.46839191691117</v>
      </c>
      <c r="P128" s="206">
        <f t="shared" si="8"/>
        <v>139.32444318665995</v>
      </c>
      <c r="Q128" s="206">
        <f t="shared" si="8"/>
        <v>128.53403380584365</v>
      </c>
      <c r="R128" s="206">
        <f t="shared" si="8"/>
        <v>130.53946363584589</v>
      </c>
      <c r="S128" s="206">
        <f t="shared" si="8"/>
        <v>142.3608205606769</v>
      </c>
      <c r="T128" s="206">
        <f t="shared" si="8"/>
        <v>138.18148748151484</v>
      </c>
      <c r="U128" s="206">
        <f t="shared" si="8"/>
        <v>134.18654498197591</v>
      </c>
      <c r="V128" s="206">
        <f t="shared" si="8"/>
        <v>136.58413463870681</v>
      </c>
      <c r="W128" s="206">
        <f t="shared" si="8"/>
        <v>130.3413438914518</v>
      </c>
    </row>
    <row r="129" spans="1:23" ht="12" customHeight="1" x14ac:dyDescent="0.25">
      <c r="A129" s="12" t="s">
        <v>16</v>
      </c>
      <c r="B129" s="207">
        <f t="shared" ref="B129:W129" si="9">IF(B52=0,"",B52/B4*1000)</f>
        <v>3989.4529162179724</v>
      </c>
      <c r="C129" s="207">
        <f t="shared" si="9"/>
        <v>3803.2943230117016</v>
      </c>
      <c r="D129" s="207">
        <f t="shared" si="9"/>
        <v>3487.3039838765753</v>
      </c>
      <c r="E129" s="207">
        <f t="shared" si="9"/>
        <v>3652.4902252042934</v>
      </c>
      <c r="F129" s="207">
        <f t="shared" si="9"/>
        <v>2024.8535450694742</v>
      </c>
      <c r="G129" s="207">
        <f t="shared" si="9"/>
        <v>1704.0353788501161</v>
      </c>
      <c r="H129" s="207">
        <f t="shared" si="9"/>
        <v>1149.0218135692839</v>
      </c>
      <c r="I129" s="207">
        <f t="shared" si="9"/>
        <v>1105.072374898007</v>
      </c>
      <c r="J129" s="207">
        <f t="shared" si="9"/>
        <v>1460.3296155104183</v>
      </c>
      <c r="K129" s="207">
        <f t="shared" si="9"/>
        <v>1185.5983804376592</v>
      </c>
      <c r="L129" s="207">
        <f t="shared" si="9"/>
        <v>1835.2325103185221</v>
      </c>
      <c r="M129" s="207">
        <f t="shared" si="9"/>
        <v>1328.8198792005055</v>
      </c>
      <c r="N129" s="207">
        <f t="shared" si="9"/>
        <v>1328.6595867989129</v>
      </c>
      <c r="O129" s="207">
        <f t="shared" si="9"/>
        <v>1330.6540722521083</v>
      </c>
      <c r="P129" s="207">
        <f t="shared" si="9"/>
        <v>1117.312746330033</v>
      </c>
      <c r="Q129" s="207">
        <f t="shared" si="9"/>
        <v>1059.7758739563446</v>
      </c>
      <c r="R129" s="207">
        <f t="shared" si="9"/>
        <v>973.73343541644067</v>
      </c>
      <c r="S129" s="207">
        <f t="shared" si="9"/>
        <v>1279.1877848467293</v>
      </c>
      <c r="T129" s="207">
        <f t="shared" si="9"/>
        <v>1167.2820446017536</v>
      </c>
      <c r="U129" s="207">
        <f t="shared" si="9"/>
        <v>1179.4455284559315</v>
      </c>
      <c r="V129" s="207">
        <f t="shared" si="9"/>
        <v>1249.3724427323837</v>
      </c>
      <c r="W129" s="207">
        <f t="shared" si="9"/>
        <v>964.52212366089748</v>
      </c>
    </row>
    <row r="130" spans="1:23" ht="12" customHeight="1" x14ac:dyDescent="0.25">
      <c r="A130" s="13" t="s">
        <v>20</v>
      </c>
      <c r="B130" s="208">
        <f t="shared" ref="B130:W130" si="10">IF(B55=0,"",B55/B5*1000)</f>
        <v>3567.8579566438721</v>
      </c>
      <c r="C130" s="208">
        <f t="shared" si="10"/>
        <v>4099.6563673275832</v>
      </c>
      <c r="D130" s="208">
        <f t="shared" si="10"/>
        <v>3766.0072238971716</v>
      </c>
      <c r="E130" s="208">
        <f t="shared" si="10"/>
        <v>3680.4228929385486</v>
      </c>
      <c r="F130" s="208">
        <f t="shared" si="10"/>
        <v>1851.1539073744386</v>
      </c>
      <c r="G130" s="208">
        <f t="shared" si="10"/>
        <v>1899.40465052183</v>
      </c>
      <c r="H130" s="208">
        <f t="shared" si="10"/>
        <v>1314.3713926540393</v>
      </c>
      <c r="I130" s="208">
        <f t="shared" si="10"/>
        <v>1162.9079470804786</v>
      </c>
      <c r="J130" s="208">
        <f t="shared" si="10"/>
        <v>1797.0021875484974</v>
      </c>
      <c r="K130" s="208">
        <f t="shared" si="10"/>
        <v>924.89638031201582</v>
      </c>
      <c r="L130" s="208">
        <f t="shared" si="10"/>
        <v>1241.243981792989</v>
      </c>
      <c r="M130" s="208">
        <f t="shared" si="10"/>
        <v>896.47432597562226</v>
      </c>
      <c r="N130" s="208">
        <f t="shared" si="10"/>
        <v>906.9043205239019</v>
      </c>
      <c r="O130" s="208">
        <f t="shared" si="10"/>
        <v>935.34516043449321</v>
      </c>
      <c r="P130" s="208">
        <f t="shared" si="10"/>
        <v>792.06777144411683</v>
      </c>
      <c r="Q130" s="208">
        <f t="shared" si="10"/>
        <v>702.35207507996893</v>
      </c>
      <c r="R130" s="208">
        <f t="shared" si="10"/>
        <v>616.24328616147864</v>
      </c>
      <c r="S130" s="208">
        <f t="shared" si="10"/>
        <v>650.25295032250744</v>
      </c>
      <c r="T130" s="208">
        <f t="shared" si="10"/>
        <v>708.40906915482287</v>
      </c>
      <c r="U130" s="208">
        <f t="shared" si="10"/>
        <v>642.00660736347527</v>
      </c>
      <c r="V130" s="208">
        <f t="shared" si="10"/>
        <v>706.23123543838176</v>
      </c>
      <c r="W130" s="208">
        <f t="shared" si="10"/>
        <v>341.26664417110953</v>
      </c>
    </row>
    <row r="131" spans="1:23" ht="12" customHeight="1" x14ac:dyDescent="0.25">
      <c r="A131" s="14" t="s">
        <v>43</v>
      </c>
      <c r="B131" s="207" t="str">
        <f t="shared" ref="B131:W131" si="11">IF(B56=0,"",B56/B6*1000)</f>
        <v/>
      </c>
      <c r="C131" s="207" t="str">
        <f t="shared" si="11"/>
        <v/>
      </c>
      <c r="D131" s="207" t="str">
        <f t="shared" si="11"/>
        <v/>
      </c>
      <c r="E131" s="207" t="str">
        <f t="shared" si="11"/>
        <v/>
      </c>
      <c r="F131" s="207" t="str">
        <f t="shared" si="11"/>
        <v/>
      </c>
      <c r="G131" s="207" t="str">
        <f t="shared" si="11"/>
        <v/>
      </c>
      <c r="H131" s="207" t="str">
        <f t="shared" si="11"/>
        <v/>
      </c>
      <c r="I131" s="207" t="str">
        <f t="shared" si="11"/>
        <v/>
      </c>
      <c r="J131" s="207" t="str">
        <f t="shared" si="11"/>
        <v/>
      </c>
      <c r="K131" s="207" t="str">
        <f t="shared" si="11"/>
        <v/>
      </c>
      <c r="L131" s="207" t="str">
        <f t="shared" si="11"/>
        <v/>
      </c>
      <c r="M131" s="207" t="str">
        <f t="shared" si="11"/>
        <v/>
      </c>
      <c r="N131" s="207" t="str">
        <f t="shared" si="11"/>
        <v/>
      </c>
      <c r="O131" s="207" t="str">
        <f t="shared" si="11"/>
        <v/>
      </c>
      <c r="P131" s="207" t="str">
        <f t="shared" si="11"/>
        <v/>
      </c>
      <c r="Q131" s="207" t="str">
        <f t="shared" si="11"/>
        <v/>
      </c>
      <c r="R131" s="207" t="str">
        <f t="shared" si="11"/>
        <v/>
      </c>
      <c r="S131" s="207" t="str">
        <f t="shared" si="11"/>
        <v/>
      </c>
      <c r="T131" s="207" t="str">
        <f t="shared" si="11"/>
        <v/>
      </c>
      <c r="U131" s="207" t="str">
        <f t="shared" si="11"/>
        <v/>
      </c>
      <c r="V131" s="207" t="str">
        <f t="shared" si="11"/>
        <v/>
      </c>
      <c r="W131" s="207" t="str">
        <f t="shared" si="11"/>
        <v/>
      </c>
    </row>
    <row r="132" spans="1:23" ht="12" customHeight="1" x14ac:dyDescent="0.25">
      <c r="A132" s="14" t="s">
        <v>56</v>
      </c>
      <c r="B132" s="207">
        <f t="shared" ref="B132:W132" si="12">IF(B57=0,"",B57/B7*1000)</f>
        <v>1086.5481222107248</v>
      </c>
      <c r="C132" s="207">
        <f t="shared" si="12"/>
        <v>1207.7359052362845</v>
      </c>
      <c r="D132" s="207">
        <f t="shared" si="12"/>
        <v>1205.2909769121879</v>
      </c>
      <c r="E132" s="207">
        <f t="shared" si="12"/>
        <v>1118.7271695262762</v>
      </c>
      <c r="F132" s="207">
        <f t="shared" si="12"/>
        <v>556.66715682945869</v>
      </c>
      <c r="G132" s="207">
        <f t="shared" si="12"/>
        <v>642.0279266986779</v>
      </c>
      <c r="H132" s="207">
        <f t="shared" si="12"/>
        <v>506.15796769806752</v>
      </c>
      <c r="I132" s="207">
        <f t="shared" si="12"/>
        <v>444.82637777978533</v>
      </c>
      <c r="J132" s="207">
        <f t="shared" si="12"/>
        <v>624.46468405362407</v>
      </c>
      <c r="K132" s="207">
        <f t="shared" si="12"/>
        <v>131.46306797259595</v>
      </c>
      <c r="L132" s="207">
        <f t="shared" si="12"/>
        <v>133.41813762800467</v>
      </c>
      <c r="M132" s="207">
        <f t="shared" si="12"/>
        <v>104.65745877756385</v>
      </c>
      <c r="N132" s="207">
        <f t="shared" si="12"/>
        <v>117.11817003082449</v>
      </c>
      <c r="O132" s="207">
        <f t="shared" si="12"/>
        <v>167.61478604123425</v>
      </c>
      <c r="P132" s="207">
        <f t="shared" si="12"/>
        <v>122.51290008003453</v>
      </c>
      <c r="Q132" s="207">
        <f t="shared" si="12"/>
        <v>132.20507622060006</v>
      </c>
      <c r="R132" s="207">
        <f t="shared" si="12"/>
        <v>132.87748037710023</v>
      </c>
      <c r="S132" s="207">
        <f t="shared" si="12"/>
        <v>133.81617957005099</v>
      </c>
      <c r="T132" s="207">
        <f t="shared" si="12"/>
        <v>136.4461560270708</v>
      </c>
      <c r="U132" s="207">
        <f t="shared" si="12"/>
        <v>125.3548713621127</v>
      </c>
      <c r="V132" s="207">
        <f t="shared" si="12"/>
        <v>161.41503462670556</v>
      </c>
      <c r="W132" s="207">
        <f t="shared" si="12"/>
        <v>101.26892419000767</v>
      </c>
    </row>
    <row r="133" spans="1:23" ht="12" customHeight="1" x14ac:dyDescent="0.25">
      <c r="A133" s="14" t="s">
        <v>45</v>
      </c>
      <c r="B133" s="207">
        <f t="shared" ref="B133:W133" si="13">IF(B60=0,"",B60/B8*1000)</f>
        <v>6876.4993001552994</v>
      </c>
      <c r="C133" s="207">
        <f t="shared" si="13"/>
        <v>7955.8163156912333</v>
      </c>
      <c r="D133" s="207">
        <f t="shared" si="13"/>
        <v>7180.5310879479784</v>
      </c>
      <c r="E133" s="207">
        <f t="shared" si="13"/>
        <v>7096.2528156513381</v>
      </c>
      <c r="F133" s="207">
        <f t="shared" si="13"/>
        <v>3577.2553083545913</v>
      </c>
      <c r="G133" s="207">
        <f t="shared" si="13"/>
        <v>3576.0226024917938</v>
      </c>
      <c r="H133" s="207">
        <f t="shared" si="13"/>
        <v>2392.0636320841836</v>
      </c>
      <c r="I133" s="207">
        <f t="shared" si="13"/>
        <v>2120.4160886401592</v>
      </c>
      <c r="J133" s="207">
        <f t="shared" si="13"/>
        <v>3360.4933755673769</v>
      </c>
      <c r="K133" s="207">
        <f t="shared" si="13"/>
        <v>1332.8525247079015</v>
      </c>
      <c r="L133" s="207">
        <f t="shared" si="13"/>
        <v>2854.5775815999932</v>
      </c>
      <c r="M133" s="207">
        <f t="shared" si="13"/>
        <v>1790.4601802421303</v>
      </c>
      <c r="N133" s="207">
        <f t="shared" si="13"/>
        <v>1716.8603372369175</v>
      </c>
      <c r="O133" s="207">
        <f t="shared" si="13"/>
        <v>2340.1412648177557</v>
      </c>
      <c r="P133" s="207">
        <f t="shared" si="13"/>
        <v>2869.0588386043823</v>
      </c>
      <c r="Q133" s="207">
        <f t="shared" si="13"/>
        <v>1678.026278200158</v>
      </c>
      <c r="R133" s="207">
        <f t="shared" si="13"/>
        <v>1353.6126647520546</v>
      </c>
      <c r="S133" s="207">
        <f t="shared" si="13"/>
        <v>1539.5583552702037</v>
      </c>
      <c r="T133" s="207">
        <f t="shared" si="13"/>
        <v>2312.1141983940938</v>
      </c>
      <c r="U133" s="207">
        <f t="shared" si="13"/>
        <v>1846.8378541014552</v>
      </c>
      <c r="V133" s="207">
        <f t="shared" si="13"/>
        <v>1254.4403110587928</v>
      </c>
      <c r="W133" s="207">
        <f t="shared" si="13"/>
        <v>543.71275126264982</v>
      </c>
    </row>
    <row r="134" spans="1:23" ht="12" customHeight="1" x14ac:dyDescent="0.25">
      <c r="A134" s="13" t="s">
        <v>21</v>
      </c>
      <c r="B134" s="208">
        <f t="shared" ref="B134:W134" si="14">IF(B61=0,"",B61/B9*1000)</f>
        <v>1266.3292850182645</v>
      </c>
      <c r="C134" s="208">
        <f t="shared" si="14"/>
        <v>1263.9882021503126</v>
      </c>
      <c r="D134" s="208">
        <f t="shared" si="14"/>
        <v>1192.4687996650364</v>
      </c>
      <c r="E134" s="208">
        <f t="shared" si="14"/>
        <v>1190.5115303533669</v>
      </c>
      <c r="F134" s="208">
        <f t="shared" si="14"/>
        <v>932.74618240369443</v>
      </c>
      <c r="G134" s="208">
        <f t="shared" si="14"/>
        <v>837.08560305074036</v>
      </c>
      <c r="H134" s="208">
        <f t="shared" si="14"/>
        <v>818.49094490358902</v>
      </c>
      <c r="I134" s="208">
        <f t="shared" si="14"/>
        <v>765.14745087253732</v>
      </c>
      <c r="J134" s="208">
        <f t="shared" si="14"/>
        <v>715.00924403146905</v>
      </c>
      <c r="K134" s="208">
        <f t="shared" si="14"/>
        <v>737.52995206477419</v>
      </c>
      <c r="L134" s="208">
        <f t="shared" si="14"/>
        <v>626.85145278978871</v>
      </c>
      <c r="M134" s="208">
        <f t="shared" si="14"/>
        <v>587.62163128017482</v>
      </c>
      <c r="N134" s="208">
        <f t="shared" si="14"/>
        <v>577.34230937079496</v>
      </c>
      <c r="O134" s="208">
        <f t="shared" si="14"/>
        <v>656.24909434887422</v>
      </c>
      <c r="P134" s="208">
        <f t="shared" si="14"/>
        <v>567.60846251117368</v>
      </c>
      <c r="Q134" s="208">
        <f t="shared" si="14"/>
        <v>481.50111426001695</v>
      </c>
      <c r="R134" s="208">
        <f t="shared" si="14"/>
        <v>441.46356968387664</v>
      </c>
      <c r="S134" s="208">
        <f t="shared" si="14"/>
        <v>554.36906289019737</v>
      </c>
      <c r="T134" s="208">
        <f t="shared" si="14"/>
        <v>517.31399624677249</v>
      </c>
      <c r="U134" s="208">
        <f t="shared" si="14"/>
        <v>586.76302534279819</v>
      </c>
      <c r="V134" s="208">
        <f t="shared" si="14"/>
        <v>575.85243826144199</v>
      </c>
      <c r="W134" s="208">
        <f t="shared" si="14"/>
        <v>508.07974640178657</v>
      </c>
    </row>
    <row r="135" spans="1:23" ht="12" customHeight="1" x14ac:dyDescent="0.25">
      <c r="A135" s="14" t="s">
        <v>57</v>
      </c>
      <c r="B135" s="207">
        <f t="shared" ref="B135:W135" si="15">IF(B62=0,"",B62/B10*1000)</f>
        <v>2161.0432729336785</v>
      </c>
      <c r="C135" s="207">
        <f t="shared" si="15"/>
        <v>2129.037257414298</v>
      </c>
      <c r="D135" s="207">
        <f t="shared" si="15"/>
        <v>2045.0312839899229</v>
      </c>
      <c r="E135" s="207">
        <f t="shared" si="15"/>
        <v>1993.0016275899015</v>
      </c>
      <c r="F135" s="207">
        <f t="shared" si="15"/>
        <v>1570.4443290528011</v>
      </c>
      <c r="G135" s="207">
        <f t="shared" si="15"/>
        <v>1453.536561989825</v>
      </c>
      <c r="H135" s="207">
        <f t="shared" si="15"/>
        <v>1415.1217155479842</v>
      </c>
      <c r="I135" s="207">
        <f t="shared" si="15"/>
        <v>1505.7196696002966</v>
      </c>
      <c r="J135" s="207">
        <f t="shared" si="15"/>
        <v>1421.7172630029031</v>
      </c>
      <c r="K135" s="207">
        <f t="shared" si="15"/>
        <v>1491.0533156564175</v>
      </c>
      <c r="L135" s="207">
        <f t="shared" si="15"/>
        <v>1094.9793754196353</v>
      </c>
      <c r="M135" s="207">
        <f t="shared" si="15"/>
        <v>1030.6628319394672</v>
      </c>
      <c r="N135" s="207">
        <f t="shared" si="15"/>
        <v>1240.0988152759694</v>
      </c>
      <c r="O135" s="207">
        <f t="shared" si="15"/>
        <v>1474.3931807443694</v>
      </c>
      <c r="P135" s="207">
        <f t="shared" si="15"/>
        <v>1297.478814450297</v>
      </c>
      <c r="Q135" s="207">
        <f t="shared" si="15"/>
        <v>887.87598432032632</v>
      </c>
      <c r="R135" s="207">
        <f t="shared" si="15"/>
        <v>805.27667526692426</v>
      </c>
      <c r="S135" s="207">
        <f t="shared" si="15"/>
        <v>980.25762253647611</v>
      </c>
      <c r="T135" s="207">
        <f t="shared" si="15"/>
        <v>864.49677131469491</v>
      </c>
      <c r="U135" s="207">
        <f t="shared" si="15"/>
        <v>846.43526292929221</v>
      </c>
      <c r="V135" s="207">
        <f t="shared" si="15"/>
        <v>857.96933619653998</v>
      </c>
      <c r="W135" s="207">
        <f t="shared" si="15"/>
        <v>748.1073908291238</v>
      </c>
    </row>
    <row r="136" spans="1:23" ht="12" customHeight="1" x14ac:dyDescent="0.25">
      <c r="A136" s="14" t="s">
        <v>47</v>
      </c>
      <c r="B136" s="207">
        <f t="shared" ref="B136:W136" si="16">IF(B63=0,"",B63/B11*1000)</f>
        <v>1179.8202440103635</v>
      </c>
      <c r="C136" s="207">
        <f t="shared" si="16"/>
        <v>1153.5868712263614</v>
      </c>
      <c r="D136" s="207">
        <f t="shared" si="16"/>
        <v>1073.839193388281</v>
      </c>
      <c r="E136" s="207">
        <f t="shared" si="16"/>
        <v>1048.7688369115383</v>
      </c>
      <c r="F136" s="207">
        <f t="shared" si="16"/>
        <v>799.40498376684923</v>
      </c>
      <c r="G136" s="207">
        <f t="shared" si="16"/>
        <v>731.46378550866507</v>
      </c>
      <c r="H136" s="207">
        <f t="shared" si="16"/>
        <v>719.49058023348073</v>
      </c>
      <c r="I136" s="207">
        <f t="shared" si="16"/>
        <v>747.04886081396194</v>
      </c>
      <c r="J136" s="207">
        <f t="shared" si="16"/>
        <v>706.45034720984665</v>
      </c>
      <c r="K136" s="207">
        <f t="shared" si="16"/>
        <v>883.85849747312113</v>
      </c>
      <c r="L136" s="207">
        <f t="shared" si="16"/>
        <v>720.91734949138868</v>
      </c>
      <c r="M136" s="207">
        <f t="shared" si="16"/>
        <v>498.47838435711418</v>
      </c>
      <c r="N136" s="207">
        <f t="shared" si="16"/>
        <v>280.14055431092567</v>
      </c>
      <c r="O136" s="207">
        <f t="shared" si="16"/>
        <v>355.65718161651898</v>
      </c>
      <c r="P136" s="207">
        <f t="shared" si="16"/>
        <v>304.2068321463787</v>
      </c>
      <c r="Q136" s="207">
        <f t="shared" si="16"/>
        <v>400.49915757050837</v>
      </c>
      <c r="R136" s="207">
        <f t="shared" si="16"/>
        <v>353.51361071306184</v>
      </c>
      <c r="S136" s="207">
        <f t="shared" si="16"/>
        <v>434.99660090760284</v>
      </c>
      <c r="T136" s="207">
        <f t="shared" si="16"/>
        <v>677.60360850764096</v>
      </c>
      <c r="U136" s="207">
        <f t="shared" si="16"/>
        <v>714.30703693113276</v>
      </c>
      <c r="V136" s="207">
        <f t="shared" si="16"/>
        <v>700.52634579357016</v>
      </c>
      <c r="W136" s="207">
        <f t="shared" si="16"/>
        <v>606.44534037350411</v>
      </c>
    </row>
    <row r="137" spans="1:23" ht="12" customHeight="1" x14ac:dyDescent="0.25">
      <c r="A137" s="14" t="s">
        <v>48</v>
      </c>
      <c r="B137" s="207">
        <f t="shared" ref="B137:W137" si="17">IF(B64=0,"",B64/B12*1000)</f>
        <v>12.466468909107776</v>
      </c>
      <c r="C137" s="207">
        <f t="shared" si="17"/>
        <v>24.932937818215549</v>
      </c>
      <c r="D137" s="207">
        <f t="shared" si="17"/>
        <v>41.554896363692585</v>
      </c>
      <c r="E137" s="207">
        <f t="shared" si="17"/>
        <v>51.943620454615719</v>
      </c>
      <c r="F137" s="207">
        <f t="shared" si="17"/>
        <v>51.943620454615733</v>
      </c>
      <c r="G137" s="207">
        <f t="shared" si="17"/>
        <v>51.943620454615747</v>
      </c>
      <c r="H137" s="207">
        <f t="shared" si="17"/>
        <v>51.943620454615733</v>
      </c>
      <c r="I137" s="207">
        <f t="shared" si="17"/>
        <v>51.943620454615747</v>
      </c>
      <c r="J137" s="207">
        <f t="shared" si="17"/>
        <v>51.94362045461574</v>
      </c>
      <c r="K137" s="207">
        <f t="shared" si="17"/>
        <v>51.943620454615726</v>
      </c>
      <c r="L137" s="207">
        <f t="shared" si="17"/>
        <v>51.943620454615733</v>
      </c>
      <c r="M137" s="207">
        <f t="shared" si="17"/>
        <v>51.943620454615733</v>
      </c>
      <c r="N137" s="207">
        <f t="shared" si="17"/>
        <v>51.943620454615754</v>
      </c>
      <c r="O137" s="207">
        <f t="shared" si="17"/>
        <v>51.94362045461574</v>
      </c>
      <c r="P137" s="207">
        <f t="shared" si="17"/>
        <v>51.943620454615733</v>
      </c>
      <c r="Q137" s="207">
        <f t="shared" si="17"/>
        <v>52.390668351669007</v>
      </c>
      <c r="R137" s="207">
        <f t="shared" si="17"/>
        <v>57.167084700127759</v>
      </c>
      <c r="S137" s="207">
        <f t="shared" si="17"/>
        <v>58.718490846033994</v>
      </c>
      <c r="T137" s="207">
        <f t="shared" si="17"/>
        <v>34.639332413826168</v>
      </c>
      <c r="U137" s="207">
        <f t="shared" si="17"/>
        <v>50.942032018242827</v>
      </c>
      <c r="V137" s="207">
        <f t="shared" si="17"/>
        <v>48.314204060076655</v>
      </c>
      <c r="W137" s="207">
        <f t="shared" si="17"/>
        <v>48.314204060076634</v>
      </c>
    </row>
    <row r="138" spans="1:23" ht="12" customHeight="1" x14ac:dyDescent="0.25">
      <c r="A138" s="13" t="s">
        <v>22</v>
      </c>
      <c r="B138" s="208">
        <f t="shared" ref="B138:W138" si="18">IF(B65=0,"",B65/B13*1000)</f>
        <v>829.07959550458486</v>
      </c>
      <c r="C138" s="208">
        <f t="shared" si="18"/>
        <v>813.65490974116892</v>
      </c>
      <c r="D138" s="208">
        <f t="shared" si="18"/>
        <v>764.51117113258772</v>
      </c>
      <c r="E138" s="208">
        <f t="shared" si="18"/>
        <v>725.96664858945746</v>
      </c>
      <c r="F138" s="208">
        <f t="shared" si="18"/>
        <v>737.90068278861168</v>
      </c>
      <c r="G138" s="208">
        <f t="shared" si="18"/>
        <v>770.78442981328487</v>
      </c>
      <c r="H138" s="208">
        <f t="shared" si="18"/>
        <v>676.74082750716605</v>
      </c>
      <c r="I138" s="208">
        <f t="shared" si="18"/>
        <v>610.17360444112296</v>
      </c>
      <c r="J138" s="208">
        <f t="shared" si="18"/>
        <v>601.44661579786896</v>
      </c>
      <c r="K138" s="208">
        <f t="shared" si="18"/>
        <v>667.39263484463959</v>
      </c>
      <c r="L138" s="208">
        <f t="shared" si="18"/>
        <v>700.87787857371745</v>
      </c>
      <c r="M138" s="208">
        <f t="shared" si="18"/>
        <v>761.95446007077794</v>
      </c>
      <c r="N138" s="208">
        <f t="shared" si="18"/>
        <v>733.00072149645803</v>
      </c>
      <c r="O138" s="208">
        <f t="shared" si="18"/>
        <v>733.94708565714109</v>
      </c>
      <c r="P138" s="208">
        <f t="shared" si="18"/>
        <v>663.58657179485351</v>
      </c>
      <c r="Q138" s="208">
        <f t="shared" si="18"/>
        <v>590.24377785861839</v>
      </c>
      <c r="R138" s="208">
        <f t="shared" si="18"/>
        <v>635.97724469415004</v>
      </c>
      <c r="S138" s="208">
        <f t="shared" si="18"/>
        <v>673.18694451853867</v>
      </c>
      <c r="T138" s="208">
        <f t="shared" si="18"/>
        <v>645.59672657638225</v>
      </c>
      <c r="U138" s="208">
        <f t="shared" si="18"/>
        <v>644.02865663867567</v>
      </c>
      <c r="V138" s="208">
        <f t="shared" si="18"/>
        <v>625.49527530793489</v>
      </c>
      <c r="W138" s="208">
        <f t="shared" si="18"/>
        <v>611.13404877131654</v>
      </c>
    </row>
    <row r="139" spans="1:23" ht="12" customHeight="1" x14ac:dyDescent="0.25">
      <c r="A139" s="14" t="s">
        <v>49</v>
      </c>
      <c r="B139" s="207">
        <f t="shared" ref="B139:W139" si="19">IF(B66=0,"",B66/B14*1000)</f>
        <v>835.63252036855192</v>
      </c>
      <c r="C139" s="207">
        <f t="shared" si="19"/>
        <v>847.26918469309851</v>
      </c>
      <c r="D139" s="207">
        <f t="shared" si="19"/>
        <v>798.13474113173572</v>
      </c>
      <c r="E139" s="207">
        <f t="shared" si="19"/>
        <v>759.54816580574015</v>
      </c>
      <c r="F139" s="207">
        <f t="shared" si="19"/>
        <v>779.94522556870902</v>
      </c>
      <c r="G139" s="207">
        <f t="shared" si="19"/>
        <v>819.67651917568799</v>
      </c>
      <c r="H139" s="207">
        <f t="shared" si="19"/>
        <v>706.67766457007349</v>
      </c>
      <c r="I139" s="207">
        <f t="shared" si="19"/>
        <v>631.60965487196324</v>
      </c>
      <c r="J139" s="207">
        <f t="shared" si="19"/>
        <v>619.94590768620446</v>
      </c>
      <c r="K139" s="207">
        <f t="shared" si="19"/>
        <v>661.59915812591282</v>
      </c>
      <c r="L139" s="207">
        <f t="shared" si="19"/>
        <v>702.66981863414469</v>
      </c>
      <c r="M139" s="207">
        <f t="shared" si="19"/>
        <v>786.98957357941219</v>
      </c>
      <c r="N139" s="207">
        <f t="shared" si="19"/>
        <v>730.42156863060416</v>
      </c>
      <c r="O139" s="207">
        <f t="shared" si="19"/>
        <v>708.6419239042732</v>
      </c>
      <c r="P139" s="207">
        <f t="shared" si="19"/>
        <v>687.22556903597604</v>
      </c>
      <c r="Q139" s="207">
        <f t="shared" si="19"/>
        <v>613.94185717107507</v>
      </c>
      <c r="R139" s="207">
        <f t="shared" si="19"/>
        <v>726.0592817245813</v>
      </c>
      <c r="S139" s="207">
        <f t="shared" si="19"/>
        <v>773.0943597109266</v>
      </c>
      <c r="T139" s="207">
        <f t="shared" si="19"/>
        <v>698.67232645831314</v>
      </c>
      <c r="U139" s="207">
        <f t="shared" si="19"/>
        <v>666.38350993900019</v>
      </c>
      <c r="V139" s="207">
        <f t="shared" si="19"/>
        <v>655.34635786230524</v>
      </c>
      <c r="W139" s="207">
        <f t="shared" si="19"/>
        <v>684.06154119706014</v>
      </c>
    </row>
    <row r="140" spans="1:23" ht="12" customHeight="1" x14ac:dyDescent="0.25">
      <c r="A140" s="14" t="s">
        <v>50</v>
      </c>
      <c r="B140" s="207">
        <f t="shared" ref="B140:W140" si="20">IF(B67=0,"",B67/B15*1000)</f>
        <v>825.24831927915773</v>
      </c>
      <c r="C140" s="207">
        <f t="shared" si="20"/>
        <v>773.69976037637014</v>
      </c>
      <c r="D140" s="207">
        <f t="shared" si="20"/>
        <v>728.83172091920198</v>
      </c>
      <c r="E140" s="207">
        <f t="shared" si="20"/>
        <v>693.5956653387301</v>
      </c>
      <c r="F140" s="207">
        <f t="shared" si="20"/>
        <v>700.25441582825704</v>
      </c>
      <c r="G140" s="207">
        <f t="shared" si="20"/>
        <v>735.92616928321195</v>
      </c>
      <c r="H140" s="207">
        <f t="shared" si="20"/>
        <v>649.97774753717545</v>
      </c>
      <c r="I140" s="207">
        <f t="shared" si="20"/>
        <v>588.04218268908699</v>
      </c>
      <c r="J140" s="207">
        <f t="shared" si="20"/>
        <v>577.18298302274002</v>
      </c>
      <c r="K140" s="207">
        <f t="shared" si="20"/>
        <v>701.27311144178782</v>
      </c>
      <c r="L140" s="207">
        <f t="shared" si="20"/>
        <v>805.29303598894239</v>
      </c>
      <c r="M140" s="207">
        <f t="shared" si="20"/>
        <v>798.7189537435479</v>
      </c>
      <c r="N140" s="207">
        <f t="shared" si="20"/>
        <v>835.6457721523044</v>
      </c>
      <c r="O140" s="207">
        <f t="shared" si="20"/>
        <v>871.06779670309311</v>
      </c>
      <c r="P140" s="207">
        <f t="shared" si="20"/>
        <v>774.84944327887808</v>
      </c>
      <c r="Q140" s="207">
        <f t="shared" si="20"/>
        <v>681.72096102437013</v>
      </c>
      <c r="R140" s="207">
        <f t="shared" si="20"/>
        <v>681.3298987397468</v>
      </c>
      <c r="S140" s="207">
        <f t="shared" si="20"/>
        <v>749.31258370232968</v>
      </c>
      <c r="T140" s="207">
        <f t="shared" si="20"/>
        <v>655.35032895967947</v>
      </c>
      <c r="U140" s="207">
        <f t="shared" si="20"/>
        <v>694.59905268366686</v>
      </c>
      <c r="V140" s="207">
        <f t="shared" si="20"/>
        <v>642.35728459040467</v>
      </c>
      <c r="W140" s="207">
        <f t="shared" si="20"/>
        <v>543.50842042369356</v>
      </c>
    </row>
    <row r="141" spans="1:23" ht="12" customHeight="1" x14ac:dyDescent="0.25">
      <c r="A141" s="14" t="s">
        <v>58</v>
      </c>
      <c r="B141" s="207">
        <f t="shared" ref="B141:W141" si="21">IF(B68=0,"",B68/B16*1000)</f>
        <v>814.17516316422257</v>
      </c>
      <c r="C141" s="207">
        <f t="shared" si="21"/>
        <v>819.48322533811631</v>
      </c>
      <c r="D141" s="207">
        <f t="shared" si="21"/>
        <v>763.38175299273064</v>
      </c>
      <c r="E141" s="207">
        <f t="shared" si="21"/>
        <v>715.06412201308365</v>
      </c>
      <c r="F141" s="207">
        <f t="shared" si="21"/>
        <v>720.68700399192232</v>
      </c>
      <c r="G141" s="207">
        <f t="shared" si="21"/>
        <v>732.8452313338172</v>
      </c>
      <c r="H141" s="207">
        <f t="shared" si="21"/>
        <v>644.45674102032251</v>
      </c>
      <c r="I141" s="207">
        <f t="shared" si="21"/>
        <v>599.54462619404057</v>
      </c>
      <c r="J141" s="207">
        <f t="shared" si="21"/>
        <v>589.3840479674285</v>
      </c>
      <c r="K141" s="207">
        <f t="shared" si="21"/>
        <v>628.40323529754312</v>
      </c>
      <c r="L141" s="207">
        <f t="shared" si="21"/>
        <v>560.45432123914793</v>
      </c>
      <c r="M141" s="207">
        <f t="shared" si="21"/>
        <v>652.54545762133023</v>
      </c>
      <c r="N141" s="207">
        <f t="shared" si="21"/>
        <v>605.66527848567421</v>
      </c>
      <c r="O141" s="207">
        <f t="shared" si="21"/>
        <v>606.123396230607</v>
      </c>
      <c r="P141" s="207">
        <f t="shared" si="21"/>
        <v>498.43326947311203</v>
      </c>
      <c r="Q141" s="207">
        <f t="shared" si="21"/>
        <v>444.12730539605695</v>
      </c>
      <c r="R141" s="207">
        <f t="shared" si="21"/>
        <v>462.0974554211395</v>
      </c>
      <c r="S141" s="207">
        <f t="shared" si="21"/>
        <v>460.02496963157887</v>
      </c>
      <c r="T141" s="207">
        <f t="shared" si="21"/>
        <v>532.53991638214723</v>
      </c>
      <c r="U141" s="207">
        <f t="shared" si="21"/>
        <v>543.47201250965327</v>
      </c>
      <c r="V141" s="207">
        <f t="shared" si="21"/>
        <v>549.82203959622859</v>
      </c>
      <c r="W141" s="207">
        <f t="shared" si="21"/>
        <v>583.05958573344412</v>
      </c>
    </row>
    <row r="142" spans="1:23" ht="12" customHeight="1" x14ac:dyDescent="0.25">
      <c r="A142" s="13" t="s">
        <v>23</v>
      </c>
      <c r="B142" s="208">
        <f t="shared" ref="B142:W142" si="22">IF(B69=0,"",B69/B17*1000)</f>
        <v>452.39698283411059</v>
      </c>
      <c r="C142" s="208">
        <f t="shared" si="22"/>
        <v>491.2985950875867</v>
      </c>
      <c r="D142" s="208">
        <f t="shared" si="22"/>
        <v>492.31840988667057</v>
      </c>
      <c r="E142" s="208">
        <f t="shared" si="22"/>
        <v>515.23130419942277</v>
      </c>
      <c r="F142" s="208">
        <f t="shared" si="22"/>
        <v>510.99260100371811</v>
      </c>
      <c r="G142" s="208">
        <f t="shared" si="22"/>
        <v>482.99737982283773</v>
      </c>
      <c r="H142" s="208">
        <f t="shared" si="22"/>
        <v>481.49720023186694</v>
      </c>
      <c r="I142" s="208">
        <f t="shared" si="22"/>
        <v>385.81931569732961</v>
      </c>
      <c r="J142" s="208">
        <f t="shared" si="22"/>
        <v>449.44460134461571</v>
      </c>
      <c r="K142" s="208">
        <f t="shared" si="22"/>
        <v>422.07787792538767</v>
      </c>
      <c r="L142" s="208">
        <f t="shared" si="22"/>
        <v>455.47309027723458</v>
      </c>
      <c r="M142" s="208">
        <f t="shared" si="22"/>
        <v>400.34606961865887</v>
      </c>
      <c r="N142" s="208">
        <f t="shared" si="22"/>
        <v>383.7365214231329</v>
      </c>
      <c r="O142" s="208">
        <f t="shared" si="22"/>
        <v>533.89276502759174</v>
      </c>
      <c r="P142" s="208">
        <f t="shared" si="22"/>
        <v>436.05444092412625</v>
      </c>
      <c r="Q142" s="208">
        <f t="shared" si="22"/>
        <v>387.41762295016673</v>
      </c>
      <c r="R142" s="208">
        <f t="shared" si="22"/>
        <v>396.32270604043731</v>
      </c>
      <c r="S142" s="208">
        <f t="shared" si="22"/>
        <v>447.69517759221463</v>
      </c>
      <c r="T142" s="208">
        <f t="shared" si="22"/>
        <v>413.9004061925794</v>
      </c>
      <c r="U142" s="208">
        <f t="shared" si="22"/>
        <v>434.43743963495535</v>
      </c>
      <c r="V142" s="208">
        <f t="shared" si="22"/>
        <v>452.36932018337279</v>
      </c>
      <c r="W142" s="208">
        <f t="shared" si="22"/>
        <v>314.28900795773995</v>
      </c>
    </row>
    <row r="143" spans="1:23" ht="12" customHeight="1" x14ac:dyDescent="0.25">
      <c r="A143" s="14" t="s">
        <v>52</v>
      </c>
      <c r="B143" s="207">
        <f t="shared" ref="B143:W143" si="23">IF(B70=0,"",B70/B18*1000)</f>
        <v>3921.126567143292</v>
      </c>
      <c r="C143" s="207">
        <f t="shared" si="23"/>
        <v>4320.3763314795306</v>
      </c>
      <c r="D143" s="207">
        <f t="shared" si="23"/>
        <v>4395.0155617808678</v>
      </c>
      <c r="E143" s="207">
        <f t="shared" si="23"/>
        <v>4470.0788158663081</v>
      </c>
      <c r="F143" s="207">
        <f t="shared" si="23"/>
        <v>4521.5461197321056</v>
      </c>
      <c r="G143" s="207">
        <f t="shared" si="23"/>
        <v>4698.182168092093</v>
      </c>
      <c r="H143" s="207">
        <f t="shared" si="23"/>
        <v>4687.8627970393018</v>
      </c>
      <c r="I143" s="207">
        <f t="shared" si="23"/>
        <v>3889.6510282679824</v>
      </c>
      <c r="J143" s="207">
        <f t="shared" si="23"/>
        <v>4986.4855170808351</v>
      </c>
      <c r="K143" s="207">
        <f t="shared" si="23"/>
        <v>4425.1833502250056</v>
      </c>
      <c r="L143" s="207">
        <f t="shared" si="23"/>
        <v>5173.6288052308382</v>
      </c>
      <c r="M143" s="207">
        <f t="shared" si="23"/>
        <v>4344.4836638658689</v>
      </c>
      <c r="N143" s="207">
        <f t="shared" si="23"/>
        <v>4026.6574846422563</v>
      </c>
      <c r="O143" s="207">
        <f t="shared" si="23"/>
        <v>5604.7214274840853</v>
      </c>
      <c r="P143" s="207">
        <f t="shared" si="23"/>
        <v>4236.0509360066198</v>
      </c>
      <c r="Q143" s="207">
        <f t="shared" si="23"/>
        <v>3944.6829070879558</v>
      </c>
      <c r="R143" s="207">
        <f t="shared" si="23"/>
        <v>10168.488661085239</v>
      </c>
      <c r="S143" s="207">
        <f t="shared" si="23"/>
        <v>9371.9576995205916</v>
      </c>
      <c r="T143" s="207">
        <f t="shared" si="23"/>
        <v>8557.0231321948631</v>
      </c>
      <c r="U143" s="207">
        <f t="shared" si="23"/>
        <v>165494.9530468664</v>
      </c>
      <c r="V143" s="207">
        <f t="shared" si="23"/>
        <v>206489.88960506039</v>
      </c>
      <c r="W143" s="207">
        <f t="shared" si="23"/>
        <v>162915.77019802266</v>
      </c>
    </row>
    <row r="144" spans="1:23" ht="12" customHeight="1" x14ac:dyDescent="0.25">
      <c r="A144" s="14" t="s">
        <v>59</v>
      </c>
      <c r="B144" s="207">
        <f t="shared" ref="B144:W144" si="24">IF(B71=0,"",B71/B19*1000)</f>
        <v>491.45216340941147</v>
      </c>
      <c r="C144" s="207">
        <f t="shared" si="24"/>
        <v>534.41968079838807</v>
      </c>
      <c r="D144" s="207">
        <f t="shared" si="24"/>
        <v>548.39025424456247</v>
      </c>
      <c r="E144" s="207">
        <f t="shared" si="24"/>
        <v>554.26632418537349</v>
      </c>
      <c r="F144" s="207">
        <f t="shared" si="24"/>
        <v>567.00832982517534</v>
      </c>
      <c r="G144" s="207">
        <f t="shared" si="24"/>
        <v>591.03000495804247</v>
      </c>
      <c r="H144" s="207">
        <f t="shared" si="24"/>
        <v>576.06576655335095</v>
      </c>
      <c r="I144" s="207">
        <f t="shared" si="24"/>
        <v>485.51562229686238</v>
      </c>
      <c r="J144" s="207">
        <f t="shared" si="24"/>
        <v>602.96070272780605</v>
      </c>
      <c r="K144" s="207">
        <f t="shared" si="24"/>
        <v>546.46998441978724</v>
      </c>
      <c r="L144" s="207">
        <f t="shared" si="24"/>
        <v>625.77890874450975</v>
      </c>
      <c r="M144" s="207">
        <f t="shared" si="24"/>
        <v>525.49733828012677</v>
      </c>
      <c r="N144" s="207">
        <f t="shared" si="24"/>
        <v>492.97570682312045</v>
      </c>
      <c r="O144" s="207">
        <f t="shared" si="24"/>
        <v>681.00735674720886</v>
      </c>
      <c r="P144" s="207">
        <f t="shared" si="24"/>
        <v>531.58724705265217</v>
      </c>
      <c r="Q144" s="207">
        <f t="shared" si="24"/>
        <v>491.07426171438522</v>
      </c>
      <c r="R144" s="207">
        <f t="shared" si="24"/>
        <v>478.84195343366372</v>
      </c>
      <c r="S144" s="207">
        <f t="shared" si="24"/>
        <v>486.30198498618262</v>
      </c>
      <c r="T144" s="207">
        <f t="shared" si="24"/>
        <v>444.44948893191088</v>
      </c>
      <c r="U144" s="207">
        <f t="shared" si="24"/>
        <v>469.02629805412744</v>
      </c>
      <c r="V144" s="207">
        <f t="shared" si="24"/>
        <v>470.17473966174464</v>
      </c>
      <c r="W144" s="207">
        <f t="shared" si="24"/>
        <v>332.04309956618943</v>
      </c>
    </row>
    <row r="145" spans="1:23" ht="12" customHeight="1" x14ac:dyDescent="0.25">
      <c r="A145" s="14" t="s">
        <v>60</v>
      </c>
      <c r="B145" s="207">
        <f t="shared" ref="B145:W145" si="25">IF(B72=0,"",B72/B20*1000)</f>
        <v>33.924932889510941</v>
      </c>
      <c r="C145" s="207">
        <f t="shared" si="25"/>
        <v>38.200064853955105</v>
      </c>
      <c r="D145" s="207">
        <f t="shared" si="25"/>
        <v>38.310036317872246</v>
      </c>
      <c r="E145" s="207">
        <f t="shared" si="25"/>
        <v>43.24783799195459</v>
      </c>
      <c r="F145" s="207">
        <f t="shared" si="25"/>
        <v>42.370889669003155</v>
      </c>
      <c r="G145" s="207">
        <f t="shared" si="25"/>
        <v>34.796928851433712</v>
      </c>
      <c r="H145" s="207">
        <f t="shared" si="25"/>
        <v>35.88495274861959</v>
      </c>
      <c r="I145" s="207">
        <f t="shared" si="25"/>
        <v>27.512856631067297</v>
      </c>
      <c r="J145" s="207">
        <f t="shared" si="25"/>
        <v>29.605202885128136</v>
      </c>
      <c r="K145" s="207">
        <f t="shared" si="25"/>
        <v>29.803154210374309</v>
      </c>
      <c r="L145" s="207">
        <f t="shared" si="25"/>
        <v>30.243440002526736</v>
      </c>
      <c r="M145" s="207">
        <f t="shared" si="25"/>
        <v>28.131675257562961</v>
      </c>
      <c r="N145" s="207">
        <f t="shared" si="25"/>
        <v>28.356899843784781</v>
      </c>
      <c r="O145" s="207">
        <f t="shared" si="25"/>
        <v>39.833565801054213</v>
      </c>
      <c r="P145" s="207">
        <f t="shared" si="25"/>
        <v>35.626763568341147</v>
      </c>
      <c r="Q145" s="207">
        <f t="shared" si="25"/>
        <v>29.894567603872094</v>
      </c>
      <c r="R145" s="207">
        <f t="shared" si="25"/>
        <v>31.994876031500795</v>
      </c>
      <c r="S145" s="207">
        <f t="shared" si="25"/>
        <v>36.366449820669992</v>
      </c>
      <c r="T145" s="207">
        <f t="shared" si="25"/>
        <v>34.564774677325218</v>
      </c>
      <c r="U145" s="207">
        <f t="shared" si="25"/>
        <v>36.5399984246963</v>
      </c>
      <c r="V145" s="207">
        <f t="shared" si="25"/>
        <v>37.553038551317492</v>
      </c>
      <c r="W145" s="207">
        <f t="shared" si="25"/>
        <v>25.612878376670011</v>
      </c>
    </row>
    <row r="146" spans="1:23" ht="12" customHeight="1" x14ac:dyDescent="0.25">
      <c r="A146" s="15" t="s">
        <v>61</v>
      </c>
      <c r="B146" s="209">
        <f t="shared" ref="B146:W146" si="26">IF(B73=0,"",B73/B21*1000)</f>
        <v>257.41616005871595</v>
      </c>
      <c r="C146" s="209">
        <f t="shared" si="26"/>
        <v>273.14953188432287</v>
      </c>
      <c r="D146" s="209">
        <f t="shared" si="26"/>
        <v>283.4798625482465</v>
      </c>
      <c r="E146" s="209">
        <f t="shared" si="26"/>
        <v>271.70326048574009</v>
      </c>
      <c r="F146" s="209">
        <f t="shared" si="26"/>
        <v>274.40351541372024</v>
      </c>
      <c r="G146" s="209">
        <f t="shared" si="26"/>
        <v>225.62639367553518</v>
      </c>
      <c r="H146" s="209">
        <f t="shared" si="26"/>
        <v>197.29242190906476</v>
      </c>
      <c r="I146" s="209">
        <f t="shared" si="26"/>
        <v>217.08787640522226</v>
      </c>
      <c r="J146" s="209">
        <f t="shared" si="26"/>
        <v>190.78224625018913</v>
      </c>
      <c r="K146" s="209">
        <f t="shared" si="26"/>
        <v>153.58277645322738</v>
      </c>
      <c r="L146" s="209">
        <f t="shared" si="26"/>
        <v>162.22386522019949</v>
      </c>
      <c r="M146" s="209">
        <f t="shared" si="26"/>
        <v>171.95987884758625</v>
      </c>
      <c r="N146" s="209">
        <f t="shared" si="26"/>
        <v>179.80564906861275</v>
      </c>
      <c r="O146" s="209">
        <f t="shared" si="26"/>
        <v>179.87920492600352</v>
      </c>
      <c r="P146" s="209">
        <f t="shared" si="26"/>
        <v>149.55979275430289</v>
      </c>
      <c r="Q146" s="209">
        <f t="shared" si="26"/>
        <v>135.10158755721429</v>
      </c>
      <c r="R146" s="209">
        <f t="shared" si="26"/>
        <v>137.55315203428427</v>
      </c>
      <c r="S146" s="209">
        <f t="shared" si="26"/>
        <v>148.97946949126927</v>
      </c>
      <c r="T146" s="209">
        <f t="shared" si="26"/>
        <v>157.12087884434229</v>
      </c>
      <c r="U146" s="209">
        <f t="shared" si="26"/>
        <v>148.53732761382659</v>
      </c>
      <c r="V146" s="209">
        <f t="shared" si="26"/>
        <v>166.56595354731928</v>
      </c>
      <c r="W146" s="209">
        <f t="shared" si="26"/>
        <v>162.78772216137389</v>
      </c>
    </row>
    <row r="147" spans="1:23" ht="12" customHeight="1" x14ac:dyDescent="0.25">
      <c r="A147" s="12" t="s">
        <v>62</v>
      </c>
      <c r="B147" s="207">
        <f t="shared" ref="B147:W147" si="27">IF(B74=0,"",B74/B22*1000)</f>
        <v>140.13385287392541</v>
      </c>
      <c r="C147" s="207">
        <f t="shared" si="27"/>
        <v>139.85070718805304</v>
      </c>
      <c r="D147" s="207">
        <f t="shared" si="27"/>
        <v>119.75219155270388</v>
      </c>
      <c r="E147" s="207">
        <f t="shared" si="27"/>
        <v>99.968926973475533</v>
      </c>
      <c r="F147" s="207">
        <f t="shared" si="27"/>
        <v>86.89030899834853</v>
      </c>
      <c r="G147" s="207">
        <f t="shared" si="27"/>
        <v>90.440794503498509</v>
      </c>
      <c r="H147" s="207">
        <f t="shared" si="27"/>
        <v>85.456588389214232</v>
      </c>
      <c r="I147" s="207">
        <f t="shared" si="27"/>
        <v>92.101157391809551</v>
      </c>
      <c r="J147" s="207">
        <f t="shared" si="27"/>
        <v>89.448388493003606</v>
      </c>
      <c r="K147" s="207">
        <f t="shared" si="27"/>
        <v>64.865157461178441</v>
      </c>
      <c r="L147" s="207">
        <f t="shared" si="27"/>
        <v>60.538584804644621</v>
      </c>
      <c r="M147" s="207">
        <f t="shared" si="27"/>
        <v>55.201592688180369</v>
      </c>
      <c r="N147" s="207">
        <f t="shared" si="27"/>
        <v>54.897755016613466</v>
      </c>
      <c r="O147" s="207">
        <f t="shared" si="27"/>
        <v>52.821803392115228</v>
      </c>
      <c r="P147" s="207">
        <f t="shared" si="27"/>
        <v>47.879310224636946</v>
      </c>
      <c r="Q147" s="207">
        <f t="shared" si="27"/>
        <v>51.414873158373354</v>
      </c>
      <c r="R147" s="207">
        <f t="shared" si="27"/>
        <v>47.057037099030516</v>
      </c>
      <c r="S147" s="207">
        <f t="shared" si="27"/>
        <v>46.51434090311232</v>
      </c>
      <c r="T147" s="207">
        <f t="shared" si="27"/>
        <v>56.650669075466944</v>
      </c>
      <c r="U147" s="207">
        <f t="shared" si="27"/>
        <v>49.829571939760335</v>
      </c>
      <c r="V147" s="207">
        <f t="shared" si="27"/>
        <v>55.947171931873967</v>
      </c>
      <c r="W147" s="207">
        <f t="shared" si="27"/>
        <v>47.795114128551305</v>
      </c>
    </row>
    <row r="148" spans="1:23" ht="12" customHeight="1" x14ac:dyDescent="0.25">
      <c r="A148" s="12" t="s">
        <v>63</v>
      </c>
      <c r="B148" s="207">
        <f t="shared" ref="B148:W148" si="28">IF(B75=0,"",B75/B23*1000)</f>
        <v>107.7684020032037</v>
      </c>
      <c r="C148" s="207">
        <f t="shared" si="28"/>
        <v>108.87664290213499</v>
      </c>
      <c r="D148" s="207">
        <f t="shared" si="28"/>
        <v>101.73538361050103</v>
      </c>
      <c r="E148" s="207">
        <f t="shared" si="28"/>
        <v>90.711809541593382</v>
      </c>
      <c r="F148" s="207">
        <f t="shared" si="28"/>
        <v>83.36108680541966</v>
      </c>
      <c r="G148" s="207">
        <f t="shared" si="28"/>
        <v>78.944993871955589</v>
      </c>
      <c r="H148" s="207">
        <f t="shared" si="28"/>
        <v>69.788464672651315</v>
      </c>
      <c r="I148" s="207">
        <f t="shared" si="28"/>
        <v>65.05003054871797</v>
      </c>
      <c r="J148" s="207">
        <f t="shared" si="28"/>
        <v>55.247845912388541</v>
      </c>
      <c r="K148" s="207">
        <f t="shared" si="28"/>
        <v>45.56987030847435</v>
      </c>
      <c r="L148" s="207">
        <f t="shared" si="28"/>
        <v>49.254803089767584</v>
      </c>
      <c r="M148" s="207">
        <f t="shared" si="28"/>
        <v>46.735676189151413</v>
      </c>
      <c r="N148" s="207">
        <f t="shared" si="28"/>
        <v>45.990813228641031</v>
      </c>
      <c r="O148" s="207">
        <f t="shared" si="28"/>
        <v>54.611568576794234</v>
      </c>
      <c r="P148" s="207">
        <f t="shared" si="28"/>
        <v>47.089731949948089</v>
      </c>
      <c r="Q148" s="207">
        <f t="shared" si="28"/>
        <v>44.141684282716675</v>
      </c>
      <c r="R148" s="207">
        <f t="shared" si="28"/>
        <v>40.834619582260672</v>
      </c>
      <c r="S148" s="207">
        <f t="shared" si="28"/>
        <v>43.765497588685335</v>
      </c>
      <c r="T148" s="207">
        <f t="shared" si="28"/>
        <v>42.217696538009946</v>
      </c>
      <c r="U148" s="207">
        <f t="shared" si="28"/>
        <v>37.44510283575957</v>
      </c>
      <c r="V148" s="207">
        <f t="shared" si="28"/>
        <v>34.638230279402805</v>
      </c>
      <c r="W148" s="207">
        <f t="shared" si="28"/>
        <v>34.104893856594586</v>
      </c>
    </row>
    <row r="149" spans="1:23" ht="12" customHeight="1" x14ac:dyDescent="0.25">
      <c r="A149" s="12" t="s">
        <v>64</v>
      </c>
      <c r="B149" s="207">
        <f t="shared" ref="B149:W149" si="29">IF(B76=0,"",B76/B24*1000)</f>
        <v>165.05083501814809</v>
      </c>
      <c r="C149" s="207">
        <f t="shared" si="29"/>
        <v>176.21139246085096</v>
      </c>
      <c r="D149" s="207">
        <f t="shared" si="29"/>
        <v>161.90870350428776</v>
      </c>
      <c r="E149" s="207">
        <f t="shared" si="29"/>
        <v>142.08888709599043</v>
      </c>
      <c r="F149" s="207">
        <f t="shared" si="29"/>
        <v>131.89573383695088</v>
      </c>
      <c r="G149" s="207">
        <f t="shared" si="29"/>
        <v>123.56947245091111</v>
      </c>
      <c r="H149" s="207">
        <f t="shared" si="29"/>
        <v>98.256681523553183</v>
      </c>
      <c r="I149" s="207">
        <f t="shared" si="29"/>
        <v>82.402606064284683</v>
      </c>
      <c r="J149" s="207">
        <f t="shared" si="29"/>
        <v>72.058284037900677</v>
      </c>
      <c r="K149" s="207">
        <f t="shared" si="29"/>
        <v>58.948178094941063</v>
      </c>
      <c r="L149" s="207">
        <f t="shared" si="29"/>
        <v>57.931928735029643</v>
      </c>
      <c r="M149" s="207">
        <f t="shared" si="29"/>
        <v>45.418756958227554</v>
      </c>
      <c r="N149" s="207">
        <f t="shared" si="29"/>
        <v>43.479316877843416</v>
      </c>
      <c r="O149" s="207">
        <f t="shared" si="29"/>
        <v>55.548234325637011</v>
      </c>
      <c r="P149" s="207">
        <f t="shared" si="29"/>
        <v>50.546633536444894</v>
      </c>
      <c r="Q149" s="207">
        <f t="shared" si="29"/>
        <v>46.091326202792928</v>
      </c>
      <c r="R149" s="207">
        <f t="shared" si="29"/>
        <v>43.852272663399901</v>
      </c>
      <c r="S149" s="207">
        <f t="shared" si="29"/>
        <v>45.865423218288257</v>
      </c>
      <c r="T149" s="207">
        <f t="shared" si="29"/>
        <v>53.233831646408824</v>
      </c>
      <c r="U149" s="207">
        <f t="shared" si="29"/>
        <v>46.215248055872785</v>
      </c>
      <c r="V149" s="207">
        <f t="shared" si="29"/>
        <v>45.590677740670692</v>
      </c>
      <c r="W149" s="207">
        <f t="shared" si="29"/>
        <v>44.749771872163365</v>
      </c>
    </row>
    <row r="150" spans="1:23" ht="12" customHeight="1" x14ac:dyDescent="0.25">
      <c r="A150" s="12" t="s">
        <v>65</v>
      </c>
      <c r="B150" s="207">
        <f t="shared" ref="B150:W150" si="30">IF(B77=0,"",B77/B25*1000)</f>
        <v>371.48080393364035</v>
      </c>
      <c r="C150" s="207">
        <f t="shared" si="30"/>
        <v>414.42142466768627</v>
      </c>
      <c r="D150" s="207">
        <f t="shared" si="30"/>
        <v>444.45933346060878</v>
      </c>
      <c r="E150" s="207">
        <f t="shared" si="30"/>
        <v>383.2145605906872</v>
      </c>
      <c r="F150" s="207">
        <f t="shared" si="30"/>
        <v>354.20812589142474</v>
      </c>
      <c r="G150" s="207">
        <f t="shared" si="30"/>
        <v>380.41427670904847</v>
      </c>
      <c r="H150" s="207">
        <f t="shared" si="30"/>
        <v>355.42513850495993</v>
      </c>
      <c r="I150" s="207">
        <f t="shared" si="30"/>
        <v>268.47764338611546</v>
      </c>
      <c r="J150" s="207">
        <f t="shared" si="30"/>
        <v>312.86014037081054</v>
      </c>
      <c r="K150" s="207">
        <f t="shared" si="30"/>
        <v>299.62990113565195</v>
      </c>
      <c r="L150" s="207">
        <f t="shared" si="30"/>
        <v>292.58438643523698</v>
      </c>
      <c r="M150" s="207">
        <f t="shared" si="30"/>
        <v>292.69462289324309</v>
      </c>
      <c r="N150" s="207">
        <f t="shared" si="30"/>
        <v>285.32190063202518</v>
      </c>
      <c r="O150" s="207">
        <f t="shared" si="30"/>
        <v>362.95416952996283</v>
      </c>
      <c r="P150" s="207">
        <f t="shared" si="30"/>
        <v>299.23446575092902</v>
      </c>
      <c r="Q150" s="207">
        <f t="shared" si="30"/>
        <v>305.27173501121553</v>
      </c>
      <c r="R150" s="207">
        <f t="shared" si="30"/>
        <v>315.8143010270158</v>
      </c>
      <c r="S150" s="207">
        <f t="shared" si="30"/>
        <v>335.61754816827306</v>
      </c>
      <c r="T150" s="207">
        <f t="shared" si="30"/>
        <v>328.39573467134369</v>
      </c>
      <c r="U150" s="207">
        <f t="shared" si="30"/>
        <v>339.51611220639921</v>
      </c>
      <c r="V150" s="207">
        <f t="shared" si="30"/>
        <v>361.51926729499593</v>
      </c>
      <c r="W150" s="207">
        <f t="shared" si="30"/>
        <v>277.68748334097228</v>
      </c>
    </row>
    <row r="151" spans="1:23" ht="12" customHeight="1" x14ac:dyDescent="0.25">
      <c r="A151" s="16" t="s">
        <v>66</v>
      </c>
      <c r="B151" s="210">
        <f t="shared" ref="B151:W151" si="31">IF(B78=0,"",B78/B26*1000)</f>
        <v>40.79998142362129</v>
      </c>
      <c r="C151" s="210">
        <f t="shared" si="31"/>
        <v>36.367628156885729</v>
      </c>
      <c r="D151" s="210">
        <f t="shared" si="31"/>
        <v>37.493347325173097</v>
      </c>
      <c r="E151" s="210">
        <f t="shared" si="31"/>
        <v>39.977356188741545</v>
      </c>
      <c r="F151" s="210">
        <f t="shared" si="31"/>
        <v>35.013829874056889</v>
      </c>
      <c r="G151" s="210">
        <f t="shared" si="31"/>
        <v>31.881893060569066</v>
      </c>
      <c r="H151" s="210">
        <f t="shared" si="31"/>
        <v>31.912857768918911</v>
      </c>
      <c r="I151" s="210">
        <f t="shared" si="31"/>
        <v>29.877473815948363</v>
      </c>
      <c r="J151" s="210">
        <f t="shared" si="31"/>
        <v>26.679945748366773</v>
      </c>
      <c r="K151" s="210">
        <f t="shared" si="31"/>
        <v>23.162816857967833</v>
      </c>
      <c r="L151" s="210">
        <f t="shared" si="31"/>
        <v>25.455792713013473</v>
      </c>
      <c r="M151" s="210">
        <f t="shared" si="31"/>
        <v>24.116002986020625</v>
      </c>
      <c r="N151" s="210">
        <f t="shared" si="31"/>
        <v>24.111568042236847</v>
      </c>
      <c r="O151" s="210">
        <f t="shared" si="31"/>
        <v>28.488255078960901</v>
      </c>
      <c r="P151" s="210">
        <f t="shared" si="31"/>
        <v>26.914462137035464</v>
      </c>
      <c r="Q151" s="210">
        <f t="shared" si="31"/>
        <v>25.171119956844993</v>
      </c>
      <c r="R151" s="210">
        <f t="shared" si="31"/>
        <v>27.604754885589266</v>
      </c>
      <c r="S151" s="210">
        <f t="shared" si="31"/>
        <v>29.383943584420138</v>
      </c>
      <c r="T151" s="210">
        <f t="shared" si="31"/>
        <v>26.596516553377359</v>
      </c>
      <c r="U151" s="210">
        <f t="shared" si="31"/>
        <v>26.79138965245588</v>
      </c>
      <c r="V151" s="210">
        <f t="shared" si="31"/>
        <v>26.313660207783737</v>
      </c>
      <c r="W151" s="210">
        <f t="shared" si="31"/>
        <v>29.60856918038715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8">
        <f t="shared" ref="B153:W153" si="32">IF(B51=0,"",B98/B51)</f>
        <v>3.6725800241055717</v>
      </c>
      <c r="C153" s="218">
        <f t="shared" si="32"/>
        <v>3.5175226029540014</v>
      </c>
      <c r="D153" s="218">
        <f t="shared" si="32"/>
        <v>3.4114974897442707</v>
      </c>
      <c r="E153" s="218">
        <f t="shared" si="32"/>
        <v>3.3513311492631406</v>
      </c>
      <c r="F153" s="218">
        <f t="shared" si="32"/>
        <v>3.5287537648056535</v>
      </c>
      <c r="G153" s="218">
        <f t="shared" si="32"/>
        <v>3.3699133507876575</v>
      </c>
      <c r="H153" s="218">
        <f t="shared" si="32"/>
        <v>3.4642978394012718</v>
      </c>
      <c r="I153" s="218">
        <f t="shared" si="32"/>
        <v>3.5963758032689337</v>
      </c>
      <c r="J153" s="218">
        <f t="shared" si="32"/>
        <v>3.5424984716184391</v>
      </c>
      <c r="K153" s="218">
        <f t="shared" si="32"/>
        <v>3.3190034177890091</v>
      </c>
      <c r="L153" s="218">
        <f t="shared" si="32"/>
        <v>3.3538924477654719</v>
      </c>
      <c r="M153" s="218">
        <f t="shared" si="32"/>
        <v>3.4778667740523677</v>
      </c>
      <c r="N153" s="218">
        <f t="shared" si="32"/>
        <v>3.3547292870852843</v>
      </c>
      <c r="O153" s="218">
        <f t="shared" si="32"/>
        <v>3.1971914218475384</v>
      </c>
      <c r="P153" s="218">
        <f t="shared" si="32"/>
        <v>3.2982784483689467</v>
      </c>
      <c r="Q153" s="218">
        <f t="shared" si="32"/>
        <v>3.2271165512465823</v>
      </c>
      <c r="R153" s="218">
        <f t="shared" si="32"/>
        <v>3.1677276818872397</v>
      </c>
      <c r="S153" s="218">
        <f t="shared" si="32"/>
        <v>3.130103183126645</v>
      </c>
      <c r="T153" s="218">
        <f t="shared" si="32"/>
        <v>3.1013275440755725</v>
      </c>
      <c r="U153" s="218">
        <f t="shared" si="32"/>
        <v>3.0377944169521331</v>
      </c>
      <c r="V153" s="218">
        <f t="shared" si="32"/>
        <v>2.9850263274965441</v>
      </c>
      <c r="W153" s="218">
        <f t="shared" si="32"/>
        <v>3.0066179642075763</v>
      </c>
    </row>
    <row r="154" spans="1:23" ht="12" customHeight="1" x14ac:dyDescent="0.25">
      <c r="A154" s="25" t="s">
        <v>16</v>
      </c>
      <c r="B154" s="219">
        <f>ISI!B65</f>
        <v>4.9557978830477332</v>
      </c>
      <c r="C154" s="219">
        <f>ISI!C65</f>
        <v>4.794095894796758</v>
      </c>
      <c r="D154" s="219">
        <f>ISI!D65</f>
        <v>4.8229284657746589</v>
      </c>
      <c r="E154" s="219">
        <f>ISI!E65</f>
        <v>4.905451323142735</v>
      </c>
      <c r="F154" s="219">
        <f>ISI!F65</f>
        <v>5.0503314374369932</v>
      </c>
      <c r="G154" s="219">
        <f>ISI!G65</f>
        <v>4.7000938156444327</v>
      </c>
      <c r="H154" s="219">
        <f>ISI!H65</f>
        <v>4.7556177931000825</v>
      </c>
      <c r="I154" s="219">
        <f>ISI!I65</f>
        <v>5.1890662810373005</v>
      </c>
      <c r="J154" s="219">
        <f>ISI!J65</f>
        <v>4.6877518664890232</v>
      </c>
      <c r="K154" s="219">
        <f>ISI!K65</f>
        <v>4.1236188771032944</v>
      </c>
      <c r="L154" s="219">
        <f>ISI!L65</f>
        <v>4.0970534040810209</v>
      </c>
      <c r="M154" s="219">
        <f>ISI!M65</f>
        <v>4.2192439832224151</v>
      </c>
      <c r="N154" s="219">
        <f>ISI!N65</f>
        <v>4.2115312063655175</v>
      </c>
      <c r="O154" s="219">
        <f>ISI!O65</f>
        <v>4.3124485046651486</v>
      </c>
      <c r="P154" s="219">
        <f>ISI!P65</f>
        <v>4.5899443394797252</v>
      </c>
      <c r="Q154" s="219">
        <f>ISI!Q65</f>
        <v>4.3603523396376058</v>
      </c>
      <c r="R154" s="219">
        <f>ISI!R65</f>
        <v>4.3849314459196442</v>
      </c>
      <c r="S154" s="219">
        <f>ISI!S65</f>
        <v>4.0342211731165989</v>
      </c>
      <c r="T154" s="219">
        <f>ISI!T65</f>
        <v>4.1276273714028546</v>
      </c>
      <c r="U154" s="219">
        <f>ISI!U65</f>
        <v>4.2694936336868414</v>
      </c>
      <c r="V154" s="219">
        <f>ISI!V65</f>
        <v>3.8143223881108179</v>
      </c>
      <c r="W154" s="219">
        <f>ISI!W65</f>
        <v>3.812299335930744</v>
      </c>
    </row>
    <row r="155" spans="1:23" ht="12" customHeight="1" x14ac:dyDescent="0.25">
      <c r="A155" s="14" t="s">
        <v>41</v>
      </c>
      <c r="B155" s="220">
        <f>ISI!B66</f>
        <v>5.4828864439619487</v>
      </c>
      <c r="C155" s="220">
        <f>ISI!C66</f>
        <v>5.3183813418309205</v>
      </c>
      <c r="D155" s="220">
        <f>ISI!D66</f>
        <v>5.3185174394547499</v>
      </c>
      <c r="E155" s="220">
        <f>ISI!E66</f>
        <v>5.4792710428617974</v>
      </c>
      <c r="F155" s="220">
        <f>ISI!F66</f>
        <v>5.6871647469926625</v>
      </c>
      <c r="G155" s="220">
        <f>ISI!G66</f>
        <v>5.4513801324518907</v>
      </c>
      <c r="H155" s="220">
        <f>ISI!H66</f>
        <v>5.6008800423565077</v>
      </c>
      <c r="I155" s="220">
        <f>ISI!I66</f>
        <v>6.1140765132030568</v>
      </c>
      <c r="J155" s="220">
        <f>ISI!J66</f>
        <v>5.7558738392733479</v>
      </c>
      <c r="K155" s="220">
        <f>ISI!K66</f>
        <v>5.3661654929658074</v>
      </c>
      <c r="L155" s="220">
        <f>ISI!L66</f>
        <v>5.1918704606984836</v>
      </c>
      <c r="M155" s="220">
        <f>ISI!M66</f>
        <v>5.3455324991169464</v>
      </c>
      <c r="N155" s="220">
        <f>ISI!N66</f>
        <v>5.2956859326960242</v>
      </c>
      <c r="O155" s="220">
        <f>ISI!O66</f>
        <v>5.2668087259667944</v>
      </c>
      <c r="P155" s="220">
        <f>ISI!P66</f>
        <v>5.5054634361718113</v>
      </c>
      <c r="Q155" s="220">
        <f>ISI!Q66</f>
        <v>5.3090559965044752</v>
      </c>
      <c r="R155" s="220">
        <f>ISI!R66</f>
        <v>5.3793010870611733</v>
      </c>
      <c r="S155" s="220">
        <f>ISI!S66</f>
        <v>4.9502111102899544</v>
      </c>
      <c r="T155" s="220">
        <f>ISI!T66</f>
        <v>5.1677198073378072</v>
      </c>
      <c r="U155" s="220">
        <f>ISI!U66</f>
        <v>5.3344262561179914</v>
      </c>
      <c r="V155" s="220">
        <f>ISI!V66</f>
        <v>4.9002622284212709</v>
      </c>
      <c r="W155" s="220">
        <f>ISI!W66</f>
        <v>4.8855338161836475</v>
      </c>
    </row>
    <row r="156" spans="1:23" ht="12" customHeight="1" x14ac:dyDescent="0.25">
      <c r="A156" s="14" t="s">
        <v>42</v>
      </c>
      <c r="B156" s="220">
        <f>ISI!B67</f>
        <v>2.1222638235712892</v>
      </c>
      <c r="C156" s="220">
        <f>ISI!C67</f>
        <v>2.0316540563615284</v>
      </c>
      <c r="D156" s="220">
        <f>ISI!D67</f>
        <v>2.0687642675110895</v>
      </c>
      <c r="E156" s="220">
        <f>ISI!E67</f>
        <v>2.1026892728874005</v>
      </c>
      <c r="F156" s="220">
        <f>ISI!F67</f>
        <v>2.2377721784202271</v>
      </c>
      <c r="G156" s="220">
        <f>ISI!G67</f>
        <v>2.1235370664929443</v>
      </c>
      <c r="H156" s="220">
        <f>ISI!H67</f>
        <v>2.128463328593555</v>
      </c>
      <c r="I156" s="220">
        <f>ISI!I67</f>
        <v>2.2172665045254742</v>
      </c>
      <c r="J156" s="220">
        <f>ISI!J67</f>
        <v>1.951207575718569</v>
      </c>
      <c r="K156" s="220">
        <f>ISI!K67</f>
        <v>1.8359729374710418</v>
      </c>
      <c r="L156" s="220">
        <f>ISI!L67</f>
        <v>1.6955006005022961</v>
      </c>
      <c r="M156" s="220">
        <f>ISI!M67</f>
        <v>1.7206461614828659</v>
      </c>
      <c r="N156" s="220">
        <f>ISI!N67</f>
        <v>1.7344822318402582</v>
      </c>
      <c r="O156" s="220">
        <f>ISI!O67</f>
        <v>1.6819356932992788</v>
      </c>
      <c r="P156" s="220">
        <f>ISI!P67</f>
        <v>1.7125442409146707</v>
      </c>
      <c r="Q156" s="220">
        <f>ISI!Q67</f>
        <v>1.6030639261887334</v>
      </c>
      <c r="R156" s="220">
        <f>ISI!R67</f>
        <v>1.6149501424007293</v>
      </c>
      <c r="S156" s="220">
        <f>ISI!S67</f>
        <v>1.6112804063906754</v>
      </c>
      <c r="T156" s="220">
        <f>ISI!T67</f>
        <v>1.5934857238285989</v>
      </c>
      <c r="U156" s="220">
        <f>ISI!U67</f>
        <v>1.5442040855229255</v>
      </c>
      <c r="V156" s="220">
        <f>ISI!V67</f>
        <v>1.4898035769837821</v>
      </c>
      <c r="W156" s="220">
        <f>ISI!W67</f>
        <v>1.4867269549832536</v>
      </c>
    </row>
    <row r="157" spans="1:23" ht="12" customHeight="1" x14ac:dyDescent="0.25">
      <c r="A157" s="13" t="s">
        <v>20</v>
      </c>
      <c r="B157" s="221">
        <f>NFM!B96</f>
        <v>2.4217775482366655</v>
      </c>
      <c r="C157" s="221">
        <f>NFM!C96</f>
        <v>2.4852887179037699</v>
      </c>
      <c r="D157" s="221">
        <f>NFM!D96</f>
        <v>2.4732791184367837</v>
      </c>
      <c r="E157" s="221">
        <f>NFM!E96</f>
        <v>2.3676604891051061</v>
      </c>
      <c r="F157" s="221">
        <f>NFM!F96</f>
        <v>2.1010402811806252</v>
      </c>
      <c r="G157" s="221">
        <f>NFM!G96</f>
        <v>1.6830365294745073</v>
      </c>
      <c r="H157" s="221">
        <f>NFM!H96</f>
        <v>1.6902683711725692</v>
      </c>
      <c r="I157" s="221">
        <f>NFM!I96</f>
        <v>1.7967377364748702</v>
      </c>
      <c r="J157" s="221">
        <f>NFM!J96</f>
        <v>2.0713718514059818</v>
      </c>
      <c r="K157" s="221">
        <f>NFM!K96</f>
        <v>1.9247350739654936</v>
      </c>
      <c r="L157" s="221">
        <f>NFM!L96</f>
        <v>2.1494294290803193</v>
      </c>
      <c r="M157" s="221">
        <f>NFM!M96</f>
        <v>2.1194309924788177</v>
      </c>
      <c r="N157" s="221">
        <f>NFM!N96</f>
        <v>2.1979883992902303</v>
      </c>
      <c r="O157" s="221">
        <f>NFM!O96</f>
        <v>2.2036219708962745</v>
      </c>
      <c r="P157" s="221">
        <f>NFM!P96</f>
        <v>2.1988657836796954</v>
      </c>
      <c r="Q157" s="221">
        <f>NFM!Q96</f>
        <v>2.1533064089075311</v>
      </c>
      <c r="R157" s="221">
        <f>NFM!R96</f>
        <v>2.0607863898364851</v>
      </c>
      <c r="S157" s="221">
        <f>NFM!S96</f>
        <v>2.053602503611029</v>
      </c>
      <c r="T157" s="221">
        <f>NFM!T96</f>
        <v>2.1193573145158187</v>
      </c>
      <c r="U157" s="221">
        <f>NFM!U96</f>
        <v>2.1417298085940648</v>
      </c>
      <c r="V157" s="221">
        <f>NFM!V96</f>
        <v>2.1661964304414107</v>
      </c>
      <c r="W157" s="221">
        <f>NFM!W96</f>
        <v>2.1047404621347625</v>
      </c>
    </row>
    <row r="158" spans="1:23" ht="12" customHeight="1" x14ac:dyDescent="0.25">
      <c r="A158" s="14" t="s">
        <v>43</v>
      </c>
      <c r="B158" s="220" t="str">
        <f>NFM!B97</f>
        <v/>
      </c>
      <c r="C158" s="220" t="str">
        <f>NFM!C97</f>
        <v/>
      </c>
      <c r="D158" s="220" t="str">
        <f>NFM!D97</f>
        <v/>
      </c>
      <c r="E158" s="220" t="str">
        <f>NFM!E97</f>
        <v/>
      </c>
      <c r="F158" s="220" t="str">
        <f>NFM!F97</f>
        <v/>
      </c>
      <c r="G158" s="220" t="str">
        <f>NFM!G97</f>
        <v/>
      </c>
      <c r="H158" s="220" t="str">
        <f>NFM!H97</f>
        <v/>
      </c>
      <c r="I158" s="220" t="str">
        <f>NFM!I97</f>
        <v/>
      </c>
      <c r="J158" s="220" t="str">
        <f>NFM!J97</f>
        <v/>
      </c>
      <c r="K158" s="220" t="str">
        <f>NFM!K97</f>
        <v/>
      </c>
      <c r="L158" s="220" t="str">
        <f>NFM!L97</f>
        <v/>
      </c>
      <c r="M158" s="220" t="str">
        <f>NFM!M97</f>
        <v/>
      </c>
      <c r="N158" s="220" t="str">
        <f>NFM!N97</f>
        <v/>
      </c>
      <c r="O158" s="220" t="str">
        <f>NFM!O97</f>
        <v/>
      </c>
      <c r="P158" s="220" t="str">
        <f>NFM!P97</f>
        <v/>
      </c>
      <c r="Q158" s="220" t="str">
        <f>NFM!Q97</f>
        <v/>
      </c>
      <c r="R158" s="220" t="str">
        <f>NFM!R97</f>
        <v/>
      </c>
      <c r="S158" s="220" t="str">
        <f>NFM!S97</f>
        <v/>
      </c>
      <c r="T158" s="220" t="str">
        <f>NFM!T97</f>
        <v/>
      </c>
      <c r="U158" s="220" t="str">
        <f>NFM!U97</f>
        <v/>
      </c>
      <c r="V158" s="220" t="str">
        <f>NFM!V97</f>
        <v/>
      </c>
      <c r="W158" s="220" t="str">
        <f>NFM!W97</f>
        <v/>
      </c>
    </row>
    <row r="159" spans="1:23" ht="12" customHeight="1" x14ac:dyDescent="0.25">
      <c r="A159" s="14" t="s">
        <v>56</v>
      </c>
      <c r="B159" s="220">
        <f>NFM!B98</f>
        <v>1.5380530099355025</v>
      </c>
      <c r="C159" s="220">
        <f>NFM!C98</f>
        <v>1.6345237229198124</v>
      </c>
      <c r="D159" s="220">
        <f>NFM!D98</f>
        <v>1.7336287373860539</v>
      </c>
      <c r="E159" s="220">
        <f>NFM!E98</f>
        <v>1.7455814739761562</v>
      </c>
      <c r="F159" s="220">
        <f>NFM!F98</f>
        <v>1.7159367866590687</v>
      </c>
      <c r="G159" s="220">
        <f>NFM!G98</f>
        <v>1.3473782156433118</v>
      </c>
      <c r="H159" s="220">
        <f>NFM!H98</f>
        <v>1.3868846313884022</v>
      </c>
      <c r="I159" s="220">
        <f>NFM!I98</f>
        <v>1.3790863910967401</v>
      </c>
      <c r="J159" s="220">
        <f>NFM!J98</f>
        <v>1.5642687257564085</v>
      </c>
      <c r="K159" s="220">
        <f>NFM!K98</f>
        <v>1.6252616815907448</v>
      </c>
      <c r="L159" s="220">
        <f>NFM!L98</f>
        <v>1.7647716136487539</v>
      </c>
      <c r="M159" s="220">
        <f>NFM!M98</f>
        <v>1.7137542561616059</v>
      </c>
      <c r="N159" s="220">
        <f>NFM!N98</f>
        <v>1.6666985120580566</v>
      </c>
      <c r="O159" s="220">
        <f>NFM!O98</f>
        <v>1.7098903121610536</v>
      </c>
      <c r="P159" s="220">
        <f>NFM!P98</f>
        <v>1.8441675577322709</v>
      </c>
      <c r="Q159" s="220">
        <f>NFM!Q98</f>
        <v>1.8600617436712592</v>
      </c>
      <c r="R159" s="220">
        <f>NFM!R98</f>
        <v>1.7777833891728219</v>
      </c>
      <c r="S159" s="220">
        <f>NFM!S98</f>
        <v>1.8508112390129161</v>
      </c>
      <c r="T159" s="220">
        <f>NFM!T98</f>
        <v>1.9114864443225739</v>
      </c>
      <c r="U159" s="220">
        <f>NFM!U98</f>
        <v>1.8361183033030435</v>
      </c>
      <c r="V159" s="220">
        <f>NFM!V98</f>
        <v>1.9036601148535053</v>
      </c>
      <c r="W159" s="220">
        <f>NFM!W98</f>
        <v>1.8022370709950484</v>
      </c>
    </row>
    <row r="160" spans="1:23" ht="12" customHeight="1" x14ac:dyDescent="0.25">
      <c r="A160" s="26" t="s">
        <v>44</v>
      </c>
      <c r="B160" s="222">
        <f>NFM!B99</f>
        <v>1.3660887232612982</v>
      </c>
      <c r="C160" s="222">
        <f>NFM!C99</f>
        <v>1.4519155506786208</v>
      </c>
      <c r="D160" s="222">
        <f>NFM!D99</f>
        <v>1.5444711824709616</v>
      </c>
      <c r="E160" s="222">
        <f>NFM!E99</f>
        <v>1.5871292175342571</v>
      </c>
      <c r="F160" s="222">
        <f>NFM!F99</f>
        <v>1.6416590492279255</v>
      </c>
      <c r="G160" s="222">
        <f>NFM!G99</f>
        <v>1.3270709953358657</v>
      </c>
      <c r="H160" s="222">
        <f>NFM!H99</f>
        <v>1.3588664166350273</v>
      </c>
      <c r="I160" s="222">
        <f>NFM!I99</f>
        <v>1.3489903147411857</v>
      </c>
      <c r="J160" s="222">
        <f>NFM!J99</f>
        <v>1.4830537906187182</v>
      </c>
      <c r="K160" s="222" t="str">
        <f>NFM!K99</f>
        <v/>
      </c>
      <c r="L160" s="222" t="str">
        <f>NFM!L99</f>
        <v/>
      </c>
      <c r="M160" s="222" t="str">
        <f>NFM!M99</f>
        <v/>
      </c>
      <c r="N160" s="222" t="str">
        <f>NFM!N99</f>
        <v/>
      </c>
      <c r="O160" s="222" t="str">
        <f>NFM!O99</f>
        <v/>
      </c>
      <c r="P160" s="222" t="str">
        <f>NFM!P99</f>
        <v/>
      </c>
      <c r="Q160" s="222" t="str">
        <f>NFM!Q99</f>
        <v/>
      </c>
      <c r="R160" s="222" t="str">
        <f>NFM!R99</f>
        <v/>
      </c>
      <c r="S160" s="222" t="str">
        <f>NFM!S99</f>
        <v/>
      </c>
      <c r="T160" s="222" t="str">
        <f>NFM!T99</f>
        <v/>
      </c>
      <c r="U160" s="222" t="str">
        <f>NFM!U99</f>
        <v/>
      </c>
      <c r="V160" s="222" t="str">
        <f>NFM!V99</f>
        <v/>
      </c>
      <c r="W160" s="222" t="str">
        <f>NFM!W99</f>
        <v/>
      </c>
    </row>
    <row r="161" spans="1:23" ht="12" customHeight="1" x14ac:dyDescent="0.25">
      <c r="A161" s="27" t="s">
        <v>81</v>
      </c>
      <c r="B161" s="223">
        <f>NFM!B100</f>
        <v>2.229229579076748</v>
      </c>
      <c r="C161" s="223">
        <f>NFM!C100</f>
        <v>2.2890485797953222</v>
      </c>
      <c r="D161" s="223">
        <f>NFM!D100</f>
        <v>2.4307010948266949</v>
      </c>
      <c r="E161" s="223">
        <f>NFM!E100</f>
        <v>2.2888234855772107</v>
      </c>
      <c r="F161" s="223">
        <f>NFM!F100</f>
        <v>1.9498254105121353</v>
      </c>
      <c r="G161" s="223">
        <f>NFM!G100</f>
        <v>1.4247977059380625</v>
      </c>
      <c r="H161" s="223">
        <f>NFM!H100</f>
        <v>1.449178171633438</v>
      </c>
      <c r="I161" s="223">
        <f>NFM!I100</f>
        <v>1.439235192245957</v>
      </c>
      <c r="J161" s="223">
        <f>NFM!J100</f>
        <v>1.7213551479977518</v>
      </c>
      <c r="K161" s="223">
        <f>NFM!K100</f>
        <v>1.6252616815907448</v>
      </c>
      <c r="L161" s="223">
        <f>NFM!L100</f>
        <v>1.7647716136487539</v>
      </c>
      <c r="M161" s="223">
        <f>NFM!M100</f>
        <v>1.7137542561616059</v>
      </c>
      <c r="N161" s="223">
        <f>NFM!N100</f>
        <v>1.6666985120580566</v>
      </c>
      <c r="O161" s="223">
        <f>NFM!O100</f>
        <v>1.7098903121610536</v>
      </c>
      <c r="P161" s="223">
        <f>NFM!P100</f>
        <v>1.8441675577322709</v>
      </c>
      <c r="Q161" s="223">
        <f>NFM!Q100</f>
        <v>1.8600617436712592</v>
      </c>
      <c r="R161" s="223">
        <f>NFM!R100</f>
        <v>1.7777833891728219</v>
      </c>
      <c r="S161" s="223">
        <f>NFM!S100</f>
        <v>1.8508112390129161</v>
      </c>
      <c r="T161" s="223">
        <f>NFM!T100</f>
        <v>1.9114864443225739</v>
      </c>
      <c r="U161" s="223">
        <f>NFM!U100</f>
        <v>1.8361183033030435</v>
      </c>
      <c r="V161" s="223">
        <f>NFM!V100</f>
        <v>1.9036601148535053</v>
      </c>
      <c r="W161" s="223">
        <f>NFM!W100</f>
        <v>1.8022370709950484</v>
      </c>
    </row>
    <row r="162" spans="1:23" ht="12" customHeight="1" x14ac:dyDescent="0.25">
      <c r="A162" s="14" t="s">
        <v>45</v>
      </c>
      <c r="B162" s="220">
        <f>NFM!B101</f>
        <v>2.6079721870642638</v>
      </c>
      <c r="C162" s="220">
        <f>NFM!C101</f>
        <v>2.657501561547746</v>
      </c>
      <c r="D162" s="220">
        <f>NFM!D101</f>
        <v>2.6388296270094642</v>
      </c>
      <c r="E162" s="220">
        <f>NFM!E101</f>
        <v>2.4984308591585243</v>
      </c>
      <c r="F162" s="220">
        <f>NFM!F101</f>
        <v>2.1809485674789393</v>
      </c>
      <c r="G162" s="220">
        <f>NFM!G101</f>
        <v>1.7633927992467386</v>
      </c>
      <c r="H162" s="220">
        <f>NFM!H101</f>
        <v>1.7758684856220661</v>
      </c>
      <c r="I162" s="220">
        <f>NFM!I101</f>
        <v>1.9135671030206012</v>
      </c>
      <c r="J162" s="220">
        <f>NFM!J101</f>
        <v>2.1970239717327873</v>
      </c>
      <c r="K162" s="220">
        <f>NFM!K101</f>
        <v>1.9399224572965577</v>
      </c>
      <c r="L162" s="220">
        <f>NFM!L101</f>
        <v>2.1756112754600192</v>
      </c>
      <c r="M162" s="220">
        <f>NFM!M101</f>
        <v>2.1462036523288028</v>
      </c>
      <c r="N162" s="220">
        <f>NFM!N101</f>
        <v>2.2351567064761251</v>
      </c>
      <c r="O162" s="220">
        <f>NFM!O101</f>
        <v>2.2683311363461289</v>
      </c>
      <c r="P162" s="220">
        <f>NFM!P101</f>
        <v>2.2458497673089384</v>
      </c>
      <c r="Q162" s="220">
        <f>NFM!Q101</f>
        <v>2.1928428408697971</v>
      </c>
      <c r="R162" s="220">
        <f>NFM!R101</f>
        <v>2.1031660226580802</v>
      </c>
      <c r="S162" s="220">
        <f>NFM!S101</f>
        <v>2.0839550750631859</v>
      </c>
      <c r="T162" s="220">
        <f>NFM!T101</f>
        <v>2.1537528683995024</v>
      </c>
      <c r="U162" s="220">
        <f>NFM!U101</f>
        <v>2.1901036389474813</v>
      </c>
      <c r="V162" s="220">
        <f>NFM!V101</f>
        <v>2.2001886541181106</v>
      </c>
      <c r="W162" s="220">
        <f>NFM!W101</f>
        <v>2.1522673349879908</v>
      </c>
    </row>
    <row r="163" spans="1:23" ht="12" customHeight="1" x14ac:dyDescent="0.25">
      <c r="A163" s="13" t="s">
        <v>21</v>
      </c>
      <c r="B163" s="221">
        <f>CHI!B100</f>
        <v>3.2501709699179062</v>
      </c>
      <c r="C163" s="221">
        <f>CHI!C100</f>
        <v>3.3160369927238973</v>
      </c>
      <c r="D163" s="221">
        <f>CHI!D100</f>
        <v>3.1013138513298157</v>
      </c>
      <c r="E163" s="221">
        <f>CHI!E100</f>
        <v>2.9267091145043298</v>
      </c>
      <c r="F163" s="221">
        <f>CHI!F100</f>
        <v>3.5339537176136067</v>
      </c>
      <c r="G163" s="221">
        <f>CHI!G100</f>
        <v>3.5675046090713578</v>
      </c>
      <c r="H163" s="221">
        <f>CHI!H100</f>
        <v>3.6250089812963164</v>
      </c>
      <c r="I163" s="221">
        <f>CHI!I100</f>
        <v>3.6398240571536724</v>
      </c>
      <c r="J163" s="221">
        <f>CHI!J100</f>
        <v>4.2012498665742966</v>
      </c>
      <c r="K163" s="221">
        <f>CHI!K100</f>
        <v>3.8211980258180502</v>
      </c>
      <c r="L163" s="221">
        <f>CHI!L100</f>
        <v>4.0338085756117747</v>
      </c>
      <c r="M163" s="221">
        <f>CHI!M100</f>
        <v>4.1331851673814093</v>
      </c>
      <c r="N163" s="221">
        <f>CHI!N100</f>
        <v>4.1591667123168374</v>
      </c>
      <c r="O163" s="221">
        <f>CHI!O100</f>
        <v>4.1593768748961919</v>
      </c>
      <c r="P163" s="221">
        <f>CHI!P100</f>
        <v>4.2568610676898206</v>
      </c>
      <c r="Q163" s="221">
        <f>CHI!Q100</f>
        <v>4.3781168758454116</v>
      </c>
      <c r="R163" s="221">
        <f>CHI!R100</f>
        <v>4.317704011596426</v>
      </c>
      <c r="S163" s="221">
        <f>CHI!S100</f>
        <v>4.2532581796033204</v>
      </c>
      <c r="T163" s="221">
        <f>CHI!T100</f>
        <v>3.8396518735265111</v>
      </c>
      <c r="U163" s="221">
        <f>CHI!U100</f>
        <v>3.6083774162442275</v>
      </c>
      <c r="V163" s="221">
        <f>CHI!V100</f>
        <v>3.6517026934073176</v>
      </c>
      <c r="W163" s="221">
        <f>CHI!W100</f>
        <v>3.5981243644600767</v>
      </c>
    </row>
    <row r="164" spans="1:23" ht="12" customHeight="1" x14ac:dyDescent="0.25">
      <c r="A164" s="14" t="s">
        <v>89</v>
      </c>
      <c r="B164" s="220">
        <f>CHI!B101</f>
        <v>3.8560477860536801</v>
      </c>
      <c r="C164" s="220">
        <f>CHI!C101</f>
        <v>3.9005466877093244</v>
      </c>
      <c r="D164" s="220">
        <f>CHI!D101</f>
        <v>3.5882532170502706</v>
      </c>
      <c r="E164" s="220">
        <f>CHI!E101</f>
        <v>3.6156361403329522</v>
      </c>
      <c r="F164" s="220">
        <f>CHI!F101</f>
        <v>4.4929976328943768</v>
      </c>
      <c r="G164" s="220">
        <f>CHI!G101</f>
        <v>4.6240281458668289</v>
      </c>
      <c r="H164" s="220">
        <f>CHI!H101</f>
        <v>4.7952888892574501</v>
      </c>
      <c r="I164" s="220">
        <f>CHI!I101</f>
        <v>4.7406457213903943</v>
      </c>
      <c r="J164" s="220">
        <f>CHI!J101</f>
        <v>5.3243373713877693</v>
      </c>
      <c r="K164" s="220">
        <f>CHI!K101</f>
        <v>5.3247108510381898</v>
      </c>
      <c r="L164" s="220">
        <f>CHI!L101</f>
        <v>5.6320751540648297</v>
      </c>
      <c r="M164" s="220">
        <f>CHI!M101</f>
        <v>5.0437016123639955</v>
      </c>
      <c r="N164" s="220">
        <f>CHI!N101</f>
        <v>4.6066029571999003</v>
      </c>
      <c r="O164" s="220">
        <f>CHI!O101</f>
        <v>4.6434471704212381</v>
      </c>
      <c r="P164" s="220">
        <f>CHI!P101</f>
        <v>4.7853971813545808</v>
      </c>
      <c r="Q164" s="220">
        <f>CHI!Q101</f>
        <v>5.4751362053415429</v>
      </c>
      <c r="R164" s="220">
        <f>CHI!R101</f>
        <v>5.4218895081696648</v>
      </c>
      <c r="S164" s="220">
        <f>CHI!S101</f>
        <v>5.1325316126807579</v>
      </c>
      <c r="T164" s="220">
        <f>CHI!T101</f>
        <v>5.2875260617664965</v>
      </c>
      <c r="U164" s="220">
        <f>CHI!U101</f>
        <v>5.0055417920120355</v>
      </c>
      <c r="V164" s="220">
        <f>CHI!V101</f>
        <v>5.1606379711251948</v>
      </c>
      <c r="W164" s="220">
        <f>CHI!W101</f>
        <v>4.9865238711768898</v>
      </c>
    </row>
    <row r="165" spans="1:23" ht="12" customHeight="1" x14ac:dyDescent="0.25">
      <c r="A165" s="14" t="s">
        <v>47</v>
      </c>
      <c r="B165" s="220">
        <f>CHI!B102</f>
        <v>2.1096651297275164</v>
      </c>
      <c r="C165" s="220">
        <f>CHI!C102</f>
        <v>2.1244982624768647</v>
      </c>
      <c r="D165" s="220">
        <f>CHI!D102</f>
        <v>2.0982853576128244</v>
      </c>
      <c r="E165" s="220">
        <f>CHI!E102</f>
        <v>1.5818878987174279</v>
      </c>
      <c r="F165" s="220">
        <f>CHI!F102</f>
        <v>1.882384862826211</v>
      </c>
      <c r="G165" s="220">
        <f>CHI!G102</f>
        <v>1.7915723951214477</v>
      </c>
      <c r="H165" s="220">
        <f>CHI!H102</f>
        <v>1.80159059599029</v>
      </c>
      <c r="I165" s="220">
        <f>CHI!I102</f>
        <v>1.8081171589069696</v>
      </c>
      <c r="J165" s="220">
        <f>CHI!J102</f>
        <v>2.3221049907909141</v>
      </c>
      <c r="K165" s="220">
        <f>CHI!K102</f>
        <v>2.3224794740657555</v>
      </c>
      <c r="L165" s="220">
        <f>CHI!L102</f>
        <v>2.4668616772619556</v>
      </c>
      <c r="M165" s="220">
        <f>CHI!M102</f>
        <v>2.4205464556643914</v>
      </c>
      <c r="N165" s="220">
        <f>CHI!N102</f>
        <v>2.4037859827970931</v>
      </c>
      <c r="O165" s="220">
        <f>CHI!O102</f>
        <v>2.4462948373542623</v>
      </c>
      <c r="P165" s="220">
        <f>CHI!P102</f>
        <v>2.4351330467625796</v>
      </c>
      <c r="Q165" s="220">
        <f>CHI!Q102</f>
        <v>2.3426558597023543</v>
      </c>
      <c r="R165" s="220">
        <f>CHI!R102</f>
        <v>2.367198035656064</v>
      </c>
      <c r="S165" s="220">
        <f>CHI!S102</f>
        <v>2.3776796319733324</v>
      </c>
      <c r="T165" s="220">
        <f>CHI!T102</f>
        <v>2.2667576464562238</v>
      </c>
      <c r="U165" s="220">
        <f>CHI!U102</f>
        <v>2.1777575989457465</v>
      </c>
      <c r="V165" s="220">
        <f>CHI!V102</f>
        <v>2.1057676385920607</v>
      </c>
      <c r="W165" s="220">
        <f>CHI!W102</f>
        <v>2.1764827596912899</v>
      </c>
    </row>
    <row r="166" spans="1:23" ht="12" customHeight="1" x14ac:dyDescent="0.25">
      <c r="A166" s="14" t="s">
        <v>48</v>
      </c>
      <c r="B166" s="220">
        <f>CHI!B103</f>
        <v>2.1991796109617634</v>
      </c>
      <c r="C166" s="220">
        <f>CHI!C103</f>
        <v>2.2203021214073115</v>
      </c>
      <c r="D166" s="220">
        <f>CHI!D103</f>
        <v>2.1901749220891595</v>
      </c>
      <c r="E166" s="220">
        <f>CHI!E103</f>
        <v>1.6685688057397239</v>
      </c>
      <c r="F166" s="220">
        <f>CHI!F103</f>
        <v>1.9765954844564313</v>
      </c>
      <c r="G166" s="220">
        <f>CHI!G103</f>
        <v>1.8908203129806871</v>
      </c>
      <c r="H166" s="220">
        <f>CHI!H103</f>
        <v>1.9023535032002119</v>
      </c>
      <c r="I166" s="220">
        <f>CHI!I103</f>
        <v>1.9066575259230623</v>
      </c>
      <c r="J166" s="220">
        <f>CHI!J103</f>
        <v>2.4217649799096321</v>
      </c>
      <c r="K166" s="220">
        <f>CHI!K103</f>
        <v>2.4291161767619367</v>
      </c>
      <c r="L166" s="220">
        <f>CHI!L103</f>
        <v>2.5764653109266247</v>
      </c>
      <c r="M166" s="220">
        <f>CHI!M103</f>
        <v>2.5393431392014381</v>
      </c>
      <c r="N166" s="220">
        <f>CHI!N103</f>
        <v>2.52367628144476</v>
      </c>
      <c r="O166" s="220">
        <f>CHI!O103</f>
        <v>2.567306164393405</v>
      </c>
      <c r="P166" s="220">
        <f>CHI!P103</f>
        <v>2.5562814919348456</v>
      </c>
      <c r="Q166" s="220">
        <f>CHI!Q103</f>
        <v>2.4651995804035272</v>
      </c>
      <c r="R166" s="220">
        <f>CHI!R103</f>
        <v>2.1555141780190703</v>
      </c>
      <c r="S166" s="220">
        <f>CHI!S103</f>
        <v>2.1668402613574451</v>
      </c>
      <c r="T166" s="220">
        <f>CHI!T103</f>
        <v>1.9919797981393701</v>
      </c>
      <c r="U166" s="220">
        <f>CHI!U103</f>
        <v>1.9766482404278418</v>
      </c>
      <c r="V166" s="220">
        <f>CHI!V103</f>
        <v>1.911185718033213</v>
      </c>
      <c r="W166" s="220">
        <f>CHI!W103</f>
        <v>1.9988853557624504</v>
      </c>
    </row>
    <row r="167" spans="1:23" ht="12" customHeight="1" x14ac:dyDescent="0.25">
      <c r="A167" s="13" t="s">
        <v>22</v>
      </c>
      <c r="B167" s="221">
        <f>NMM!B76</f>
        <v>6.688158082820455</v>
      </c>
      <c r="C167" s="221">
        <f>NMM!C76</f>
        <v>6.2988800362747828</v>
      </c>
      <c r="D167" s="221">
        <f>NMM!D76</f>
        <v>6.2849496332241497</v>
      </c>
      <c r="E167" s="221">
        <f>NMM!E76</f>
        <v>6.2035065995928447</v>
      </c>
      <c r="F167" s="221">
        <f>NMM!F76</f>
        <v>6.2761356617642585</v>
      </c>
      <c r="G167" s="221">
        <f>NMM!G76</f>
        <v>6.1669167979841228</v>
      </c>
      <c r="H167" s="221">
        <f>NMM!H76</f>
        <v>6.5970580665949248</v>
      </c>
      <c r="I167" s="221">
        <f>NMM!I76</f>
        <v>6.6558275058164735</v>
      </c>
      <c r="J167" s="221">
        <f>NMM!J76</f>
        <v>6.8305233409112223</v>
      </c>
      <c r="K167" s="221">
        <f>NMM!K76</f>
        <v>6.4578456429419306</v>
      </c>
      <c r="L167" s="221">
        <f>NMM!L76</f>
        <v>6.5640378659454504</v>
      </c>
      <c r="M167" s="221">
        <f>NMM!M76</f>
        <v>6.747572668972003</v>
      </c>
      <c r="N167" s="221">
        <f>NMM!N76</f>
        <v>6.6150871330581147</v>
      </c>
      <c r="O167" s="221">
        <f>NMM!O76</f>
        <v>6.6005213244549026</v>
      </c>
      <c r="P167" s="221">
        <f>NMM!P76</f>
        <v>6.7978250827094779</v>
      </c>
      <c r="Q167" s="221">
        <f>NMM!Q76</f>
        <v>6.8288141873826609</v>
      </c>
      <c r="R167" s="221">
        <f>NMM!R76</f>
        <v>6.6229375958111047</v>
      </c>
      <c r="S167" s="221">
        <f>NMM!S76</f>
        <v>6.6782761963064621</v>
      </c>
      <c r="T167" s="221">
        <f>NMM!T76</f>
        <v>6.8653360604762748</v>
      </c>
      <c r="U167" s="221">
        <f>NMM!U76</f>
        <v>6.8669352032436839</v>
      </c>
      <c r="V167" s="221">
        <f>NMM!V76</f>
        <v>7.023920501696491</v>
      </c>
      <c r="W167" s="221">
        <f>NMM!W76</f>
        <v>6.6515977308509067</v>
      </c>
    </row>
    <row r="168" spans="1:23" ht="12" customHeight="1" x14ac:dyDescent="0.25">
      <c r="A168" s="14" t="s">
        <v>49</v>
      </c>
      <c r="B168" s="220">
        <f>NMM!B77</f>
        <v>8.768969334651695</v>
      </c>
      <c r="C168" s="220">
        <f>NMM!C77</f>
        <v>8.9977190597700751</v>
      </c>
      <c r="D168" s="220">
        <f>NMM!D77</f>
        <v>9.1248276099604233</v>
      </c>
      <c r="E168" s="220">
        <f>NMM!E77</f>
        <v>8.7358495204720281</v>
      </c>
      <c r="F168" s="220">
        <f>NMM!F77</f>
        <v>8.9756912395711517</v>
      </c>
      <c r="G168" s="220">
        <f>NMM!G77</f>
        <v>8.6923960792702761</v>
      </c>
      <c r="H168" s="220">
        <f>NMM!H77</f>
        <v>8.7880037289125443</v>
      </c>
      <c r="I168" s="220">
        <f>NMM!I77</f>
        <v>9.3418017982616171</v>
      </c>
      <c r="J168" s="220">
        <f>NMM!J77</f>
        <v>8.9777678659614022</v>
      </c>
      <c r="K168" s="220">
        <f>NMM!K77</f>
        <v>8.7910145520768559</v>
      </c>
      <c r="L168" s="220">
        <f>NMM!L77</f>
        <v>9.2499293382950345</v>
      </c>
      <c r="M168" s="220">
        <f>NMM!M77</f>
        <v>9.1376438561410485</v>
      </c>
      <c r="N168" s="220">
        <f>NMM!N77</f>
        <v>9.6165282465545996</v>
      </c>
      <c r="O168" s="220">
        <f>NMM!O77</f>
        <v>9.8406074603346294</v>
      </c>
      <c r="P168" s="220">
        <f>NMM!P77</f>
        <v>9.9888743984748292</v>
      </c>
      <c r="Q168" s="220">
        <f>NMM!Q77</f>
        <v>10.149423113891645</v>
      </c>
      <c r="R168" s="220">
        <f>NMM!R77</f>
        <v>9.7869677083630791</v>
      </c>
      <c r="S168" s="220">
        <f>NMM!S77</f>
        <v>9.6187602890629726</v>
      </c>
      <c r="T168" s="220">
        <f>NMM!T77</f>
        <v>9.6326528938143277</v>
      </c>
      <c r="U168" s="220">
        <f>NMM!U77</f>
        <v>9.7705948005905956</v>
      </c>
      <c r="V168" s="220">
        <f>NMM!V77</f>
        <v>10.07800242408511</v>
      </c>
      <c r="W168" s="220">
        <f>NMM!W77</f>
        <v>9.2835271256340111</v>
      </c>
    </row>
    <row r="169" spans="1:23" ht="12" customHeight="1" x14ac:dyDescent="0.25">
      <c r="A169" s="14" t="s">
        <v>50</v>
      </c>
      <c r="B169" s="220">
        <f>NMM!B78</f>
        <v>4.6764806193814357</v>
      </c>
      <c r="C169" s="220">
        <f>NMM!C78</f>
        <v>4.3241062089422648</v>
      </c>
      <c r="D169" s="220">
        <f>NMM!D78</f>
        <v>4.4194886852997408</v>
      </c>
      <c r="E169" s="220">
        <f>NMM!E78</f>
        <v>4.5828612393389303</v>
      </c>
      <c r="F169" s="220">
        <f>NMM!F78</f>
        <v>4.527720263485036</v>
      </c>
      <c r="G169" s="220">
        <f>NMM!G78</f>
        <v>4.5373504226633656</v>
      </c>
      <c r="H169" s="220">
        <f>NMM!H78</f>
        <v>5.0310586073638541</v>
      </c>
      <c r="I169" s="220">
        <f>NMM!I78</f>
        <v>4.6016255460593491</v>
      </c>
      <c r="J169" s="220">
        <f>NMM!J78</f>
        <v>5.2661306490530162</v>
      </c>
      <c r="K169" s="220">
        <f>NMM!K78</f>
        <v>4.918935514186801</v>
      </c>
      <c r="L169" s="220">
        <f>NMM!L78</f>
        <v>4.8733777236056941</v>
      </c>
      <c r="M169" s="220">
        <f>NMM!M78</f>
        <v>5.0681188104961494</v>
      </c>
      <c r="N169" s="220">
        <f>NMM!N78</f>
        <v>4.8056799031111046</v>
      </c>
      <c r="O169" s="220">
        <f>NMM!O78</f>
        <v>4.8262199409034459</v>
      </c>
      <c r="P169" s="220">
        <f>NMM!P78</f>
        <v>4.8862209682788613</v>
      </c>
      <c r="Q169" s="220">
        <f>NMM!Q78</f>
        <v>4.8368448976693585</v>
      </c>
      <c r="R169" s="220">
        <f>NMM!R78</f>
        <v>4.8764403857630336</v>
      </c>
      <c r="S169" s="220">
        <f>NMM!S78</f>
        <v>4.9378532277979419</v>
      </c>
      <c r="T169" s="220">
        <f>NMM!T78</f>
        <v>5.1354795313213399</v>
      </c>
      <c r="U169" s="220">
        <f>NMM!U78</f>
        <v>5.2415866388847974</v>
      </c>
      <c r="V169" s="220">
        <f>NMM!V78</f>
        <v>5.3003399668052191</v>
      </c>
      <c r="W169" s="220">
        <f>NMM!W78</f>
        <v>5.3234281975791928</v>
      </c>
    </row>
    <row r="170" spans="1:23" ht="12" customHeight="1" x14ac:dyDescent="0.25">
      <c r="A170" s="14" t="s">
        <v>58</v>
      </c>
      <c r="B170" s="220">
        <f>NMM!B79</f>
        <v>3.3329833081928832</v>
      </c>
      <c r="C170" s="220">
        <f>NMM!C79</f>
        <v>3.2398977870838248</v>
      </c>
      <c r="D170" s="220">
        <f>NMM!D79</f>
        <v>3.1777285206503927</v>
      </c>
      <c r="E170" s="220">
        <f>NMM!E79</f>
        <v>3.1489714976703147</v>
      </c>
      <c r="F170" s="220">
        <f>NMM!F79</f>
        <v>3.146778457842871</v>
      </c>
      <c r="G170" s="220">
        <f>NMM!G79</f>
        <v>3.1200125216291039</v>
      </c>
      <c r="H170" s="220">
        <f>NMM!H79</f>
        <v>3.0566012185599338</v>
      </c>
      <c r="I170" s="220">
        <f>NMM!I79</f>
        <v>3.1874443446345784</v>
      </c>
      <c r="J170" s="220">
        <f>NMM!J79</f>
        <v>3.0901820942731471</v>
      </c>
      <c r="K170" s="220">
        <f>NMM!K79</f>
        <v>2.9461870117934437</v>
      </c>
      <c r="L170" s="220">
        <f>NMM!L79</f>
        <v>2.9895840186525779</v>
      </c>
      <c r="M170" s="220">
        <f>NMM!M79</f>
        <v>2.9876012945607617</v>
      </c>
      <c r="N170" s="220">
        <f>NMM!N79</f>
        <v>3.006479053117733</v>
      </c>
      <c r="O170" s="220">
        <f>NMM!O79</f>
        <v>2.9928323662366538</v>
      </c>
      <c r="P170" s="220">
        <f>NMM!P79</f>
        <v>2.9994798802252403</v>
      </c>
      <c r="Q170" s="220">
        <f>NMM!Q79</f>
        <v>2.9606211552896844</v>
      </c>
      <c r="R170" s="220">
        <f>NMM!R79</f>
        <v>2.8706827963889832</v>
      </c>
      <c r="S170" s="220">
        <f>NMM!S79</f>
        <v>2.8809092237842884</v>
      </c>
      <c r="T170" s="220">
        <f>NMM!T79</f>
        <v>2.863098352623183</v>
      </c>
      <c r="U170" s="220">
        <f>NMM!U79</f>
        <v>2.8893644576588753</v>
      </c>
      <c r="V170" s="220">
        <f>NMM!V79</f>
        <v>2.9403522056360556</v>
      </c>
      <c r="W170" s="220">
        <f>NMM!W79</f>
        <v>2.8906498674144157</v>
      </c>
    </row>
    <row r="171" spans="1:23" ht="12" customHeight="1" x14ac:dyDescent="0.25">
      <c r="A171" s="13" t="s">
        <v>23</v>
      </c>
      <c r="B171" s="221">
        <f>PPA!B74</f>
        <v>1.5398069671157453</v>
      </c>
      <c r="C171" s="221">
        <f>PPA!C74</f>
        <v>1.5469449222488285</v>
      </c>
      <c r="D171" s="221">
        <f>PPA!D74</f>
        <v>1.4255137523187593</v>
      </c>
      <c r="E171" s="221">
        <f>PPA!E74</f>
        <v>1.3573302408190264</v>
      </c>
      <c r="F171" s="221">
        <f>PPA!F74</f>
        <v>1.3423930284332961</v>
      </c>
      <c r="G171" s="221">
        <f>PPA!G74</f>
        <v>1.3006589336569909</v>
      </c>
      <c r="H171" s="221">
        <f>PPA!H74</f>
        <v>1.1840750565965601</v>
      </c>
      <c r="I171" s="221">
        <f>PPA!I74</f>
        <v>1.0938823079361</v>
      </c>
      <c r="J171" s="221">
        <f>PPA!J74</f>
        <v>0.99737720296844612</v>
      </c>
      <c r="K171" s="221">
        <f>PPA!K74</f>
        <v>1.0296311964425759</v>
      </c>
      <c r="L171" s="221">
        <f>PPA!L74</f>
        <v>1.0967910923916111</v>
      </c>
      <c r="M171" s="221">
        <f>PPA!M74</f>
        <v>1.1920250639642911</v>
      </c>
      <c r="N171" s="221">
        <f>PPA!N74</f>
        <v>1.1335347941525487</v>
      </c>
      <c r="O171" s="221">
        <f>PPA!O74</f>
        <v>1.0092380764013096</v>
      </c>
      <c r="P171" s="221">
        <f>PPA!P74</f>
        <v>1.0293107139778825</v>
      </c>
      <c r="Q171" s="221">
        <f>PPA!Q74</f>
        <v>1.0146119832894653</v>
      </c>
      <c r="R171" s="221">
        <f>PPA!R74</f>
        <v>0.93486057529098632</v>
      </c>
      <c r="S171" s="221">
        <f>PPA!S74</f>
        <v>0.84983342142206741</v>
      </c>
      <c r="T171" s="221">
        <f>PPA!T74</f>
        <v>0.74443859759451991</v>
      </c>
      <c r="U171" s="221">
        <f>PPA!U74</f>
        <v>0.78686655459764976</v>
      </c>
      <c r="V171" s="221">
        <f>PPA!V74</f>
        <v>0.70820308315861669</v>
      </c>
      <c r="W171" s="221">
        <f>PPA!W74</f>
        <v>0.93047360075609675</v>
      </c>
    </row>
    <row r="172" spans="1:23" ht="12" customHeight="1" x14ac:dyDescent="0.25">
      <c r="A172" s="14" t="s">
        <v>52</v>
      </c>
      <c r="B172" s="220">
        <f>PPA!B75</f>
        <v>1.4403133159349593</v>
      </c>
      <c r="C172" s="220">
        <f>PPA!C75</f>
        <v>1.4338043060064098</v>
      </c>
      <c r="D172" s="220">
        <f>PPA!D75</f>
        <v>1.3107636522200281</v>
      </c>
      <c r="E172" s="220">
        <f>PPA!E75</f>
        <v>1.2385355136873542</v>
      </c>
      <c r="F172" s="220">
        <f>PPA!F75</f>
        <v>1.2249350414289686</v>
      </c>
      <c r="G172" s="220">
        <f>PPA!G75</f>
        <v>1.1688021659377115</v>
      </c>
      <c r="H172" s="220">
        <f>PPA!H75</f>
        <v>1.0584645434066959</v>
      </c>
      <c r="I172" s="220">
        <f>PPA!I75</f>
        <v>0.96030988194643419</v>
      </c>
      <c r="J172" s="220">
        <f>PPA!J75</f>
        <v>0.87531694157356776</v>
      </c>
      <c r="K172" s="220">
        <f>PPA!K75</f>
        <v>0.88726519508106416</v>
      </c>
      <c r="L172" s="220">
        <f>PPA!L75</f>
        <v>0.93897530998661094</v>
      </c>
      <c r="M172" s="220">
        <f>PPA!M75</f>
        <v>1.0248318810515937</v>
      </c>
      <c r="N172" s="220">
        <f>PPA!N75</f>
        <v>0.95634365876504246</v>
      </c>
      <c r="O172" s="220">
        <f>PPA!O75</f>
        <v>0.87179776431901601</v>
      </c>
      <c r="P172" s="220">
        <f>PPA!P75</f>
        <v>0.88500045089645663</v>
      </c>
      <c r="Q172" s="220">
        <f>PPA!Q75</f>
        <v>0.87239490649087503</v>
      </c>
      <c r="R172" s="220">
        <f>PPA!R75</f>
        <v>0.81010651314492599</v>
      </c>
      <c r="S172" s="220">
        <f>PPA!S75</f>
        <v>0.74813867520842692</v>
      </c>
      <c r="T172" s="220">
        <f>PPA!T75</f>
        <v>0.6543787201549649</v>
      </c>
      <c r="U172" s="220">
        <f>PPA!U75</f>
        <v>0.68928472419152209</v>
      </c>
      <c r="V172" s="220">
        <f>PPA!V75</f>
        <v>0.62164402005820407</v>
      </c>
      <c r="W172" s="220">
        <f>PPA!W75</f>
        <v>0.77596690619720476</v>
      </c>
    </row>
    <row r="173" spans="1:23" ht="12" customHeight="1" x14ac:dyDescent="0.25">
      <c r="A173" s="14" t="s">
        <v>59</v>
      </c>
      <c r="B173" s="220">
        <f>PPA!B76</f>
        <v>1.6658484099434387</v>
      </c>
      <c r="C173" s="220">
        <f>PPA!C76</f>
        <v>1.6751989211234171</v>
      </c>
      <c r="D173" s="220">
        <f>PPA!D76</f>
        <v>1.5431538375921399</v>
      </c>
      <c r="E173" s="220">
        <f>PPA!E76</f>
        <v>1.4695112082026476</v>
      </c>
      <c r="F173" s="220">
        <f>PPA!F76</f>
        <v>1.444459433438873</v>
      </c>
      <c r="G173" s="220">
        <f>PPA!G76</f>
        <v>1.4103910795384269</v>
      </c>
      <c r="H173" s="220">
        <f>PPA!H76</f>
        <v>1.2834996367950626</v>
      </c>
      <c r="I173" s="220">
        <f>PPA!I76</f>
        <v>1.1877728282224105</v>
      </c>
      <c r="J173" s="220">
        <f>PPA!J76</f>
        <v>1.0806896591316708</v>
      </c>
      <c r="K173" s="220">
        <f>PPA!K76</f>
        <v>1.1192693944350902</v>
      </c>
      <c r="L173" s="220">
        <f>PPA!L76</f>
        <v>1.1930453318063359</v>
      </c>
      <c r="M173" s="220">
        <f>PPA!M76</f>
        <v>1.2958668308069194</v>
      </c>
      <c r="N173" s="220">
        <f>PPA!N76</f>
        <v>1.234184016346205</v>
      </c>
      <c r="O173" s="220">
        <f>PPA!O76</f>
        <v>1.0886718520120515</v>
      </c>
      <c r="P173" s="220">
        <f>PPA!P76</f>
        <v>1.1082683301770284</v>
      </c>
      <c r="Q173" s="220">
        <f>PPA!Q76</f>
        <v>1.0910795658746637</v>
      </c>
      <c r="R173" s="220">
        <f>PPA!R76</f>
        <v>0.99945023853019355</v>
      </c>
      <c r="S173" s="220">
        <f>PPA!S76</f>
        <v>0.9161006367216824</v>
      </c>
      <c r="T173" s="220">
        <f>PPA!T76</f>
        <v>0.79988187397203547</v>
      </c>
      <c r="U173" s="220">
        <f>PPA!U76</f>
        <v>0.84436040401058177</v>
      </c>
      <c r="V173" s="220">
        <f>PPA!V76</f>
        <v>0.75785341215962831</v>
      </c>
      <c r="W173" s="220">
        <f>PPA!W76</f>
        <v>1.0193191800197956</v>
      </c>
    </row>
    <row r="174" spans="1:23" ht="12" customHeight="1" x14ac:dyDescent="0.25">
      <c r="A174" s="14" t="s">
        <v>60</v>
      </c>
      <c r="B174" s="220">
        <f>PPA!B77</f>
        <v>0.30873138408601841</v>
      </c>
      <c r="C174" s="220">
        <f>PPA!C77</f>
        <v>0.28427146974844647</v>
      </c>
      <c r="D174" s="220">
        <f>PPA!D77</f>
        <v>0.2575082943962998</v>
      </c>
      <c r="E174" s="220">
        <f>PPA!E77</f>
        <v>0.2767150927349058</v>
      </c>
      <c r="F174" s="220">
        <f>PPA!F77</f>
        <v>0.32799341490028838</v>
      </c>
      <c r="G174" s="220">
        <f>PPA!G77</f>
        <v>0.2355869769349572</v>
      </c>
      <c r="H174" s="220">
        <f>PPA!H77</f>
        <v>0.26160366357527037</v>
      </c>
      <c r="I174" s="220">
        <f>PPA!I77</f>
        <v>0.26412914866414655</v>
      </c>
      <c r="J174" s="220">
        <f>PPA!J77</f>
        <v>0.28777896767702549</v>
      </c>
      <c r="K174" s="220">
        <f>PPA!K77</f>
        <v>0.24267649625361917</v>
      </c>
      <c r="L174" s="220">
        <f>PPA!L77</f>
        <v>0.22343521339101968</v>
      </c>
      <c r="M174" s="220">
        <f>PPA!M77</f>
        <v>0.21967238272075393</v>
      </c>
      <c r="N174" s="220">
        <f>PPA!N77</f>
        <v>0.20226506011363415</v>
      </c>
      <c r="O174" s="220">
        <f>PPA!O77</f>
        <v>0.25520534909884346</v>
      </c>
      <c r="P174" s="220">
        <f>PPA!P77</f>
        <v>0.26493250283650865</v>
      </c>
      <c r="Q174" s="220">
        <f>PPA!Q77</f>
        <v>0.27287812236756126</v>
      </c>
      <c r="R174" s="220">
        <f>PPA!R77</f>
        <v>0.32019525036635121</v>
      </c>
      <c r="S174" s="220">
        <f>PPA!S77</f>
        <v>0.33687425316657416</v>
      </c>
      <c r="T174" s="220">
        <f>PPA!T77</f>
        <v>0.33433266417650692</v>
      </c>
      <c r="U174" s="220">
        <f>PPA!U77</f>
        <v>0.34554319338886202</v>
      </c>
      <c r="V174" s="220">
        <f>PPA!V77</f>
        <v>0.34267915174733737</v>
      </c>
      <c r="W174" s="220">
        <f>PPA!W77</f>
        <v>0.22918660231787544</v>
      </c>
    </row>
    <row r="175" spans="1:23" ht="12" customHeight="1" x14ac:dyDescent="0.25">
      <c r="A175" s="15" t="s">
        <v>61</v>
      </c>
      <c r="B175" s="224">
        <f>FBT!B$38</f>
        <v>2.8709960370006384</v>
      </c>
      <c r="C175" s="224">
        <f>FBT!C$38</f>
        <v>2.8224764616736677</v>
      </c>
      <c r="D175" s="224">
        <f>FBT!D$38</f>
        <v>2.8267784198134929</v>
      </c>
      <c r="E175" s="224">
        <f>FBT!E$38</f>
        <v>2.7173843417938364</v>
      </c>
      <c r="F175" s="224">
        <f>FBT!F$38</f>
        <v>2.6596493562095054</v>
      </c>
      <c r="G175" s="224">
        <f>FBT!G$38</f>
        <v>2.6289858913588215</v>
      </c>
      <c r="H175" s="224">
        <f>FBT!H$38</f>
        <v>2.5212627365389282</v>
      </c>
      <c r="I175" s="224">
        <f>FBT!I$38</f>
        <v>2.4496298362622606</v>
      </c>
      <c r="J175" s="224">
        <f>FBT!J$38</f>
        <v>2.3581728676082725</v>
      </c>
      <c r="K175" s="224">
        <f>FBT!K$38</f>
        <v>2.3393492477634075</v>
      </c>
      <c r="L175" s="224">
        <f>FBT!L$38</f>
        <v>2.3072779213973247</v>
      </c>
      <c r="M175" s="224">
        <f>FBT!M$38</f>
        <v>2.2948551016902501</v>
      </c>
      <c r="N175" s="224">
        <f>FBT!N$38</f>
        <v>2.2753405782486231</v>
      </c>
      <c r="O175" s="224">
        <f>FBT!O$38</f>
        <v>2.1948859008660797</v>
      </c>
      <c r="P175" s="224">
        <f>FBT!P$38</f>
        <v>2.1762116697805283</v>
      </c>
      <c r="Q175" s="224">
        <f>FBT!Q$38</f>
        <v>2.0539233503574037</v>
      </c>
      <c r="R175" s="224">
        <f>FBT!R$38</f>
        <v>2.0368844415857721</v>
      </c>
      <c r="S175" s="224">
        <f>FBT!S$38</f>
        <v>2.0371237003260889</v>
      </c>
      <c r="T175" s="224">
        <f>FBT!T$38</f>
        <v>2.0224821391512902</v>
      </c>
      <c r="U175" s="224">
        <f>FBT!U$38</f>
        <v>2.0097816294794844</v>
      </c>
      <c r="V175" s="224">
        <f>FBT!V$38</f>
        <v>1.9707275487590055</v>
      </c>
      <c r="W175" s="224">
        <f>FBT!W$38</f>
        <v>1.9508905942828627</v>
      </c>
    </row>
    <row r="176" spans="1:23" ht="12" customHeight="1" x14ac:dyDescent="0.25">
      <c r="A176" s="12" t="s">
        <v>62</v>
      </c>
      <c r="B176" s="220">
        <f>TRE!B$38</f>
        <v>1.6935007304010929</v>
      </c>
      <c r="C176" s="220">
        <f>TRE!C$38</f>
        <v>1.45775401956143</v>
      </c>
      <c r="D176" s="220">
        <f>TRE!D$38</f>
        <v>1.3387558795698717</v>
      </c>
      <c r="E176" s="220">
        <f>TRE!E$38</f>
        <v>1.2330227500099025</v>
      </c>
      <c r="F176" s="220">
        <f>TRE!F$38</f>
        <v>1.1302526833512403</v>
      </c>
      <c r="G176" s="220">
        <f>TRE!G$38</f>
        <v>1.1216733497453291</v>
      </c>
      <c r="H176" s="220">
        <f>TRE!H$38</f>
        <v>1.080672147909284</v>
      </c>
      <c r="I176" s="220">
        <f>TRE!I$38</f>
        <v>1.0299239982996997</v>
      </c>
      <c r="J176" s="220">
        <f>TRE!J$38</f>
        <v>0.93761796234715433</v>
      </c>
      <c r="K176" s="220">
        <f>TRE!K$38</f>
        <v>1.0201825098071484</v>
      </c>
      <c r="L176" s="220">
        <f>TRE!L$38</f>
        <v>1.0201091609430843</v>
      </c>
      <c r="M176" s="220">
        <f>TRE!M$38</f>
        <v>0.91385660537545532</v>
      </c>
      <c r="N176" s="220">
        <f>TRE!N$38</f>
        <v>0.94406807005325066</v>
      </c>
      <c r="O176" s="220">
        <f>TRE!O$38</f>
        <v>0.89847268430889848</v>
      </c>
      <c r="P176" s="220">
        <f>TRE!P$38</f>
        <v>0.85063984282101868</v>
      </c>
      <c r="Q176" s="220">
        <f>TRE!Q$38</f>
        <v>0.82960127469271772</v>
      </c>
      <c r="R176" s="220">
        <f>TRE!R$38</f>
        <v>0.84462744218178853</v>
      </c>
      <c r="S176" s="220">
        <f>TRE!S$38</f>
        <v>0.7758144163124755</v>
      </c>
      <c r="T176" s="220">
        <f>TRE!T$38</f>
        <v>0.85935723686546439</v>
      </c>
      <c r="U176" s="220">
        <f>TRE!U$38</f>
        <v>0.85035609726896644</v>
      </c>
      <c r="V176" s="220">
        <f>TRE!V$38</f>
        <v>0.86023863371484477</v>
      </c>
      <c r="W176" s="220">
        <f>TRE!W$38</f>
        <v>0.77041660666124268</v>
      </c>
    </row>
    <row r="177" spans="1:23" ht="12" customHeight="1" x14ac:dyDescent="0.25">
      <c r="A177" s="12" t="s">
        <v>63</v>
      </c>
      <c r="B177" s="220">
        <f>MAE!B$38</f>
        <v>1.7840742970246661</v>
      </c>
      <c r="C177" s="220">
        <f>MAE!C$38</f>
        <v>1.684531061666305</v>
      </c>
      <c r="D177" s="220">
        <f>MAE!D$38</f>
        <v>1.5874357626647084</v>
      </c>
      <c r="E177" s="220">
        <f>MAE!E$38</f>
        <v>1.4885693526118009</v>
      </c>
      <c r="F177" s="220">
        <f>MAE!F$38</f>
        <v>1.4288038484220127</v>
      </c>
      <c r="G177" s="220">
        <f>MAE!G$38</f>
        <v>1.3807108262698395</v>
      </c>
      <c r="H177" s="220">
        <f>MAE!H$38</f>
        <v>1.2959938385590029</v>
      </c>
      <c r="I177" s="220">
        <f>MAE!I$38</f>
        <v>1.2180039000575369</v>
      </c>
      <c r="J177" s="220">
        <f>MAE!J$38</f>
        <v>1.1968758327183708</v>
      </c>
      <c r="K177" s="220">
        <f>MAE!K$38</f>
        <v>1.1442584497199926</v>
      </c>
      <c r="L177" s="220">
        <f>MAE!L$38</f>
        <v>1.1227312027575687</v>
      </c>
      <c r="M177" s="220">
        <f>MAE!M$38</f>
        <v>1.0749945883909025</v>
      </c>
      <c r="N177" s="220">
        <f>MAE!N$38</f>
        <v>1.1284080158976892</v>
      </c>
      <c r="O177" s="220">
        <f>MAE!O$38</f>
        <v>1.0735527183966942</v>
      </c>
      <c r="P177" s="220">
        <f>MAE!P$38</f>
        <v>1.0868173475874026</v>
      </c>
      <c r="Q177" s="220">
        <f>MAE!Q$38</f>
        <v>1.123091089435553</v>
      </c>
      <c r="R177" s="220">
        <f>MAE!R$38</f>
        <v>1.00164790213576</v>
      </c>
      <c r="S177" s="220">
        <f>MAE!S$38</f>
        <v>0.98971068030999509</v>
      </c>
      <c r="T177" s="220">
        <f>MAE!T$38</f>
        <v>0.95884772522118022</v>
      </c>
      <c r="U177" s="220">
        <f>MAE!U$38</f>
        <v>0.93565120236806343</v>
      </c>
      <c r="V177" s="220">
        <f>MAE!V$38</f>
        <v>0.95329215459408001</v>
      </c>
      <c r="W177" s="220">
        <f>MAE!W$38</f>
        <v>0.97253319054888199</v>
      </c>
    </row>
    <row r="178" spans="1:23" ht="12" customHeight="1" x14ac:dyDescent="0.25">
      <c r="A178" s="12" t="s">
        <v>64</v>
      </c>
      <c r="B178" s="220">
        <f>TEL!B$38</f>
        <v>2.1492013293203893</v>
      </c>
      <c r="C178" s="220">
        <f>TEL!C$38</f>
        <v>2.1831966958355191</v>
      </c>
      <c r="D178" s="220">
        <f>TEL!D$38</f>
        <v>2.0768314689444525</v>
      </c>
      <c r="E178" s="220">
        <f>TEL!E$38</f>
        <v>1.8976419849055766</v>
      </c>
      <c r="F178" s="220">
        <f>TEL!F$38</f>
        <v>1.7358733128343076</v>
      </c>
      <c r="G178" s="220">
        <f>TEL!G$38</f>
        <v>1.694420906569545</v>
      </c>
      <c r="H178" s="220">
        <f>TEL!H$38</f>
        <v>1.6721877364540638</v>
      </c>
      <c r="I178" s="220">
        <f>TEL!I$38</f>
        <v>1.6732413228719856</v>
      </c>
      <c r="J178" s="220">
        <f>TEL!J$38</f>
        <v>1.61257996337916</v>
      </c>
      <c r="K178" s="220">
        <f>TEL!K$38</f>
        <v>1.6050169146055568</v>
      </c>
      <c r="L178" s="220">
        <f>TEL!L$38</f>
        <v>1.581102293878029</v>
      </c>
      <c r="M178" s="220">
        <f>TEL!M$38</f>
        <v>1.4401829033810887</v>
      </c>
      <c r="N178" s="220">
        <f>TEL!N$38</f>
        <v>1.3438374938121216</v>
      </c>
      <c r="O178" s="220">
        <f>TEL!O$38</f>
        <v>1.3645651914328583</v>
      </c>
      <c r="P178" s="220">
        <f>TEL!P$38</f>
        <v>1.4163950217946697</v>
      </c>
      <c r="Q178" s="220">
        <f>TEL!Q$38</f>
        <v>1.2172365333968582</v>
      </c>
      <c r="R178" s="220">
        <f>TEL!R$38</f>
        <v>1.2145858399175835</v>
      </c>
      <c r="S178" s="220">
        <f>TEL!S$38</f>
        <v>1.2509714434049799</v>
      </c>
      <c r="T178" s="220">
        <f>TEL!T$38</f>
        <v>1.1535059735696918</v>
      </c>
      <c r="U178" s="220">
        <f>TEL!U$38</f>
        <v>1.3061080183339044</v>
      </c>
      <c r="V178" s="220">
        <f>TEL!V$38</f>
        <v>1.3371830666475473</v>
      </c>
      <c r="W178" s="220">
        <f>TEL!W$38</f>
        <v>1.3799497206326738</v>
      </c>
    </row>
    <row r="179" spans="1:23" ht="12" customHeight="1" x14ac:dyDescent="0.25">
      <c r="A179" s="12" t="s">
        <v>65</v>
      </c>
      <c r="B179" s="220">
        <f>WWP!B$38</f>
        <v>1.9336050190873109</v>
      </c>
      <c r="C179" s="220">
        <f>WWP!C$38</f>
        <v>1.853981251041021</v>
      </c>
      <c r="D179" s="220">
        <f>WWP!D$38</f>
        <v>1.6939890563039779</v>
      </c>
      <c r="E179" s="220">
        <f>WWP!E$38</f>
        <v>1.8965666571610365</v>
      </c>
      <c r="F179" s="220">
        <f>WWP!F$38</f>
        <v>1.7279344730806832</v>
      </c>
      <c r="G179" s="220">
        <f>WWP!G$38</f>
        <v>1.694489707762076</v>
      </c>
      <c r="H179" s="220">
        <f>WWP!H$38</f>
        <v>2.1406099212641996</v>
      </c>
      <c r="I179" s="220">
        <f>WWP!I$38</f>
        <v>1.4734846538732156</v>
      </c>
      <c r="J179" s="220">
        <f>WWP!J$38</f>
        <v>1.3087291691716463</v>
      </c>
      <c r="K179" s="220">
        <f>WWP!K$38</f>
        <v>1.2258779344977038</v>
      </c>
      <c r="L179" s="220">
        <f>WWP!L$38</f>
        <v>0.90921678371581116</v>
      </c>
      <c r="M179" s="220">
        <f>WWP!M$38</f>
        <v>0.83964021156152691</v>
      </c>
      <c r="N179" s="220">
        <f>WWP!N$38</f>
        <v>0.50556582211402723</v>
      </c>
      <c r="O179" s="220">
        <f>WWP!O$38</f>
        <v>0.42443994860487433</v>
      </c>
      <c r="P179" s="220">
        <f>WWP!P$38</f>
        <v>0.37412589909928479</v>
      </c>
      <c r="Q179" s="220">
        <f>WWP!Q$38</f>
        <v>0.31896739016779346</v>
      </c>
      <c r="R179" s="220">
        <f>WWP!R$38</f>
        <v>0.28204740175403398</v>
      </c>
      <c r="S179" s="220">
        <f>WWP!S$38</f>
        <v>0.2993924867157246</v>
      </c>
      <c r="T179" s="220">
        <f>WWP!T$38</f>
        <v>0.31422526199336032</v>
      </c>
      <c r="U179" s="220">
        <f>WWP!U$38</f>
        <v>0.26540250374917346</v>
      </c>
      <c r="V179" s="220">
        <f>WWP!V$38</f>
        <v>0.20010318263038712</v>
      </c>
      <c r="W179" s="220">
        <f>WWP!W$38</f>
        <v>0.24022119601194891</v>
      </c>
    </row>
    <row r="180" spans="1:23" ht="12" customHeight="1" x14ac:dyDescent="0.25">
      <c r="A180" s="16" t="s">
        <v>66</v>
      </c>
      <c r="B180" s="225">
        <f>OIS!B$38</f>
        <v>1.9994704137874684</v>
      </c>
      <c r="C180" s="225">
        <f>OIS!C$38</f>
        <v>1.6576537094331891</v>
      </c>
      <c r="D180" s="225">
        <f>OIS!D$38</f>
        <v>1.605216668125186</v>
      </c>
      <c r="E180" s="225">
        <f>OIS!E$38</f>
        <v>1.5109950585503291</v>
      </c>
      <c r="F180" s="225">
        <f>OIS!F$38</f>
        <v>1.4120637122704851</v>
      </c>
      <c r="G180" s="225">
        <f>OIS!G$38</f>
        <v>1.4158373227625323</v>
      </c>
      <c r="H180" s="225">
        <f>OIS!H$38</f>
        <v>1.3739695913212671</v>
      </c>
      <c r="I180" s="225">
        <f>OIS!I$38</f>
        <v>1.2832241591604789</v>
      </c>
      <c r="J180" s="225">
        <f>OIS!J$38</f>
        <v>1.3494215897283017</v>
      </c>
      <c r="K180" s="225">
        <f>OIS!K$38</f>
        <v>1.3696650961882715</v>
      </c>
      <c r="L180" s="225">
        <f>OIS!L$38</f>
        <v>1.2292557376519508</v>
      </c>
      <c r="M180" s="225">
        <f>OIS!M$38</f>
        <v>1.1522532776036503</v>
      </c>
      <c r="N180" s="225">
        <f>OIS!N$38</f>
        <v>1.0721952866785174</v>
      </c>
      <c r="O180" s="225">
        <f>OIS!O$38</f>
        <v>0.98061132417598851</v>
      </c>
      <c r="P180" s="225">
        <f>OIS!P$38</f>
        <v>0.88653665115683156</v>
      </c>
      <c r="Q180" s="225">
        <f>OIS!Q$38</f>
        <v>0.85291055884641276</v>
      </c>
      <c r="R180" s="225">
        <f>OIS!R$38</f>
        <v>0.85914219040666617</v>
      </c>
      <c r="S180" s="225">
        <f>OIS!S$38</f>
        <v>0.91126450558513505</v>
      </c>
      <c r="T180" s="225">
        <f>OIS!T$38</f>
        <v>0.89437656008989697</v>
      </c>
      <c r="U180" s="225">
        <f>OIS!U$38</f>
        <v>0.90425132300596689</v>
      </c>
      <c r="V180" s="225">
        <f>OIS!V$38</f>
        <v>0.92046611973584802</v>
      </c>
      <c r="W180" s="225">
        <f>OIS!W$38</f>
        <v>0.93656709321920428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PL: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6">
        <f t="shared" ref="B5:W5" si="0">SUM(B6:B10,B16,B27)</f>
        <v>17103.897076524583</v>
      </c>
      <c r="C5" s="226">
        <f t="shared" si="0"/>
        <v>15789.623731726788</v>
      </c>
      <c r="D5" s="226">
        <f t="shared" si="0"/>
        <v>15301.695270849747</v>
      </c>
      <c r="E5" s="226">
        <f t="shared" si="0"/>
        <v>15829.903353394144</v>
      </c>
      <c r="F5" s="226">
        <f t="shared" si="0"/>
        <v>15509.622871881276</v>
      </c>
      <c r="G5" s="226">
        <f t="shared" si="0"/>
        <v>14617.709028372912</v>
      </c>
      <c r="H5" s="226">
        <f t="shared" si="0"/>
        <v>14653.888048149322</v>
      </c>
      <c r="I5" s="226">
        <f t="shared" si="0"/>
        <v>15249.796044710398</v>
      </c>
      <c r="J5" s="226">
        <f t="shared" si="0"/>
        <v>13982.545055887582</v>
      </c>
      <c r="K5" s="226">
        <f t="shared" si="0"/>
        <v>12823.318228716978</v>
      </c>
      <c r="L5" s="226">
        <f t="shared" si="0"/>
        <v>13499.290283746832</v>
      </c>
      <c r="M5" s="226">
        <f t="shared" si="0"/>
        <v>13961.482029232749</v>
      </c>
      <c r="N5" s="226">
        <f t="shared" si="0"/>
        <v>13733.264058467446</v>
      </c>
      <c r="O5" s="226">
        <f t="shared" si="0"/>
        <v>14210.704987100802</v>
      </c>
      <c r="P5" s="226">
        <f t="shared" si="0"/>
        <v>14153.251676696727</v>
      </c>
      <c r="Q5" s="226">
        <f t="shared" si="0"/>
        <v>14095.620550299642</v>
      </c>
      <c r="R5" s="226">
        <f t="shared" si="0"/>
        <v>14652.42080825306</v>
      </c>
      <c r="S5" s="226">
        <f t="shared" si="0"/>
        <v>15819.88022355839</v>
      </c>
      <c r="T5" s="226">
        <f t="shared" si="0"/>
        <v>16327.935253653233</v>
      </c>
      <c r="U5" s="226">
        <f t="shared" si="0"/>
        <v>16492.204557178407</v>
      </c>
      <c r="V5" s="226">
        <f t="shared" si="0"/>
        <v>15921.165262251694</v>
      </c>
      <c r="W5" s="226">
        <f t="shared" si="0"/>
        <v>16274.113069645929</v>
      </c>
    </row>
    <row r="6" spans="1:23" ht="12" customHeight="1" x14ac:dyDescent="0.25">
      <c r="A6" s="202" t="s">
        <v>92</v>
      </c>
      <c r="B6" s="227">
        <v>120.38248785036822</v>
      </c>
      <c r="C6" s="227">
        <v>116.77770139941279</v>
      </c>
      <c r="D6" s="227">
        <v>115.11562317683286</v>
      </c>
      <c r="E6" s="227">
        <v>119.18426703548448</v>
      </c>
      <c r="F6" s="227">
        <v>123.17236572615296</v>
      </c>
      <c r="G6" s="227">
        <v>122.45675566758902</v>
      </c>
      <c r="H6" s="227">
        <v>124.48300014779824</v>
      </c>
      <c r="I6" s="227">
        <v>134.09860477108163</v>
      </c>
      <c r="J6" s="227">
        <v>128.87419721122183</v>
      </c>
      <c r="K6" s="227">
        <v>119.71647583131772</v>
      </c>
      <c r="L6" s="227">
        <v>131.15119706920808</v>
      </c>
      <c r="M6" s="227">
        <v>137.07898062100458</v>
      </c>
      <c r="N6" s="227">
        <v>137.05007960068355</v>
      </c>
      <c r="O6" s="227">
        <v>146.73159996929223</v>
      </c>
      <c r="P6" s="227">
        <v>146.92763334808291</v>
      </c>
      <c r="Q6" s="227">
        <v>153.19013602002269</v>
      </c>
      <c r="R6" s="227">
        <v>160.50658506056914</v>
      </c>
      <c r="S6" s="227">
        <v>168.27606742328118</v>
      </c>
      <c r="T6" s="227">
        <v>176.33842542297788</v>
      </c>
      <c r="U6" s="227">
        <v>178.22182545913884</v>
      </c>
      <c r="V6" s="227">
        <v>167.54196163911107</v>
      </c>
      <c r="W6" s="227">
        <v>174.69107069646662</v>
      </c>
    </row>
    <row r="7" spans="1:23" ht="12" customHeight="1" x14ac:dyDescent="0.25">
      <c r="A7" s="202" t="s">
        <v>93</v>
      </c>
      <c r="B7" s="227">
        <v>220.62705483494327</v>
      </c>
      <c r="C7" s="227">
        <v>217.10631723997759</v>
      </c>
      <c r="D7" s="227">
        <v>210.95309351714357</v>
      </c>
      <c r="E7" s="227">
        <v>222.87338712300357</v>
      </c>
      <c r="F7" s="227">
        <v>231.16504638063151</v>
      </c>
      <c r="G7" s="227">
        <v>226.84732525605537</v>
      </c>
      <c r="H7" s="227">
        <v>236.07540613231058</v>
      </c>
      <c r="I7" s="227">
        <v>244.13615294668972</v>
      </c>
      <c r="J7" s="227">
        <v>234.57039660299031</v>
      </c>
      <c r="K7" s="227">
        <v>221.83146769510552</v>
      </c>
      <c r="L7" s="227">
        <v>223.07733509226796</v>
      </c>
      <c r="M7" s="227">
        <v>237.23627429636409</v>
      </c>
      <c r="N7" s="227">
        <v>241.34561739315177</v>
      </c>
      <c r="O7" s="227">
        <v>253.92398015057165</v>
      </c>
      <c r="P7" s="227">
        <v>251.96121178173871</v>
      </c>
      <c r="Q7" s="227">
        <v>262.21674721110986</v>
      </c>
      <c r="R7" s="227">
        <v>266.7792186008399</v>
      </c>
      <c r="S7" s="227">
        <v>279.3425662795176</v>
      </c>
      <c r="T7" s="227">
        <v>290.90336678252646</v>
      </c>
      <c r="U7" s="227">
        <v>296.70761680217117</v>
      </c>
      <c r="V7" s="227">
        <v>291.76673035341565</v>
      </c>
      <c r="W7" s="227">
        <v>284.66381545487639</v>
      </c>
    </row>
    <row r="8" spans="1:23" ht="12" customHeight="1" x14ac:dyDescent="0.25">
      <c r="A8" s="202" t="s">
        <v>94</v>
      </c>
      <c r="B8" s="227">
        <v>412.74950549614226</v>
      </c>
      <c r="C8" s="227">
        <v>394.5052720163232</v>
      </c>
      <c r="D8" s="227">
        <v>379.30195834945289</v>
      </c>
      <c r="E8" s="227">
        <v>398.01817626997183</v>
      </c>
      <c r="F8" s="227">
        <v>422.79960857129879</v>
      </c>
      <c r="G8" s="227">
        <v>405.83024271778646</v>
      </c>
      <c r="H8" s="227">
        <v>420.75311803920977</v>
      </c>
      <c r="I8" s="227">
        <v>442.017872713499</v>
      </c>
      <c r="J8" s="227">
        <v>425.03087008518105</v>
      </c>
      <c r="K8" s="227">
        <v>390.02723522940192</v>
      </c>
      <c r="L8" s="227">
        <v>401.87915577258605</v>
      </c>
      <c r="M8" s="227">
        <v>423.77959513733401</v>
      </c>
      <c r="N8" s="227">
        <v>428.93920068468458</v>
      </c>
      <c r="O8" s="227">
        <v>452.21421629848123</v>
      </c>
      <c r="P8" s="227">
        <v>451.66035837621837</v>
      </c>
      <c r="Q8" s="227">
        <v>469.09433934173387</v>
      </c>
      <c r="R8" s="227">
        <v>482.40530073579851</v>
      </c>
      <c r="S8" s="227">
        <v>513.5616034468768</v>
      </c>
      <c r="T8" s="227">
        <v>533.00526250570806</v>
      </c>
      <c r="U8" s="227">
        <v>535.76202185912075</v>
      </c>
      <c r="V8" s="227">
        <v>521.54849746469847</v>
      </c>
      <c r="W8" s="227">
        <v>516.2550326931887</v>
      </c>
    </row>
    <row r="9" spans="1:23" ht="12" customHeight="1" x14ac:dyDescent="0.25">
      <c r="A9" s="202" t="s">
        <v>95</v>
      </c>
      <c r="B9" s="227">
        <v>370.79155322009308</v>
      </c>
      <c r="C9" s="227">
        <v>367.48764726325135</v>
      </c>
      <c r="D9" s="227">
        <v>362.59236917764423</v>
      </c>
      <c r="E9" s="227">
        <v>375.61281816411861</v>
      </c>
      <c r="F9" s="227">
        <v>397.28070014289517</v>
      </c>
      <c r="G9" s="227">
        <v>387.97448760637246</v>
      </c>
      <c r="H9" s="227">
        <v>399.59334270832846</v>
      </c>
      <c r="I9" s="227">
        <v>410.89180341958024</v>
      </c>
      <c r="J9" s="227">
        <v>404.63727125585092</v>
      </c>
      <c r="K9" s="227">
        <v>390.35957992066903</v>
      </c>
      <c r="L9" s="227">
        <v>386.57124414665066</v>
      </c>
      <c r="M9" s="227">
        <v>407.32333185656807</v>
      </c>
      <c r="N9" s="227">
        <v>416.78463169223602</v>
      </c>
      <c r="O9" s="227">
        <v>437.93876346951635</v>
      </c>
      <c r="P9" s="227">
        <v>432.99045522044378</v>
      </c>
      <c r="Q9" s="227">
        <v>452.3116337432171</v>
      </c>
      <c r="R9" s="227">
        <v>465.00493393131387</v>
      </c>
      <c r="S9" s="227">
        <v>483.23325498921571</v>
      </c>
      <c r="T9" s="227">
        <v>503.36514090111376</v>
      </c>
      <c r="U9" s="227">
        <v>515.98740171555698</v>
      </c>
      <c r="V9" s="227">
        <v>509.91894128473683</v>
      </c>
      <c r="W9" s="227">
        <v>493.43828843484704</v>
      </c>
    </row>
    <row r="10" spans="1:23" ht="12" customHeight="1" x14ac:dyDescent="0.25">
      <c r="A10" s="36" t="s">
        <v>96</v>
      </c>
      <c r="B10" s="228">
        <f t="shared" ref="B10:W10" si="1">SUM(B11:B15)</f>
        <v>233.18170965676666</v>
      </c>
      <c r="C10" s="228">
        <f t="shared" si="1"/>
        <v>231.92468291417862</v>
      </c>
      <c r="D10" s="228">
        <f t="shared" si="1"/>
        <v>225.11917063096058</v>
      </c>
      <c r="E10" s="228">
        <f t="shared" si="1"/>
        <v>225.14792502486105</v>
      </c>
      <c r="F10" s="228">
        <f t="shared" si="1"/>
        <v>221.88680615353809</v>
      </c>
      <c r="G10" s="228">
        <f t="shared" si="1"/>
        <v>217.53338400273162</v>
      </c>
      <c r="H10" s="228">
        <f t="shared" si="1"/>
        <v>217.78156156520367</v>
      </c>
      <c r="I10" s="228">
        <f t="shared" si="1"/>
        <v>222.20013624651131</v>
      </c>
      <c r="J10" s="228">
        <f t="shared" si="1"/>
        <v>213.83092370055493</v>
      </c>
      <c r="K10" s="228">
        <f t="shared" si="1"/>
        <v>205.50842783538224</v>
      </c>
      <c r="L10" s="228">
        <f t="shared" si="1"/>
        <v>220.1445967385032</v>
      </c>
      <c r="M10" s="228">
        <f t="shared" si="1"/>
        <v>221.55082239956982</v>
      </c>
      <c r="N10" s="228">
        <f t="shared" si="1"/>
        <v>220.65168534101215</v>
      </c>
      <c r="O10" s="228">
        <f t="shared" si="1"/>
        <v>236.56126072043821</v>
      </c>
      <c r="P10" s="228">
        <f t="shared" si="1"/>
        <v>233.97645514744107</v>
      </c>
      <c r="Q10" s="228">
        <f t="shared" si="1"/>
        <v>236.65522059295876</v>
      </c>
      <c r="R10" s="228">
        <f t="shared" si="1"/>
        <v>243.2953521967593</v>
      </c>
      <c r="S10" s="228">
        <f t="shared" si="1"/>
        <v>255.79216308586507</v>
      </c>
      <c r="T10" s="228">
        <f t="shared" si="1"/>
        <v>269.40682956165915</v>
      </c>
      <c r="U10" s="228">
        <f t="shared" si="1"/>
        <v>274.62392186688521</v>
      </c>
      <c r="V10" s="228">
        <f t="shared" si="1"/>
        <v>263.38776362892293</v>
      </c>
      <c r="W10" s="228">
        <f t="shared" si="1"/>
        <v>270.94687878823345</v>
      </c>
    </row>
    <row r="11" spans="1:23" ht="12" customHeight="1" x14ac:dyDescent="0.25">
      <c r="A11" s="37" t="s">
        <v>83</v>
      </c>
      <c r="B11" s="229">
        <v>37.640145080409745</v>
      </c>
      <c r="C11" s="229">
        <v>50.631962036714334</v>
      </c>
      <c r="D11" s="229">
        <v>45.848495834674807</v>
      </c>
      <c r="E11" s="229">
        <v>41.799809723902442</v>
      </c>
      <c r="F11" s="229">
        <v>33.600949854668045</v>
      </c>
      <c r="G11" s="229">
        <v>29.927694966596277</v>
      </c>
      <c r="H11" s="229">
        <v>27.445846022145478</v>
      </c>
      <c r="I11" s="229">
        <v>23.371161104836553</v>
      </c>
      <c r="J11" s="229">
        <v>22.525797673660957</v>
      </c>
      <c r="K11" s="229">
        <v>24.282561599903254</v>
      </c>
      <c r="L11" s="229">
        <v>21.9264303790161</v>
      </c>
      <c r="M11" s="229">
        <v>17.36010787005754</v>
      </c>
      <c r="N11" s="229">
        <v>15.859558716874389</v>
      </c>
      <c r="O11" s="229">
        <v>17.036591447427494</v>
      </c>
      <c r="P11" s="229">
        <v>12.800057232870589</v>
      </c>
      <c r="Q11" s="229">
        <v>9.1809342905248563</v>
      </c>
      <c r="R11" s="229">
        <v>9.5633860038962766</v>
      </c>
      <c r="S11" s="229">
        <v>10.202771524310517</v>
      </c>
      <c r="T11" s="229">
        <v>10.622102162787952</v>
      </c>
      <c r="U11" s="229">
        <v>11.500433215509856</v>
      </c>
      <c r="V11" s="229">
        <v>9.2059772457880502</v>
      </c>
      <c r="W11" s="229">
        <v>4.590894627096505</v>
      </c>
    </row>
    <row r="12" spans="1:23" ht="12" customHeight="1" x14ac:dyDescent="0.25">
      <c r="A12" s="37" t="s">
        <v>72</v>
      </c>
      <c r="B12" s="229">
        <v>118.62477399049099</v>
      </c>
      <c r="C12" s="229">
        <v>107.62714089288454</v>
      </c>
      <c r="D12" s="229">
        <v>104.11835574191009</v>
      </c>
      <c r="E12" s="229">
        <v>104.38927772935286</v>
      </c>
      <c r="F12" s="229">
        <v>104.02040916158066</v>
      </c>
      <c r="G12" s="229">
        <v>103.28776093549706</v>
      </c>
      <c r="H12" s="229">
        <v>103.2753705832626</v>
      </c>
      <c r="I12" s="229">
        <v>101.62540222350293</v>
      </c>
      <c r="J12" s="229">
        <v>98.085871221056252</v>
      </c>
      <c r="K12" s="229">
        <v>95.607373930332031</v>
      </c>
      <c r="L12" s="229">
        <v>106.1329288658132</v>
      </c>
      <c r="M12" s="229">
        <v>104.25912116346564</v>
      </c>
      <c r="N12" s="229">
        <v>99.845350180935171</v>
      </c>
      <c r="O12" s="229">
        <v>107.09752870827704</v>
      </c>
      <c r="P12" s="229">
        <v>105.42781571718973</v>
      </c>
      <c r="Q12" s="229">
        <v>100.37937237540534</v>
      </c>
      <c r="R12" s="229">
        <v>101.20404151199629</v>
      </c>
      <c r="S12" s="229">
        <v>109.78315341953103</v>
      </c>
      <c r="T12" s="229">
        <v>118.63296800054056</v>
      </c>
      <c r="U12" s="229">
        <v>122.74525213273414</v>
      </c>
      <c r="V12" s="229">
        <v>122.22739476765231</v>
      </c>
      <c r="W12" s="229">
        <v>129.53813030594523</v>
      </c>
    </row>
    <row r="13" spans="1:23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</row>
    <row r="14" spans="1:23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</row>
    <row r="15" spans="1:23" ht="12" customHeight="1" x14ac:dyDescent="0.25">
      <c r="A15" s="38" t="s">
        <v>38</v>
      </c>
      <c r="B15" s="230">
        <v>76.916790585865911</v>
      </c>
      <c r="C15" s="230">
        <v>73.665579984579736</v>
      </c>
      <c r="D15" s="230">
        <v>75.152319054375681</v>
      </c>
      <c r="E15" s="230">
        <v>78.958837571605756</v>
      </c>
      <c r="F15" s="230">
        <v>84.265447137289371</v>
      </c>
      <c r="G15" s="230">
        <v>84.317928100638298</v>
      </c>
      <c r="H15" s="230">
        <v>87.060344959795614</v>
      </c>
      <c r="I15" s="230">
        <v>97.203572918171815</v>
      </c>
      <c r="J15" s="230">
        <v>93.219254805837721</v>
      </c>
      <c r="K15" s="230">
        <v>85.618492305146958</v>
      </c>
      <c r="L15" s="230">
        <v>92.085237493673901</v>
      </c>
      <c r="M15" s="230">
        <v>99.931593366046656</v>
      </c>
      <c r="N15" s="230">
        <v>104.94677644320259</v>
      </c>
      <c r="O15" s="230">
        <v>112.42714056473368</v>
      </c>
      <c r="P15" s="230">
        <v>115.74858219738074</v>
      </c>
      <c r="Q15" s="230">
        <v>127.09491392702856</v>
      </c>
      <c r="R15" s="230">
        <v>132.52792468086673</v>
      </c>
      <c r="S15" s="230">
        <v>135.80623814202352</v>
      </c>
      <c r="T15" s="230">
        <v>140.15175939833068</v>
      </c>
      <c r="U15" s="230">
        <v>140.37823651864124</v>
      </c>
      <c r="V15" s="230">
        <v>131.95439161548254</v>
      </c>
      <c r="W15" s="230">
        <v>136.81785385519169</v>
      </c>
    </row>
    <row r="16" spans="1:23" ht="12" customHeight="1" x14ac:dyDescent="0.25">
      <c r="A16" s="39" t="s">
        <v>98</v>
      </c>
      <c r="B16" s="231">
        <f t="shared" ref="B16:W16" si="2">SUM(B17:B26)</f>
        <v>6008.5468667199457</v>
      </c>
      <c r="C16" s="231">
        <f t="shared" si="2"/>
        <v>5718.4402388491053</v>
      </c>
      <c r="D16" s="231">
        <f t="shared" si="2"/>
        <v>5689.6295542847338</v>
      </c>
      <c r="E16" s="231">
        <f t="shared" si="2"/>
        <v>5974.2148677389978</v>
      </c>
      <c r="F16" s="231">
        <f t="shared" si="2"/>
        <v>5331.2275707131885</v>
      </c>
      <c r="G16" s="231">
        <f t="shared" si="2"/>
        <v>5114.7893869790696</v>
      </c>
      <c r="H16" s="231">
        <f t="shared" si="2"/>
        <v>5061.7223449380062</v>
      </c>
      <c r="I16" s="231">
        <f t="shared" si="2"/>
        <v>5000.9141329560434</v>
      </c>
      <c r="J16" s="231">
        <f t="shared" si="2"/>
        <v>4670.8348052424108</v>
      </c>
      <c r="K16" s="231">
        <f t="shared" si="2"/>
        <v>4514.1187677942708</v>
      </c>
      <c r="L16" s="231">
        <f t="shared" si="2"/>
        <v>4714.4808102812522</v>
      </c>
      <c r="M16" s="231">
        <f t="shared" si="2"/>
        <v>4643.6712160062598</v>
      </c>
      <c r="N16" s="231">
        <f t="shared" si="2"/>
        <v>4647.0994069030776</v>
      </c>
      <c r="O16" s="231">
        <f t="shared" si="2"/>
        <v>5008.254259364372</v>
      </c>
      <c r="P16" s="231">
        <f t="shared" si="2"/>
        <v>4916.4649946859272</v>
      </c>
      <c r="Q16" s="231">
        <f t="shared" si="2"/>
        <v>4898.5479166282339</v>
      </c>
      <c r="R16" s="231">
        <f t="shared" si="2"/>
        <v>5080.0414237958312</v>
      </c>
      <c r="S16" s="231">
        <f t="shared" si="2"/>
        <v>5457.8806783123046</v>
      </c>
      <c r="T16" s="231">
        <f t="shared" si="2"/>
        <v>5653.0985943572277</v>
      </c>
      <c r="U16" s="231">
        <f t="shared" si="2"/>
        <v>5937.8533310368102</v>
      </c>
      <c r="V16" s="231">
        <f t="shared" si="2"/>
        <v>5904.390657797815</v>
      </c>
      <c r="W16" s="231">
        <f t="shared" si="2"/>
        <v>5695.6951219615057</v>
      </c>
    </row>
    <row r="17" spans="1:23" ht="12" customHeight="1" x14ac:dyDescent="0.25">
      <c r="A17" s="46" t="s">
        <v>30</v>
      </c>
      <c r="B17" s="232">
        <v>2257.9972964910098</v>
      </c>
      <c r="C17" s="232">
        <v>2127.7317207114725</v>
      </c>
      <c r="D17" s="232">
        <v>2038.9393480016424</v>
      </c>
      <c r="E17" s="232">
        <v>1665.6873602446155</v>
      </c>
      <c r="F17" s="232">
        <v>1645.8670924957125</v>
      </c>
      <c r="G17" s="232">
        <v>1584.5273009193168</v>
      </c>
      <c r="H17" s="232">
        <v>1409.6373644057148</v>
      </c>
      <c r="I17" s="232">
        <v>1365.1653733513367</v>
      </c>
      <c r="J17" s="232">
        <v>1467.5668565234519</v>
      </c>
      <c r="K17" s="232">
        <v>1380.0884175972528</v>
      </c>
      <c r="L17" s="232">
        <v>1521.5454918055566</v>
      </c>
      <c r="M17" s="232">
        <v>1567.0626168748638</v>
      </c>
      <c r="N17" s="232">
        <v>1531.1459248594554</v>
      </c>
      <c r="O17" s="232">
        <v>1521.8064323585302</v>
      </c>
      <c r="P17" s="232">
        <v>1502.9353544195908</v>
      </c>
      <c r="Q17" s="232">
        <v>1409.3112682592862</v>
      </c>
      <c r="R17" s="232">
        <v>1406.3307663658572</v>
      </c>
      <c r="S17" s="232">
        <v>1422.1776178315667</v>
      </c>
      <c r="T17" s="232">
        <v>1381.6451924464711</v>
      </c>
      <c r="U17" s="232">
        <v>1348.9725657004644</v>
      </c>
      <c r="V17" s="232">
        <v>1215.9679242813079</v>
      </c>
      <c r="W17" s="232">
        <v>1229.4137339090744</v>
      </c>
    </row>
    <row r="18" spans="1:23" ht="12" customHeight="1" x14ac:dyDescent="0.25">
      <c r="A18" s="46" t="s">
        <v>32</v>
      </c>
      <c r="B18" s="232">
        <v>556.85726569201495</v>
      </c>
      <c r="C18" s="232">
        <v>490.64918314686582</v>
      </c>
      <c r="D18" s="232">
        <v>495.37833190007774</v>
      </c>
      <c r="E18" s="232">
        <v>521.38865004281286</v>
      </c>
      <c r="F18" s="232">
        <v>535.57609630250977</v>
      </c>
      <c r="G18" s="232">
        <v>436.26397248482613</v>
      </c>
      <c r="H18" s="232">
        <v>509.56577815975407</v>
      </c>
      <c r="I18" s="232">
        <v>536.75838349077333</v>
      </c>
      <c r="J18" s="232">
        <v>457.54514187427304</v>
      </c>
      <c r="K18" s="232">
        <v>498.9251934650398</v>
      </c>
      <c r="L18" s="232">
        <v>410.25365434209982</v>
      </c>
      <c r="M18" s="232">
        <v>293.20722269979694</v>
      </c>
      <c r="N18" s="232">
        <v>231.7282889079203</v>
      </c>
      <c r="O18" s="232">
        <v>286.11349956998203</v>
      </c>
      <c r="P18" s="232">
        <v>245.91573516754966</v>
      </c>
      <c r="Q18" s="232">
        <v>184.43680137566213</v>
      </c>
      <c r="R18" s="232">
        <v>191.53052450548086</v>
      </c>
      <c r="S18" s="232">
        <v>255.49578675825845</v>
      </c>
      <c r="T18" s="232">
        <v>247.61943250206292</v>
      </c>
      <c r="U18" s="232">
        <v>377.47472055018767</v>
      </c>
      <c r="V18" s="232">
        <v>413.15030094571927</v>
      </c>
      <c r="W18" s="232">
        <v>469.51341358542078</v>
      </c>
    </row>
    <row r="19" spans="1:23" ht="12" customHeight="1" x14ac:dyDescent="0.25">
      <c r="A19" s="46" t="s">
        <v>33</v>
      </c>
      <c r="B19" s="232">
        <v>27.963489395808224</v>
      </c>
      <c r="C19" s="232">
        <v>28.377390783818182</v>
      </c>
      <c r="D19" s="232">
        <v>38.296357818984056</v>
      </c>
      <c r="E19" s="232">
        <v>38.20561287463115</v>
      </c>
      <c r="F19" s="232">
        <v>43.108710315645403</v>
      </c>
      <c r="G19" s="232">
        <v>40.022444682316078</v>
      </c>
      <c r="H19" s="232">
        <v>36.338766039769467</v>
      </c>
      <c r="I19" s="232">
        <v>32.167763919669724</v>
      </c>
      <c r="J19" s="232">
        <v>31.096679164483191</v>
      </c>
      <c r="K19" s="232">
        <v>28.777144980030258</v>
      </c>
      <c r="L19" s="232">
        <v>28.393140763796062</v>
      </c>
      <c r="M19" s="232">
        <v>28.571048207934641</v>
      </c>
      <c r="N19" s="232">
        <v>24.78328896074823</v>
      </c>
      <c r="O19" s="232">
        <v>29.717310853198509</v>
      </c>
      <c r="P19" s="232">
        <v>32.277820073671229</v>
      </c>
      <c r="Q19" s="232">
        <v>33.116395018727722</v>
      </c>
      <c r="R19" s="232">
        <v>37.705360883845913</v>
      </c>
      <c r="S19" s="232">
        <v>41.0745095682529</v>
      </c>
      <c r="T19" s="232">
        <v>40.514366941511732</v>
      </c>
      <c r="U19" s="232">
        <v>38.826625933917754</v>
      </c>
      <c r="V19" s="232">
        <v>38.270971039832652</v>
      </c>
      <c r="W19" s="232">
        <v>43.87554981342349</v>
      </c>
    </row>
    <row r="20" spans="1:23" ht="12" customHeight="1" x14ac:dyDescent="0.25">
      <c r="A20" s="46" t="s">
        <v>83</v>
      </c>
      <c r="B20" s="232">
        <v>190.44280595397984</v>
      </c>
      <c r="C20" s="232">
        <v>220.65327355870161</v>
      </c>
      <c r="D20" s="232">
        <v>204.92746046143992</v>
      </c>
      <c r="E20" s="232">
        <v>203.15644725913481</v>
      </c>
      <c r="F20" s="232">
        <v>195.51359862551129</v>
      </c>
      <c r="G20" s="232">
        <v>178.16651464131965</v>
      </c>
      <c r="H20" s="232">
        <v>169.96182707654631</v>
      </c>
      <c r="I20" s="232">
        <v>152.01389407996254</v>
      </c>
      <c r="J20" s="232">
        <v>158.53779064205091</v>
      </c>
      <c r="K20" s="232">
        <v>146.82743593135149</v>
      </c>
      <c r="L20" s="232">
        <v>131.41436545405406</v>
      </c>
      <c r="M20" s="232">
        <v>116.8992996825129</v>
      </c>
      <c r="N20" s="232">
        <v>120.14715544167299</v>
      </c>
      <c r="O20" s="232">
        <v>115.40374570818229</v>
      </c>
      <c r="P20" s="232">
        <v>89.003976020870795</v>
      </c>
      <c r="Q20" s="232">
        <v>72.766362091998872</v>
      </c>
      <c r="R20" s="232">
        <v>78.92659859512689</v>
      </c>
      <c r="S20" s="232">
        <v>82.255037881491134</v>
      </c>
      <c r="T20" s="232">
        <v>83.197318019682911</v>
      </c>
      <c r="U20" s="232">
        <v>82.160013068115887</v>
      </c>
      <c r="V20" s="232">
        <v>64.250813398611371</v>
      </c>
      <c r="W20" s="232">
        <v>53.02119095099377</v>
      </c>
    </row>
    <row r="21" spans="1:23" ht="12" customHeight="1" x14ac:dyDescent="0.25">
      <c r="A21" s="46" t="s">
        <v>70</v>
      </c>
      <c r="B21" s="232">
        <v>291.78440613735017</v>
      </c>
      <c r="C21" s="232">
        <v>222.62957329595648</v>
      </c>
      <c r="D21" s="232">
        <v>227.96521632310251</v>
      </c>
      <c r="E21" s="232">
        <v>199.60661389079155</v>
      </c>
      <c r="F21" s="232">
        <v>226.20053472872476</v>
      </c>
      <c r="G21" s="232">
        <v>189.43861575227186</v>
      </c>
      <c r="H21" s="232">
        <v>177.92432221815662</v>
      </c>
      <c r="I21" s="232">
        <v>153.13260130308501</v>
      </c>
      <c r="J21" s="232">
        <v>104.63827022745924</v>
      </c>
      <c r="K21" s="232">
        <v>95.622725189393108</v>
      </c>
      <c r="L21" s="232">
        <v>89.984472436552437</v>
      </c>
      <c r="M21" s="232">
        <v>94.937498459265967</v>
      </c>
      <c r="N21" s="232">
        <v>78.277647497693508</v>
      </c>
      <c r="O21" s="232">
        <v>67.239185287821542</v>
      </c>
      <c r="P21" s="232">
        <v>58.308687122270818</v>
      </c>
      <c r="Q21" s="232">
        <v>56.083113328948109</v>
      </c>
      <c r="R21" s="232">
        <v>53.306156310475998</v>
      </c>
      <c r="S21" s="232">
        <v>47.299062022327305</v>
      </c>
      <c r="T21" s="232">
        <v>44.971637461826163</v>
      </c>
      <c r="U21" s="232">
        <v>42.549741964796425</v>
      </c>
      <c r="V21" s="232">
        <v>37.100876959453565</v>
      </c>
      <c r="W21" s="232">
        <v>40.205790819240015</v>
      </c>
    </row>
    <row r="22" spans="1:23" ht="12" customHeight="1" x14ac:dyDescent="0.25">
      <c r="A22" s="46" t="s">
        <v>34</v>
      </c>
      <c r="B22" s="232">
        <v>35.201117798748562</v>
      </c>
      <c r="C22" s="232">
        <v>21.971625107460845</v>
      </c>
      <c r="D22" s="232">
        <v>17.077730008588752</v>
      </c>
      <c r="E22" s="232">
        <v>19.696997787432224</v>
      </c>
      <c r="F22" s="232">
        <v>10.119750467833263</v>
      </c>
      <c r="G22" s="232">
        <v>13.58517566537458</v>
      </c>
      <c r="H22" s="232">
        <v>15.367540088643702</v>
      </c>
      <c r="I22" s="232">
        <v>8.7752606144355187</v>
      </c>
      <c r="J22" s="232">
        <v>6.1012968248704116</v>
      </c>
      <c r="K22" s="232">
        <v>9.0850904899662304</v>
      </c>
      <c r="L22" s="232">
        <v>11.221692426071622</v>
      </c>
      <c r="M22" s="232">
        <v>8.2578016396242955</v>
      </c>
      <c r="N22" s="232">
        <v>31.477144408177516</v>
      </c>
      <c r="O22" s="232">
        <v>15.755700198708627</v>
      </c>
      <c r="P22" s="232">
        <v>26.63786498955275</v>
      </c>
      <c r="Q22" s="232">
        <v>25.02874998862022</v>
      </c>
      <c r="R22" s="232">
        <v>10.538277814887692</v>
      </c>
      <c r="S22" s="232">
        <v>9.813839725840154</v>
      </c>
      <c r="T22" s="232">
        <v>8.8299360567305847</v>
      </c>
      <c r="U22" s="232">
        <v>8.8220031727234733</v>
      </c>
      <c r="V22" s="232">
        <v>3.6843220801298435</v>
      </c>
      <c r="W22" s="232">
        <v>4.5463139363322851</v>
      </c>
    </row>
    <row r="23" spans="1:23" ht="12" customHeight="1" x14ac:dyDescent="0.25">
      <c r="A23" s="46" t="s">
        <v>72</v>
      </c>
      <c r="B23" s="232">
        <v>370.49975973671718</v>
      </c>
      <c r="C23" s="232">
        <v>386.64353598349436</v>
      </c>
      <c r="D23" s="232">
        <v>406.25929858741654</v>
      </c>
      <c r="E23" s="232">
        <v>476.51552370250346</v>
      </c>
      <c r="F23" s="232">
        <v>551.92176833204587</v>
      </c>
      <c r="G23" s="232">
        <v>590.91272483240402</v>
      </c>
      <c r="H23" s="232">
        <v>639.62212944138457</v>
      </c>
      <c r="I23" s="232">
        <v>697.50439659367441</v>
      </c>
      <c r="J23" s="232">
        <v>774.42301810908555</v>
      </c>
      <c r="K23" s="232">
        <v>760.07310690003987</v>
      </c>
      <c r="L23" s="232">
        <v>806.76313417914719</v>
      </c>
      <c r="M23" s="232">
        <v>832.11013582585088</v>
      </c>
      <c r="N23" s="232">
        <v>863.43280098346543</v>
      </c>
      <c r="O23" s="232">
        <v>932.94863072909118</v>
      </c>
      <c r="P23" s="232">
        <v>938.49185404081027</v>
      </c>
      <c r="Q23" s="232">
        <v>965.88628878541385</v>
      </c>
      <c r="R23" s="232">
        <v>992.86495126583009</v>
      </c>
      <c r="S23" s="232">
        <v>1080.3679522631439</v>
      </c>
      <c r="T23" s="232">
        <v>1224.9059501796094</v>
      </c>
      <c r="U23" s="232">
        <v>1238.5882326124024</v>
      </c>
      <c r="V23" s="232">
        <v>1221.6864111842287</v>
      </c>
      <c r="W23" s="232">
        <v>1307.1935560593477</v>
      </c>
    </row>
    <row r="24" spans="1:23" ht="12" customHeight="1" x14ac:dyDescent="0.25">
      <c r="A24" s="46" t="s">
        <v>36</v>
      </c>
      <c r="B24" s="232">
        <v>139.76101303180195</v>
      </c>
      <c r="C24" s="232">
        <v>144.04585421065164</v>
      </c>
      <c r="D24" s="232">
        <v>140.53610639467038</v>
      </c>
      <c r="E24" s="232">
        <v>151.78288121026276</v>
      </c>
      <c r="F24" s="232">
        <v>203.51877476917838</v>
      </c>
      <c r="G24" s="232">
        <v>146.08827063382356</v>
      </c>
      <c r="H24" s="232">
        <v>147.65016604487306</v>
      </c>
      <c r="I24" s="232">
        <v>164.75194292158355</v>
      </c>
      <c r="J24" s="232">
        <v>143.17683521430592</v>
      </c>
      <c r="K24" s="232">
        <v>99.358224220414627</v>
      </c>
      <c r="L24" s="232">
        <v>113.28792914022331</v>
      </c>
      <c r="M24" s="232">
        <v>124.59881763810516</v>
      </c>
      <c r="N24" s="232">
        <v>118.34460379914147</v>
      </c>
      <c r="O24" s="232">
        <v>118.96067406793502</v>
      </c>
      <c r="P24" s="232">
        <v>136.14854749780196</v>
      </c>
      <c r="Q24" s="232">
        <v>116.07967912136496</v>
      </c>
      <c r="R24" s="232">
        <v>114.78823732884904</v>
      </c>
      <c r="S24" s="232">
        <v>124.32135942612476</v>
      </c>
      <c r="T24" s="232">
        <v>115.50284089366555</v>
      </c>
      <c r="U24" s="232">
        <v>104.79128117966216</v>
      </c>
      <c r="V24" s="232">
        <v>94.109467767267645</v>
      </c>
      <c r="W24" s="232">
        <v>106.00172637005569</v>
      </c>
    </row>
    <row r="25" spans="1:23" ht="12" customHeight="1" x14ac:dyDescent="0.25">
      <c r="A25" s="46" t="s">
        <v>73</v>
      </c>
      <c r="B25" s="232">
        <v>687.76739950028207</v>
      </c>
      <c r="C25" s="232">
        <v>677.62965556876429</v>
      </c>
      <c r="D25" s="232">
        <v>755.7709429672484</v>
      </c>
      <c r="E25" s="232">
        <v>805.53582974005485</v>
      </c>
      <c r="F25" s="232">
        <v>820.90133066217754</v>
      </c>
      <c r="G25" s="232">
        <v>799.92873538302786</v>
      </c>
      <c r="H25" s="232">
        <v>854.78987708838395</v>
      </c>
      <c r="I25" s="232">
        <v>810.20109449887138</v>
      </c>
      <c r="J25" s="232">
        <v>857.45166816932601</v>
      </c>
      <c r="K25" s="232">
        <v>849.6413946286882</v>
      </c>
      <c r="L25" s="232">
        <v>931.72595811061785</v>
      </c>
      <c r="M25" s="232">
        <v>980.17140094749993</v>
      </c>
      <c r="N25" s="232">
        <v>1018.427642330504</v>
      </c>
      <c r="O25" s="232">
        <v>1293.9358217789309</v>
      </c>
      <c r="P25" s="232">
        <v>1320.5847942201606</v>
      </c>
      <c r="Q25" s="232">
        <v>1374.9525002759317</v>
      </c>
      <c r="R25" s="232">
        <v>1509.3031732547665</v>
      </c>
      <c r="S25" s="232">
        <v>1673.2617553128971</v>
      </c>
      <c r="T25" s="232">
        <v>1678.3689275952945</v>
      </c>
      <c r="U25" s="232">
        <v>1828.405894061229</v>
      </c>
      <c r="V25" s="232">
        <v>1960.7486759032165</v>
      </c>
      <c r="W25" s="232">
        <v>1523.3951276884102</v>
      </c>
    </row>
    <row r="26" spans="1:23" ht="12" customHeight="1" x14ac:dyDescent="0.25">
      <c r="A26" s="46" t="s">
        <v>79</v>
      </c>
      <c r="B26" s="232">
        <v>1450.2723129822318</v>
      </c>
      <c r="C26" s="232">
        <v>1398.108426481919</v>
      </c>
      <c r="D26" s="232">
        <v>1364.4787618215635</v>
      </c>
      <c r="E26" s="232">
        <v>1892.6389509867577</v>
      </c>
      <c r="F26" s="232">
        <v>1098.4999140138486</v>
      </c>
      <c r="G26" s="232">
        <v>1135.8556319843894</v>
      </c>
      <c r="H26" s="232">
        <v>1100.86457437478</v>
      </c>
      <c r="I26" s="232">
        <v>1080.4434221826514</v>
      </c>
      <c r="J26" s="232">
        <v>670.29724849310423</v>
      </c>
      <c r="K26" s="232">
        <v>645.72003439209527</v>
      </c>
      <c r="L26" s="232">
        <v>669.89097162313396</v>
      </c>
      <c r="M26" s="232">
        <v>597.85537403080514</v>
      </c>
      <c r="N26" s="232">
        <v>629.33490971429831</v>
      </c>
      <c r="O26" s="232">
        <v>626.37325881199229</v>
      </c>
      <c r="P26" s="232">
        <v>566.16036113364828</v>
      </c>
      <c r="Q26" s="232">
        <v>660.88675838228028</v>
      </c>
      <c r="R26" s="232">
        <v>684.7473774707114</v>
      </c>
      <c r="S26" s="232">
        <v>721.81375752240172</v>
      </c>
      <c r="T26" s="232">
        <v>827.54299226037358</v>
      </c>
      <c r="U26" s="232">
        <v>867.26225279331197</v>
      </c>
      <c r="V26" s="232">
        <v>855.42089423804737</v>
      </c>
      <c r="W26" s="232">
        <v>918.52871882920772</v>
      </c>
    </row>
    <row r="27" spans="1:23" ht="12" customHeight="1" x14ac:dyDescent="0.25">
      <c r="A27" s="39" t="s">
        <v>99</v>
      </c>
      <c r="B27" s="231">
        <f t="shared" ref="B27:W27" si="3">SUM(B28:B37)</f>
        <v>9737.6178987463263</v>
      </c>
      <c r="C27" s="231">
        <f t="shared" si="3"/>
        <v>8743.3818720445379</v>
      </c>
      <c r="D27" s="231">
        <f t="shared" si="3"/>
        <v>8318.983501712979</v>
      </c>
      <c r="E27" s="231">
        <f t="shared" si="3"/>
        <v>8514.8519120377077</v>
      </c>
      <c r="F27" s="231">
        <f t="shared" si="3"/>
        <v>8782.0907741935716</v>
      </c>
      <c r="G27" s="231">
        <f t="shared" si="3"/>
        <v>8142.2774461433082</v>
      </c>
      <c r="H27" s="231">
        <f t="shared" si="3"/>
        <v>8193.4792746184648</v>
      </c>
      <c r="I27" s="231">
        <f t="shared" si="3"/>
        <v>8795.5373416569928</v>
      </c>
      <c r="J27" s="231">
        <f t="shared" si="3"/>
        <v>7904.7665917893719</v>
      </c>
      <c r="K27" s="231">
        <f t="shared" si="3"/>
        <v>6981.7562744108309</v>
      </c>
      <c r="L27" s="231">
        <f t="shared" si="3"/>
        <v>7421.9859446463634</v>
      </c>
      <c r="M27" s="231">
        <f t="shared" si="3"/>
        <v>7890.8418089156494</v>
      </c>
      <c r="N27" s="231">
        <f t="shared" si="3"/>
        <v>7641.3934368526006</v>
      </c>
      <c r="O27" s="231">
        <f t="shared" si="3"/>
        <v>7675.080907128131</v>
      </c>
      <c r="P27" s="231">
        <f t="shared" si="3"/>
        <v>7719.2705681368752</v>
      </c>
      <c r="Q27" s="231">
        <f t="shared" si="3"/>
        <v>7623.6045567623669</v>
      </c>
      <c r="R27" s="231">
        <f t="shared" si="3"/>
        <v>7954.3879939319495</v>
      </c>
      <c r="S27" s="231">
        <f t="shared" si="3"/>
        <v>8661.7938900213285</v>
      </c>
      <c r="T27" s="231">
        <f t="shared" si="3"/>
        <v>8901.8176341220205</v>
      </c>
      <c r="U27" s="231">
        <f t="shared" si="3"/>
        <v>8753.0484384387237</v>
      </c>
      <c r="V27" s="231">
        <f t="shared" si="3"/>
        <v>8262.610710082994</v>
      </c>
      <c r="W27" s="231">
        <f t="shared" si="3"/>
        <v>8838.4228616168111</v>
      </c>
    </row>
    <row r="28" spans="1:23" ht="12" customHeight="1" x14ac:dyDescent="0.25">
      <c r="A28" s="18" t="s">
        <v>30</v>
      </c>
      <c r="B28" s="233">
        <v>3402.7731248331506</v>
      </c>
      <c r="C28" s="233">
        <v>2785.4014693143231</v>
      </c>
      <c r="D28" s="233">
        <v>2434.3419073723899</v>
      </c>
      <c r="E28" s="233">
        <v>2174.6987102626927</v>
      </c>
      <c r="F28" s="233">
        <v>2119.9515661457317</v>
      </c>
      <c r="G28" s="233">
        <v>1862.4336621073387</v>
      </c>
      <c r="H28" s="233">
        <v>1799.4037361961764</v>
      </c>
      <c r="I28" s="233">
        <v>2180.0791666314667</v>
      </c>
      <c r="J28" s="233">
        <v>1863.3654736571152</v>
      </c>
      <c r="K28" s="233">
        <v>1559.1863889375704</v>
      </c>
      <c r="L28" s="233">
        <v>1585.1506388909179</v>
      </c>
      <c r="M28" s="233">
        <v>1715.4180366075091</v>
      </c>
      <c r="N28" s="233">
        <v>1523.6178756564516</v>
      </c>
      <c r="O28" s="233">
        <v>1406.8485117515299</v>
      </c>
      <c r="P28" s="233">
        <v>1396.1822724075798</v>
      </c>
      <c r="Q28" s="233">
        <v>1277.6511565042563</v>
      </c>
      <c r="R28" s="233">
        <v>1244.4387951130768</v>
      </c>
      <c r="S28" s="233">
        <v>1366.2949531056643</v>
      </c>
      <c r="T28" s="233">
        <v>1409.5279803824194</v>
      </c>
      <c r="U28" s="233">
        <v>1423.1349149530176</v>
      </c>
      <c r="V28" s="233">
        <v>1263.6546036636626</v>
      </c>
      <c r="W28" s="233">
        <v>1333.6952084812956</v>
      </c>
    </row>
    <row r="29" spans="1:23" ht="12" customHeight="1" x14ac:dyDescent="0.25">
      <c r="A29" s="18" t="s">
        <v>40</v>
      </c>
      <c r="B29" s="233">
        <v>499.32665520206359</v>
      </c>
      <c r="C29" s="233">
        <v>389.02235597592431</v>
      </c>
      <c r="D29" s="233">
        <v>480.70679277730011</v>
      </c>
      <c r="E29" s="233">
        <v>510.35399828030961</v>
      </c>
      <c r="F29" s="233">
        <v>527.74402407566629</v>
      </c>
      <c r="G29" s="233">
        <v>355.88624247635431</v>
      </c>
      <c r="H29" s="233">
        <v>298.05898538263108</v>
      </c>
      <c r="I29" s="233">
        <v>115.8175408426483</v>
      </c>
      <c r="J29" s="233">
        <v>133.01315563198619</v>
      </c>
      <c r="K29" s="233">
        <v>61.737145313843513</v>
      </c>
      <c r="L29" s="233">
        <v>69.74368013757524</v>
      </c>
      <c r="M29" s="233">
        <v>181.14350816852959</v>
      </c>
      <c r="N29" s="233">
        <v>224.6309544282029</v>
      </c>
      <c r="O29" s="233">
        <v>246.7916595012897</v>
      </c>
      <c r="P29" s="233">
        <v>227.55993121238171</v>
      </c>
      <c r="Q29" s="233">
        <v>267.78641444539983</v>
      </c>
      <c r="R29" s="233">
        <v>204.6956147893379</v>
      </c>
      <c r="S29" s="233">
        <v>274.2187446259673</v>
      </c>
      <c r="T29" s="233">
        <v>208.5641444539983</v>
      </c>
      <c r="U29" s="233">
        <v>25.46285468615649</v>
      </c>
      <c r="V29" s="233">
        <v>13.374290627687021</v>
      </c>
      <c r="W29" s="233">
        <v>17.622355975924329</v>
      </c>
    </row>
    <row r="30" spans="1:23" ht="12" customHeight="1" x14ac:dyDescent="0.25">
      <c r="A30" s="18" t="s">
        <v>33</v>
      </c>
      <c r="B30" s="233">
        <v>46.599623243916611</v>
      </c>
      <c r="C30" s="233">
        <v>47.315386516267807</v>
      </c>
      <c r="D30" s="233">
        <v>71.288594889528412</v>
      </c>
      <c r="E30" s="233">
        <v>66.860509223391205</v>
      </c>
      <c r="F30" s="233">
        <v>75.514247551938411</v>
      </c>
      <c r="G30" s="233">
        <v>51.486755661621999</v>
      </c>
      <c r="H30" s="233">
        <v>35.96475932566473</v>
      </c>
      <c r="I30" s="233">
        <v>32.227592916099823</v>
      </c>
      <c r="J30" s="233">
        <v>35.55817896105421</v>
      </c>
      <c r="K30" s="233">
        <v>34.947102655395362</v>
      </c>
      <c r="L30" s="233">
        <v>36.429817103787762</v>
      </c>
      <c r="M30" s="233">
        <v>35.153199427490975</v>
      </c>
      <c r="N30" s="233">
        <v>27.954114306663627</v>
      </c>
      <c r="O30" s="233">
        <v>32.90814056554612</v>
      </c>
      <c r="P30" s="233">
        <v>39.137141233293512</v>
      </c>
      <c r="Q30" s="233">
        <v>35.002435591762385</v>
      </c>
      <c r="R30" s="233">
        <v>39.203151583909886</v>
      </c>
      <c r="S30" s="233">
        <v>44.502446579640456</v>
      </c>
      <c r="T30" s="233">
        <v>45.530688948428086</v>
      </c>
      <c r="U30" s="233">
        <v>45.344139328335032</v>
      </c>
      <c r="V30" s="233">
        <v>42.326879347097709</v>
      </c>
      <c r="W30" s="233">
        <v>50.210864631976335</v>
      </c>
    </row>
    <row r="31" spans="1:23" ht="12" customHeight="1" x14ac:dyDescent="0.25">
      <c r="A31" s="18" t="s">
        <v>83</v>
      </c>
      <c r="B31" s="233">
        <v>301.86829574119076</v>
      </c>
      <c r="C31" s="233">
        <v>319.26119604688847</v>
      </c>
      <c r="D31" s="233">
        <v>318.202805526757</v>
      </c>
      <c r="E31" s="233">
        <v>338.40083674009259</v>
      </c>
      <c r="F31" s="233">
        <v>327.53979373822136</v>
      </c>
      <c r="G31" s="233">
        <v>329.04637508683902</v>
      </c>
      <c r="H31" s="233">
        <v>334.59765794172097</v>
      </c>
      <c r="I31" s="233">
        <v>310.403594858193</v>
      </c>
      <c r="J31" s="233">
        <v>299.59006602650641</v>
      </c>
      <c r="K31" s="233">
        <v>292.21287435180625</v>
      </c>
      <c r="L31" s="233">
        <v>284.12704595540788</v>
      </c>
      <c r="M31" s="233">
        <v>284.59278505276052</v>
      </c>
      <c r="N31" s="233">
        <v>237.34040535993918</v>
      </c>
      <c r="O31" s="233">
        <v>214.01770239727068</v>
      </c>
      <c r="P31" s="233">
        <v>193.97790999647353</v>
      </c>
      <c r="Q31" s="233">
        <v>178.92020146786322</v>
      </c>
      <c r="R31" s="233">
        <v>184.70201884035771</v>
      </c>
      <c r="S31" s="233">
        <v>189.13144252885013</v>
      </c>
      <c r="T31" s="233">
        <v>200.06570449508715</v>
      </c>
      <c r="U31" s="233">
        <v>225.82063712136127</v>
      </c>
      <c r="V31" s="233">
        <v>194.51105114407861</v>
      </c>
      <c r="W31" s="233">
        <v>187.28533488622611</v>
      </c>
    </row>
    <row r="32" spans="1:23" ht="12" customHeight="1" x14ac:dyDescent="0.25">
      <c r="A32" s="18" t="s">
        <v>70</v>
      </c>
      <c r="B32" s="233">
        <v>347.00424390564206</v>
      </c>
      <c r="C32" s="233">
        <v>262.73388328185945</v>
      </c>
      <c r="D32" s="233">
        <v>254.50348531060351</v>
      </c>
      <c r="E32" s="233">
        <v>265.49321414016293</v>
      </c>
      <c r="F32" s="233">
        <v>256.26808092045837</v>
      </c>
      <c r="G32" s="233">
        <v>197.50136705082355</v>
      </c>
      <c r="H32" s="233">
        <v>166.5583089082406</v>
      </c>
      <c r="I32" s="233">
        <v>131.52389052838524</v>
      </c>
      <c r="J32" s="233">
        <v>91.244016960846821</v>
      </c>
      <c r="K32" s="233">
        <v>83.989312643796879</v>
      </c>
      <c r="L32" s="233">
        <v>75.296782937480231</v>
      </c>
      <c r="M32" s="233">
        <v>72.2545909646377</v>
      </c>
      <c r="N32" s="233">
        <v>63.119085090440606</v>
      </c>
      <c r="O32" s="233">
        <v>53.139060627913608</v>
      </c>
      <c r="P32" s="233">
        <v>37.229661974891677</v>
      </c>
      <c r="Q32" s="233">
        <v>21.302957178360565</v>
      </c>
      <c r="R32" s="233">
        <v>22.169166131484445</v>
      </c>
      <c r="S32" s="233">
        <v>28.952098768730309</v>
      </c>
      <c r="T32" s="233">
        <v>23.326986785809254</v>
      </c>
      <c r="U32" s="233">
        <v>19.944497072176908</v>
      </c>
      <c r="V32" s="233">
        <v>21.147618311397679</v>
      </c>
      <c r="W32" s="233">
        <v>21.688104279642189</v>
      </c>
    </row>
    <row r="33" spans="1:23" ht="12" customHeight="1" x14ac:dyDescent="0.25">
      <c r="A33" s="18" t="s">
        <v>34</v>
      </c>
      <c r="B33" s="233">
        <v>0</v>
      </c>
      <c r="C33" s="233">
        <v>0</v>
      </c>
      <c r="D33" s="233">
        <v>0</v>
      </c>
      <c r="E33" s="233">
        <v>105.68288183423583</v>
      </c>
      <c r="F33" s="233">
        <v>77.408022533026582</v>
      </c>
      <c r="G33" s="233">
        <v>169.19676758484039</v>
      </c>
      <c r="H33" s="233">
        <v>85.874764296566937</v>
      </c>
      <c r="I33" s="233">
        <v>37.520440159425178</v>
      </c>
      <c r="J33" s="233">
        <v>27.599992942971376</v>
      </c>
      <c r="K33" s="233">
        <v>65.888598246061292</v>
      </c>
      <c r="L33" s="233">
        <v>42.279683326292954</v>
      </c>
      <c r="M33" s="233">
        <v>1.5108999940816368</v>
      </c>
      <c r="N33" s="233">
        <v>3.7764239495180902</v>
      </c>
      <c r="O33" s="233">
        <v>3.0176445992277436</v>
      </c>
      <c r="P33" s="233">
        <v>0.75534223314715732</v>
      </c>
      <c r="Q33" s="233">
        <v>1.0151021180005806</v>
      </c>
      <c r="R33" s="233">
        <v>22.910217455963547</v>
      </c>
      <c r="S33" s="233">
        <v>40.209720033403173</v>
      </c>
      <c r="T33" s="233">
        <v>45.699126711971033</v>
      </c>
      <c r="U33" s="233">
        <v>53.158220387035755</v>
      </c>
      <c r="V33" s="233">
        <v>34.516623749620784</v>
      </c>
      <c r="W33" s="233">
        <v>31.391863191784655</v>
      </c>
    </row>
    <row r="34" spans="1:23" ht="12" customHeight="1" x14ac:dyDescent="0.25">
      <c r="A34" s="18" t="s">
        <v>72</v>
      </c>
      <c r="B34" s="233">
        <v>1794.0439959374519</v>
      </c>
      <c r="C34" s="233">
        <v>1787.6009482311013</v>
      </c>
      <c r="D34" s="233">
        <v>1752.5654239165897</v>
      </c>
      <c r="E34" s="233">
        <v>1834.4004436240336</v>
      </c>
      <c r="F34" s="233">
        <v>2056.4229127901226</v>
      </c>
      <c r="G34" s="233">
        <v>2101.963658686097</v>
      </c>
      <c r="H34" s="233">
        <v>2197.8161715144761</v>
      </c>
      <c r="I34" s="233">
        <v>2281.9607428853164</v>
      </c>
      <c r="J34" s="233">
        <v>2148.5477744703735</v>
      </c>
      <c r="K34" s="233">
        <v>2069.114102144692</v>
      </c>
      <c r="L34" s="233">
        <v>2179.9815809791157</v>
      </c>
      <c r="M34" s="233">
        <v>2241.881473879127</v>
      </c>
      <c r="N34" s="233">
        <v>2195.4779967289783</v>
      </c>
      <c r="O34" s="233">
        <v>2199.4422326520548</v>
      </c>
      <c r="P34" s="233">
        <v>2166.3626174303063</v>
      </c>
      <c r="Q34" s="233">
        <v>2175.9718280911152</v>
      </c>
      <c r="R34" s="233">
        <v>2331.212950472388</v>
      </c>
      <c r="S34" s="233">
        <v>2508.9771832253218</v>
      </c>
      <c r="T34" s="233">
        <v>2578.869766256651</v>
      </c>
      <c r="U34" s="233">
        <v>2565.8123450055077</v>
      </c>
      <c r="V34" s="233">
        <v>2530.9291863095114</v>
      </c>
      <c r="W34" s="233">
        <v>2821.7322861196608</v>
      </c>
    </row>
    <row r="35" spans="1:23" ht="12" customHeight="1" x14ac:dyDescent="0.25">
      <c r="A35" s="18" t="s">
        <v>36</v>
      </c>
      <c r="B35" s="233">
        <v>1107.1436301324279</v>
      </c>
      <c r="C35" s="233">
        <v>994.48948542821336</v>
      </c>
      <c r="D35" s="233">
        <v>898.87575946947402</v>
      </c>
      <c r="E35" s="233">
        <v>962.62907063840498</v>
      </c>
      <c r="F35" s="233">
        <v>943.36901542858595</v>
      </c>
      <c r="G35" s="233">
        <v>701.79797184253073</v>
      </c>
      <c r="H35" s="233">
        <v>738.50151065332102</v>
      </c>
      <c r="I35" s="233">
        <v>949.99440273619803</v>
      </c>
      <c r="J35" s="233">
        <v>636.26091199119696</v>
      </c>
      <c r="K35" s="233">
        <v>342.15329770563858</v>
      </c>
      <c r="L35" s="233">
        <v>456.45265555453153</v>
      </c>
      <c r="M35" s="233">
        <v>434.43428640316733</v>
      </c>
      <c r="N35" s="233">
        <v>428.51936868581112</v>
      </c>
      <c r="O35" s="233">
        <v>422.06830271624352</v>
      </c>
      <c r="P35" s="233">
        <v>458.69246711956691</v>
      </c>
      <c r="Q35" s="233">
        <v>370.76950402566848</v>
      </c>
      <c r="R35" s="233">
        <v>347.58871881904423</v>
      </c>
      <c r="S35" s="233">
        <v>375.55791830388387</v>
      </c>
      <c r="T35" s="233">
        <v>353.73585214158817</v>
      </c>
      <c r="U35" s="233">
        <v>346.67398107313238</v>
      </c>
      <c r="V35" s="233">
        <v>284.93644796789999</v>
      </c>
      <c r="W35" s="233">
        <v>323.77987294206804</v>
      </c>
    </row>
    <row r="36" spans="1:23" ht="12" customHeight="1" x14ac:dyDescent="0.25">
      <c r="A36" s="18" t="s">
        <v>73</v>
      </c>
      <c r="B36" s="233">
        <v>11.262953036261251</v>
      </c>
      <c r="C36" s="233">
        <v>18.84515096605935</v>
      </c>
      <c r="D36" s="233">
        <v>18.853992544359357</v>
      </c>
      <c r="E36" s="233">
        <v>37.136225290039761</v>
      </c>
      <c r="F36" s="233">
        <v>49.333579054073198</v>
      </c>
      <c r="G36" s="233">
        <v>83.108495915338381</v>
      </c>
      <c r="H36" s="233">
        <v>160.47254767515869</v>
      </c>
      <c r="I36" s="233">
        <v>185.04585305056958</v>
      </c>
      <c r="J36" s="233">
        <v>188.765098812617</v>
      </c>
      <c r="K36" s="233">
        <v>293.23633537991009</v>
      </c>
      <c r="L36" s="233">
        <v>363.05779081457592</v>
      </c>
      <c r="M36" s="233">
        <v>435.13384410838989</v>
      </c>
      <c r="N36" s="233">
        <v>421.31156661188641</v>
      </c>
      <c r="O36" s="233">
        <v>433.87527022450877</v>
      </c>
      <c r="P36" s="233">
        <v>507.08794868611653</v>
      </c>
      <c r="Q36" s="233">
        <v>504.40657109122208</v>
      </c>
      <c r="R36" s="233">
        <v>661.42391186991154</v>
      </c>
      <c r="S36" s="233">
        <v>724.29869180662172</v>
      </c>
      <c r="T36" s="233">
        <v>828.6624567555225</v>
      </c>
      <c r="U36" s="233">
        <v>841.54543869887402</v>
      </c>
      <c r="V36" s="233">
        <v>830.42028368405749</v>
      </c>
      <c r="W36" s="233">
        <v>815.35689294787494</v>
      </c>
    </row>
    <row r="37" spans="1:23" ht="12" customHeight="1" x14ac:dyDescent="0.25">
      <c r="A37" s="47" t="s">
        <v>38</v>
      </c>
      <c r="B37" s="234">
        <v>2227.5953767142214</v>
      </c>
      <c r="C37" s="234">
        <v>2138.7119962839006</v>
      </c>
      <c r="D37" s="234">
        <v>2089.6447399059771</v>
      </c>
      <c r="E37" s="234">
        <v>2219.1960220043452</v>
      </c>
      <c r="F37" s="234">
        <v>2348.5395319557474</v>
      </c>
      <c r="G37" s="234">
        <v>2289.8561497315241</v>
      </c>
      <c r="H37" s="234">
        <v>2376.2308327245091</v>
      </c>
      <c r="I37" s="234">
        <v>2570.9641170486907</v>
      </c>
      <c r="J37" s="234">
        <v>2480.8219223347051</v>
      </c>
      <c r="K37" s="234">
        <v>2179.2911170321163</v>
      </c>
      <c r="L37" s="234">
        <v>2329.4662689466791</v>
      </c>
      <c r="M37" s="234">
        <v>2489.3191843099562</v>
      </c>
      <c r="N37" s="234">
        <v>2515.6456460347085</v>
      </c>
      <c r="O37" s="234">
        <v>2662.9723820925465</v>
      </c>
      <c r="P37" s="234">
        <v>2692.2852758431177</v>
      </c>
      <c r="Q37" s="234">
        <v>2790.7783862487186</v>
      </c>
      <c r="R37" s="234">
        <v>2896.0434488564752</v>
      </c>
      <c r="S37" s="234">
        <v>3109.6506910432458</v>
      </c>
      <c r="T37" s="234">
        <v>3207.8349271905463</v>
      </c>
      <c r="U37" s="234">
        <v>3206.1514101131261</v>
      </c>
      <c r="V37" s="234">
        <v>3046.7937252779802</v>
      </c>
      <c r="W37" s="234">
        <v>3235.660078160357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5">
        <f t="shared" ref="B41:W41" si="4">SUM(B42:B46,B47,B48)</f>
        <v>1.0000000000000002</v>
      </c>
      <c r="C41" s="235">
        <f t="shared" si="4"/>
        <v>0.99999999999999989</v>
      </c>
      <c r="D41" s="235">
        <f t="shared" si="4"/>
        <v>1</v>
      </c>
      <c r="E41" s="235">
        <f t="shared" si="4"/>
        <v>1</v>
      </c>
      <c r="F41" s="235">
        <f t="shared" si="4"/>
        <v>1</v>
      </c>
      <c r="G41" s="235">
        <f t="shared" si="4"/>
        <v>1</v>
      </c>
      <c r="H41" s="235">
        <f t="shared" si="4"/>
        <v>1</v>
      </c>
      <c r="I41" s="235">
        <f t="shared" si="4"/>
        <v>1</v>
      </c>
      <c r="J41" s="235">
        <f t="shared" si="4"/>
        <v>0.99999999999999989</v>
      </c>
      <c r="K41" s="235">
        <f t="shared" si="4"/>
        <v>1</v>
      </c>
      <c r="L41" s="235">
        <f t="shared" si="4"/>
        <v>0.99999999999999989</v>
      </c>
      <c r="M41" s="235">
        <f t="shared" si="4"/>
        <v>1</v>
      </c>
      <c r="N41" s="235">
        <f t="shared" si="4"/>
        <v>1</v>
      </c>
      <c r="O41" s="235">
        <f t="shared" si="4"/>
        <v>1</v>
      </c>
      <c r="P41" s="235">
        <f t="shared" si="4"/>
        <v>1</v>
      </c>
      <c r="Q41" s="235">
        <f t="shared" si="4"/>
        <v>1</v>
      </c>
      <c r="R41" s="235">
        <f t="shared" si="4"/>
        <v>1</v>
      </c>
      <c r="S41" s="235">
        <f t="shared" si="4"/>
        <v>1</v>
      </c>
      <c r="T41" s="235">
        <f t="shared" si="4"/>
        <v>1</v>
      </c>
      <c r="U41" s="235">
        <f t="shared" si="4"/>
        <v>1</v>
      </c>
      <c r="V41" s="235">
        <f t="shared" si="4"/>
        <v>1</v>
      </c>
      <c r="W41" s="235">
        <f t="shared" si="4"/>
        <v>0.99999999999999989</v>
      </c>
    </row>
    <row r="42" spans="1:23" ht="12" customHeight="1" x14ac:dyDescent="0.25">
      <c r="A42" s="202" t="s">
        <v>92</v>
      </c>
      <c r="B42" s="236">
        <f t="shared" ref="B42:W42" si="5">IF(B6=0,0,B6/B$5)</f>
        <v>7.0383075454538034E-3</v>
      </c>
      <c r="C42" s="236">
        <f t="shared" si="5"/>
        <v>7.3958508057900205E-3</v>
      </c>
      <c r="D42" s="236">
        <f t="shared" si="5"/>
        <v>7.5230633690720567E-3</v>
      </c>
      <c r="E42" s="236">
        <f t="shared" si="5"/>
        <v>7.5290584139877121E-3</v>
      </c>
      <c r="F42" s="236">
        <f t="shared" si="5"/>
        <v>7.94167380752131E-3</v>
      </c>
      <c r="G42" s="236">
        <f t="shared" si="5"/>
        <v>8.3772878109627837E-3</v>
      </c>
      <c r="H42" s="236">
        <f t="shared" si="5"/>
        <v>8.4948786109717497E-3</v>
      </c>
      <c r="I42" s="236">
        <f t="shared" si="5"/>
        <v>8.7934687374127581E-3</v>
      </c>
      <c r="J42" s="236">
        <f t="shared" si="5"/>
        <v>9.2167911275177483E-3</v>
      </c>
      <c r="K42" s="236">
        <f t="shared" si="5"/>
        <v>9.3358422286690616E-3</v>
      </c>
      <c r="L42" s="236">
        <f t="shared" si="5"/>
        <v>9.7154142412297292E-3</v>
      </c>
      <c r="M42" s="236">
        <f t="shared" si="5"/>
        <v>9.8183688761684946E-3</v>
      </c>
      <c r="N42" s="236">
        <f t="shared" si="5"/>
        <v>9.9794250672827697E-3</v>
      </c>
      <c r="O42" s="236">
        <f t="shared" si="5"/>
        <v>1.0325427211562125E-2</v>
      </c>
      <c r="P42" s="236">
        <f t="shared" si="5"/>
        <v>1.0381192725485032E-2</v>
      </c>
      <c r="Q42" s="236">
        <f t="shared" si="5"/>
        <v>1.0867924223227349E-2</v>
      </c>
      <c r="R42" s="236">
        <f t="shared" si="5"/>
        <v>1.0954270776209408E-2</v>
      </c>
      <c r="S42" s="236">
        <f t="shared" si="5"/>
        <v>1.06370000938876E-2</v>
      </c>
      <c r="T42" s="236">
        <f t="shared" si="5"/>
        <v>1.0799799404123905E-2</v>
      </c>
      <c r="U42" s="236">
        <f t="shared" si="5"/>
        <v>1.0806428263804544E-2</v>
      </c>
      <c r="V42" s="236">
        <f t="shared" si="5"/>
        <v>1.0523222319433168E-2</v>
      </c>
      <c r="W42" s="236">
        <f t="shared" si="5"/>
        <v>1.0734291321982767E-2</v>
      </c>
    </row>
    <row r="43" spans="1:23" ht="12" customHeight="1" x14ac:dyDescent="0.25">
      <c r="A43" s="202" t="s">
        <v>93</v>
      </c>
      <c r="B43" s="236">
        <f t="shared" ref="B43:W43" si="6">IF(B7=0,0,B7/B$5)</f>
        <v>1.2899227225692207E-2</v>
      </c>
      <c r="C43" s="236">
        <f t="shared" si="6"/>
        <v>1.3749936092760481E-2</v>
      </c>
      <c r="D43" s="236">
        <f t="shared" si="6"/>
        <v>1.3786256345008806E-2</v>
      </c>
      <c r="E43" s="236">
        <f t="shared" si="6"/>
        <v>1.407926391889288E-2</v>
      </c>
      <c r="F43" s="236">
        <f t="shared" si="6"/>
        <v>1.4904620717743591E-2</v>
      </c>
      <c r="G43" s="236">
        <f t="shared" si="6"/>
        <v>1.5518664711121672E-2</v>
      </c>
      <c r="H43" s="236">
        <f t="shared" si="6"/>
        <v>1.611008664435137E-2</v>
      </c>
      <c r="I43" s="236">
        <f t="shared" si="6"/>
        <v>1.6009142170224089E-2</v>
      </c>
      <c r="J43" s="236">
        <f t="shared" si="6"/>
        <v>1.6775944269474787E-2</v>
      </c>
      <c r="K43" s="236">
        <f t="shared" si="6"/>
        <v>1.7299069066096209E-2</v>
      </c>
      <c r="L43" s="236">
        <f t="shared" si="6"/>
        <v>1.6525115795224692E-2</v>
      </c>
      <c r="M43" s="236">
        <f t="shared" si="6"/>
        <v>1.6992198521592148E-2</v>
      </c>
      <c r="N43" s="236">
        <f t="shared" si="6"/>
        <v>1.7573798651628385E-2</v>
      </c>
      <c r="O43" s="236">
        <f t="shared" si="6"/>
        <v>1.7868499865493017E-2</v>
      </c>
      <c r="P43" s="236">
        <f t="shared" si="6"/>
        <v>1.7802355072692719E-2</v>
      </c>
      <c r="Q43" s="236">
        <f t="shared" si="6"/>
        <v>1.8602710414585878E-2</v>
      </c>
      <c r="R43" s="236">
        <f t="shared" si="6"/>
        <v>1.8207176963589183E-2</v>
      </c>
      <c r="S43" s="236">
        <f t="shared" si="6"/>
        <v>1.7657691609038278E-2</v>
      </c>
      <c r="T43" s="236">
        <f t="shared" si="6"/>
        <v>1.7816298402912847E-2</v>
      </c>
      <c r="U43" s="236">
        <f t="shared" si="6"/>
        <v>1.7990779569431549E-2</v>
      </c>
      <c r="V43" s="236">
        <f t="shared" si="6"/>
        <v>1.8325714578516457E-2</v>
      </c>
      <c r="W43" s="236">
        <f t="shared" si="6"/>
        <v>1.7491817479492893E-2</v>
      </c>
    </row>
    <row r="44" spans="1:23" ht="12" customHeight="1" x14ac:dyDescent="0.25">
      <c r="A44" s="202" t="s">
        <v>94</v>
      </c>
      <c r="B44" s="236">
        <f t="shared" ref="B44:W44" si="7">IF(B8=0,0,B8/B$5)</f>
        <v>2.4131898341615294E-2</v>
      </c>
      <c r="C44" s="236">
        <f t="shared" si="7"/>
        <v>2.4985096460761528E-2</v>
      </c>
      <c r="D44" s="236">
        <f t="shared" si="7"/>
        <v>2.4788231083913696E-2</v>
      </c>
      <c r="E44" s="236">
        <f t="shared" si="7"/>
        <v>2.5143436910790198E-2</v>
      </c>
      <c r="F44" s="236">
        <f t="shared" si="7"/>
        <v>2.726046997169921E-2</v>
      </c>
      <c r="G44" s="236">
        <f t="shared" si="7"/>
        <v>2.7762917015934006E-2</v>
      </c>
      <c r="H44" s="236">
        <f t="shared" si="7"/>
        <v>2.8712729117126551E-2</v>
      </c>
      <c r="I44" s="236">
        <f t="shared" si="7"/>
        <v>2.8985166189604155E-2</v>
      </c>
      <c r="J44" s="236">
        <f t="shared" si="7"/>
        <v>3.0397246594690196E-2</v>
      </c>
      <c r="K44" s="236">
        <f t="shared" si="7"/>
        <v>3.0415468779052959E-2</v>
      </c>
      <c r="L44" s="236">
        <f t="shared" si="7"/>
        <v>2.9770391429870147E-2</v>
      </c>
      <c r="M44" s="236">
        <f t="shared" si="7"/>
        <v>3.035348211959291E-2</v>
      </c>
      <c r="N44" s="236">
        <f t="shared" si="7"/>
        <v>3.1233594494253957E-2</v>
      </c>
      <c r="O44" s="236">
        <f t="shared" si="7"/>
        <v>3.1822081783342948E-2</v>
      </c>
      <c r="P44" s="236">
        <f t="shared" si="7"/>
        <v>3.1912126534135991E-2</v>
      </c>
      <c r="Q44" s="236">
        <f t="shared" si="7"/>
        <v>3.3279438650309155E-2</v>
      </c>
      <c r="R44" s="236">
        <f t="shared" si="7"/>
        <v>3.2923249137376737E-2</v>
      </c>
      <c r="S44" s="236">
        <f t="shared" si="7"/>
        <v>3.2463052576219863E-2</v>
      </c>
      <c r="T44" s="236">
        <f t="shared" si="7"/>
        <v>3.2643763845551309E-2</v>
      </c>
      <c r="U44" s="236">
        <f t="shared" si="7"/>
        <v>3.2485773506000119E-2</v>
      </c>
      <c r="V44" s="236">
        <f t="shared" si="7"/>
        <v>3.2758186280577369E-2</v>
      </c>
      <c r="W44" s="236">
        <f t="shared" si="7"/>
        <v>3.172246809911225E-2</v>
      </c>
    </row>
    <row r="45" spans="1:23" ht="12" customHeight="1" x14ac:dyDescent="0.25">
      <c r="A45" s="202" t="s">
        <v>95</v>
      </c>
      <c r="B45" s="236">
        <f t="shared" ref="B45:W45" si="8">IF(B9=0,0,B9/B$5)</f>
        <v>2.167877598661485E-2</v>
      </c>
      <c r="C45" s="236">
        <f t="shared" si="8"/>
        <v>2.3273996486999383E-2</v>
      </c>
      <c r="D45" s="236">
        <f t="shared" si="8"/>
        <v>2.3696222069485014E-2</v>
      </c>
      <c r="E45" s="236">
        <f t="shared" si="8"/>
        <v>2.3728055047384872E-2</v>
      </c>
      <c r="F45" s="236">
        <f t="shared" si="8"/>
        <v>2.5615110272162671E-2</v>
      </c>
      <c r="G45" s="236">
        <f t="shared" si="8"/>
        <v>2.6541401723985312E-2</v>
      </c>
      <c r="H45" s="236">
        <f t="shared" si="8"/>
        <v>2.7268759075772669E-2</v>
      </c>
      <c r="I45" s="236">
        <f t="shared" si="8"/>
        <v>2.6944085167755653E-2</v>
      </c>
      <c r="J45" s="236">
        <f t="shared" si="8"/>
        <v>2.8938742527811253E-2</v>
      </c>
      <c r="K45" s="236">
        <f t="shared" si="8"/>
        <v>3.0441385993719192E-2</v>
      </c>
      <c r="L45" s="236">
        <f t="shared" si="8"/>
        <v>2.8636412435110243E-2</v>
      </c>
      <c r="M45" s="236">
        <f t="shared" si="8"/>
        <v>2.9174791831104226E-2</v>
      </c>
      <c r="N45" s="236">
        <f t="shared" si="8"/>
        <v>3.0348548598340051E-2</v>
      </c>
      <c r="O45" s="236">
        <f t="shared" si="8"/>
        <v>3.081752551101706E-2</v>
      </c>
      <c r="P45" s="236">
        <f t="shared" si="8"/>
        <v>3.0593001884744328E-2</v>
      </c>
      <c r="Q45" s="236">
        <f t="shared" si="8"/>
        <v>3.2088806032282272E-2</v>
      </c>
      <c r="R45" s="236">
        <f t="shared" si="8"/>
        <v>3.1735707021831996E-2</v>
      </c>
      <c r="S45" s="236">
        <f t="shared" si="8"/>
        <v>3.0545949031245023E-2</v>
      </c>
      <c r="T45" s="236">
        <f t="shared" si="8"/>
        <v>3.0828462575419033E-2</v>
      </c>
      <c r="U45" s="236">
        <f t="shared" si="8"/>
        <v>3.1286745196897767E-2</v>
      </c>
      <c r="V45" s="236">
        <f t="shared" si="8"/>
        <v>3.2027739985447536E-2</v>
      </c>
      <c r="W45" s="236">
        <f t="shared" si="8"/>
        <v>3.0320441201505219E-2</v>
      </c>
    </row>
    <row r="46" spans="1:23" ht="12" customHeight="1" x14ac:dyDescent="0.25">
      <c r="A46" s="202" t="s">
        <v>96</v>
      </c>
      <c r="B46" s="236">
        <f t="shared" ref="B46:W46" si="9">IF(B10=0,0,B10/B$5)</f>
        <v>1.3633250282873422E-2</v>
      </c>
      <c r="C46" s="236">
        <f t="shared" si="9"/>
        <v>1.4688423667003674E-2</v>
      </c>
      <c r="D46" s="236">
        <f t="shared" si="9"/>
        <v>1.4712041159244644E-2</v>
      </c>
      <c r="E46" s="236">
        <f t="shared" si="9"/>
        <v>1.4222950071049317E-2</v>
      </c>
      <c r="F46" s="236">
        <f t="shared" si="9"/>
        <v>1.4306395970195748E-2</v>
      </c>
      <c r="G46" s="236">
        <f t="shared" si="9"/>
        <v>1.488149638089664E-2</v>
      </c>
      <c r="H46" s="236">
        <f t="shared" si="9"/>
        <v>1.4861691371574788E-2</v>
      </c>
      <c r="I46" s="236">
        <f t="shared" si="9"/>
        <v>1.4570695607669094E-2</v>
      </c>
      <c r="J46" s="236">
        <f t="shared" si="9"/>
        <v>1.5292704071103128E-2</v>
      </c>
      <c r="K46" s="236">
        <f t="shared" si="9"/>
        <v>1.6026150499420626E-2</v>
      </c>
      <c r="L46" s="236">
        <f t="shared" si="9"/>
        <v>1.6307864495925216E-2</v>
      </c>
      <c r="M46" s="236">
        <f t="shared" si="9"/>
        <v>1.5868718087068662E-2</v>
      </c>
      <c r="N46" s="236">
        <f t="shared" si="9"/>
        <v>1.6066951338124611E-2</v>
      </c>
      <c r="O46" s="236">
        <f t="shared" si="9"/>
        <v>1.6646694230523201E-2</v>
      </c>
      <c r="P46" s="236">
        <f t="shared" si="9"/>
        <v>1.6531639547728978E-2</v>
      </c>
      <c r="Q46" s="236">
        <f t="shared" si="9"/>
        <v>1.6789272933991402E-2</v>
      </c>
      <c r="R46" s="236">
        <f t="shared" si="9"/>
        <v>1.6604447509432831E-2</v>
      </c>
      <c r="S46" s="236">
        <f t="shared" si="9"/>
        <v>1.6169032854303707E-2</v>
      </c>
      <c r="T46" s="236">
        <f t="shared" si="9"/>
        <v>1.6499748766543015E-2</v>
      </c>
      <c r="U46" s="236">
        <f t="shared" si="9"/>
        <v>1.6651741185647145E-2</v>
      </c>
      <c r="V46" s="236">
        <f t="shared" si="9"/>
        <v>1.6543246633674638E-2</v>
      </c>
      <c r="W46" s="236">
        <f t="shared" si="9"/>
        <v>1.6648949016680781E-2</v>
      </c>
    </row>
    <row r="47" spans="1:23" ht="12" customHeight="1" x14ac:dyDescent="0.25">
      <c r="A47" s="40" t="str">
        <f>$A$16</f>
        <v>Steam processes</v>
      </c>
      <c r="B47" s="237">
        <f t="shared" ref="B47:W47" si="10">IF(B16=0,0,B16/B$5)</f>
        <v>0.35129694945175904</v>
      </c>
      <c r="C47" s="237">
        <f t="shared" si="10"/>
        <v>0.36216444014171095</v>
      </c>
      <c r="D47" s="237">
        <f t="shared" si="10"/>
        <v>0.37183001318315839</v>
      </c>
      <c r="E47" s="237">
        <f t="shared" si="10"/>
        <v>0.37740059015951261</v>
      </c>
      <c r="F47" s="237">
        <f t="shared" si="10"/>
        <v>0.34373676360491184</v>
      </c>
      <c r="G47" s="237">
        <f t="shared" si="10"/>
        <v>0.34990362559901039</v>
      </c>
      <c r="H47" s="237">
        <f t="shared" si="10"/>
        <v>0.34541838509386352</v>
      </c>
      <c r="I47" s="237">
        <f t="shared" si="10"/>
        <v>0.32793318142052658</v>
      </c>
      <c r="J47" s="237">
        <f t="shared" si="10"/>
        <v>0.33404754188692409</v>
      </c>
      <c r="K47" s="237">
        <f t="shared" si="10"/>
        <v>0.35202423329752502</v>
      </c>
      <c r="L47" s="237">
        <f t="shared" si="10"/>
        <v>0.34923916081406847</v>
      </c>
      <c r="M47" s="237">
        <f t="shared" si="10"/>
        <v>0.3326058942942644</v>
      </c>
      <c r="N47" s="237">
        <f t="shared" si="10"/>
        <v>0.33838273167389071</v>
      </c>
      <c r="O47" s="237">
        <f t="shared" si="10"/>
        <v>0.35242827600111426</v>
      </c>
      <c r="P47" s="237">
        <f t="shared" si="10"/>
        <v>0.34737352991333204</v>
      </c>
      <c r="Q47" s="237">
        <f t="shared" si="10"/>
        <v>0.34752268615262216</v>
      </c>
      <c r="R47" s="237">
        <f t="shared" si="10"/>
        <v>0.34670321650429725</v>
      </c>
      <c r="S47" s="237">
        <f t="shared" si="10"/>
        <v>0.34500139073016667</v>
      </c>
      <c r="T47" s="237">
        <f t="shared" si="10"/>
        <v>0.34622250189854203</v>
      </c>
      <c r="U47" s="237">
        <f t="shared" si="10"/>
        <v>0.36004000013765874</v>
      </c>
      <c r="V47" s="237">
        <f t="shared" si="10"/>
        <v>0.37085166572555073</v>
      </c>
      <c r="W47" s="237">
        <f t="shared" si="10"/>
        <v>0.34998497906377302</v>
      </c>
    </row>
    <row r="48" spans="1:23" ht="12" customHeight="1" x14ac:dyDescent="0.25">
      <c r="A48" s="41" t="str">
        <f>$A$27</f>
        <v>Other processes</v>
      </c>
      <c r="B48" s="238">
        <f t="shared" ref="B48:W48" si="11">IF(B27=0,0,B27/B$5)</f>
        <v>0.56932159116599157</v>
      </c>
      <c r="C48" s="238">
        <f t="shared" si="11"/>
        <v>0.55374225634497387</v>
      </c>
      <c r="D48" s="238">
        <f t="shared" si="11"/>
        <v>0.54366417279011736</v>
      </c>
      <c r="E48" s="238">
        <f t="shared" si="11"/>
        <v>0.53789664547838245</v>
      </c>
      <c r="F48" s="238">
        <f t="shared" si="11"/>
        <v>0.56623496565576559</v>
      </c>
      <c r="G48" s="238">
        <f t="shared" si="11"/>
        <v>0.55701460675808923</v>
      </c>
      <c r="H48" s="238">
        <f t="shared" si="11"/>
        <v>0.5591334700863394</v>
      </c>
      <c r="I48" s="238">
        <f t="shared" si="11"/>
        <v>0.57676426070680775</v>
      </c>
      <c r="J48" s="238">
        <f t="shared" si="11"/>
        <v>0.56533102952247871</v>
      </c>
      <c r="K48" s="238">
        <f t="shared" si="11"/>
        <v>0.54445785013551695</v>
      </c>
      <c r="L48" s="238">
        <f t="shared" si="11"/>
        <v>0.54980564078857141</v>
      </c>
      <c r="M48" s="238">
        <f t="shared" si="11"/>
        <v>0.56518654627020914</v>
      </c>
      <c r="N48" s="238">
        <f t="shared" si="11"/>
        <v>0.55641495017647946</v>
      </c>
      <c r="O48" s="238">
        <f t="shared" si="11"/>
        <v>0.54009149539694745</v>
      </c>
      <c r="P48" s="238">
        <f t="shared" si="11"/>
        <v>0.54540615432188089</v>
      </c>
      <c r="Q48" s="238">
        <f t="shared" si="11"/>
        <v>0.54084916159298191</v>
      </c>
      <c r="R48" s="238">
        <f t="shared" si="11"/>
        <v>0.5428719320872627</v>
      </c>
      <c r="S48" s="238">
        <f t="shared" si="11"/>
        <v>0.54752588310513883</v>
      </c>
      <c r="T48" s="238">
        <f t="shared" si="11"/>
        <v>0.54518942510690793</v>
      </c>
      <c r="U48" s="238">
        <f t="shared" si="11"/>
        <v>0.5307385321405601</v>
      </c>
      <c r="V48" s="238">
        <f t="shared" si="11"/>
        <v>0.51897022447680008</v>
      </c>
      <c r="W48" s="238">
        <f t="shared" si="11"/>
        <v>0.54309705381745299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PL: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6">
        <f t="shared" ref="B5:W5" si="0">SUM(B6:B10,B16,B27)</f>
        <v>8085.9844114178577</v>
      </c>
      <c r="C5" s="226">
        <f t="shared" si="0"/>
        <v>7496.0136382966675</v>
      </c>
      <c r="D5" s="226">
        <f t="shared" si="0"/>
        <v>7272.7805096172997</v>
      </c>
      <c r="E5" s="226">
        <f t="shared" si="0"/>
        <v>7644.1825063266315</v>
      </c>
      <c r="F5" s="226">
        <f t="shared" si="0"/>
        <v>7451.0427218872737</v>
      </c>
      <c r="G5" s="226">
        <f t="shared" si="0"/>
        <v>7032.9892063068201</v>
      </c>
      <c r="H5" s="226">
        <f t="shared" si="0"/>
        <v>7092.1716568788934</v>
      </c>
      <c r="I5" s="226">
        <f t="shared" si="0"/>
        <v>7432.8287490238336</v>
      </c>
      <c r="J5" s="226">
        <f t="shared" si="0"/>
        <v>6799.5694466677141</v>
      </c>
      <c r="K5" s="226">
        <f t="shared" si="0"/>
        <v>6242.4306320635815</v>
      </c>
      <c r="L5" s="226">
        <f t="shared" si="0"/>
        <v>6616.9737264273463</v>
      </c>
      <c r="M5" s="226">
        <f t="shared" si="0"/>
        <v>6863.4939222835401</v>
      </c>
      <c r="N5" s="226">
        <f t="shared" si="0"/>
        <v>6793.2446619544971</v>
      </c>
      <c r="O5" s="226">
        <f t="shared" si="0"/>
        <v>7077.6066701549262</v>
      </c>
      <c r="P5" s="226">
        <f t="shared" si="0"/>
        <v>7069.6218473417102</v>
      </c>
      <c r="Q5" s="226">
        <f t="shared" si="0"/>
        <v>7075.504800405567</v>
      </c>
      <c r="R5" s="226">
        <f t="shared" si="0"/>
        <v>7362.9935524265511</v>
      </c>
      <c r="S5" s="226">
        <f t="shared" si="0"/>
        <v>8043.376188102442</v>
      </c>
      <c r="T5" s="226">
        <f t="shared" si="0"/>
        <v>8379.6922162486935</v>
      </c>
      <c r="U5" s="226">
        <f t="shared" si="0"/>
        <v>8519.4450255823231</v>
      </c>
      <c r="V5" s="226">
        <f t="shared" si="0"/>
        <v>8278.5624316392677</v>
      </c>
      <c r="W5" s="226">
        <f t="shared" si="0"/>
        <v>8458.7208192405542</v>
      </c>
    </row>
    <row r="6" spans="1:23" ht="12" customHeight="1" x14ac:dyDescent="0.25">
      <c r="A6" s="202" t="s">
        <v>92</v>
      </c>
      <c r="B6" s="227">
        <v>54.049223781270513</v>
      </c>
      <c r="C6" s="227">
        <v>52.421012125514764</v>
      </c>
      <c r="D6" s="227">
        <v>51.795352938389684</v>
      </c>
      <c r="E6" s="227">
        <v>53.596577337289077</v>
      </c>
      <c r="F6" s="227">
        <v>55.482015801086575</v>
      </c>
      <c r="G6" s="227">
        <v>55.236186430303725</v>
      </c>
      <c r="H6" s="227">
        <v>56.124123791631519</v>
      </c>
      <c r="I6" s="227">
        <v>60.66558941014209</v>
      </c>
      <c r="J6" s="227">
        <v>58.505622863343248</v>
      </c>
      <c r="K6" s="227">
        <v>54.224412071925201</v>
      </c>
      <c r="L6" s="227">
        <v>59.509913804792724</v>
      </c>
      <c r="M6" s="227">
        <v>62.355765899610532</v>
      </c>
      <c r="N6" s="227">
        <v>62.606403297692196</v>
      </c>
      <c r="O6" s="227">
        <v>67.174533387751296</v>
      </c>
      <c r="P6" s="227">
        <v>67.411556087416557</v>
      </c>
      <c r="Q6" s="227">
        <v>70.336733813813652</v>
      </c>
      <c r="R6" s="227">
        <v>73.780444744019547</v>
      </c>
      <c r="S6" s="227">
        <v>77.681390035452125</v>
      </c>
      <c r="T6" s="227">
        <v>81.662273179072827</v>
      </c>
      <c r="U6" s="227">
        <v>82.754673142197746</v>
      </c>
      <c r="V6" s="227">
        <v>78.235853237760608</v>
      </c>
      <c r="W6" s="227">
        <v>81.570216874083783</v>
      </c>
    </row>
    <row r="7" spans="1:23" ht="12" customHeight="1" x14ac:dyDescent="0.25">
      <c r="A7" s="202" t="s">
        <v>93</v>
      </c>
      <c r="B7" s="227">
        <v>24.789151482010883</v>
      </c>
      <c r="C7" s="227">
        <v>24.384253348445313</v>
      </c>
      <c r="D7" s="227">
        <v>23.751452206696182</v>
      </c>
      <c r="E7" s="227">
        <v>25.101614039869524</v>
      </c>
      <c r="F7" s="227">
        <v>26.067016941586719</v>
      </c>
      <c r="G7" s="227">
        <v>25.646402887978343</v>
      </c>
      <c r="H7" s="227">
        <v>26.738644859761784</v>
      </c>
      <c r="I7" s="227">
        <v>27.782045055839177</v>
      </c>
      <c r="J7" s="227">
        <v>26.872992554166323</v>
      </c>
      <c r="K7" s="227">
        <v>25.516541010641049</v>
      </c>
      <c r="L7" s="227">
        <v>25.957679920561343</v>
      </c>
      <c r="M7" s="227">
        <v>27.824069097542754</v>
      </c>
      <c r="N7" s="227">
        <v>28.538724900883114</v>
      </c>
      <c r="O7" s="227">
        <v>30.152849225259224</v>
      </c>
      <c r="P7" s="227">
        <v>29.958704854366474</v>
      </c>
      <c r="Q7" s="227">
        <v>31.197252762795213</v>
      </c>
      <c r="R7" s="227">
        <v>31.736698561298201</v>
      </c>
      <c r="S7" s="227">
        <v>33.622429812468319</v>
      </c>
      <c r="T7" s="227">
        <v>35.210909616540242</v>
      </c>
      <c r="U7" s="227">
        <v>36.127486666245559</v>
      </c>
      <c r="V7" s="227">
        <v>35.788871754197629</v>
      </c>
      <c r="W7" s="227">
        <v>34.923924692805187</v>
      </c>
    </row>
    <row r="8" spans="1:23" ht="12" customHeight="1" x14ac:dyDescent="0.25">
      <c r="A8" s="202" t="s">
        <v>94</v>
      </c>
      <c r="B8" s="227">
        <v>255.4926264044644</v>
      </c>
      <c r="C8" s="227">
        <v>243.96014609216653</v>
      </c>
      <c r="D8" s="227">
        <v>234.93616934013482</v>
      </c>
      <c r="E8" s="227">
        <v>246.39092080101591</v>
      </c>
      <c r="F8" s="227">
        <v>262.57553726502226</v>
      </c>
      <c r="G8" s="227">
        <v>252.15875726272935</v>
      </c>
      <c r="H8" s="227">
        <v>261.67525822698764</v>
      </c>
      <c r="I8" s="227">
        <v>276.50612367660784</v>
      </c>
      <c r="J8" s="227">
        <v>267.00942424292049</v>
      </c>
      <c r="K8" s="227">
        <v>244.89055261928632</v>
      </c>
      <c r="L8" s="227">
        <v>254.72589320694266</v>
      </c>
      <c r="M8" s="227">
        <v>270.32356736171232</v>
      </c>
      <c r="N8" s="227">
        <v>275.5921915415376</v>
      </c>
      <c r="O8" s="227">
        <v>291.23745501305359</v>
      </c>
      <c r="P8" s="227">
        <v>291.67451552051068</v>
      </c>
      <c r="Q8" s="227">
        <v>303.04313422067355</v>
      </c>
      <c r="R8" s="227">
        <v>312.01828763188354</v>
      </c>
      <c r="S8" s="227">
        <v>335.41960994710189</v>
      </c>
      <c r="T8" s="227">
        <v>349.65639203250373</v>
      </c>
      <c r="U8" s="227">
        <v>353.63053139232142</v>
      </c>
      <c r="V8" s="227">
        <v>346.750021150988</v>
      </c>
      <c r="W8" s="227">
        <v>344.39250387410186</v>
      </c>
    </row>
    <row r="9" spans="1:23" ht="12" customHeight="1" x14ac:dyDescent="0.25">
      <c r="A9" s="202" t="s">
        <v>95</v>
      </c>
      <c r="B9" s="227">
        <v>161.57893641033667</v>
      </c>
      <c r="C9" s="227">
        <v>160.18445949987492</v>
      </c>
      <c r="D9" s="227">
        <v>158.82753777143648</v>
      </c>
      <c r="E9" s="227">
        <v>163.91073497025337</v>
      </c>
      <c r="F9" s="227">
        <v>174.25460603323407</v>
      </c>
      <c r="G9" s="227">
        <v>170.55709899916431</v>
      </c>
      <c r="H9" s="227">
        <v>175.62465852142699</v>
      </c>
      <c r="I9" s="227">
        <v>181.49193477374578</v>
      </c>
      <c r="J9" s="227">
        <v>180.5924373130201</v>
      </c>
      <c r="K9" s="227">
        <v>175.52721028163327</v>
      </c>
      <c r="L9" s="227">
        <v>175.94389087518471</v>
      </c>
      <c r="M9" s="227">
        <v>186.47802407367197</v>
      </c>
      <c r="N9" s="227">
        <v>192.1133624696397</v>
      </c>
      <c r="O9" s="227">
        <v>202.60607831250354</v>
      </c>
      <c r="P9" s="227">
        <v>200.54980013704156</v>
      </c>
      <c r="Q9" s="227">
        <v>209.93551126383824</v>
      </c>
      <c r="R9" s="227">
        <v>216.18552568865312</v>
      </c>
      <c r="S9" s="227">
        <v>227.21201350368841</v>
      </c>
      <c r="T9" s="227">
        <v>238.29115884490352</v>
      </c>
      <c r="U9" s="227">
        <v>245.84076515703447</v>
      </c>
      <c r="V9" s="227">
        <v>244.56479749991581</v>
      </c>
      <c r="W9" s="227">
        <v>237.18374340198577</v>
      </c>
    </row>
    <row r="10" spans="1:23" ht="12" customHeight="1" x14ac:dyDescent="0.25">
      <c r="A10" s="36" t="s">
        <v>96</v>
      </c>
      <c r="B10" s="228">
        <f t="shared" ref="B10:W10" si="1">SUM(B11:B15)</f>
        <v>156.01336583803894</v>
      </c>
      <c r="C10" s="228">
        <f t="shared" si="1"/>
        <v>153.80713643399588</v>
      </c>
      <c r="D10" s="228">
        <f t="shared" si="1"/>
        <v>150.38867735799207</v>
      </c>
      <c r="E10" s="228">
        <f t="shared" si="1"/>
        <v>151.32877141577472</v>
      </c>
      <c r="F10" s="228">
        <f t="shared" si="1"/>
        <v>150.6511951537729</v>
      </c>
      <c r="G10" s="228">
        <f t="shared" si="1"/>
        <v>148.32101867721968</v>
      </c>
      <c r="H10" s="228">
        <f t="shared" si="1"/>
        <v>148.80160955267536</v>
      </c>
      <c r="I10" s="228">
        <f t="shared" si="1"/>
        <v>153.61851462458048</v>
      </c>
      <c r="J10" s="228">
        <f t="shared" si="1"/>
        <v>148.17322588143531</v>
      </c>
      <c r="K10" s="228">
        <f t="shared" si="1"/>
        <v>141.34259371466419</v>
      </c>
      <c r="L10" s="228">
        <f t="shared" si="1"/>
        <v>152.46679902183419</v>
      </c>
      <c r="M10" s="228">
        <f t="shared" si="1"/>
        <v>155.75848027498409</v>
      </c>
      <c r="N10" s="228">
        <f t="shared" si="1"/>
        <v>156.91118744564312</v>
      </c>
      <c r="O10" s="228">
        <f t="shared" si="1"/>
        <v>168.55873626178135</v>
      </c>
      <c r="P10" s="228">
        <f t="shared" si="1"/>
        <v>168.00206071531062</v>
      </c>
      <c r="Q10" s="228">
        <f t="shared" si="1"/>
        <v>171.72623874010057</v>
      </c>
      <c r="R10" s="228">
        <f t="shared" si="1"/>
        <v>177.24181573701105</v>
      </c>
      <c r="S10" s="228">
        <f t="shared" si="1"/>
        <v>187.52179879895272</v>
      </c>
      <c r="T10" s="228">
        <f t="shared" si="1"/>
        <v>197.72314883651651</v>
      </c>
      <c r="U10" s="228">
        <f t="shared" si="1"/>
        <v>201.81499187872845</v>
      </c>
      <c r="V10" s="228">
        <f t="shared" si="1"/>
        <v>194.36095806071785</v>
      </c>
      <c r="W10" s="228">
        <f t="shared" si="1"/>
        <v>200.51465014010489</v>
      </c>
    </row>
    <row r="11" spans="1:23" ht="12" customHeight="1" x14ac:dyDescent="0.25">
      <c r="A11" s="37" t="s">
        <v>83</v>
      </c>
      <c r="B11" s="229">
        <v>22.250554872214977</v>
      </c>
      <c r="C11" s="229">
        <v>28.839608127582757</v>
      </c>
      <c r="D11" s="229">
        <v>26.044338351818457</v>
      </c>
      <c r="E11" s="229">
        <v>23.862067892938128</v>
      </c>
      <c r="F11" s="229">
        <v>19.238223493921492</v>
      </c>
      <c r="G11" s="229">
        <v>17.133687970971458</v>
      </c>
      <c r="H11" s="229">
        <v>15.619571372382143</v>
      </c>
      <c r="I11" s="229">
        <v>13.238527694029925</v>
      </c>
      <c r="J11" s="229">
        <v>12.712087638505162</v>
      </c>
      <c r="K11" s="229">
        <v>13.615141815889229</v>
      </c>
      <c r="L11" s="229">
        <v>12.377845549942787</v>
      </c>
      <c r="M11" s="229">
        <v>9.9390458874258023</v>
      </c>
      <c r="N11" s="229">
        <v>9.2260455506254342</v>
      </c>
      <c r="O11" s="229">
        <v>9.8808328631795916</v>
      </c>
      <c r="P11" s="229">
        <v>7.4880638780728743</v>
      </c>
      <c r="Q11" s="229">
        <v>5.3558663048283597</v>
      </c>
      <c r="R11" s="229">
        <v>5.5817270968137587</v>
      </c>
      <c r="S11" s="229">
        <v>6.0035360629785508</v>
      </c>
      <c r="T11" s="229">
        <v>6.286020771140107</v>
      </c>
      <c r="U11" s="229">
        <v>6.8142284812773113</v>
      </c>
      <c r="V11" s="229">
        <v>5.4662657773043897</v>
      </c>
      <c r="W11" s="229">
        <v>2.7340963536482557</v>
      </c>
    </row>
    <row r="12" spans="1:23" ht="12" customHeight="1" x14ac:dyDescent="0.25">
      <c r="A12" s="37" t="s">
        <v>72</v>
      </c>
      <c r="B12" s="229">
        <v>74.305854059381957</v>
      </c>
      <c r="C12" s="229">
        <v>68.039926621253414</v>
      </c>
      <c r="D12" s="229">
        <v>66.131770991036831</v>
      </c>
      <c r="E12" s="229">
        <v>66.790850273328701</v>
      </c>
      <c r="F12" s="229">
        <v>66.322960663286281</v>
      </c>
      <c r="G12" s="229">
        <v>66.085178433427316</v>
      </c>
      <c r="H12" s="229">
        <v>65.944367041376751</v>
      </c>
      <c r="I12" s="229">
        <v>64.812675736435452</v>
      </c>
      <c r="J12" s="229">
        <v>62.612151660710424</v>
      </c>
      <c r="K12" s="229">
        <v>60.798332845369565</v>
      </c>
      <c r="L12" s="229">
        <v>67.700936597524006</v>
      </c>
      <c r="M12" s="229">
        <v>66.846572329481035</v>
      </c>
      <c r="N12" s="229">
        <v>64.458834931467024</v>
      </c>
      <c r="O12" s="229">
        <v>69.157421407661417</v>
      </c>
      <c r="P12" s="229">
        <v>68.08428056578461</v>
      </c>
      <c r="Q12" s="229">
        <v>64.77810069341767</v>
      </c>
      <c r="R12" s="229">
        <v>65.43660926054919</v>
      </c>
      <c r="S12" s="229">
        <v>71.836738021668509</v>
      </c>
      <c r="T12" s="229">
        <v>77.953885675555625</v>
      </c>
      <c r="U12" s="229">
        <v>80.95239061657179</v>
      </c>
      <c r="V12" s="229">
        <v>80.985401396126946</v>
      </c>
      <c r="W12" s="229">
        <v>86.060047033073758</v>
      </c>
    </row>
    <row r="13" spans="1:23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</row>
    <row r="14" spans="1:23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</row>
    <row r="15" spans="1:23" ht="12" customHeight="1" x14ac:dyDescent="0.25">
      <c r="A15" s="38" t="s">
        <v>38</v>
      </c>
      <c r="B15" s="230">
        <v>59.456956906441995</v>
      </c>
      <c r="C15" s="230">
        <v>56.927601685159722</v>
      </c>
      <c r="D15" s="230">
        <v>58.212568015136789</v>
      </c>
      <c r="E15" s="230">
        <v>60.675853249507895</v>
      </c>
      <c r="F15" s="230">
        <v>65.090010996565127</v>
      </c>
      <c r="G15" s="230">
        <v>65.102152272820931</v>
      </c>
      <c r="H15" s="230">
        <v>67.237671138916454</v>
      </c>
      <c r="I15" s="230">
        <v>75.567311194115121</v>
      </c>
      <c r="J15" s="230">
        <v>72.848986582219737</v>
      </c>
      <c r="K15" s="230">
        <v>66.929119053405387</v>
      </c>
      <c r="L15" s="230">
        <v>72.388016874367395</v>
      </c>
      <c r="M15" s="230">
        <v>78.972862058077254</v>
      </c>
      <c r="N15" s="230">
        <v>83.22630696355067</v>
      </c>
      <c r="O15" s="230">
        <v>89.52048199094034</v>
      </c>
      <c r="P15" s="230">
        <v>92.429716271453145</v>
      </c>
      <c r="Q15" s="230">
        <v>101.59227174185455</v>
      </c>
      <c r="R15" s="230">
        <v>106.22347937964811</v>
      </c>
      <c r="S15" s="230">
        <v>109.68152471430567</v>
      </c>
      <c r="T15" s="230">
        <v>113.48324238982079</v>
      </c>
      <c r="U15" s="230">
        <v>114.04837278087933</v>
      </c>
      <c r="V15" s="230">
        <v>107.90929088728653</v>
      </c>
      <c r="W15" s="230">
        <v>111.72050675338289</v>
      </c>
    </row>
    <row r="16" spans="1:23" ht="12" customHeight="1" x14ac:dyDescent="0.25">
      <c r="A16" s="39" t="s">
        <v>98</v>
      </c>
      <c r="B16" s="231">
        <f t="shared" ref="B16:W16" si="2">SUM(B17:B26)</f>
        <v>3047.1962300683508</v>
      </c>
      <c r="C16" s="231">
        <f t="shared" si="2"/>
        <v>2903.2439162157903</v>
      </c>
      <c r="D16" s="231">
        <f t="shared" si="2"/>
        <v>2880.4339210664934</v>
      </c>
      <c r="E16" s="231">
        <f t="shared" si="2"/>
        <v>3104.6608421286837</v>
      </c>
      <c r="F16" s="231">
        <f t="shared" si="2"/>
        <v>2710.1173747505927</v>
      </c>
      <c r="G16" s="231">
        <f t="shared" si="2"/>
        <v>2611.2204033934217</v>
      </c>
      <c r="H16" s="231">
        <f t="shared" si="2"/>
        <v>2605.9547291127237</v>
      </c>
      <c r="I16" s="231">
        <f t="shared" si="2"/>
        <v>2585.6568180371901</v>
      </c>
      <c r="J16" s="231">
        <f t="shared" si="2"/>
        <v>2391.386907155379</v>
      </c>
      <c r="K16" s="231">
        <f t="shared" si="2"/>
        <v>2339.9492439378905</v>
      </c>
      <c r="L16" s="231">
        <f t="shared" si="2"/>
        <v>2458.9509243012285</v>
      </c>
      <c r="M16" s="231">
        <f t="shared" si="2"/>
        <v>2413.0314483987045</v>
      </c>
      <c r="N16" s="231">
        <f t="shared" si="2"/>
        <v>2427.4714556603967</v>
      </c>
      <c r="O16" s="231">
        <f t="shared" si="2"/>
        <v>2636.3348006658039</v>
      </c>
      <c r="P16" s="231">
        <f t="shared" si="2"/>
        <v>2585.2154539929888</v>
      </c>
      <c r="Q16" s="231">
        <f t="shared" si="2"/>
        <v>2586.4788589663935</v>
      </c>
      <c r="R16" s="231">
        <f t="shared" si="2"/>
        <v>2683.7007221806562</v>
      </c>
      <c r="S16" s="231">
        <f t="shared" si="2"/>
        <v>2922.2311281775101</v>
      </c>
      <c r="T16" s="231">
        <f t="shared" si="2"/>
        <v>3065.4210587159796</v>
      </c>
      <c r="U16" s="231">
        <f t="shared" si="2"/>
        <v>3257.1662233399684</v>
      </c>
      <c r="V16" s="231">
        <f t="shared" si="2"/>
        <v>3264.0892181315025</v>
      </c>
      <c r="W16" s="231">
        <f t="shared" si="2"/>
        <v>3147.990172647309</v>
      </c>
    </row>
    <row r="17" spans="1:23" ht="12" customHeight="1" x14ac:dyDescent="0.25">
      <c r="A17" s="46" t="s">
        <v>30</v>
      </c>
      <c r="B17" s="232">
        <v>1013.7039910417151</v>
      </c>
      <c r="C17" s="232">
        <v>958.49766133900641</v>
      </c>
      <c r="D17" s="232">
        <v>915.2103567870123</v>
      </c>
      <c r="E17" s="232">
        <v>739.34286650264005</v>
      </c>
      <c r="F17" s="232">
        <v>735.48627595195899</v>
      </c>
      <c r="G17" s="232">
        <v>710.39247755249994</v>
      </c>
      <c r="H17" s="232">
        <v>635.12434039815309</v>
      </c>
      <c r="I17" s="232">
        <v>611.46491883904184</v>
      </c>
      <c r="J17" s="232">
        <v>676.77698463922195</v>
      </c>
      <c r="K17" s="232">
        <v>644.45721130798427</v>
      </c>
      <c r="L17" s="232">
        <v>726.43661907420596</v>
      </c>
      <c r="M17" s="232">
        <v>758.39267519393218</v>
      </c>
      <c r="N17" s="232">
        <v>749.44113650583199</v>
      </c>
      <c r="O17" s="232">
        <v>752.88460423741788</v>
      </c>
      <c r="P17" s="232">
        <v>745.77544278591608</v>
      </c>
      <c r="Q17" s="232">
        <v>703.76032151310949</v>
      </c>
      <c r="R17" s="232">
        <v>700.72934193653089</v>
      </c>
      <c r="S17" s="232">
        <v>715.05916356927401</v>
      </c>
      <c r="T17" s="232">
        <v>694.97770593339158</v>
      </c>
      <c r="U17" s="232">
        <v>683.30364344361328</v>
      </c>
      <c r="V17" s="232">
        <v>619.165120238638</v>
      </c>
      <c r="W17" s="232">
        <v>629.95989978650005</v>
      </c>
    </row>
    <row r="18" spans="1:23" ht="12" customHeight="1" x14ac:dyDescent="0.25">
      <c r="A18" s="46" t="s">
        <v>32</v>
      </c>
      <c r="B18" s="232">
        <v>307.49124304442734</v>
      </c>
      <c r="C18" s="232">
        <v>270.98819334880579</v>
      </c>
      <c r="D18" s="232">
        <v>273.66527703504357</v>
      </c>
      <c r="E18" s="232">
        <v>289.01727739111533</v>
      </c>
      <c r="F18" s="232">
        <v>297.39302304409165</v>
      </c>
      <c r="G18" s="232">
        <v>242.53001098131395</v>
      </c>
      <c r="H18" s="232">
        <v>285.30393492412395</v>
      </c>
      <c r="I18" s="232">
        <v>301.09695193510254</v>
      </c>
      <c r="J18" s="232">
        <v>259.02029962423444</v>
      </c>
      <c r="K18" s="232">
        <v>286.76367062363283</v>
      </c>
      <c r="L18" s="232">
        <v>240.12980932941818</v>
      </c>
      <c r="M18" s="232">
        <v>173.94990426146674</v>
      </c>
      <c r="N18" s="232">
        <v>138.80941123648776</v>
      </c>
      <c r="O18" s="232">
        <v>172.61054305557059</v>
      </c>
      <c r="P18" s="232">
        <v>148.25322039464083</v>
      </c>
      <c r="Q18" s="232">
        <v>111.48424551171789</v>
      </c>
      <c r="R18" s="232">
        <v>115.76130645578814</v>
      </c>
      <c r="S18" s="232">
        <v>157.45722275364062</v>
      </c>
      <c r="T18" s="232">
        <v>154.47106421108498</v>
      </c>
      <c r="U18" s="232">
        <v>237.74693788820505</v>
      </c>
      <c r="V18" s="232">
        <v>263.28620589759947</v>
      </c>
      <c r="W18" s="232">
        <v>299.09289162664396</v>
      </c>
    </row>
    <row r="19" spans="1:23" ht="12" customHeight="1" x14ac:dyDescent="0.25">
      <c r="A19" s="46" t="s">
        <v>33</v>
      </c>
      <c r="B19" s="232">
        <v>14.564319581519111</v>
      </c>
      <c r="C19" s="232">
        <v>14.113517282104599</v>
      </c>
      <c r="D19" s="232">
        <v>18.72042026093138</v>
      </c>
      <c r="E19" s="232">
        <v>18.487345358267952</v>
      </c>
      <c r="F19" s="232">
        <v>21.000182348106222</v>
      </c>
      <c r="G19" s="232">
        <v>19.373876762666605</v>
      </c>
      <c r="H19" s="232">
        <v>17.922622422522608</v>
      </c>
      <c r="I19" s="232">
        <v>16.253693524380388</v>
      </c>
      <c r="J19" s="232">
        <v>15.286471047017006</v>
      </c>
      <c r="K19" s="232">
        <v>14.414528287032896</v>
      </c>
      <c r="L19" s="232">
        <v>14.326463302757274</v>
      </c>
      <c r="M19" s="232">
        <v>14.614427364560679</v>
      </c>
      <c r="N19" s="232">
        <v>12.737289334805579</v>
      </c>
      <c r="O19" s="232">
        <v>15.310632165910636</v>
      </c>
      <c r="P19" s="232">
        <v>16.469673264548732</v>
      </c>
      <c r="Q19" s="232">
        <v>17.111158488861989</v>
      </c>
      <c r="R19" s="232">
        <v>19.419545332033412</v>
      </c>
      <c r="S19" s="232">
        <v>21.278994111817497</v>
      </c>
      <c r="T19" s="232">
        <v>21.180004925812906</v>
      </c>
      <c r="U19" s="232">
        <v>20.409105573537573</v>
      </c>
      <c r="V19" s="232">
        <v>20.086708452998302</v>
      </c>
      <c r="W19" s="232">
        <v>23.161724238826093</v>
      </c>
    </row>
    <row r="20" spans="1:23" ht="12" customHeight="1" x14ac:dyDescent="0.25">
      <c r="A20" s="46" t="s">
        <v>83</v>
      </c>
      <c r="B20" s="232">
        <v>91.192353485541759</v>
      </c>
      <c r="C20" s="232">
        <v>108.22772805047494</v>
      </c>
      <c r="D20" s="232">
        <v>99.777096554505746</v>
      </c>
      <c r="E20" s="232">
        <v>98.11108120493553</v>
      </c>
      <c r="F20" s="232">
        <v>95.095552891719706</v>
      </c>
      <c r="G20" s="232">
        <v>86.892608574080313</v>
      </c>
      <c r="H20" s="232">
        <v>83.178712887047652</v>
      </c>
      <c r="I20" s="232">
        <v>75.642177024182445</v>
      </c>
      <c r="J20" s="232">
        <v>79.172794417593494</v>
      </c>
      <c r="K20" s="232">
        <v>74.829745473819742</v>
      </c>
      <c r="L20" s="232">
        <v>67.984628781281046</v>
      </c>
      <c r="M20" s="232">
        <v>60.992955538831666</v>
      </c>
      <c r="N20" s="232">
        <v>62.630645156580478</v>
      </c>
      <c r="O20" s="232">
        <v>62.900912204292887</v>
      </c>
      <c r="P20" s="232">
        <v>47.47584089210067</v>
      </c>
      <c r="Q20" s="232">
        <v>39.290339942185128</v>
      </c>
      <c r="R20" s="232">
        <v>43.003235703261659</v>
      </c>
      <c r="S20" s="232">
        <v>45.363073474290154</v>
      </c>
      <c r="T20" s="232">
        <v>45.704223333830939</v>
      </c>
      <c r="U20" s="232">
        <v>45.886609804215823</v>
      </c>
      <c r="V20" s="232">
        <v>36.47959727811169</v>
      </c>
      <c r="W20" s="232">
        <v>30.068124539402525</v>
      </c>
    </row>
    <row r="21" spans="1:23" ht="12" customHeight="1" x14ac:dyDescent="0.25">
      <c r="A21" s="46" t="s">
        <v>70</v>
      </c>
      <c r="B21" s="232">
        <v>138.9189252375316</v>
      </c>
      <c r="C21" s="232">
        <v>104.79490611644459</v>
      </c>
      <c r="D21" s="232">
        <v>107.37620610356474</v>
      </c>
      <c r="E21" s="232">
        <v>93.426111141500769</v>
      </c>
      <c r="F21" s="232">
        <v>106.3311325450934</v>
      </c>
      <c r="G21" s="232">
        <v>87.647754345255379</v>
      </c>
      <c r="H21" s="232">
        <v>83.084501843740057</v>
      </c>
      <c r="I21" s="232">
        <v>72.956411000904041</v>
      </c>
      <c r="J21" s="232">
        <v>50.221245413298192</v>
      </c>
      <c r="K21" s="232">
        <v>46.771579173161065</v>
      </c>
      <c r="L21" s="232">
        <v>44.572074131269495</v>
      </c>
      <c r="M21" s="232">
        <v>47.15441479822735</v>
      </c>
      <c r="N21" s="232">
        <v>39.699451468752208</v>
      </c>
      <c r="O21" s="232">
        <v>35.047339676675406</v>
      </c>
      <c r="P21" s="232">
        <v>30.495110247811933</v>
      </c>
      <c r="Q21" s="232">
        <v>30.974956614444913</v>
      </c>
      <c r="R21" s="232">
        <v>28.998964444976203</v>
      </c>
      <c r="S21" s="232">
        <v>25.519559624397591</v>
      </c>
      <c r="T21" s="232">
        <v>23.991257502280757</v>
      </c>
      <c r="U21" s="232">
        <v>23.319042295938726</v>
      </c>
      <c r="V21" s="232">
        <v>20.754142583238533</v>
      </c>
      <c r="W21" s="232">
        <v>22.960880059270984</v>
      </c>
    </row>
    <row r="22" spans="1:23" ht="12" customHeight="1" x14ac:dyDescent="0.25">
      <c r="A22" s="46" t="s">
        <v>34</v>
      </c>
      <c r="B22" s="232">
        <v>16.465729905393367</v>
      </c>
      <c r="C22" s="232">
        <v>11.052892021781386</v>
      </c>
      <c r="D22" s="232">
        <v>8.1099084994284265</v>
      </c>
      <c r="E22" s="232">
        <v>9.523859138027202</v>
      </c>
      <c r="F22" s="232">
        <v>4.6728353852208686</v>
      </c>
      <c r="G22" s="232">
        <v>6.4056465826076554</v>
      </c>
      <c r="H22" s="232">
        <v>7.4046194735594293</v>
      </c>
      <c r="I22" s="232">
        <v>4.1868485615547115</v>
      </c>
      <c r="J22" s="232">
        <v>2.6571170722504398</v>
      </c>
      <c r="K22" s="232">
        <v>4.5170121187430183</v>
      </c>
      <c r="L22" s="232">
        <v>5.2167531038845398</v>
      </c>
      <c r="M22" s="232">
        <v>3.7997971507651847</v>
      </c>
      <c r="N22" s="232">
        <v>17.744376393781021</v>
      </c>
      <c r="O22" s="232">
        <v>8.475653160629566</v>
      </c>
      <c r="P22" s="232">
        <v>14.316397619199224</v>
      </c>
      <c r="Q22" s="232">
        <v>14.136476122464597</v>
      </c>
      <c r="R22" s="232">
        <v>5.3600913163684583</v>
      </c>
      <c r="S22" s="232">
        <v>4.6159368740614282</v>
      </c>
      <c r="T22" s="232">
        <v>4.0883233284621614</v>
      </c>
      <c r="U22" s="232">
        <v>4.2858694666760533</v>
      </c>
      <c r="V22" s="232">
        <v>1.7982850009217908</v>
      </c>
      <c r="W22" s="232">
        <v>2.0829625806300598</v>
      </c>
    </row>
    <row r="23" spans="1:23" ht="12" customHeight="1" x14ac:dyDescent="0.25">
      <c r="A23" s="46" t="s">
        <v>72</v>
      </c>
      <c r="B23" s="232">
        <v>195.82096894826881</v>
      </c>
      <c r="C23" s="232">
        <v>204.12748706149861</v>
      </c>
      <c r="D23" s="232">
        <v>212.74843594826203</v>
      </c>
      <c r="E23" s="232">
        <v>247.38536014949523</v>
      </c>
      <c r="F23" s="232">
        <v>289.52755742403122</v>
      </c>
      <c r="G23" s="232">
        <v>308.42109666295937</v>
      </c>
      <c r="H23" s="232">
        <v>337.70673432111727</v>
      </c>
      <c r="I23" s="232">
        <v>371.46215502265431</v>
      </c>
      <c r="J23" s="232">
        <v>413.47713505658527</v>
      </c>
      <c r="K23" s="232">
        <v>409.36554311979029</v>
      </c>
      <c r="L23" s="232">
        <v>438.70028573549467</v>
      </c>
      <c r="M23" s="232">
        <v>455.63495384959805</v>
      </c>
      <c r="N23" s="232">
        <v>477.18811540436201</v>
      </c>
      <c r="O23" s="232">
        <v>518.91369960870702</v>
      </c>
      <c r="P23" s="232">
        <v>528.63080155459568</v>
      </c>
      <c r="Q23" s="232">
        <v>545.23473184057195</v>
      </c>
      <c r="R23" s="232">
        <v>559.41477599532118</v>
      </c>
      <c r="S23" s="232">
        <v>612.43894900544046</v>
      </c>
      <c r="T23" s="232">
        <v>690.62778286947446</v>
      </c>
      <c r="U23" s="232">
        <v>704.29038905398056</v>
      </c>
      <c r="V23" s="232">
        <v>698.05216499593712</v>
      </c>
      <c r="W23" s="232">
        <v>750.19228118002513</v>
      </c>
    </row>
    <row r="24" spans="1:23" ht="12" customHeight="1" x14ac:dyDescent="0.25">
      <c r="A24" s="46" t="s">
        <v>36</v>
      </c>
      <c r="B24" s="232">
        <v>67.429393197491237</v>
      </c>
      <c r="C24" s="232">
        <v>69.881737503485382</v>
      </c>
      <c r="D24" s="232">
        <v>68.33987808565729</v>
      </c>
      <c r="E24" s="232">
        <v>75.007843264365803</v>
      </c>
      <c r="F24" s="232">
        <v>102.08349613287646</v>
      </c>
      <c r="G24" s="232">
        <v>72.92054581970838</v>
      </c>
      <c r="H24" s="232">
        <v>73.960423136201157</v>
      </c>
      <c r="I24" s="232">
        <v>82.803244405180976</v>
      </c>
      <c r="J24" s="232">
        <v>72.614787413051687</v>
      </c>
      <c r="K24" s="232">
        <v>50.520540471852158</v>
      </c>
      <c r="L24" s="232">
        <v>58.007997117846685</v>
      </c>
      <c r="M24" s="232">
        <v>64.569516633232936</v>
      </c>
      <c r="N24" s="232">
        <v>61.025556320765745</v>
      </c>
      <c r="O24" s="232">
        <v>61.35593943258835</v>
      </c>
      <c r="P24" s="232">
        <v>70.726425926706327</v>
      </c>
      <c r="Q24" s="232">
        <v>60.840476220658275</v>
      </c>
      <c r="R24" s="232">
        <v>60.466075227091217</v>
      </c>
      <c r="S24" s="232">
        <v>65.983716176536362</v>
      </c>
      <c r="T24" s="232">
        <v>62.203835210866941</v>
      </c>
      <c r="U24" s="232">
        <v>57.542107310056323</v>
      </c>
      <c r="V24" s="232">
        <v>51.321901922634275</v>
      </c>
      <c r="W24" s="232">
        <v>58.553913696406433</v>
      </c>
    </row>
    <row r="25" spans="1:23" ht="12" customHeight="1" x14ac:dyDescent="0.25">
      <c r="A25" s="46" t="s">
        <v>73</v>
      </c>
      <c r="B25" s="232">
        <v>325.43911408392881</v>
      </c>
      <c r="C25" s="232">
        <v>319.37131455861692</v>
      </c>
      <c r="D25" s="232">
        <v>356.7362734973471</v>
      </c>
      <c r="E25" s="232">
        <v>382.15403502792037</v>
      </c>
      <c r="F25" s="232">
        <v>392.30573088388928</v>
      </c>
      <c r="G25" s="232">
        <v>382.8503362573714</v>
      </c>
      <c r="H25" s="232">
        <v>407.11900802379779</v>
      </c>
      <c r="I25" s="232">
        <v>388.27944170411905</v>
      </c>
      <c r="J25" s="232">
        <v>415.92673842082098</v>
      </c>
      <c r="K25" s="232">
        <v>412.92009274695442</v>
      </c>
      <c r="L25" s="232">
        <v>454.27969302293945</v>
      </c>
      <c r="M25" s="232">
        <v>471.28626086651008</v>
      </c>
      <c r="N25" s="232">
        <v>494.30165467975684</v>
      </c>
      <c r="O25" s="232">
        <v>637.36768218172836</v>
      </c>
      <c r="P25" s="232">
        <v>650.45816801842363</v>
      </c>
      <c r="Q25" s="232">
        <v>676.61595273771138</v>
      </c>
      <c r="R25" s="232">
        <v>750.31212968951968</v>
      </c>
      <c r="S25" s="232">
        <v>844.60330805574256</v>
      </c>
      <c r="T25" s="232">
        <v>860.90432806939327</v>
      </c>
      <c r="U25" s="232">
        <v>938.5442173662974</v>
      </c>
      <c r="V25" s="232">
        <v>1006.5909555065958</v>
      </c>
      <c r="W25" s="232">
        <v>747.4022979367162</v>
      </c>
    </row>
    <row r="26" spans="1:23" ht="12" customHeight="1" x14ac:dyDescent="0.25">
      <c r="A26" s="46" t="s">
        <v>79</v>
      </c>
      <c r="B26" s="232">
        <v>876.17019154253376</v>
      </c>
      <c r="C26" s="232">
        <v>842.1884789335719</v>
      </c>
      <c r="D26" s="232">
        <v>819.75006829474069</v>
      </c>
      <c r="E26" s="232">
        <v>1152.2050629504156</v>
      </c>
      <c r="F26" s="232">
        <v>666.22158814360512</v>
      </c>
      <c r="G26" s="232">
        <v>693.78604985495895</v>
      </c>
      <c r="H26" s="232">
        <v>675.14983168246067</v>
      </c>
      <c r="I26" s="232">
        <v>661.51097602006996</v>
      </c>
      <c r="J26" s="232">
        <v>406.23333405130535</v>
      </c>
      <c r="K26" s="232">
        <v>395.3893206149196</v>
      </c>
      <c r="L26" s="232">
        <v>409.29660070213077</v>
      </c>
      <c r="M26" s="232">
        <v>362.63654274157955</v>
      </c>
      <c r="N26" s="232">
        <v>373.89381915927351</v>
      </c>
      <c r="O26" s="232">
        <v>371.46779494228321</v>
      </c>
      <c r="P26" s="232">
        <v>332.61437328904543</v>
      </c>
      <c r="Q26" s="232">
        <v>387.03019997466799</v>
      </c>
      <c r="R26" s="232">
        <v>400.23525607976518</v>
      </c>
      <c r="S26" s="232">
        <v>429.9112045323094</v>
      </c>
      <c r="T26" s="232">
        <v>507.27253333138151</v>
      </c>
      <c r="U26" s="232">
        <v>541.83830113744773</v>
      </c>
      <c r="V26" s="232">
        <v>546.55413625482777</v>
      </c>
      <c r="W26" s="232">
        <v>584.51519700288782</v>
      </c>
    </row>
    <row r="27" spans="1:23" ht="12" customHeight="1" x14ac:dyDescent="0.25">
      <c r="A27" s="39" t="s">
        <v>99</v>
      </c>
      <c r="B27" s="231">
        <f t="shared" ref="B27:W27" si="3">SUM(B28:B37)</f>
        <v>4386.8648774333851</v>
      </c>
      <c r="C27" s="231">
        <f t="shared" si="3"/>
        <v>3958.0127145808801</v>
      </c>
      <c r="D27" s="231">
        <f t="shared" si="3"/>
        <v>3772.6473989361566</v>
      </c>
      <c r="E27" s="231">
        <f t="shared" si="3"/>
        <v>3899.1930456337454</v>
      </c>
      <c r="F27" s="231">
        <f t="shared" si="3"/>
        <v>4071.8949759419788</v>
      </c>
      <c r="G27" s="231">
        <f t="shared" si="3"/>
        <v>3769.8493386560031</v>
      </c>
      <c r="H27" s="231">
        <f t="shared" si="3"/>
        <v>3817.2526328136864</v>
      </c>
      <c r="I27" s="231">
        <f t="shared" si="3"/>
        <v>4147.107723445728</v>
      </c>
      <c r="J27" s="231">
        <f t="shared" si="3"/>
        <v>3727.0288366574491</v>
      </c>
      <c r="K27" s="231">
        <f t="shared" si="3"/>
        <v>3260.9800784275408</v>
      </c>
      <c r="L27" s="231">
        <f t="shared" si="3"/>
        <v>3489.4186252968016</v>
      </c>
      <c r="M27" s="231">
        <f t="shared" si="3"/>
        <v>3747.7225671773135</v>
      </c>
      <c r="N27" s="231">
        <f t="shared" si="3"/>
        <v>3650.011336638705</v>
      </c>
      <c r="O27" s="231">
        <f t="shared" si="3"/>
        <v>3681.5422172887734</v>
      </c>
      <c r="P27" s="231">
        <f t="shared" si="3"/>
        <v>3726.8097560340757</v>
      </c>
      <c r="Q27" s="231">
        <f t="shared" si="3"/>
        <v>3702.7870706379522</v>
      </c>
      <c r="R27" s="231">
        <f t="shared" si="3"/>
        <v>3868.3300578830294</v>
      </c>
      <c r="S27" s="231">
        <f t="shared" si="3"/>
        <v>4259.6878178272691</v>
      </c>
      <c r="T27" s="231">
        <f t="shared" si="3"/>
        <v>4411.7272750231768</v>
      </c>
      <c r="U27" s="231">
        <f t="shared" si="3"/>
        <v>4342.1103540058266</v>
      </c>
      <c r="V27" s="231">
        <f t="shared" si="3"/>
        <v>4114.7727118041857</v>
      </c>
      <c r="W27" s="231">
        <f t="shared" si="3"/>
        <v>4412.145607610164</v>
      </c>
    </row>
    <row r="28" spans="1:23" ht="12" customHeight="1" x14ac:dyDescent="0.25">
      <c r="A28" s="18" t="s">
        <v>30</v>
      </c>
      <c r="B28" s="233">
        <v>1320.2283097376558</v>
      </c>
      <c r="C28" s="233">
        <v>1075.3639485032884</v>
      </c>
      <c r="D28" s="233">
        <v>933.73053221713542</v>
      </c>
      <c r="E28" s="233">
        <v>840.08673084438055</v>
      </c>
      <c r="F28" s="233">
        <v>839.97201935485214</v>
      </c>
      <c r="G28" s="233">
        <v>733.75948586273375</v>
      </c>
      <c r="H28" s="233">
        <v>711.15585260529201</v>
      </c>
      <c r="I28" s="233">
        <v>896.74308546531427</v>
      </c>
      <c r="J28" s="233">
        <v>744.28132326720743</v>
      </c>
      <c r="K28" s="233">
        <v>611.04077172392635</v>
      </c>
      <c r="L28" s="233">
        <v>624.86294776222132</v>
      </c>
      <c r="M28" s="233">
        <v>692.8957107692828</v>
      </c>
      <c r="N28" s="233">
        <v>607.37393403274632</v>
      </c>
      <c r="O28" s="233">
        <v>554.43238182526136</v>
      </c>
      <c r="P28" s="233">
        <v>554.52113329134249</v>
      </c>
      <c r="Q28" s="233">
        <v>504.67004913051477</v>
      </c>
      <c r="R28" s="233">
        <v>487.40577790582125</v>
      </c>
      <c r="S28" s="233">
        <v>539.18387006070407</v>
      </c>
      <c r="T28" s="233">
        <v>561.2684456436582</v>
      </c>
      <c r="U28" s="233">
        <v>567.96026678404428</v>
      </c>
      <c r="V28" s="233">
        <v>504.36785074738287</v>
      </c>
      <c r="W28" s="233">
        <v>534.80001119853353</v>
      </c>
    </row>
    <row r="29" spans="1:23" ht="12" customHeight="1" x14ac:dyDescent="0.25">
      <c r="A29" s="18" t="s">
        <v>40</v>
      </c>
      <c r="B29" s="233">
        <v>265.02148784174648</v>
      </c>
      <c r="C29" s="233">
        <v>206.4766270943627</v>
      </c>
      <c r="D29" s="233">
        <v>255.13885171198049</v>
      </c>
      <c r="E29" s="233">
        <v>270.87433554991452</v>
      </c>
      <c r="F29" s="233">
        <v>281.75786350811069</v>
      </c>
      <c r="G29" s="233">
        <v>190.004514987498</v>
      </c>
      <c r="H29" s="233">
        <v>159.13105424140079</v>
      </c>
      <c r="I29" s="233">
        <v>61.833959980365947</v>
      </c>
      <c r="J29" s="233">
        <v>71.014546521809564</v>
      </c>
      <c r="K29" s="233">
        <v>32.960915461157072</v>
      </c>
      <c r="L29" s="233">
        <v>37.235533539509902</v>
      </c>
      <c r="M29" s="233">
        <v>96.710915749840453</v>
      </c>
      <c r="N29" s="233">
        <v>119.92847841007929</v>
      </c>
      <c r="O29" s="233">
        <v>131.759882709089</v>
      </c>
      <c r="P29" s="233">
        <v>121.4922331913982</v>
      </c>
      <c r="Q29" s="233">
        <v>142.9687965538497</v>
      </c>
      <c r="R29" s="233">
        <v>109.28517702026539</v>
      </c>
      <c r="S29" s="233">
        <v>151.28590695961699</v>
      </c>
      <c r="T29" s="233">
        <v>115.06440158210479</v>
      </c>
      <c r="U29" s="233">
        <v>14.04780358916819</v>
      </c>
      <c r="V29" s="233">
        <v>7.3785681219966026</v>
      </c>
      <c r="W29" s="233">
        <v>9.7222168755051257</v>
      </c>
    </row>
    <row r="30" spans="1:23" ht="12" customHeight="1" x14ac:dyDescent="0.25">
      <c r="A30" s="18" t="s">
        <v>33</v>
      </c>
      <c r="B30" s="233">
        <v>19.90222331315271</v>
      </c>
      <c r="C30" s="233">
        <v>19.970331154165102</v>
      </c>
      <c r="D30" s="233">
        <v>31.002616018234125</v>
      </c>
      <c r="E30" s="233">
        <v>28.481553791286412</v>
      </c>
      <c r="F30" s="233">
        <v>32.184473016168972</v>
      </c>
      <c r="G30" s="233">
        <v>20.893075395357609</v>
      </c>
      <c r="H30" s="233">
        <v>14.470235722431315</v>
      </c>
      <c r="I30" s="233">
        <v>12.655126563560671</v>
      </c>
      <c r="J30" s="233">
        <v>13.984690922109912</v>
      </c>
      <c r="K30" s="233">
        <v>13.877935659809522</v>
      </c>
      <c r="L30" s="233">
        <v>14.345364466523863</v>
      </c>
      <c r="M30" s="233">
        <v>14.115411915774638</v>
      </c>
      <c r="N30" s="233">
        <v>11.161554293991081</v>
      </c>
      <c r="O30" s="233">
        <v>13.112424745784475</v>
      </c>
      <c r="P30" s="233">
        <v>15.122421863633232</v>
      </c>
      <c r="Q30" s="233">
        <v>13.909450161924246</v>
      </c>
      <c r="R30" s="233">
        <v>14.98142851605763</v>
      </c>
      <c r="S30" s="233">
        <v>16.950726598165748</v>
      </c>
      <c r="T30" s="233">
        <v>17.274181189543718</v>
      </c>
      <c r="U30" s="233">
        <v>16.946201478446515</v>
      </c>
      <c r="V30" s="233">
        <v>15.524388694476141</v>
      </c>
      <c r="W30" s="233">
        <v>18.413503955559797</v>
      </c>
    </row>
    <row r="31" spans="1:23" ht="12" customHeight="1" x14ac:dyDescent="0.25">
      <c r="A31" s="18" t="s">
        <v>83</v>
      </c>
      <c r="B31" s="233">
        <v>104.46280054427359</v>
      </c>
      <c r="C31" s="233">
        <v>112.49156989370357</v>
      </c>
      <c r="D31" s="233">
        <v>109.86621108772412</v>
      </c>
      <c r="E31" s="233">
        <v>116.9186035215501</v>
      </c>
      <c r="F31" s="233">
        <v>113.91754314335085</v>
      </c>
      <c r="G31" s="233">
        <v>112.44661923579076</v>
      </c>
      <c r="H31" s="233">
        <v>111.71700673967416</v>
      </c>
      <c r="I31" s="233">
        <v>105.2563857683153</v>
      </c>
      <c r="J31" s="233">
        <v>101.97688179829665</v>
      </c>
      <c r="K31" s="233">
        <v>98.999167054390767</v>
      </c>
      <c r="L31" s="233">
        <v>96.33773735105575</v>
      </c>
      <c r="M31" s="233">
        <v>97.161561330345705</v>
      </c>
      <c r="N31" s="233">
        <v>82.616394114583784</v>
      </c>
      <c r="O31" s="233">
        <v>75.70893488582918</v>
      </c>
      <c r="P31" s="233">
        <v>66.785832996369649</v>
      </c>
      <c r="Q31" s="233">
        <v>61.523498568182063</v>
      </c>
      <c r="R31" s="233">
        <v>63.654477243514819</v>
      </c>
      <c r="S31" s="233">
        <v>64.026404572446069</v>
      </c>
      <c r="T31" s="233">
        <v>69.467149821991967</v>
      </c>
      <c r="U31" s="233">
        <v>77.406511308401875</v>
      </c>
      <c r="V31" s="233">
        <v>64.325504386436918</v>
      </c>
      <c r="W31" s="233">
        <v>60.910997955142314</v>
      </c>
    </row>
    <row r="32" spans="1:23" ht="12" customHeight="1" x14ac:dyDescent="0.25">
      <c r="A32" s="18" t="s">
        <v>70</v>
      </c>
      <c r="B32" s="233">
        <v>125.14528071031368</v>
      </c>
      <c r="C32" s="233">
        <v>97.716828341000891</v>
      </c>
      <c r="D32" s="233">
        <v>94.084661329460943</v>
      </c>
      <c r="E32" s="233">
        <v>97.35125351186862</v>
      </c>
      <c r="F32" s="233">
        <v>94.103417505103153</v>
      </c>
      <c r="G32" s="233">
        <v>73.985431056318916</v>
      </c>
      <c r="H32" s="233">
        <v>61.372339659196157</v>
      </c>
      <c r="I32" s="233">
        <v>48.812689724913277</v>
      </c>
      <c r="J32" s="233">
        <v>35.574646019130256</v>
      </c>
      <c r="K32" s="233">
        <v>31.218689036837482</v>
      </c>
      <c r="L32" s="233">
        <v>27.930872294429996</v>
      </c>
      <c r="M32" s="233">
        <v>26.783317040526001</v>
      </c>
      <c r="N32" s="233">
        <v>23.081301555201637</v>
      </c>
      <c r="O32" s="233">
        <v>19.900105828273563</v>
      </c>
      <c r="P32" s="233">
        <v>12.969475819875498</v>
      </c>
      <c r="Q32" s="233">
        <v>7.55922119489101</v>
      </c>
      <c r="R32" s="233">
        <v>7.4671702187503097</v>
      </c>
      <c r="S32" s="233">
        <v>9.6241804385257019</v>
      </c>
      <c r="T32" s="233">
        <v>7.8088718609557226</v>
      </c>
      <c r="U32" s="233">
        <v>6.6674680266956798</v>
      </c>
      <c r="V32" s="233">
        <v>7.2443641069409894</v>
      </c>
      <c r="W32" s="233">
        <v>7.3866740880766972</v>
      </c>
    </row>
    <row r="33" spans="1:23" ht="12" customHeight="1" x14ac:dyDescent="0.25">
      <c r="A33" s="18" t="s">
        <v>34</v>
      </c>
      <c r="B33" s="233">
        <v>0</v>
      </c>
      <c r="C33" s="233">
        <v>0</v>
      </c>
      <c r="D33" s="233">
        <v>0</v>
      </c>
      <c r="E33" s="233">
        <v>48.806381197747157</v>
      </c>
      <c r="F33" s="233">
        <v>35.804888990098348</v>
      </c>
      <c r="G33" s="233">
        <v>78.276375761220649</v>
      </c>
      <c r="H33" s="233">
        <v>39.861970778674198</v>
      </c>
      <c r="I33" s="233">
        <v>17.772498609336509</v>
      </c>
      <c r="J33" s="233">
        <v>13.05892988125729</v>
      </c>
      <c r="K33" s="233">
        <v>31.196384600745922</v>
      </c>
      <c r="L33" s="233">
        <v>20.026918976690837</v>
      </c>
      <c r="M33" s="233">
        <v>0.72410042006577968</v>
      </c>
      <c r="N33" s="233">
        <v>1.8164492760275293</v>
      </c>
      <c r="O33" s="233">
        <v>1.45178139209861</v>
      </c>
      <c r="P33" s="233">
        <v>0.36488387259525656</v>
      </c>
      <c r="Q33" s="233">
        <v>0.49040602569961034</v>
      </c>
      <c r="R33" s="233">
        <v>11.166098140716656</v>
      </c>
      <c r="S33" s="233">
        <v>19.594668993744556</v>
      </c>
      <c r="T33" s="233">
        <v>22.594896602351085</v>
      </c>
      <c r="U33" s="233">
        <v>26.538465757617711</v>
      </c>
      <c r="V33" s="233">
        <v>17.232041607222648</v>
      </c>
      <c r="W33" s="233">
        <v>15.828284736214931</v>
      </c>
    </row>
    <row r="34" spans="1:23" ht="12" customHeight="1" x14ac:dyDescent="0.25">
      <c r="A34" s="18" t="s">
        <v>72</v>
      </c>
      <c r="B34" s="233">
        <v>801.54557115900923</v>
      </c>
      <c r="C34" s="233">
        <v>796.98897779212825</v>
      </c>
      <c r="D34" s="233">
        <v>777.03756041191355</v>
      </c>
      <c r="E34" s="233">
        <v>811.2431036972381</v>
      </c>
      <c r="F34" s="233">
        <v>914.53689306696435</v>
      </c>
      <c r="G34" s="233">
        <v>933.44303912349062</v>
      </c>
      <c r="H34" s="233">
        <v>982.41914931014321</v>
      </c>
      <c r="I34" s="233">
        <v>1031.3343700582673</v>
      </c>
      <c r="J34" s="233">
        <v>970.0964101782223</v>
      </c>
      <c r="K34" s="233">
        <v>931.23708852721234</v>
      </c>
      <c r="L34" s="233">
        <v>977.72593340184346</v>
      </c>
      <c r="M34" s="233">
        <v>1012.1516291178306</v>
      </c>
      <c r="N34" s="233">
        <v>986.01625785393333</v>
      </c>
      <c r="O34" s="233">
        <v>982.69597386178339</v>
      </c>
      <c r="P34" s="233">
        <v>976.65603246525359</v>
      </c>
      <c r="Q34" s="233">
        <v>982.12845557554135</v>
      </c>
      <c r="R34" s="233">
        <v>1054.0115631053084</v>
      </c>
      <c r="S34" s="233">
        <v>1147.7295385821606</v>
      </c>
      <c r="T34" s="233">
        <v>1191.6992720368223</v>
      </c>
      <c r="U34" s="233">
        <v>1192.4298335984327</v>
      </c>
      <c r="V34" s="233">
        <v>1178.5599859370668</v>
      </c>
      <c r="W34" s="233">
        <v>1321.4899363342136</v>
      </c>
    </row>
    <row r="35" spans="1:23" ht="12" customHeight="1" x14ac:dyDescent="0.25">
      <c r="A35" s="18" t="s">
        <v>36</v>
      </c>
      <c r="B35" s="233">
        <v>528.03339585970684</v>
      </c>
      <c r="C35" s="233">
        <v>475.15207937943973</v>
      </c>
      <c r="D35" s="233">
        <v>426.35438523001523</v>
      </c>
      <c r="E35" s="233">
        <v>455.85626527652357</v>
      </c>
      <c r="F35" s="233">
        <v>449.94515566130463</v>
      </c>
      <c r="G35" s="233">
        <v>334.64922365427964</v>
      </c>
      <c r="H35" s="233">
        <v>353.51318859208101</v>
      </c>
      <c r="I35" s="233">
        <v>461.15981082484973</v>
      </c>
      <c r="J35" s="233">
        <v>307.98633820875637</v>
      </c>
      <c r="K35" s="233">
        <v>165.22240134350318</v>
      </c>
      <c r="L35" s="233">
        <v>221.65301861810167</v>
      </c>
      <c r="M35" s="233">
        <v>208.57917016015048</v>
      </c>
      <c r="N35" s="233">
        <v>204.84127240463195</v>
      </c>
      <c r="O35" s="233">
        <v>202.12467154694082</v>
      </c>
      <c r="P35" s="233">
        <v>220.78988597781145</v>
      </c>
      <c r="Q35" s="233">
        <v>177.51553985628195</v>
      </c>
      <c r="R35" s="233">
        <v>167.56467276522568</v>
      </c>
      <c r="S35" s="233">
        <v>185.97537049183933</v>
      </c>
      <c r="T35" s="233">
        <v>176.60048843395649</v>
      </c>
      <c r="U35" s="233">
        <v>176.37693147392429</v>
      </c>
      <c r="V35" s="233">
        <v>144.81195318452507</v>
      </c>
      <c r="W35" s="233">
        <v>164.46673782041049</v>
      </c>
    </row>
    <row r="36" spans="1:23" ht="12" customHeight="1" x14ac:dyDescent="0.25">
      <c r="A36" s="18" t="s">
        <v>73</v>
      </c>
      <c r="B36" s="233">
        <v>5.3895048990831675</v>
      </c>
      <c r="C36" s="233">
        <v>9.099626237330849</v>
      </c>
      <c r="D36" s="233">
        <v>9.1111461368110422</v>
      </c>
      <c r="E36" s="233">
        <v>17.933733433390266</v>
      </c>
      <c r="F36" s="233">
        <v>23.864659680350673</v>
      </c>
      <c r="G36" s="233">
        <v>40.233928156433635</v>
      </c>
      <c r="H36" s="233">
        <v>77.496453076139659</v>
      </c>
      <c r="I36" s="233">
        <v>91.502508295247878</v>
      </c>
      <c r="J36" s="233">
        <v>92.776541802005298</v>
      </c>
      <c r="K36" s="233">
        <v>144.66121265809539</v>
      </c>
      <c r="L36" s="233">
        <v>179.53102245269403</v>
      </c>
      <c r="M36" s="233">
        <v>216.99079879538834</v>
      </c>
      <c r="N36" s="233">
        <v>211.67729543121911</v>
      </c>
      <c r="O36" s="233">
        <v>218.3944257557408</v>
      </c>
      <c r="P36" s="233">
        <v>255.95233912967257</v>
      </c>
      <c r="Q36" s="233">
        <v>254.68919995015605</v>
      </c>
      <c r="R36" s="233">
        <v>336.86280217016645</v>
      </c>
      <c r="S36" s="233">
        <v>368.29777409916699</v>
      </c>
      <c r="T36" s="233">
        <v>426.8896397316999</v>
      </c>
      <c r="U36" s="233">
        <v>437.88236398757766</v>
      </c>
      <c r="V36" s="233">
        <v>432.05263366284828</v>
      </c>
      <c r="W36" s="233">
        <v>428.30404680961931</v>
      </c>
    </row>
    <row r="37" spans="1:23" ht="12" customHeight="1" x14ac:dyDescent="0.25">
      <c r="A37" s="47" t="s">
        <v>38</v>
      </c>
      <c r="B37" s="234">
        <v>1217.1363033684429</v>
      </c>
      <c r="C37" s="234">
        <v>1164.7527261854609</v>
      </c>
      <c r="D37" s="234">
        <v>1136.3214347928815</v>
      </c>
      <c r="E37" s="234">
        <v>1211.6410848098458</v>
      </c>
      <c r="F37" s="234">
        <v>1285.8080620156752</v>
      </c>
      <c r="G37" s="234">
        <v>1252.1576454228796</v>
      </c>
      <c r="H37" s="234">
        <v>1306.1153820886541</v>
      </c>
      <c r="I37" s="234">
        <v>1420.037288155557</v>
      </c>
      <c r="J37" s="234">
        <v>1376.278528058654</v>
      </c>
      <c r="K37" s="234">
        <v>1200.5655123618626</v>
      </c>
      <c r="L37" s="234">
        <v>1289.7692764337307</v>
      </c>
      <c r="M37" s="234">
        <v>1381.6099518781089</v>
      </c>
      <c r="N37" s="234">
        <v>1401.4983992662908</v>
      </c>
      <c r="O37" s="234">
        <v>1481.9616347379724</v>
      </c>
      <c r="P37" s="234">
        <v>1502.1555174261241</v>
      </c>
      <c r="Q37" s="234">
        <v>1557.3324536209116</v>
      </c>
      <c r="R37" s="234">
        <v>1615.9308907972031</v>
      </c>
      <c r="S37" s="234">
        <v>1757.0193770308988</v>
      </c>
      <c r="T37" s="234">
        <v>1823.0599281200934</v>
      </c>
      <c r="U37" s="234">
        <v>1825.8545080015178</v>
      </c>
      <c r="V37" s="234">
        <v>1743.2754213552896</v>
      </c>
      <c r="W37" s="234">
        <v>1850.8231978368881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5">
        <f t="shared" ref="B41:W41" si="4">SUM(B42:B46,B47,B48)</f>
        <v>1</v>
      </c>
      <c r="C41" s="235">
        <f t="shared" si="4"/>
        <v>1</v>
      </c>
      <c r="D41" s="235">
        <f t="shared" si="4"/>
        <v>1</v>
      </c>
      <c r="E41" s="235">
        <f t="shared" si="4"/>
        <v>1</v>
      </c>
      <c r="F41" s="235">
        <f t="shared" si="4"/>
        <v>1</v>
      </c>
      <c r="G41" s="235">
        <f t="shared" si="4"/>
        <v>1</v>
      </c>
      <c r="H41" s="235">
        <f t="shared" si="4"/>
        <v>1</v>
      </c>
      <c r="I41" s="235">
        <f t="shared" si="4"/>
        <v>1</v>
      </c>
      <c r="J41" s="235">
        <f t="shared" si="4"/>
        <v>0.99999999999999989</v>
      </c>
      <c r="K41" s="235">
        <f t="shared" si="4"/>
        <v>1</v>
      </c>
      <c r="L41" s="235">
        <f t="shared" si="4"/>
        <v>0.99999999999999989</v>
      </c>
      <c r="M41" s="235">
        <f t="shared" si="4"/>
        <v>1</v>
      </c>
      <c r="N41" s="235">
        <f t="shared" si="4"/>
        <v>1</v>
      </c>
      <c r="O41" s="235">
        <f t="shared" si="4"/>
        <v>1</v>
      </c>
      <c r="P41" s="235">
        <f t="shared" si="4"/>
        <v>1</v>
      </c>
      <c r="Q41" s="235">
        <f t="shared" si="4"/>
        <v>1</v>
      </c>
      <c r="R41" s="235">
        <f t="shared" si="4"/>
        <v>1</v>
      </c>
      <c r="S41" s="235">
        <f t="shared" si="4"/>
        <v>1</v>
      </c>
      <c r="T41" s="235">
        <f t="shared" si="4"/>
        <v>0.99999999999999989</v>
      </c>
      <c r="U41" s="235">
        <f t="shared" si="4"/>
        <v>1</v>
      </c>
      <c r="V41" s="235">
        <f t="shared" si="4"/>
        <v>1</v>
      </c>
      <c r="W41" s="235">
        <f t="shared" si="4"/>
        <v>1</v>
      </c>
    </row>
    <row r="42" spans="1:23" ht="12" customHeight="1" x14ac:dyDescent="0.25">
      <c r="A42" s="202" t="s">
        <v>92</v>
      </c>
      <c r="B42" s="236">
        <f t="shared" ref="B42:W42" si="5">IF(B6=0,0,B6/B$5)</f>
        <v>6.6843096685853132E-3</v>
      </c>
      <c r="C42" s="236">
        <f t="shared" si="5"/>
        <v>6.9931852655255415E-3</v>
      </c>
      <c r="D42" s="236">
        <f t="shared" si="5"/>
        <v>7.1218088968719893E-3</v>
      </c>
      <c r="E42" s="236">
        <f t="shared" si="5"/>
        <v>7.0114204223840028E-3</v>
      </c>
      <c r="F42" s="236">
        <f t="shared" si="5"/>
        <v>7.4462082519147791E-3</v>
      </c>
      <c r="G42" s="236">
        <f t="shared" si="5"/>
        <v>7.853870496597774E-3</v>
      </c>
      <c r="H42" s="236">
        <f t="shared" si="5"/>
        <v>7.9135314973933519E-3</v>
      </c>
      <c r="I42" s="236">
        <f t="shared" si="5"/>
        <v>8.161844091740901E-3</v>
      </c>
      <c r="J42" s="236">
        <f t="shared" si="5"/>
        <v>8.6043128645469282E-3</v>
      </c>
      <c r="K42" s="236">
        <f t="shared" si="5"/>
        <v>8.686426052282788E-3</v>
      </c>
      <c r="L42" s="236">
        <f t="shared" si="5"/>
        <v>8.993524270334903E-3</v>
      </c>
      <c r="M42" s="236">
        <f t="shared" si="5"/>
        <v>9.085134569313388E-3</v>
      </c>
      <c r="N42" s="236">
        <f t="shared" si="5"/>
        <v>9.2159794638810473E-3</v>
      </c>
      <c r="O42" s="236">
        <f t="shared" si="5"/>
        <v>9.4911368374022507E-3</v>
      </c>
      <c r="P42" s="236">
        <f t="shared" si="5"/>
        <v>9.5353835810559479E-3</v>
      </c>
      <c r="Q42" s="236">
        <f t="shared" si="5"/>
        <v>9.9408785377096999E-3</v>
      </c>
      <c r="R42" s="236">
        <f t="shared" si="5"/>
        <v>1.0020441308101436E-2</v>
      </c>
      <c r="S42" s="236">
        <f t="shared" si="5"/>
        <v>9.6578088875609799E-3</v>
      </c>
      <c r="T42" s="236">
        <f t="shared" si="5"/>
        <v>9.7452592615185907E-3</v>
      </c>
      <c r="U42" s="236">
        <f t="shared" si="5"/>
        <v>9.7136225298362407E-3</v>
      </c>
      <c r="V42" s="236">
        <f t="shared" si="5"/>
        <v>9.4504153207513892E-3</v>
      </c>
      <c r="W42" s="236">
        <f t="shared" si="5"/>
        <v>9.6433277107976917E-3</v>
      </c>
    </row>
    <row r="43" spans="1:23" ht="12" customHeight="1" x14ac:dyDescent="0.25">
      <c r="A43" s="202" t="s">
        <v>93</v>
      </c>
      <c r="B43" s="236">
        <f t="shared" ref="B43:W43" si="6">IF(B7=0,0,B7/B$5)</f>
        <v>3.0656937016855026E-3</v>
      </c>
      <c r="C43" s="236">
        <f t="shared" si="6"/>
        <v>3.2529627779580975E-3</v>
      </c>
      <c r="D43" s="236">
        <f t="shared" si="6"/>
        <v>3.2658007725226957E-3</v>
      </c>
      <c r="E43" s="236">
        <f t="shared" si="6"/>
        <v>3.2837538898494931E-3</v>
      </c>
      <c r="F43" s="236">
        <f t="shared" si="6"/>
        <v>3.4984387977021565E-3</v>
      </c>
      <c r="G43" s="236">
        <f t="shared" si="6"/>
        <v>3.646586413779788E-3</v>
      </c>
      <c r="H43" s="236">
        <f t="shared" si="6"/>
        <v>3.7701632381990126E-3</v>
      </c>
      <c r="I43" s="236">
        <f t="shared" si="6"/>
        <v>3.7377485737832773E-3</v>
      </c>
      <c r="J43" s="236">
        <f t="shared" si="6"/>
        <v>3.9521609073845188E-3</v>
      </c>
      <c r="K43" s="236">
        <f t="shared" si="6"/>
        <v>4.0875970458651234E-3</v>
      </c>
      <c r="L43" s="236">
        <f t="shared" si="6"/>
        <v>3.9228930012053234E-3</v>
      </c>
      <c r="M43" s="236">
        <f t="shared" si="6"/>
        <v>4.053922012986275E-3</v>
      </c>
      <c r="N43" s="236">
        <f t="shared" si="6"/>
        <v>4.2010447615281653E-3</v>
      </c>
      <c r="O43" s="236">
        <f t="shared" si="6"/>
        <v>4.2603171708324372E-3</v>
      </c>
      <c r="P43" s="236">
        <f t="shared" si="6"/>
        <v>4.2376672333091512E-3</v>
      </c>
      <c r="Q43" s="236">
        <f t="shared" si="6"/>
        <v>4.4091910955960326E-3</v>
      </c>
      <c r="R43" s="236">
        <f t="shared" si="6"/>
        <v>4.3102982958390674E-3</v>
      </c>
      <c r="S43" s="236">
        <f t="shared" si="6"/>
        <v>4.1801389150742151E-3</v>
      </c>
      <c r="T43" s="236">
        <f t="shared" si="6"/>
        <v>4.2019335206923605E-3</v>
      </c>
      <c r="U43" s="236">
        <f t="shared" si="6"/>
        <v>4.2405915593986907E-3</v>
      </c>
      <c r="V43" s="236">
        <f t="shared" si="6"/>
        <v>4.3230780766257927E-3</v>
      </c>
      <c r="W43" s="236">
        <f t="shared" si="6"/>
        <v>4.1287477668450522E-3</v>
      </c>
    </row>
    <row r="44" spans="1:23" ht="12" customHeight="1" x14ac:dyDescent="0.25">
      <c r="A44" s="202" t="s">
        <v>94</v>
      </c>
      <c r="B44" s="236">
        <f t="shared" ref="B44:W44" si="7">IF(B8=0,0,B8/B$5)</f>
        <v>3.1596972416085133E-2</v>
      </c>
      <c r="C44" s="236">
        <f t="shared" si="7"/>
        <v>3.2545317800089013E-2</v>
      </c>
      <c r="D44" s="236">
        <f t="shared" si="7"/>
        <v>3.2303486820406929E-2</v>
      </c>
      <c r="E44" s="236">
        <f t="shared" si="7"/>
        <v>3.223247490455558E-2</v>
      </c>
      <c r="F44" s="236">
        <f t="shared" si="7"/>
        <v>3.524010625972019E-2</v>
      </c>
      <c r="G44" s="236">
        <f t="shared" si="7"/>
        <v>3.5853710259729457E-2</v>
      </c>
      <c r="H44" s="236">
        <f t="shared" si="7"/>
        <v>3.6896351482578901E-2</v>
      </c>
      <c r="I44" s="236">
        <f t="shared" si="7"/>
        <v>3.7200658458991384E-2</v>
      </c>
      <c r="J44" s="236">
        <f t="shared" si="7"/>
        <v>3.9268578155897002E-2</v>
      </c>
      <c r="K44" s="236">
        <f t="shared" si="7"/>
        <v>3.922999982754026E-2</v>
      </c>
      <c r="L44" s="236">
        <f t="shared" si="7"/>
        <v>3.8495829625195585E-2</v>
      </c>
      <c r="M44" s="236">
        <f t="shared" si="7"/>
        <v>3.938570798235274E-2</v>
      </c>
      <c r="N44" s="236">
        <f t="shared" si="7"/>
        <v>4.0568565575885861E-2</v>
      </c>
      <c r="O44" s="236">
        <f t="shared" si="7"/>
        <v>4.1149143854115659E-2</v>
      </c>
      <c r="P44" s="236">
        <f t="shared" si="7"/>
        <v>4.125744231004165E-2</v>
      </c>
      <c r="Q44" s="236">
        <f t="shared" si="7"/>
        <v>4.2829895925348416E-2</v>
      </c>
      <c r="R44" s="236">
        <f t="shared" si="7"/>
        <v>4.237655315195199E-2</v>
      </c>
      <c r="S44" s="236">
        <f t="shared" si="7"/>
        <v>4.1701345567206727E-2</v>
      </c>
      <c r="T44" s="236">
        <f t="shared" si="7"/>
        <v>4.172663899928214E-2</v>
      </c>
      <c r="U44" s="236">
        <f t="shared" si="7"/>
        <v>4.1508634697498971E-2</v>
      </c>
      <c r="V44" s="236">
        <f t="shared" si="7"/>
        <v>4.1885293976375415E-2</v>
      </c>
      <c r="W44" s="236">
        <f t="shared" si="7"/>
        <v>4.0714489960554379E-2</v>
      </c>
    </row>
    <row r="45" spans="1:23" ht="12" customHeight="1" x14ac:dyDescent="0.25">
      <c r="A45" s="202" t="s">
        <v>95</v>
      </c>
      <c r="B45" s="236">
        <f t="shared" ref="B45:W45" si="8">IF(B9=0,0,B9/B$5)</f>
        <v>1.9982593112865547E-2</v>
      </c>
      <c r="C45" s="236">
        <f t="shared" si="8"/>
        <v>2.1369286027109458E-2</v>
      </c>
      <c r="D45" s="236">
        <f t="shared" si="8"/>
        <v>2.1838626583245275E-2</v>
      </c>
      <c r="E45" s="236">
        <f t="shared" si="8"/>
        <v>2.144254599292917E-2</v>
      </c>
      <c r="F45" s="236">
        <f t="shared" si="8"/>
        <v>2.3386606752550887E-2</v>
      </c>
      <c r="G45" s="236">
        <f t="shared" si="8"/>
        <v>2.4251011056041084E-2</v>
      </c>
      <c r="H45" s="236">
        <f t="shared" si="8"/>
        <v>2.4763170861929685E-2</v>
      </c>
      <c r="I45" s="236">
        <f t="shared" si="8"/>
        <v>2.4417612849963945E-2</v>
      </c>
      <c r="J45" s="236">
        <f t="shared" si="8"/>
        <v>2.6559393021792516E-2</v>
      </c>
      <c r="K45" s="236">
        <f t="shared" si="8"/>
        <v>2.8118407816989814E-2</v>
      </c>
      <c r="L45" s="236">
        <f t="shared" si="8"/>
        <v>2.6589782300704523E-2</v>
      </c>
      <c r="M45" s="236">
        <f t="shared" si="8"/>
        <v>2.7169547490708525E-2</v>
      </c>
      <c r="N45" s="236">
        <f t="shared" si="8"/>
        <v>2.8280059386874255E-2</v>
      </c>
      <c r="O45" s="236">
        <f t="shared" si="8"/>
        <v>2.8626354607534099E-2</v>
      </c>
      <c r="P45" s="236">
        <f t="shared" si="8"/>
        <v>2.8367825672663306E-2</v>
      </c>
      <c r="Q45" s="236">
        <f t="shared" si="8"/>
        <v>2.9670746778633343E-2</v>
      </c>
      <c r="R45" s="236">
        <f t="shared" si="8"/>
        <v>2.9361091266663805E-2</v>
      </c>
      <c r="S45" s="236">
        <f t="shared" si="8"/>
        <v>2.8248338532241554E-2</v>
      </c>
      <c r="T45" s="236">
        <f t="shared" si="8"/>
        <v>2.8436743581446058E-2</v>
      </c>
      <c r="U45" s="236">
        <f t="shared" si="8"/>
        <v>2.8856429546621872E-2</v>
      </c>
      <c r="V45" s="236">
        <f t="shared" si="8"/>
        <v>2.9541940345250095E-2</v>
      </c>
      <c r="W45" s="236">
        <f t="shared" si="8"/>
        <v>2.804014324039137E-2</v>
      </c>
    </row>
    <row r="46" spans="1:23" ht="12" customHeight="1" x14ac:dyDescent="0.25">
      <c r="A46" s="202" t="s">
        <v>96</v>
      </c>
      <c r="B46" s="236">
        <f t="shared" ref="B46:W46" si="9">IF(B10=0,0,B10/B$5)</f>
        <v>1.9294294658512998E-2</v>
      </c>
      <c r="C46" s="236">
        <f t="shared" si="9"/>
        <v>2.0518524092352872E-2</v>
      </c>
      <c r="D46" s="236">
        <f t="shared" si="9"/>
        <v>2.0678291770131484E-2</v>
      </c>
      <c r="E46" s="236">
        <f t="shared" si="9"/>
        <v>1.9796593198884115E-2</v>
      </c>
      <c r="F46" s="236">
        <f t="shared" si="9"/>
        <v>2.0218807055184147E-2</v>
      </c>
      <c r="G46" s="236">
        <f t="shared" si="9"/>
        <v>2.1089328353328496E-2</v>
      </c>
      <c r="H46" s="236">
        <f t="shared" si="9"/>
        <v>2.0981106599182293E-2</v>
      </c>
      <c r="I46" s="236">
        <f t="shared" si="9"/>
        <v>2.0667570828233527E-2</v>
      </c>
      <c r="J46" s="236">
        <f t="shared" si="9"/>
        <v>2.1791560045621862E-2</v>
      </c>
      <c r="K46" s="236">
        <f t="shared" si="9"/>
        <v>2.2642236981965484E-2</v>
      </c>
      <c r="L46" s="236">
        <f t="shared" si="9"/>
        <v>2.3041771862097819E-2</v>
      </c>
      <c r="M46" s="236">
        <f t="shared" si="9"/>
        <v>2.2693759481491896E-2</v>
      </c>
      <c r="N46" s="236">
        <f t="shared" si="9"/>
        <v>2.3098121038452029E-2</v>
      </c>
      <c r="O46" s="236">
        <f t="shared" si="9"/>
        <v>2.3815781819660185E-2</v>
      </c>
      <c r="P46" s="236">
        <f t="shared" si="9"/>
        <v>2.3763938771135553E-2</v>
      </c>
      <c r="Q46" s="236">
        <f t="shared" si="9"/>
        <v>2.4270528193303924E-2</v>
      </c>
      <c r="R46" s="236">
        <f t="shared" si="9"/>
        <v>2.4071977582894824E-2</v>
      </c>
      <c r="S46" s="236">
        <f t="shared" si="9"/>
        <v>2.3313816787076329E-2</v>
      </c>
      <c r="T46" s="236">
        <f t="shared" si="9"/>
        <v>2.3595514457335345E-2</v>
      </c>
      <c r="U46" s="236">
        <f t="shared" si="9"/>
        <v>2.3688748653546709E-2</v>
      </c>
      <c r="V46" s="236">
        <f t="shared" si="9"/>
        <v>2.3477621829353257E-2</v>
      </c>
      <c r="W46" s="236">
        <f t="shared" si="9"/>
        <v>2.3705079577045034E-2</v>
      </c>
    </row>
    <row r="47" spans="1:23" ht="12" customHeight="1" x14ac:dyDescent="0.25">
      <c r="A47" s="40" t="str">
        <f>$A$16</f>
        <v>Steam processes</v>
      </c>
      <c r="B47" s="237">
        <f t="shared" ref="B47:W47" si="10">IF(B16=0,0,B16/B$5)</f>
        <v>0.37684913487658239</v>
      </c>
      <c r="C47" s="237">
        <f t="shared" si="10"/>
        <v>0.38730504722980996</v>
      </c>
      <c r="D47" s="237">
        <f t="shared" si="10"/>
        <v>0.39605676498245712</v>
      </c>
      <c r="E47" s="237">
        <f t="shared" si="10"/>
        <v>0.40614687568737956</v>
      </c>
      <c r="F47" s="237">
        <f t="shared" si="10"/>
        <v>0.36372323658669714</v>
      </c>
      <c r="G47" s="237">
        <f t="shared" si="10"/>
        <v>0.37128173054095043</v>
      </c>
      <c r="H47" s="237">
        <f t="shared" si="10"/>
        <v>0.36744101175063015</v>
      </c>
      <c r="I47" s="237">
        <f t="shared" si="10"/>
        <v>0.34786982255938143</v>
      </c>
      <c r="J47" s="237">
        <f t="shared" si="10"/>
        <v>0.35169681343975878</v>
      </c>
      <c r="K47" s="237">
        <f t="shared" si="10"/>
        <v>0.37484585442071072</v>
      </c>
      <c r="L47" s="237">
        <f t="shared" si="10"/>
        <v>0.37161261718185357</v>
      </c>
      <c r="M47" s="237">
        <f t="shared" si="10"/>
        <v>0.35157479204059228</v>
      </c>
      <c r="N47" s="237">
        <f t="shared" si="10"/>
        <v>0.35733608554619384</v>
      </c>
      <c r="O47" s="237">
        <f t="shared" si="10"/>
        <v>0.37248958914074487</v>
      </c>
      <c r="P47" s="237">
        <f t="shared" si="10"/>
        <v>0.3656794535573456</v>
      </c>
      <c r="Q47" s="237">
        <f t="shared" si="10"/>
        <v>0.3655539685052771</v>
      </c>
      <c r="R47" s="237">
        <f t="shared" si="10"/>
        <v>0.36448500233932907</v>
      </c>
      <c r="S47" s="237">
        <f t="shared" si="10"/>
        <v>0.36330902096808554</v>
      </c>
      <c r="T47" s="237">
        <f t="shared" si="10"/>
        <v>0.36581547145275289</v>
      </c>
      <c r="U47" s="237">
        <f t="shared" si="10"/>
        <v>0.38232140867853465</v>
      </c>
      <c r="V47" s="237">
        <f t="shared" si="10"/>
        <v>0.39428212870107793</v>
      </c>
      <c r="W47" s="237">
        <f t="shared" si="10"/>
        <v>0.37215912901236331</v>
      </c>
    </row>
    <row r="48" spans="1:23" ht="12" customHeight="1" x14ac:dyDescent="0.25">
      <c r="A48" s="41" t="str">
        <f>$A$27</f>
        <v>Other processes</v>
      </c>
      <c r="B48" s="238">
        <f t="shared" ref="B48:W48" si="11">IF(B27=0,0,B27/B$5)</f>
        <v>0.54252700156568312</v>
      </c>
      <c r="C48" s="238">
        <f t="shared" si="11"/>
        <v>0.52801567680715511</v>
      </c>
      <c r="D48" s="238">
        <f t="shared" si="11"/>
        <v>0.51873522017436446</v>
      </c>
      <c r="E48" s="238">
        <f t="shared" si="11"/>
        <v>0.5100863359040182</v>
      </c>
      <c r="F48" s="238">
        <f t="shared" si="11"/>
        <v>0.54648659629623075</v>
      </c>
      <c r="G48" s="238">
        <f t="shared" si="11"/>
        <v>0.53602376287957298</v>
      </c>
      <c r="H48" s="238">
        <f t="shared" si="11"/>
        <v>0.53823466457008662</v>
      </c>
      <c r="I48" s="238">
        <f t="shared" si="11"/>
        <v>0.5579447426379055</v>
      </c>
      <c r="J48" s="238">
        <f t="shared" si="11"/>
        <v>0.54812718156499829</v>
      </c>
      <c r="K48" s="238">
        <f t="shared" si="11"/>
        <v>0.52238947785464573</v>
      </c>
      <c r="L48" s="238">
        <f t="shared" si="11"/>
        <v>0.52734358175860818</v>
      </c>
      <c r="M48" s="238">
        <f t="shared" si="11"/>
        <v>0.54603713642255491</v>
      </c>
      <c r="N48" s="238">
        <f t="shared" si="11"/>
        <v>0.53730014422718486</v>
      </c>
      <c r="O48" s="238">
        <f t="shared" si="11"/>
        <v>0.52016767656971052</v>
      </c>
      <c r="P48" s="238">
        <f t="shared" si="11"/>
        <v>0.52715828887444882</v>
      </c>
      <c r="Q48" s="238">
        <f t="shared" si="11"/>
        <v>0.52332479096413143</v>
      </c>
      <c r="R48" s="238">
        <f t="shared" si="11"/>
        <v>0.52537463605521983</v>
      </c>
      <c r="S48" s="238">
        <f t="shared" si="11"/>
        <v>0.52958953034275469</v>
      </c>
      <c r="T48" s="238">
        <f t="shared" si="11"/>
        <v>0.52647843872697253</v>
      </c>
      <c r="U48" s="238">
        <f t="shared" si="11"/>
        <v>0.50967056433456281</v>
      </c>
      <c r="V48" s="238">
        <f t="shared" si="11"/>
        <v>0.49703952175056615</v>
      </c>
      <c r="W48" s="238">
        <f t="shared" si="11"/>
        <v>0.52160908273200324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PL: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6">
        <f t="shared" ref="B5:W5" si="0">SUM(B6:B10,B16,B27,B38)</f>
        <v>62815.430737607909</v>
      </c>
      <c r="C5" s="226">
        <f t="shared" si="0"/>
        <v>55540.358368493136</v>
      </c>
      <c r="D5" s="226">
        <f t="shared" si="0"/>
        <v>52201.695005340793</v>
      </c>
      <c r="E5" s="226">
        <f t="shared" si="0"/>
        <v>53051.248198062342</v>
      </c>
      <c r="F5" s="226">
        <f t="shared" si="0"/>
        <v>54729.640099873257</v>
      </c>
      <c r="G5" s="226">
        <f t="shared" si="0"/>
        <v>49260.412812649825</v>
      </c>
      <c r="H5" s="226">
        <f t="shared" si="0"/>
        <v>50765.432704038794</v>
      </c>
      <c r="I5" s="226">
        <f t="shared" si="0"/>
        <v>54843.997499988356</v>
      </c>
      <c r="J5" s="226">
        <f t="shared" si="0"/>
        <v>49533.144489826074</v>
      </c>
      <c r="K5" s="226">
        <f t="shared" si="0"/>
        <v>42560.637028513898</v>
      </c>
      <c r="L5" s="226">
        <f t="shared" si="0"/>
        <v>45275.167732859351</v>
      </c>
      <c r="M5" s="226">
        <f t="shared" si="0"/>
        <v>48556.174466004741</v>
      </c>
      <c r="N5" s="226">
        <f t="shared" si="0"/>
        <v>46071.383144223277</v>
      </c>
      <c r="O5" s="226">
        <f t="shared" si="0"/>
        <v>45434.344083169563</v>
      </c>
      <c r="P5" s="226">
        <f t="shared" si="0"/>
        <v>46681.36497959531</v>
      </c>
      <c r="Q5" s="226">
        <f t="shared" si="0"/>
        <v>45488.210377967618</v>
      </c>
      <c r="R5" s="226">
        <f t="shared" si="0"/>
        <v>46414.879000968423</v>
      </c>
      <c r="S5" s="226">
        <f t="shared" si="0"/>
        <v>49517.85744444665</v>
      </c>
      <c r="T5" s="226">
        <f t="shared" si="0"/>
        <v>50638.275340040796</v>
      </c>
      <c r="U5" s="226">
        <f t="shared" si="0"/>
        <v>50099.926927033041</v>
      </c>
      <c r="V5" s="226">
        <f t="shared" si="0"/>
        <v>47525.097472248031</v>
      </c>
      <c r="W5" s="226">
        <f t="shared" si="0"/>
        <v>48930.040706747328</v>
      </c>
      <c r="DA5" s="89"/>
    </row>
    <row r="6" spans="1:105" ht="12" customHeight="1" x14ac:dyDescent="0.25">
      <c r="A6" s="202" t="s">
        <v>92</v>
      </c>
      <c r="B6" s="227">
        <v>0</v>
      </c>
      <c r="C6" s="227">
        <v>0</v>
      </c>
      <c r="D6" s="227">
        <v>0</v>
      </c>
      <c r="E6" s="227">
        <v>0</v>
      </c>
      <c r="F6" s="227">
        <v>0</v>
      </c>
      <c r="G6" s="227">
        <v>0</v>
      </c>
      <c r="H6" s="227">
        <v>0</v>
      </c>
      <c r="I6" s="227">
        <v>0</v>
      </c>
      <c r="J6" s="227">
        <v>0</v>
      </c>
      <c r="K6" s="227">
        <v>0</v>
      </c>
      <c r="L6" s="227">
        <v>0</v>
      </c>
      <c r="M6" s="227">
        <v>0</v>
      </c>
      <c r="N6" s="227">
        <v>0</v>
      </c>
      <c r="O6" s="227">
        <v>0</v>
      </c>
      <c r="P6" s="227">
        <v>0</v>
      </c>
      <c r="Q6" s="227">
        <v>0</v>
      </c>
      <c r="R6" s="227">
        <v>0</v>
      </c>
      <c r="S6" s="227">
        <v>0</v>
      </c>
      <c r="T6" s="227">
        <v>0</v>
      </c>
      <c r="U6" s="227">
        <v>0</v>
      </c>
      <c r="V6" s="227">
        <v>0</v>
      </c>
      <c r="W6" s="227">
        <v>0</v>
      </c>
      <c r="DA6" s="174"/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/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/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/>
    </row>
    <row r="10" spans="1:105" ht="12" customHeight="1" x14ac:dyDescent="0.25">
      <c r="A10" s="36" t="s">
        <v>96</v>
      </c>
      <c r="B10" s="228">
        <f t="shared" ref="B10:W10" si="1">SUM(B11:B15)</f>
        <v>395.16942092434806</v>
      </c>
      <c r="C10" s="228">
        <f t="shared" si="1"/>
        <v>409.72980628512801</v>
      </c>
      <c r="D10" s="228">
        <f t="shared" si="1"/>
        <v>386.66455179199596</v>
      </c>
      <c r="E10" s="228">
        <f t="shared" si="1"/>
        <v>374.66874542338951</v>
      </c>
      <c r="F10" s="228">
        <f t="shared" si="1"/>
        <v>348.34217827393491</v>
      </c>
      <c r="G10" s="228">
        <f t="shared" si="1"/>
        <v>335.24895649502992</v>
      </c>
      <c r="H10" s="228">
        <f t="shared" si="1"/>
        <v>327.52767783532829</v>
      </c>
      <c r="I10" s="228">
        <f t="shared" si="1"/>
        <v>310.99374898487383</v>
      </c>
      <c r="J10" s="228">
        <f t="shared" si="1"/>
        <v>300.05480060219895</v>
      </c>
      <c r="K10" s="228">
        <f t="shared" si="1"/>
        <v>299.57678330633934</v>
      </c>
      <c r="L10" s="228">
        <f t="shared" si="1"/>
        <v>316.88848353235397</v>
      </c>
      <c r="M10" s="228">
        <f t="shared" si="1"/>
        <v>298.11033082705546</v>
      </c>
      <c r="N10" s="228">
        <f t="shared" si="1"/>
        <v>282.99934613807187</v>
      </c>
      <c r="O10" s="228">
        <f t="shared" si="1"/>
        <v>303.58052365784442</v>
      </c>
      <c r="P10" s="228">
        <f t="shared" si="1"/>
        <v>286.1227509335165</v>
      </c>
      <c r="Q10" s="228">
        <f t="shared" si="1"/>
        <v>263.03838883233806</v>
      </c>
      <c r="R10" s="228">
        <f t="shared" si="1"/>
        <v>265.94543993805968</v>
      </c>
      <c r="S10" s="228">
        <f t="shared" si="1"/>
        <v>287.964933080371</v>
      </c>
      <c r="T10" s="228">
        <f t="shared" si="1"/>
        <v>310.23158744047544</v>
      </c>
      <c r="U10" s="228">
        <f t="shared" si="1"/>
        <v>322.50054959417639</v>
      </c>
      <c r="V10" s="228">
        <f t="shared" si="1"/>
        <v>314.07157873613892</v>
      </c>
      <c r="W10" s="228">
        <f t="shared" si="1"/>
        <v>317.06994917367939</v>
      </c>
      <c r="DA10" s="90"/>
    </row>
    <row r="11" spans="1:105" ht="12" customHeight="1" x14ac:dyDescent="0.25">
      <c r="A11" s="37" t="s">
        <v>83</v>
      </c>
      <c r="B11" s="229">
        <v>116.77549373219071</v>
      </c>
      <c r="C11" s="229">
        <v>157.08155090358886</v>
      </c>
      <c r="D11" s="229">
        <v>142.24123542921689</v>
      </c>
      <c r="E11" s="229">
        <v>129.68051552385776</v>
      </c>
      <c r="F11" s="229">
        <v>104.2442185269794</v>
      </c>
      <c r="G11" s="229">
        <v>92.848243505033651</v>
      </c>
      <c r="H11" s="229">
        <v>85.148508681009361</v>
      </c>
      <c r="I11" s="229">
        <v>72.507129589473692</v>
      </c>
      <c r="J11" s="229">
        <v>69.884458187762021</v>
      </c>
      <c r="K11" s="229">
        <v>75.334675619697947</v>
      </c>
      <c r="L11" s="229">
        <v>68.024969824750698</v>
      </c>
      <c r="M11" s="229">
        <v>53.858325026094484</v>
      </c>
      <c r="N11" s="229">
        <v>49.202993122934977</v>
      </c>
      <c r="O11" s="229">
        <v>52.854641594418268</v>
      </c>
      <c r="P11" s="229">
        <v>39.711138200333686</v>
      </c>
      <c r="Q11" s="229">
        <v>28.483103144488968</v>
      </c>
      <c r="R11" s="229">
        <v>29.669628530144688</v>
      </c>
      <c r="S11" s="229">
        <v>31.542243197070274</v>
      </c>
      <c r="T11" s="229">
        <v>32.834791473159228</v>
      </c>
      <c r="U11" s="229">
        <v>35.675685114715222</v>
      </c>
      <c r="V11" s="229">
        <v>28.559849685506116</v>
      </c>
      <c r="W11" s="229">
        <v>14.238997294270307</v>
      </c>
      <c r="DA11" s="69"/>
    </row>
    <row r="12" spans="1:105" ht="12" customHeight="1" x14ac:dyDescent="0.25">
      <c r="A12" s="37" t="s">
        <v>72</v>
      </c>
      <c r="B12" s="229">
        <v>278.39392719215732</v>
      </c>
      <c r="C12" s="229">
        <v>252.64825538153917</v>
      </c>
      <c r="D12" s="229">
        <v>244.42331636277908</v>
      </c>
      <c r="E12" s="229">
        <v>244.98822989953177</v>
      </c>
      <c r="F12" s="229">
        <v>244.09795974695552</v>
      </c>
      <c r="G12" s="229">
        <v>242.40071298999626</v>
      </c>
      <c r="H12" s="229">
        <v>242.3791691543189</v>
      </c>
      <c r="I12" s="229">
        <v>238.48661939540014</v>
      </c>
      <c r="J12" s="229">
        <v>230.17034241443696</v>
      </c>
      <c r="K12" s="229">
        <v>224.24210768664139</v>
      </c>
      <c r="L12" s="229">
        <v>248.86351370760326</v>
      </c>
      <c r="M12" s="229">
        <v>244.25200580096097</v>
      </c>
      <c r="N12" s="229">
        <v>233.79635301513687</v>
      </c>
      <c r="O12" s="229">
        <v>250.72588206342616</v>
      </c>
      <c r="P12" s="229">
        <v>246.41161273318281</v>
      </c>
      <c r="Q12" s="229">
        <v>234.55528568784911</v>
      </c>
      <c r="R12" s="229">
        <v>236.27581140791497</v>
      </c>
      <c r="S12" s="229">
        <v>256.42268988330073</v>
      </c>
      <c r="T12" s="229">
        <v>277.39679596731622</v>
      </c>
      <c r="U12" s="229">
        <v>286.82486447946116</v>
      </c>
      <c r="V12" s="229">
        <v>285.51172905063282</v>
      </c>
      <c r="W12" s="229">
        <v>302.8309518794091</v>
      </c>
      <c r="DA12" s="69"/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/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/>
    </row>
    <row r="15" spans="1:105" ht="12" customHeight="1" x14ac:dyDescent="0.25">
      <c r="A15" s="38" t="s">
        <v>38</v>
      </c>
      <c r="B15" s="230">
        <v>0</v>
      </c>
      <c r="C15" s="230">
        <v>0</v>
      </c>
      <c r="D15" s="230">
        <v>0</v>
      </c>
      <c r="E15" s="230">
        <v>0</v>
      </c>
      <c r="F15" s="230">
        <v>0</v>
      </c>
      <c r="G15" s="230">
        <v>0</v>
      </c>
      <c r="H15" s="230">
        <v>0</v>
      </c>
      <c r="I15" s="230">
        <v>0</v>
      </c>
      <c r="J15" s="230">
        <v>0</v>
      </c>
      <c r="K15" s="230">
        <v>0</v>
      </c>
      <c r="L15" s="230">
        <v>0</v>
      </c>
      <c r="M15" s="230">
        <v>0</v>
      </c>
      <c r="N15" s="230">
        <v>0</v>
      </c>
      <c r="O15" s="230">
        <v>0</v>
      </c>
      <c r="P15" s="230">
        <v>0</v>
      </c>
      <c r="Q15" s="230">
        <v>0</v>
      </c>
      <c r="R15" s="230">
        <v>0</v>
      </c>
      <c r="S15" s="230">
        <v>0</v>
      </c>
      <c r="T15" s="230">
        <v>0</v>
      </c>
      <c r="U15" s="230">
        <v>0</v>
      </c>
      <c r="V15" s="230">
        <v>0</v>
      </c>
      <c r="W15" s="230">
        <v>0</v>
      </c>
      <c r="DA15" s="91"/>
    </row>
    <row r="16" spans="1:105" ht="12" customHeight="1" x14ac:dyDescent="0.25">
      <c r="A16" s="39" t="s">
        <v>98</v>
      </c>
      <c r="B16" s="231">
        <f t="shared" ref="B16:W16" si="2">SUM(B17:B26)</f>
        <v>14329.854405385617</v>
      </c>
      <c r="C16" s="231">
        <f t="shared" si="2"/>
        <v>13415.779371782619</v>
      </c>
      <c r="D16" s="231">
        <f t="shared" si="2"/>
        <v>13105.209651333445</v>
      </c>
      <c r="E16" s="231">
        <f t="shared" si="2"/>
        <v>11882.248058345827</v>
      </c>
      <c r="F16" s="231">
        <f t="shared" si="2"/>
        <v>12226.876201309882</v>
      </c>
      <c r="G16" s="231">
        <f t="shared" si="2"/>
        <v>11191.943571735437</v>
      </c>
      <c r="H16" s="231">
        <f t="shared" si="2"/>
        <v>11062.502747078301</v>
      </c>
      <c r="I16" s="231">
        <f t="shared" si="2"/>
        <v>10656.970573642955</v>
      </c>
      <c r="J16" s="231">
        <f t="shared" si="2"/>
        <v>10732.006886123459</v>
      </c>
      <c r="K16" s="231">
        <f t="shared" si="2"/>
        <v>10162.310060028078</v>
      </c>
      <c r="L16" s="231">
        <f t="shared" si="2"/>
        <v>10412.463287245972</v>
      </c>
      <c r="M16" s="231">
        <f t="shared" si="2"/>
        <v>10371.620928804514</v>
      </c>
      <c r="N16" s="231">
        <f t="shared" si="2"/>
        <v>10166.452148482374</v>
      </c>
      <c r="O16" s="231">
        <f t="shared" si="2"/>
        <v>10419.351993725426</v>
      </c>
      <c r="P16" s="231">
        <f t="shared" si="2"/>
        <v>10275.699359537828</v>
      </c>
      <c r="Q16" s="231">
        <f t="shared" si="2"/>
        <v>9633.4573379176709</v>
      </c>
      <c r="R16" s="231">
        <f t="shared" si="2"/>
        <v>9626.8140801602822</v>
      </c>
      <c r="S16" s="231">
        <f t="shared" si="2"/>
        <v>10243.013975488986</v>
      </c>
      <c r="T16" s="231">
        <f t="shared" si="2"/>
        <v>10280.029405597501</v>
      </c>
      <c r="U16" s="231">
        <f t="shared" si="2"/>
        <v>10370.321281765528</v>
      </c>
      <c r="V16" s="231">
        <f t="shared" si="2"/>
        <v>9757.5094929383667</v>
      </c>
      <c r="W16" s="231">
        <f t="shared" si="2"/>
        <v>10148.344044327156</v>
      </c>
      <c r="DA16" s="92"/>
    </row>
    <row r="17" spans="1:105" ht="12" customHeight="1" x14ac:dyDescent="0.25">
      <c r="A17" s="46" t="s">
        <v>30</v>
      </c>
      <c r="B17" s="232">
        <v>9011.5669091736891</v>
      </c>
      <c r="C17" s="232">
        <v>8491.6561521717813</v>
      </c>
      <c r="D17" s="232">
        <v>8138.4003374215981</v>
      </c>
      <c r="E17" s="232">
        <v>6645.6525249102124</v>
      </c>
      <c r="F17" s="232">
        <v>6562.1791247753026</v>
      </c>
      <c r="G17" s="232">
        <v>6304.4847115052207</v>
      </c>
      <c r="H17" s="232">
        <v>5615.7292774772641</v>
      </c>
      <c r="I17" s="232">
        <v>5439.3637349723112</v>
      </c>
      <c r="J17" s="232">
        <v>5838.6833080313027</v>
      </c>
      <c r="K17" s="232">
        <v>5484.3488641980402</v>
      </c>
      <c r="L17" s="232">
        <v>6044.0254868965776</v>
      </c>
      <c r="M17" s="232">
        <v>6233.2658704682872</v>
      </c>
      <c r="N17" s="232">
        <v>6098.6077946487821</v>
      </c>
      <c r="O17" s="232">
        <v>6063.0155158075213</v>
      </c>
      <c r="P17" s="232">
        <v>5988.0591142113772</v>
      </c>
      <c r="Q17" s="232">
        <v>5619.6195933029803</v>
      </c>
      <c r="R17" s="232">
        <v>5612.8467769151093</v>
      </c>
      <c r="S17" s="232">
        <v>5669.2052181042945</v>
      </c>
      <c r="T17" s="232">
        <v>5512.2227395076388</v>
      </c>
      <c r="U17" s="232">
        <v>5386.0284276265293</v>
      </c>
      <c r="V17" s="232">
        <v>4853.5123158352344</v>
      </c>
      <c r="W17" s="232">
        <v>4903.8366782981793</v>
      </c>
      <c r="DA17" s="73"/>
    </row>
    <row r="18" spans="1:105" ht="12" customHeight="1" x14ac:dyDescent="0.25">
      <c r="A18" s="46" t="s">
        <v>32</v>
      </c>
      <c r="B18" s="232">
        <v>1342.9151999996136</v>
      </c>
      <c r="C18" s="232">
        <v>1183.2479999995955</v>
      </c>
      <c r="D18" s="232">
        <v>1194.6527999995656</v>
      </c>
      <c r="E18" s="232">
        <v>1257.3791999995676</v>
      </c>
      <c r="F18" s="232">
        <v>1291.5935999996248</v>
      </c>
      <c r="G18" s="232">
        <v>1052.0927999996948</v>
      </c>
      <c r="H18" s="232">
        <v>1228.8671999995727</v>
      </c>
      <c r="I18" s="232">
        <v>1294.444799999522</v>
      </c>
      <c r="J18" s="232">
        <v>1103.4143999995433</v>
      </c>
      <c r="K18" s="232">
        <v>1203.2063999996712</v>
      </c>
      <c r="L18" s="232">
        <v>989.36639999971408</v>
      </c>
      <c r="M18" s="232">
        <v>707.09759999971766</v>
      </c>
      <c r="N18" s="232">
        <v>558.83519999981615</v>
      </c>
      <c r="O18" s="232">
        <v>689.99039999977003</v>
      </c>
      <c r="P18" s="232">
        <v>593.04959999971027</v>
      </c>
      <c r="Q18" s="232">
        <v>444.78719999978256</v>
      </c>
      <c r="R18" s="232">
        <v>461.89439999973951</v>
      </c>
      <c r="S18" s="232">
        <v>616.15282175969878</v>
      </c>
      <c r="T18" s="232">
        <v>597.15823103979119</v>
      </c>
      <c r="U18" s="232">
        <v>910.31682815972704</v>
      </c>
      <c r="V18" s="232">
        <v>996.35194367973361</v>
      </c>
      <c r="W18" s="232">
        <v>1132.2770457596773</v>
      </c>
      <c r="DA18" s="73"/>
    </row>
    <row r="19" spans="1:105" ht="12" customHeight="1" x14ac:dyDescent="0.25">
      <c r="A19" s="46" t="s">
        <v>33</v>
      </c>
      <c r="B19" s="232">
        <v>73.875926100895413</v>
      </c>
      <c r="C19" s="232">
        <v>74.969400091958406</v>
      </c>
      <c r="D19" s="232">
        <v>101.17402946832567</v>
      </c>
      <c r="E19" s="232">
        <v>100.93429304959211</v>
      </c>
      <c r="F19" s="232">
        <v>113.88764300856239</v>
      </c>
      <c r="G19" s="232">
        <v>105.73412795082615</v>
      </c>
      <c r="H19" s="232">
        <v>96.002324908498593</v>
      </c>
      <c r="I19" s="232">
        <v>84.983076200669018</v>
      </c>
      <c r="J19" s="232">
        <v>82.153408661616524</v>
      </c>
      <c r="K19" s="232">
        <v>76.02549903010852</v>
      </c>
      <c r="L19" s="232">
        <v>75.011009504162544</v>
      </c>
      <c r="M19" s="232">
        <v>75.481017985934884</v>
      </c>
      <c r="N19" s="232">
        <v>65.474247433363104</v>
      </c>
      <c r="O19" s="232">
        <v>78.509295797588251</v>
      </c>
      <c r="P19" s="232">
        <v>85.273830340285897</v>
      </c>
      <c r="Q19" s="232">
        <v>87.489237001242216</v>
      </c>
      <c r="R19" s="232">
        <v>99.612691922494676</v>
      </c>
      <c r="S19" s="232">
        <v>108.51354745268794</v>
      </c>
      <c r="T19" s="232">
        <v>107.03372300326517</v>
      </c>
      <c r="U19" s="232">
        <v>102.57492931734004</v>
      </c>
      <c r="V19" s="232">
        <v>101.10696087777949</v>
      </c>
      <c r="W19" s="232">
        <v>115.91353388602896</v>
      </c>
      <c r="DA19" s="73"/>
    </row>
    <row r="20" spans="1:105" ht="12" customHeight="1" x14ac:dyDescent="0.25">
      <c r="A20" s="46" t="s">
        <v>83</v>
      </c>
      <c r="B20" s="232">
        <v>590.83334151637905</v>
      </c>
      <c r="C20" s="232">
        <v>684.55886417005911</v>
      </c>
      <c r="D20" s="232">
        <v>635.77080597182794</v>
      </c>
      <c r="E20" s="232">
        <v>630.27638131794822</v>
      </c>
      <c r="F20" s="232">
        <v>606.56506403144033</v>
      </c>
      <c r="G20" s="232">
        <v>552.74714455370531</v>
      </c>
      <c r="H20" s="232">
        <v>527.29276760462631</v>
      </c>
      <c r="I20" s="232">
        <v>471.61076285488457</v>
      </c>
      <c r="J20" s="232">
        <v>491.85062219836283</v>
      </c>
      <c r="K20" s="232">
        <v>455.52019758922023</v>
      </c>
      <c r="L20" s="232">
        <v>407.70239797472777</v>
      </c>
      <c r="M20" s="232">
        <v>362.67058504186213</v>
      </c>
      <c r="N20" s="232">
        <v>372.74679380876853</v>
      </c>
      <c r="O20" s="232">
        <v>358.03075027548391</v>
      </c>
      <c r="P20" s="232">
        <v>276.12760848189873</v>
      </c>
      <c r="Q20" s="232">
        <v>225.75172976182452</v>
      </c>
      <c r="R20" s="232">
        <v>244.86336330157528</v>
      </c>
      <c r="S20" s="232">
        <v>254.70718807000236</v>
      </c>
      <c r="T20" s="232">
        <v>257.61912893773064</v>
      </c>
      <c r="U20" s="232">
        <v>254.8822210218743</v>
      </c>
      <c r="V20" s="232">
        <v>199.32927284948397</v>
      </c>
      <c r="W20" s="232">
        <v>164.48077368874084</v>
      </c>
      <c r="DA20" s="73"/>
    </row>
    <row r="21" spans="1:105" ht="12" customHeight="1" x14ac:dyDescent="0.25">
      <c r="A21" s="46" t="s">
        <v>70</v>
      </c>
      <c r="B21" s="232">
        <v>945.5516445506737</v>
      </c>
      <c r="C21" s="232">
        <v>721.44965504604545</v>
      </c>
      <c r="D21" s="232">
        <v>738.7402502010118</v>
      </c>
      <c r="E21" s="232">
        <v>646.84183958338588</v>
      </c>
      <c r="F21" s="232">
        <v>733.02165267292241</v>
      </c>
      <c r="G21" s="232">
        <v>613.89159563806754</v>
      </c>
      <c r="H21" s="232">
        <v>576.57856945154504</v>
      </c>
      <c r="I21" s="232">
        <v>496.23893515507535</v>
      </c>
      <c r="J21" s="232">
        <v>339.08902057616484</v>
      </c>
      <c r="K21" s="232">
        <v>309.87339678696418</v>
      </c>
      <c r="L21" s="232">
        <v>291.6021696387549</v>
      </c>
      <c r="M21" s="232">
        <v>307.65286255712323</v>
      </c>
      <c r="N21" s="232">
        <v>253.66522941654762</v>
      </c>
      <c r="O21" s="232">
        <v>217.89417422540163</v>
      </c>
      <c r="P21" s="232">
        <v>188.95415190248724</v>
      </c>
      <c r="Q21" s="232">
        <v>181.74199485748525</v>
      </c>
      <c r="R21" s="232">
        <v>172.74303459630255</v>
      </c>
      <c r="S21" s="232">
        <v>153.27654576531191</v>
      </c>
      <c r="T21" s="232">
        <v>145.73433283528453</v>
      </c>
      <c r="U21" s="232">
        <v>137.88597897545429</v>
      </c>
      <c r="V21" s="232">
        <v>120.22847858007233</v>
      </c>
      <c r="W21" s="232">
        <v>130.29021027154346</v>
      </c>
      <c r="DA21" s="73"/>
    </row>
    <row r="22" spans="1:105" ht="12" customHeight="1" x14ac:dyDescent="0.25">
      <c r="A22" s="46" t="s">
        <v>34</v>
      </c>
      <c r="B22" s="232">
        <v>105.8274845998565</v>
      </c>
      <c r="C22" s="232">
        <v>66.297115439940782</v>
      </c>
      <c r="D22" s="232">
        <v>51.339861359970975</v>
      </c>
      <c r="E22" s="232">
        <v>60.250525978028918</v>
      </c>
      <c r="F22" s="232">
        <v>31.292480337281219</v>
      </c>
      <c r="G22" s="232">
        <v>43.06818065890986</v>
      </c>
      <c r="H22" s="232">
        <v>46.992991302084576</v>
      </c>
      <c r="I22" s="232">
        <v>26.620876052020648</v>
      </c>
      <c r="J22" s="232">
        <v>18.480592087719586</v>
      </c>
      <c r="K22" s="232">
        <v>27.652512114987111</v>
      </c>
      <c r="L22" s="232">
        <v>33.646735383273217</v>
      </c>
      <c r="M22" s="232">
        <v>25.354747887171875</v>
      </c>
      <c r="N22" s="232">
        <v>122.43622454295345</v>
      </c>
      <c r="O22" s="232">
        <v>57.860238052158827</v>
      </c>
      <c r="P22" s="232">
        <v>100.35487100980362</v>
      </c>
      <c r="Q22" s="232">
        <v>98.148658723406939</v>
      </c>
      <c r="R22" s="232">
        <v>36.682149191398722</v>
      </c>
      <c r="S22" s="232">
        <v>31.152594855076686</v>
      </c>
      <c r="T22" s="232">
        <v>27.862417357929854</v>
      </c>
      <c r="U22" s="232">
        <v>27.491095879924725</v>
      </c>
      <c r="V22" s="232">
        <v>12.533992666008054</v>
      </c>
      <c r="W22" s="232">
        <v>15.266604349901879</v>
      </c>
      <c r="DA22" s="73"/>
    </row>
    <row r="23" spans="1:105" ht="12" customHeight="1" x14ac:dyDescent="0.25">
      <c r="A23" s="46" t="s">
        <v>72</v>
      </c>
      <c r="B23" s="232">
        <v>868.03344562159145</v>
      </c>
      <c r="C23" s="232">
        <v>906.64807401924531</v>
      </c>
      <c r="D23" s="232">
        <v>952.88910581877178</v>
      </c>
      <c r="E23" s="232">
        <v>1116.9028575268367</v>
      </c>
      <c r="F23" s="232">
        <v>1293.5633821279409</v>
      </c>
      <c r="G23" s="232">
        <v>1385.3427763981742</v>
      </c>
      <c r="H23" s="232">
        <v>1499.5421069515342</v>
      </c>
      <c r="I23" s="232">
        <v>1634.9871921213792</v>
      </c>
      <c r="J23" s="232">
        <v>1815.199609061852</v>
      </c>
      <c r="K23" s="232">
        <v>1779.9169824712117</v>
      </c>
      <c r="L23" s="232">
        <v>1888.301479153628</v>
      </c>
      <c r="M23" s="232">
        <v>1944.8142026244693</v>
      </c>
      <c r="N23" s="232">
        <v>2015.5868351952743</v>
      </c>
      <c r="O23" s="232">
        <v>2178.3574002821551</v>
      </c>
      <c r="P23" s="232">
        <v>2184.2969193136005</v>
      </c>
      <c r="Q23" s="232">
        <v>2248.5264426757012</v>
      </c>
      <c r="R23" s="232">
        <v>2308.231993946024</v>
      </c>
      <c r="S23" s="232">
        <v>2512.5295869707015</v>
      </c>
      <c r="T23" s="232">
        <v>2855.5197773309301</v>
      </c>
      <c r="U23" s="232">
        <v>2880.2633833165792</v>
      </c>
      <c r="V23" s="232">
        <v>2838.0189883265034</v>
      </c>
      <c r="W23" s="232">
        <v>3038.5581830169272</v>
      </c>
      <c r="DA23" s="73"/>
    </row>
    <row r="24" spans="1:105" ht="12" customHeight="1" x14ac:dyDescent="0.25">
      <c r="A24" s="46" t="s">
        <v>36</v>
      </c>
      <c r="B24" s="232">
        <v>1006.6709748617295</v>
      </c>
      <c r="C24" s="232">
        <v>937.95246635151568</v>
      </c>
      <c r="D24" s="232">
        <v>913.0432043772405</v>
      </c>
      <c r="E24" s="232">
        <v>938.12419840041014</v>
      </c>
      <c r="F24" s="232">
        <v>1200.9234501201831</v>
      </c>
      <c r="G24" s="232">
        <v>803.31949478765239</v>
      </c>
      <c r="H24" s="232">
        <v>822.18374005768214</v>
      </c>
      <c r="I24" s="232">
        <v>958.71638758506003</v>
      </c>
      <c r="J24" s="232">
        <v>791.61551472168867</v>
      </c>
      <c r="K24" s="232">
        <v>520.39657910317635</v>
      </c>
      <c r="L24" s="232">
        <v>537.29477995509978</v>
      </c>
      <c r="M24" s="232">
        <v>576.27543569029581</v>
      </c>
      <c r="N24" s="232">
        <v>559.60537229613794</v>
      </c>
      <c r="O24" s="232">
        <v>570.17181415963898</v>
      </c>
      <c r="P24" s="232">
        <v>646.05758043178821</v>
      </c>
      <c r="Q24" s="232">
        <v>540.59526718525751</v>
      </c>
      <c r="R24" s="232">
        <v>521.94394702973682</v>
      </c>
      <c r="S24" s="232">
        <v>577.96823546820315</v>
      </c>
      <c r="T24" s="232">
        <v>546.06299351905966</v>
      </c>
      <c r="U24" s="232">
        <v>486.89923931116931</v>
      </c>
      <c r="V24" s="232">
        <v>448.58901974137564</v>
      </c>
      <c r="W24" s="232">
        <v>462.17803289232251</v>
      </c>
      <c r="DA24" s="73"/>
    </row>
    <row r="25" spans="1:105" ht="12" customHeight="1" x14ac:dyDescent="0.25">
      <c r="A25" s="46" t="s">
        <v>73</v>
      </c>
      <c r="B25" s="232">
        <v>384.57947896118702</v>
      </c>
      <c r="C25" s="232">
        <v>348.99964449247682</v>
      </c>
      <c r="D25" s="232">
        <v>379.19925671513334</v>
      </c>
      <c r="E25" s="232">
        <v>485.88623757984743</v>
      </c>
      <c r="F25" s="232">
        <v>393.84980423662557</v>
      </c>
      <c r="G25" s="232">
        <v>331.26274024318707</v>
      </c>
      <c r="H25" s="232">
        <v>649.31376932549449</v>
      </c>
      <c r="I25" s="232">
        <v>250.00480870203242</v>
      </c>
      <c r="J25" s="232">
        <v>251.52041078520975</v>
      </c>
      <c r="K25" s="232">
        <v>305.36962873469798</v>
      </c>
      <c r="L25" s="232">
        <v>145.51282874003365</v>
      </c>
      <c r="M25" s="232">
        <v>139.00860654965308</v>
      </c>
      <c r="N25" s="232">
        <v>119.49445114072979</v>
      </c>
      <c r="O25" s="232">
        <v>205.52240512570779</v>
      </c>
      <c r="P25" s="232">
        <v>213.52568384687532</v>
      </c>
      <c r="Q25" s="232">
        <v>186.79721440999211</v>
      </c>
      <c r="R25" s="232">
        <v>167.9957232579026</v>
      </c>
      <c r="S25" s="232">
        <v>319.50823704300899</v>
      </c>
      <c r="T25" s="232">
        <v>230.81606206587094</v>
      </c>
      <c r="U25" s="232">
        <v>183.9791781569285</v>
      </c>
      <c r="V25" s="232">
        <v>187.83852038217611</v>
      </c>
      <c r="W25" s="232">
        <v>185.54298216383407</v>
      </c>
      <c r="DA25" s="73"/>
    </row>
    <row r="26" spans="1:105" ht="12" customHeight="1" x14ac:dyDescent="0.25">
      <c r="A26" s="46" t="s">
        <v>79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/>
    </row>
    <row r="27" spans="1:105" ht="12" customHeight="1" x14ac:dyDescent="0.25">
      <c r="A27" s="39" t="s">
        <v>105</v>
      </c>
      <c r="B27" s="231">
        <f t="shared" ref="B27:W27" si="3">SUM(B28:B37)</f>
        <v>30870.526851493745</v>
      </c>
      <c r="C27" s="231">
        <f t="shared" si="3"/>
        <v>26510.01071562873</v>
      </c>
      <c r="D27" s="231">
        <f t="shared" si="3"/>
        <v>24772.53282044144</v>
      </c>
      <c r="E27" s="231">
        <f t="shared" si="3"/>
        <v>25179.825581487203</v>
      </c>
      <c r="F27" s="231">
        <f t="shared" si="3"/>
        <v>25513.710221809066</v>
      </c>
      <c r="G27" s="231">
        <f t="shared" si="3"/>
        <v>22067.745495819756</v>
      </c>
      <c r="H27" s="231">
        <f t="shared" si="3"/>
        <v>22127.713965212664</v>
      </c>
      <c r="I27" s="231">
        <f t="shared" si="3"/>
        <v>24824.755745108218</v>
      </c>
      <c r="J27" s="231">
        <f t="shared" si="3"/>
        <v>20544.185363080578</v>
      </c>
      <c r="K27" s="231">
        <f t="shared" si="3"/>
        <v>17185.699135706487</v>
      </c>
      <c r="L27" s="231">
        <f t="shared" si="3"/>
        <v>18488.943901344817</v>
      </c>
      <c r="M27" s="231">
        <f t="shared" si="3"/>
        <v>19506.451263005289</v>
      </c>
      <c r="N27" s="231">
        <f t="shared" si="3"/>
        <v>18573.38834363464</v>
      </c>
      <c r="O27" s="231">
        <f t="shared" si="3"/>
        <v>18062.601804824924</v>
      </c>
      <c r="P27" s="231">
        <f t="shared" si="3"/>
        <v>18421.85494083081</v>
      </c>
      <c r="Q27" s="231">
        <f t="shared" si="3"/>
        <v>17684.440226807408</v>
      </c>
      <c r="R27" s="231">
        <f t="shared" si="3"/>
        <v>18533.922793116511</v>
      </c>
      <c r="S27" s="231">
        <f t="shared" si="3"/>
        <v>20432.742358042484</v>
      </c>
      <c r="T27" s="231">
        <f t="shared" si="3"/>
        <v>20861.617373762299</v>
      </c>
      <c r="U27" s="231">
        <f t="shared" si="3"/>
        <v>20371.044222028875</v>
      </c>
      <c r="V27" s="231">
        <f t="shared" si="3"/>
        <v>18707.386141946587</v>
      </c>
      <c r="W27" s="231">
        <f t="shared" si="3"/>
        <v>19582.532450050017</v>
      </c>
      <c r="DA27" s="92"/>
    </row>
    <row r="28" spans="1:105" ht="12" customHeight="1" x14ac:dyDescent="0.25">
      <c r="A28" s="18" t="s">
        <v>30</v>
      </c>
      <c r="B28" s="233">
        <v>13645.664148639476</v>
      </c>
      <c r="C28" s="233">
        <v>11168.151532494041</v>
      </c>
      <c r="D28" s="233">
        <v>9765.425390394219</v>
      </c>
      <c r="E28" s="233">
        <v>8733.8319226974709</v>
      </c>
      <c r="F28" s="233">
        <v>8504.9045061857141</v>
      </c>
      <c r="G28" s="233">
        <v>7438.377591413966</v>
      </c>
      <c r="H28" s="233">
        <v>7207.0868135400651</v>
      </c>
      <c r="I28" s="233">
        <v>8735.5310884107184</v>
      </c>
      <c r="J28" s="233">
        <v>7450.4805118516924</v>
      </c>
      <c r="K28" s="233">
        <v>6224.7748817085003</v>
      </c>
      <c r="L28" s="233">
        <v>6331.3451033856636</v>
      </c>
      <c r="M28" s="233">
        <v>6860.8187181359508</v>
      </c>
      <c r="N28" s="233">
        <v>6108.3587817023927</v>
      </c>
      <c r="O28" s="233">
        <v>5642.0053371171971</v>
      </c>
      <c r="P28" s="233">
        <v>5600.1248639615333</v>
      </c>
      <c r="Q28" s="233">
        <v>5141.4777634468546</v>
      </c>
      <c r="R28" s="233">
        <v>5014.4441555129297</v>
      </c>
      <c r="S28" s="233">
        <v>5499.3016161018386</v>
      </c>
      <c r="T28" s="233">
        <v>5678.4412960658256</v>
      </c>
      <c r="U28" s="233">
        <v>5736.5931828338189</v>
      </c>
      <c r="V28" s="233">
        <v>5102.1534936544376</v>
      </c>
      <c r="W28" s="233">
        <v>5393.2598874032792</v>
      </c>
      <c r="DA28" s="71"/>
    </row>
    <row r="29" spans="1:105" ht="12" customHeight="1" x14ac:dyDescent="0.25">
      <c r="A29" s="18" t="s">
        <v>40</v>
      </c>
      <c r="B29" s="233">
        <v>2261.3116085990032</v>
      </c>
      <c r="C29" s="233">
        <v>1761.7741019990681</v>
      </c>
      <c r="D29" s="233">
        <v>2176.987427998431</v>
      </c>
      <c r="E29" s="233">
        <v>2311.251379798784</v>
      </c>
      <c r="F29" s="233">
        <v>2390.0059721988341</v>
      </c>
      <c r="G29" s="233">
        <v>1611.7098557988991</v>
      </c>
      <c r="H29" s="233">
        <v>1349.8262843986131</v>
      </c>
      <c r="I29" s="233">
        <v>524.50544519948835</v>
      </c>
      <c r="J29" s="233">
        <v>602.37960419951537</v>
      </c>
      <c r="K29" s="233">
        <v>279.59036819939053</v>
      </c>
      <c r="L29" s="233">
        <v>315.84973859967141</v>
      </c>
      <c r="M29" s="233">
        <v>820.34859059854887</v>
      </c>
      <c r="N29" s="233">
        <v>1017.291145198357</v>
      </c>
      <c r="O29" s="233">
        <v>1117.650817798296</v>
      </c>
      <c r="P29" s="233">
        <v>1030.5556667981209</v>
      </c>
      <c r="Q29" s="233">
        <v>1212.7302263986139</v>
      </c>
      <c r="R29" s="233">
        <v>927.00953399911896</v>
      </c>
      <c r="S29" s="233">
        <v>1241.8604615988149</v>
      </c>
      <c r="T29" s="233">
        <v>944.52902939919625</v>
      </c>
      <c r="U29" s="233">
        <v>115.31419019982231</v>
      </c>
      <c r="V29" s="233">
        <v>60.568444199940828</v>
      </c>
      <c r="W29" s="233">
        <v>79.806751199908035</v>
      </c>
      <c r="DA29" s="71"/>
    </row>
    <row r="30" spans="1:105" ht="12" customHeight="1" x14ac:dyDescent="0.25">
      <c r="A30" s="18" t="s">
        <v>33</v>
      </c>
      <c r="B30" s="233">
        <v>123.11018393899496</v>
      </c>
      <c r="C30" s="233">
        <v>125.00113802797267</v>
      </c>
      <c r="D30" s="233">
        <v>188.33525721159072</v>
      </c>
      <c r="E30" s="233">
        <v>176.63682699030269</v>
      </c>
      <c r="F30" s="233">
        <v>199.49888559132285</v>
      </c>
      <c r="G30" s="233">
        <v>136.02135636908142</v>
      </c>
      <c r="H30" s="233">
        <v>95.014247491376949</v>
      </c>
      <c r="I30" s="233">
        <v>85.141136679225795</v>
      </c>
      <c r="J30" s="233">
        <v>93.940114698273575</v>
      </c>
      <c r="K30" s="233">
        <v>92.325730049811213</v>
      </c>
      <c r="L30" s="233">
        <v>96.242870055755432</v>
      </c>
      <c r="M30" s="233">
        <v>92.87021109392083</v>
      </c>
      <c r="N30" s="233">
        <v>73.851158326525308</v>
      </c>
      <c r="O30" s="233">
        <v>86.939055642279698</v>
      </c>
      <c r="P30" s="233">
        <v>103.39527061961056</v>
      </c>
      <c r="Q30" s="233">
        <v>92.471912518614076</v>
      </c>
      <c r="R30" s="233">
        <v>103.56966143750553</v>
      </c>
      <c r="S30" s="233">
        <v>117.56971414729252</v>
      </c>
      <c r="T30" s="233">
        <v>120.28619763672299</v>
      </c>
      <c r="U30" s="233">
        <v>119.79335764267653</v>
      </c>
      <c r="V30" s="233">
        <v>111.82214660226555</v>
      </c>
      <c r="W30" s="233">
        <v>132.65061711399679</v>
      </c>
      <c r="DA30" s="71"/>
    </row>
    <row r="31" spans="1:105" ht="12" customHeight="1" x14ac:dyDescent="0.25">
      <c r="A31" s="18" t="s">
        <v>83</v>
      </c>
      <c r="B31" s="233">
        <v>936.52187583274508</v>
      </c>
      <c r="C31" s="233">
        <v>990.48193672748289</v>
      </c>
      <c r="D31" s="233">
        <v>987.19836608106516</v>
      </c>
      <c r="E31" s="233">
        <v>1049.8611178397064</v>
      </c>
      <c r="F31" s="233">
        <v>1016.165613843435</v>
      </c>
      <c r="G31" s="233">
        <v>1020.8396601429113</v>
      </c>
      <c r="H31" s="233">
        <v>1038.0620644364426</v>
      </c>
      <c r="I31" s="233">
        <v>963.00194827705673</v>
      </c>
      <c r="J31" s="233">
        <v>929.4538531348926</v>
      </c>
      <c r="K31" s="233">
        <v>906.56671499174604</v>
      </c>
      <c r="L31" s="233">
        <v>881.48108896203792</v>
      </c>
      <c r="M31" s="233">
        <v>882.92600669377373</v>
      </c>
      <c r="N31" s="233">
        <v>736.32933558981676</v>
      </c>
      <c r="O31" s="233">
        <v>663.97254345154749</v>
      </c>
      <c r="P31" s="233">
        <v>601.80071475889918</v>
      </c>
      <c r="Q31" s="233">
        <v>555.08539673520431</v>
      </c>
      <c r="R31" s="233">
        <v>573.02301564925847</v>
      </c>
      <c r="S31" s="233">
        <v>586.4017564538176</v>
      </c>
      <c r="T31" s="233">
        <v>620.30233275004275</v>
      </c>
      <c r="U31" s="233">
        <v>700.57900374477458</v>
      </c>
      <c r="V31" s="233">
        <v>603.45134482682295</v>
      </c>
      <c r="W31" s="233">
        <v>581.0249799786227</v>
      </c>
      <c r="DA31" s="71"/>
    </row>
    <row r="32" spans="1:105" ht="12" customHeight="1" x14ac:dyDescent="0.25">
      <c r="A32" s="18" t="s">
        <v>70</v>
      </c>
      <c r="B32" s="233">
        <v>1124.4961231285135</v>
      </c>
      <c r="C32" s="233">
        <v>851.41100823332511</v>
      </c>
      <c r="D32" s="233">
        <v>824.73971883832837</v>
      </c>
      <c r="E32" s="233">
        <v>860.35284945609874</v>
      </c>
      <c r="F32" s="233">
        <v>830.45803772656279</v>
      </c>
      <c r="G32" s="233">
        <v>640.01961204132317</v>
      </c>
      <c r="H32" s="233">
        <v>539.74605766797322</v>
      </c>
      <c r="I32" s="233">
        <v>426.2141100444926</v>
      </c>
      <c r="J32" s="233">
        <v>295.6838284635183</v>
      </c>
      <c r="K32" s="233">
        <v>272.17435553273606</v>
      </c>
      <c r="L32" s="233">
        <v>244.00548980100959</v>
      </c>
      <c r="M32" s="233">
        <v>234.14701360267279</v>
      </c>
      <c r="N32" s="233">
        <v>204.54264674342534</v>
      </c>
      <c r="O32" s="233">
        <v>172.20154713463629</v>
      </c>
      <c r="P32" s="233">
        <v>120.64581713750681</v>
      </c>
      <c r="Q32" s="233">
        <v>69.034005142457588</v>
      </c>
      <c r="R32" s="233">
        <v>71.841027323701368</v>
      </c>
      <c r="S32" s="233">
        <v>93.821684874701546</v>
      </c>
      <c r="T32" s="233">
        <v>75.59304148472448</v>
      </c>
      <c r="U32" s="233">
        <v>64.631802144564674</v>
      </c>
      <c r="V32" s="233">
        <v>68.530616619982283</v>
      </c>
      <c r="W32" s="233">
        <v>70.282106368495164</v>
      </c>
      <c r="DA32" s="71"/>
    </row>
    <row r="33" spans="1:105" ht="12" customHeight="1" x14ac:dyDescent="0.25">
      <c r="A33" s="18" t="s">
        <v>34</v>
      </c>
      <c r="B33" s="233">
        <v>0</v>
      </c>
      <c r="C33" s="233">
        <v>0</v>
      </c>
      <c r="D33" s="233">
        <v>0</v>
      </c>
      <c r="E33" s="233">
        <v>431.41126242173561</v>
      </c>
      <c r="F33" s="233">
        <v>315.98961102253747</v>
      </c>
      <c r="G33" s="233">
        <v>690.68320086082576</v>
      </c>
      <c r="H33" s="233">
        <v>350.5519515777122</v>
      </c>
      <c r="I33" s="233">
        <v>153.16331438788743</v>
      </c>
      <c r="J33" s="233">
        <v>112.66675919221217</v>
      </c>
      <c r="K33" s="233">
        <v>267.71423412484398</v>
      </c>
      <c r="L33" s="233">
        <v>172.5911636965854</v>
      </c>
      <c r="M33" s="233">
        <v>6.1676901927897347</v>
      </c>
      <c r="N33" s="233">
        <v>15.415853496324582</v>
      </c>
      <c r="O33" s="233">
        <v>12.318417547606369</v>
      </c>
      <c r="P33" s="233">
        <v>3.0834051898910495</v>
      </c>
      <c r="Q33" s="233">
        <v>2.9452704763504154</v>
      </c>
      <c r="R33" s="233">
        <v>92.324659368415183</v>
      </c>
      <c r="S33" s="233">
        <v>163.17784810482905</v>
      </c>
      <c r="T33" s="233">
        <v>185.97327884201107</v>
      </c>
      <c r="U33" s="233">
        <v>216.33730587997178</v>
      </c>
      <c r="V33" s="233">
        <v>140.76805057390607</v>
      </c>
      <c r="W33" s="233">
        <v>127.90204873004552</v>
      </c>
      <c r="DA33" s="71"/>
    </row>
    <row r="34" spans="1:105" ht="12" customHeight="1" x14ac:dyDescent="0.25">
      <c r="A34" s="18" t="s">
        <v>72</v>
      </c>
      <c r="B34" s="233">
        <v>4212.7326971855973</v>
      </c>
      <c r="C34" s="233">
        <v>4197.9956105988949</v>
      </c>
      <c r="D34" s="233">
        <v>4115.8007678182876</v>
      </c>
      <c r="E34" s="233">
        <v>4307.631012573197</v>
      </c>
      <c r="F34" s="233">
        <v>4828.9761881245449</v>
      </c>
      <c r="G34" s="233">
        <v>4936.0574906111588</v>
      </c>
      <c r="H34" s="233">
        <v>5161.1725038929162</v>
      </c>
      <c r="I34" s="233">
        <v>5358.6632984819789</v>
      </c>
      <c r="J34" s="233">
        <v>5045.1427085211481</v>
      </c>
      <c r="K34" s="233">
        <v>4858.2902398397646</v>
      </c>
      <c r="L34" s="233">
        <v>5118.9548671377288</v>
      </c>
      <c r="M34" s="233">
        <v>5263.7626915728288</v>
      </c>
      <c r="N34" s="233">
        <v>5154.0664917883578</v>
      </c>
      <c r="O34" s="233">
        <v>5163.1485076523859</v>
      </c>
      <c r="P34" s="233">
        <v>5081.1431779511267</v>
      </c>
      <c r="Q34" s="233">
        <v>5103.0407716339705</v>
      </c>
      <c r="R34" s="233">
        <v>5466.8919646446966</v>
      </c>
      <c r="S34" s="233">
        <v>5885.3409043037891</v>
      </c>
      <c r="T34" s="233">
        <v>6049.6350994992063</v>
      </c>
      <c r="U34" s="233">
        <v>6017.7348691212219</v>
      </c>
      <c r="V34" s="233">
        <v>5936.3351024607282</v>
      </c>
      <c r="W34" s="233">
        <v>6617.3436922215697</v>
      </c>
      <c r="DA34" s="71"/>
    </row>
    <row r="35" spans="1:105" ht="12" customHeight="1" x14ac:dyDescent="0.25">
      <c r="A35" s="18" t="s">
        <v>36</v>
      </c>
      <c r="B35" s="233">
        <v>8500.1041211311949</v>
      </c>
      <c r="C35" s="233">
        <v>7341.2003456409402</v>
      </c>
      <c r="D35" s="233">
        <v>6642.3663204152317</v>
      </c>
      <c r="E35" s="233">
        <v>7100.900239992282</v>
      </c>
      <c r="F35" s="233">
        <v>7169.1969770738197</v>
      </c>
      <c r="G35" s="233">
        <v>5115.9413372068057</v>
      </c>
      <c r="H35" s="233">
        <v>5456.3652351355422</v>
      </c>
      <c r="I35" s="233">
        <v>7503.4069860068812</v>
      </c>
      <c r="J35" s="233">
        <v>4917.4338436710659</v>
      </c>
      <c r="K35" s="233">
        <v>2645.1312576896098</v>
      </c>
      <c r="L35" s="233">
        <v>3281.5060992378271</v>
      </c>
      <c r="M35" s="233">
        <v>3053.736684301336</v>
      </c>
      <c r="N35" s="233">
        <v>3039.4950884958366</v>
      </c>
      <c r="O35" s="233">
        <v>2914.7983866346458</v>
      </c>
      <c r="P35" s="233">
        <v>3206.8727819594787</v>
      </c>
      <c r="Q35" s="233">
        <v>2856.6183528084848</v>
      </c>
      <c r="R35" s="233">
        <v>2856.3415569650997</v>
      </c>
      <c r="S35" s="233">
        <v>3043.6628584465434</v>
      </c>
      <c r="T35" s="233">
        <v>2757.2260173555933</v>
      </c>
      <c r="U35" s="233">
        <v>2831.5853427621851</v>
      </c>
      <c r="V35" s="233">
        <v>2234.5067093732532</v>
      </c>
      <c r="W35" s="233">
        <v>2400.7834507790967</v>
      </c>
      <c r="DA35" s="71"/>
    </row>
    <row r="36" spans="1:105" ht="12" customHeight="1" x14ac:dyDescent="0.25">
      <c r="A36" s="18" t="s">
        <v>73</v>
      </c>
      <c r="B36" s="233">
        <v>66.586093038216632</v>
      </c>
      <c r="C36" s="233">
        <v>73.99504190700884</v>
      </c>
      <c r="D36" s="233">
        <v>71.679571684286003</v>
      </c>
      <c r="E36" s="233">
        <v>207.94896971762455</v>
      </c>
      <c r="F36" s="233">
        <v>258.51443004229179</v>
      </c>
      <c r="G36" s="233">
        <v>478.09539137478532</v>
      </c>
      <c r="H36" s="233">
        <v>929.88880707202179</v>
      </c>
      <c r="I36" s="233">
        <v>1075.1284176204852</v>
      </c>
      <c r="J36" s="233">
        <v>1097.0041393482602</v>
      </c>
      <c r="K36" s="233">
        <v>1639.1313535700874</v>
      </c>
      <c r="L36" s="233">
        <v>2046.9674804685367</v>
      </c>
      <c r="M36" s="233">
        <v>2291.6736568134666</v>
      </c>
      <c r="N36" s="233">
        <v>2224.0378422936051</v>
      </c>
      <c r="O36" s="233">
        <v>2289.567191846329</v>
      </c>
      <c r="P36" s="233">
        <v>2674.2332424546457</v>
      </c>
      <c r="Q36" s="233">
        <v>2651.0365276468578</v>
      </c>
      <c r="R36" s="233">
        <v>3428.477218215784</v>
      </c>
      <c r="S36" s="233">
        <v>3801.6055140108556</v>
      </c>
      <c r="T36" s="233">
        <v>4429.6310807289747</v>
      </c>
      <c r="U36" s="233">
        <v>4568.4751676998367</v>
      </c>
      <c r="V36" s="233">
        <v>4449.2502336352491</v>
      </c>
      <c r="W36" s="233">
        <v>4179.4789162550051</v>
      </c>
      <c r="DA36" s="71"/>
    </row>
    <row r="37" spans="1:105" ht="12" customHeight="1" x14ac:dyDescent="0.25">
      <c r="A37" s="47" t="s">
        <v>38</v>
      </c>
      <c r="B37" s="234">
        <v>0</v>
      </c>
      <c r="C37" s="234">
        <v>0</v>
      </c>
      <c r="D37" s="234">
        <v>0</v>
      </c>
      <c r="E37" s="234">
        <v>0</v>
      </c>
      <c r="F37" s="234">
        <v>0</v>
      </c>
      <c r="G37" s="234">
        <v>0</v>
      </c>
      <c r="H37" s="234">
        <v>0</v>
      </c>
      <c r="I37" s="234">
        <v>0</v>
      </c>
      <c r="J37" s="234">
        <v>0</v>
      </c>
      <c r="K37" s="234">
        <v>0</v>
      </c>
      <c r="L37" s="234">
        <v>0</v>
      </c>
      <c r="M37" s="234">
        <v>0</v>
      </c>
      <c r="N37" s="234">
        <v>0</v>
      </c>
      <c r="O37" s="234">
        <v>0</v>
      </c>
      <c r="P37" s="234">
        <v>0</v>
      </c>
      <c r="Q37" s="234">
        <v>0</v>
      </c>
      <c r="R37" s="234">
        <v>0</v>
      </c>
      <c r="S37" s="234">
        <v>0</v>
      </c>
      <c r="T37" s="234">
        <v>0</v>
      </c>
      <c r="U37" s="234">
        <v>0</v>
      </c>
      <c r="V37" s="234">
        <v>0</v>
      </c>
      <c r="W37" s="234">
        <v>0</v>
      </c>
      <c r="DA37" s="86"/>
    </row>
    <row r="38" spans="1:105" ht="12" customHeight="1" x14ac:dyDescent="0.25">
      <c r="A38" s="42" t="s">
        <v>106</v>
      </c>
      <c r="B38" s="239">
        <f t="shared" ref="B38:W38" si="4">SUM(B39:B43)</f>
        <v>17219.8800598042</v>
      </c>
      <c r="C38" s="239">
        <f t="shared" si="4"/>
        <v>15204.838474796665</v>
      </c>
      <c r="D38" s="239">
        <f t="shared" si="4"/>
        <v>13937.287981773918</v>
      </c>
      <c r="E38" s="239">
        <f t="shared" si="4"/>
        <v>15614.505812805926</v>
      </c>
      <c r="F38" s="239">
        <f t="shared" si="4"/>
        <v>16640.711498480374</v>
      </c>
      <c r="G38" s="239">
        <f t="shared" si="4"/>
        <v>15665.474788599608</v>
      </c>
      <c r="H38" s="239">
        <f t="shared" si="4"/>
        <v>17247.688313912498</v>
      </c>
      <c r="I38" s="239">
        <f t="shared" si="4"/>
        <v>19051.277432252311</v>
      </c>
      <c r="J38" s="239">
        <f t="shared" si="4"/>
        <v>17956.897440019839</v>
      </c>
      <c r="K38" s="239">
        <f t="shared" si="4"/>
        <v>14913.051049472995</v>
      </c>
      <c r="L38" s="239">
        <f t="shared" si="4"/>
        <v>16056.872060736205</v>
      </c>
      <c r="M38" s="239">
        <f t="shared" si="4"/>
        <v>18379.991943367877</v>
      </c>
      <c r="N38" s="239">
        <f t="shared" si="4"/>
        <v>17048.543305968185</v>
      </c>
      <c r="O38" s="239">
        <f t="shared" si="4"/>
        <v>16648.809760961372</v>
      </c>
      <c r="P38" s="239">
        <f t="shared" si="4"/>
        <v>17697.687928293155</v>
      </c>
      <c r="Q38" s="239">
        <f t="shared" si="4"/>
        <v>17907.2744244102</v>
      </c>
      <c r="R38" s="239">
        <f t="shared" si="4"/>
        <v>17988.196687753571</v>
      </c>
      <c r="S38" s="239">
        <f t="shared" si="4"/>
        <v>18554.136177834807</v>
      </c>
      <c r="T38" s="239">
        <f t="shared" si="4"/>
        <v>19186.396973240517</v>
      </c>
      <c r="U38" s="239">
        <f t="shared" si="4"/>
        <v>19036.060873644463</v>
      </c>
      <c r="V38" s="239">
        <f t="shared" si="4"/>
        <v>18746.130258626941</v>
      </c>
      <c r="W38" s="239">
        <f t="shared" si="4"/>
        <v>18882.094263196479</v>
      </c>
      <c r="DA38" s="93"/>
    </row>
    <row r="39" spans="1:105" ht="12" customHeight="1" x14ac:dyDescent="0.25">
      <c r="A39" s="43" t="s">
        <v>107</v>
      </c>
      <c r="B39" s="240">
        <f>ISI!B$53</f>
        <v>2711.0840734560984</v>
      </c>
      <c r="C39" s="240">
        <f>ISI!C$53</f>
        <v>2199.559855913556</v>
      </c>
      <c r="D39" s="240">
        <f>ISI!D$53</f>
        <v>2070.5821736070548</v>
      </c>
      <c r="E39" s="240">
        <f>ISI!E$53</f>
        <v>2452.4147806330284</v>
      </c>
      <c r="F39" s="240">
        <f>ISI!F$53</f>
        <v>2617.8895115613427</v>
      </c>
      <c r="G39" s="240">
        <f>ISI!G$53</f>
        <v>1916.6607285298187</v>
      </c>
      <c r="H39" s="240">
        <f>ISI!H$53</f>
        <v>1999.1195736429031</v>
      </c>
      <c r="I39" s="240">
        <f>ISI!I$53</f>
        <v>2428.2620520110468</v>
      </c>
      <c r="J39" s="240">
        <f>ISI!J$53</f>
        <v>1947.4076861075082</v>
      </c>
      <c r="K39" s="240">
        <f>ISI!K$53</f>
        <v>1230.6572615007244</v>
      </c>
      <c r="L39" s="240">
        <f>ISI!L$53</f>
        <v>1423.2876584171374</v>
      </c>
      <c r="M39" s="240">
        <f>ISI!M$53</f>
        <v>1861.2810032075213</v>
      </c>
      <c r="N39" s="240">
        <f>ISI!N$53</f>
        <v>1824.2281547327316</v>
      </c>
      <c r="O39" s="240">
        <f>ISI!O$53</f>
        <v>1959.6278897195448</v>
      </c>
      <c r="P39" s="240">
        <f>ISI!P$53</f>
        <v>2264.4100104089207</v>
      </c>
      <c r="Q39" s="240">
        <f>ISI!Q$53</f>
        <v>2186.7904588775436</v>
      </c>
      <c r="R39" s="240">
        <f>ISI!R$53</f>
        <v>2196.9373141146684</v>
      </c>
      <c r="S39" s="240">
        <f>ISI!S$53</f>
        <v>1925.643936600374</v>
      </c>
      <c r="T39" s="240">
        <f>ISI!T$53</f>
        <v>2405.996972232143</v>
      </c>
      <c r="U39" s="240">
        <f>ISI!U$53</f>
        <v>2159.2416311321517</v>
      </c>
      <c r="V39" s="240">
        <f>ISI!V$53</f>
        <v>1615.2989534311655</v>
      </c>
      <c r="W39" s="240">
        <f>ISI!W$53</f>
        <v>1859.7186130637085</v>
      </c>
      <c r="DA39" s="83"/>
    </row>
    <row r="40" spans="1:105" ht="12" customHeight="1" x14ac:dyDescent="0.25">
      <c r="A40" s="44" t="s">
        <v>108</v>
      </c>
      <c r="B40" s="241">
        <f>NFM!B$72</f>
        <v>390.93993999999998</v>
      </c>
      <c r="C40" s="241">
        <f>NFM!C$72</f>
        <v>383.26080000000002</v>
      </c>
      <c r="D40" s="241">
        <f>NFM!D$72</f>
        <v>368.28699999999998</v>
      </c>
      <c r="E40" s="241">
        <f>NFM!E$72</f>
        <v>365.63499999999999</v>
      </c>
      <c r="F40" s="241">
        <f>NFM!F$72</f>
        <v>355.62378000000001</v>
      </c>
      <c r="G40" s="241">
        <f>NFM!G$72</f>
        <v>319.33983999999998</v>
      </c>
      <c r="H40" s="241">
        <f>NFM!H$72</f>
        <v>319.8072600000001</v>
      </c>
      <c r="I40" s="241">
        <f>NFM!I$72</f>
        <v>350.87398000000002</v>
      </c>
      <c r="J40" s="241">
        <f>NFM!J$72</f>
        <v>346.28848000000005</v>
      </c>
      <c r="K40" s="241">
        <f>NFM!K$72</f>
        <v>230.82104000000001</v>
      </c>
      <c r="L40" s="241">
        <f>NFM!L$72</f>
        <v>215.87072000000001</v>
      </c>
      <c r="M40" s="241">
        <f>NFM!M$72</f>
        <v>231.75955999999999</v>
      </c>
      <c r="N40" s="241">
        <f>NFM!N$72</f>
        <v>279.55004000000002</v>
      </c>
      <c r="O40" s="241">
        <f>NFM!O$72</f>
        <v>278.37227999999999</v>
      </c>
      <c r="P40" s="241">
        <f>NFM!P$72</f>
        <v>256.53140000000002</v>
      </c>
      <c r="Q40" s="241">
        <f>NFM!Q$72</f>
        <v>233.17004</v>
      </c>
      <c r="R40" s="241">
        <f>NFM!R$72</f>
        <v>218.46951999999999</v>
      </c>
      <c r="S40" s="241">
        <f>NFM!S$72</f>
        <v>204.41007999999999</v>
      </c>
      <c r="T40" s="241">
        <f>NFM!T$72</f>
        <v>202.05052000000001</v>
      </c>
      <c r="U40" s="241">
        <f>NFM!U$72</f>
        <v>217.61524</v>
      </c>
      <c r="V40" s="241">
        <f>NFM!V$72</f>
        <v>209.06968000000001</v>
      </c>
      <c r="W40" s="241">
        <f>NFM!W$72</f>
        <v>213.03139999999999</v>
      </c>
      <c r="DA40" s="94"/>
    </row>
    <row r="41" spans="1:105" ht="12" customHeight="1" x14ac:dyDescent="0.25">
      <c r="A41" s="44" t="s">
        <v>109</v>
      </c>
      <c r="B41" s="241">
        <f>CHI!B$78</f>
        <v>4410.7737756194147</v>
      </c>
      <c r="C41" s="241">
        <f>CHI!C$78</f>
        <v>4243.907850333334</v>
      </c>
      <c r="D41" s="241">
        <f>CHI!D$78</f>
        <v>3438.0681943333338</v>
      </c>
      <c r="E41" s="241">
        <f>CHI!E$78</f>
        <v>4636.0386605000003</v>
      </c>
      <c r="F41" s="241">
        <f>CHI!F$78</f>
        <v>4788.5941790000006</v>
      </c>
      <c r="G41" s="241">
        <f>CHI!G$78</f>
        <v>4886.779180866668</v>
      </c>
      <c r="H41" s="241">
        <f>CHI!H$78</f>
        <v>5210.7690327000009</v>
      </c>
      <c r="I41" s="241">
        <f>CHI!I$78</f>
        <v>5245.6992395333336</v>
      </c>
      <c r="J41" s="241">
        <f>CHI!J$78</f>
        <v>5051.9318817000012</v>
      </c>
      <c r="K41" s="241">
        <f>CHI!K$78</f>
        <v>4124.5509249333336</v>
      </c>
      <c r="L41" s="241">
        <f>CHI!L$78</f>
        <v>4335.4171402000002</v>
      </c>
      <c r="M41" s="241">
        <f>CHI!M$78</f>
        <v>4658.5706834000011</v>
      </c>
      <c r="N41" s="241">
        <f>CHI!N$78</f>
        <v>4694.3611560666659</v>
      </c>
      <c r="O41" s="241">
        <f>CHI!O$78</f>
        <v>4757.1623114666672</v>
      </c>
      <c r="P41" s="241">
        <f>CHI!P$78</f>
        <v>4838.0958252523315</v>
      </c>
      <c r="Q41" s="241">
        <f>CHI!Q$78</f>
        <v>5141.1334949037964</v>
      </c>
      <c r="R41" s="241">
        <f>CHI!R$78</f>
        <v>4902.8106411395102</v>
      </c>
      <c r="S41" s="241">
        <f>CHI!S$78</f>
        <v>5174.5793923174406</v>
      </c>
      <c r="T41" s="241">
        <f>CHI!T$78</f>
        <v>4620.0209219443204</v>
      </c>
      <c r="U41" s="241">
        <f>CHI!U$78</f>
        <v>4496.1709862138932</v>
      </c>
      <c r="V41" s="241">
        <f>CHI!V$78</f>
        <v>4866.959753109717</v>
      </c>
      <c r="W41" s="241">
        <f>CHI!W$78</f>
        <v>4553.4742668629142</v>
      </c>
      <c r="DA41" s="94"/>
    </row>
    <row r="42" spans="1:105" ht="12" customHeight="1" x14ac:dyDescent="0.25">
      <c r="A42" s="44" t="s">
        <v>110</v>
      </c>
      <c r="B42" s="241">
        <f>NMM!B$58</f>
        <v>9444.7102707286886</v>
      </c>
      <c r="C42" s="241">
        <f>NMM!C$58</f>
        <v>8108.6627685497742</v>
      </c>
      <c r="D42" s="241">
        <f>NMM!D$58</f>
        <v>7831.5858138335279</v>
      </c>
      <c r="E42" s="241">
        <f>NMM!E$58</f>
        <v>7938.7277716728977</v>
      </c>
      <c r="F42" s="241">
        <f>NMM!F$58</f>
        <v>8669.8856279190277</v>
      </c>
      <c r="G42" s="241">
        <f>NMM!G$58</f>
        <v>8355.7918392031206</v>
      </c>
      <c r="H42" s="241">
        <f>NMM!H$58</f>
        <v>9533.4002570274915</v>
      </c>
      <c r="I42" s="241">
        <f>NMM!I$58</f>
        <v>10803.738866122738</v>
      </c>
      <c r="J42" s="241">
        <f>NMM!J$58</f>
        <v>10380.137939349061</v>
      </c>
      <c r="K42" s="241">
        <f>NMM!K$58</f>
        <v>9100.2846432491624</v>
      </c>
      <c r="L42" s="241">
        <f>NMM!L$58</f>
        <v>9849.5389204612911</v>
      </c>
      <c r="M42" s="241">
        <f>NMM!M$58</f>
        <v>11390.625808295063</v>
      </c>
      <c r="N42" s="241">
        <f>NMM!N$58</f>
        <v>10020.060443537735</v>
      </c>
      <c r="O42" s="241">
        <f>NMM!O$58</f>
        <v>9416.4913788949016</v>
      </c>
      <c r="P42" s="241">
        <f>NMM!P$58</f>
        <v>10100.913884275094</v>
      </c>
      <c r="Q42" s="241">
        <f>NMM!Q$58</f>
        <v>10088.588499808493</v>
      </c>
      <c r="R42" s="241">
        <f>NMM!R$58</f>
        <v>10394.321312914861</v>
      </c>
      <c r="S42" s="241">
        <f>NMM!S$58</f>
        <v>10953.142351522099</v>
      </c>
      <c r="T42" s="241">
        <f>NMM!T$58</f>
        <v>11650.625383810526</v>
      </c>
      <c r="U42" s="241">
        <f>NMM!U$58</f>
        <v>11848.837188518573</v>
      </c>
      <c r="V42" s="241">
        <f>NMM!V$58</f>
        <v>11738.982690902654</v>
      </c>
      <c r="W42" s="241">
        <f>NMM!W$58</f>
        <v>11914.846775701089</v>
      </c>
      <c r="DA42" s="94"/>
    </row>
    <row r="43" spans="1:105" ht="12" customHeight="1" x14ac:dyDescent="0.25">
      <c r="A43" s="45" t="s">
        <v>111</v>
      </c>
      <c r="B43" s="242">
        <v>262.37200000000001</v>
      </c>
      <c r="C43" s="242">
        <v>269.44720000000001</v>
      </c>
      <c r="D43" s="242">
        <v>228.76480000000001</v>
      </c>
      <c r="E43" s="242">
        <v>221.68960000000001</v>
      </c>
      <c r="F43" s="242">
        <v>208.7184</v>
      </c>
      <c r="G43" s="242">
        <v>186.9032</v>
      </c>
      <c r="H43" s="242">
        <v>184.59219054210249</v>
      </c>
      <c r="I43" s="242">
        <v>222.70329458519211</v>
      </c>
      <c r="J43" s="242">
        <v>231.131452863269</v>
      </c>
      <c r="K43" s="242">
        <v>226.73717978977359</v>
      </c>
      <c r="L43" s="242">
        <v>232.75762165777559</v>
      </c>
      <c r="M43" s="242">
        <v>237.75488846528961</v>
      </c>
      <c r="N43" s="242">
        <v>230.34351163105231</v>
      </c>
      <c r="O43" s="242">
        <v>237.15590088025661</v>
      </c>
      <c r="P43" s="242">
        <v>237.7368083568075</v>
      </c>
      <c r="Q43" s="242">
        <v>257.59193082036501</v>
      </c>
      <c r="R43" s="242">
        <v>275.65789958453018</v>
      </c>
      <c r="S43" s="242">
        <v>296.36041739489008</v>
      </c>
      <c r="T43" s="242">
        <v>307.70317525352402</v>
      </c>
      <c r="U43" s="242">
        <v>314.19582777984363</v>
      </c>
      <c r="V43" s="242">
        <v>315.81918118340468</v>
      </c>
      <c r="W43" s="242">
        <v>341.02320756876833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5">
        <f t="shared" ref="B47:W47" si="5">SUM(B48:B55)</f>
        <v>1</v>
      </c>
      <c r="C47" s="235">
        <f t="shared" si="5"/>
        <v>1</v>
      </c>
      <c r="D47" s="235">
        <f t="shared" si="5"/>
        <v>1.0000000000000002</v>
      </c>
      <c r="E47" s="235">
        <f t="shared" si="5"/>
        <v>1</v>
      </c>
      <c r="F47" s="235">
        <f t="shared" si="5"/>
        <v>1</v>
      </c>
      <c r="G47" s="235">
        <f t="shared" si="5"/>
        <v>1.0000000000000002</v>
      </c>
      <c r="H47" s="235">
        <f t="shared" si="5"/>
        <v>1</v>
      </c>
      <c r="I47" s="235">
        <f t="shared" si="5"/>
        <v>1</v>
      </c>
      <c r="J47" s="235">
        <f t="shared" si="5"/>
        <v>1</v>
      </c>
      <c r="K47" s="235">
        <f t="shared" si="5"/>
        <v>1</v>
      </c>
      <c r="L47" s="235">
        <f t="shared" si="5"/>
        <v>1</v>
      </c>
      <c r="M47" s="235">
        <f t="shared" si="5"/>
        <v>0.99999999999999989</v>
      </c>
      <c r="N47" s="235">
        <f t="shared" si="5"/>
        <v>1</v>
      </c>
      <c r="O47" s="235">
        <f t="shared" si="5"/>
        <v>1</v>
      </c>
      <c r="P47" s="235">
        <f t="shared" si="5"/>
        <v>1</v>
      </c>
      <c r="Q47" s="235">
        <f t="shared" si="5"/>
        <v>1</v>
      </c>
      <c r="R47" s="235">
        <f t="shared" si="5"/>
        <v>1</v>
      </c>
      <c r="S47" s="235">
        <f t="shared" si="5"/>
        <v>1</v>
      </c>
      <c r="T47" s="235">
        <f t="shared" si="5"/>
        <v>1</v>
      </c>
      <c r="U47" s="235">
        <f t="shared" si="5"/>
        <v>1</v>
      </c>
      <c r="V47" s="235">
        <f t="shared" si="5"/>
        <v>1</v>
      </c>
      <c r="W47" s="235">
        <f t="shared" si="5"/>
        <v>1</v>
      </c>
      <c r="DA47" s="95"/>
    </row>
    <row r="48" spans="1:105" ht="12" customHeight="1" x14ac:dyDescent="0.25">
      <c r="A48" s="202" t="s">
        <v>92</v>
      </c>
      <c r="B48" s="236">
        <f t="shared" ref="B48:W48" si="6">IF(B6=0,0,B6/B$5)</f>
        <v>0</v>
      </c>
      <c r="C48" s="236">
        <f t="shared" si="6"/>
        <v>0</v>
      </c>
      <c r="D48" s="236">
        <f t="shared" si="6"/>
        <v>0</v>
      </c>
      <c r="E48" s="236">
        <f t="shared" si="6"/>
        <v>0</v>
      </c>
      <c r="F48" s="236">
        <f t="shared" si="6"/>
        <v>0</v>
      </c>
      <c r="G48" s="236">
        <f t="shared" si="6"/>
        <v>0</v>
      </c>
      <c r="H48" s="236">
        <f t="shared" si="6"/>
        <v>0</v>
      </c>
      <c r="I48" s="236">
        <f t="shared" si="6"/>
        <v>0</v>
      </c>
      <c r="J48" s="236">
        <f t="shared" si="6"/>
        <v>0</v>
      </c>
      <c r="K48" s="236">
        <f t="shared" si="6"/>
        <v>0</v>
      </c>
      <c r="L48" s="236">
        <f t="shared" si="6"/>
        <v>0</v>
      </c>
      <c r="M48" s="236">
        <f t="shared" si="6"/>
        <v>0</v>
      </c>
      <c r="N48" s="236">
        <f t="shared" si="6"/>
        <v>0</v>
      </c>
      <c r="O48" s="236">
        <f t="shared" si="6"/>
        <v>0</v>
      </c>
      <c r="P48" s="236">
        <f t="shared" si="6"/>
        <v>0</v>
      </c>
      <c r="Q48" s="236">
        <f t="shared" si="6"/>
        <v>0</v>
      </c>
      <c r="R48" s="236">
        <f t="shared" si="6"/>
        <v>0</v>
      </c>
      <c r="S48" s="236">
        <f t="shared" si="6"/>
        <v>0</v>
      </c>
      <c r="T48" s="236">
        <f t="shared" si="6"/>
        <v>0</v>
      </c>
      <c r="U48" s="236">
        <f t="shared" si="6"/>
        <v>0</v>
      </c>
      <c r="V48" s="236">
        <f t="shared" si="6"/>
        <v>0</v>
      </c>
      <c r="W48" s="236">
        <f t="shared" si="6"/>
        <v>0</v>
      </c>
      <c r="DA48" s="174"/>
    </row>
    <row r="49" spans="1:105" ht="12" customHeight="1" x14ac:dyDescent="0.25">
      <c r="A49" s="202" t="s">
        <v>93</v>
      </c>
      <c r="B49" s="236">
        <f t="shared" ref="B49:W49" si="7">IF(B7=0,0,B7/B$5)</f>
        <v>0</v>
      </c>
      <c r="C49" s="236">
        <f t="shared" si="7"/>
        <v>0</v>
      </c>
      <c r="D49" s="236">
        <f t="shared" si="7"/>
        <v>0</v>
      </c>
      <c r="E49" s="236">
        <f t="shared" si="7"/>
        <v>0</v>
      </c>
      <c r="F49" s="236">
        <f t="shared" si="7"/>
        <v>0</v>
      </c>
      <c r="G49" s="236">
        <f t="shared" si="7"/>
        <v>0</v>
      </c>
      <c r="H49" s="236">
        <f t="shared" si="7"/>
        <v>0</v>
      </c>
      <c r="I49" s="236">
        <f t="shared" si="7"/>
        <v>0</v>
      </c>
      <c r="J49" s="236">
        <f t="shared" si="7"/>
        <v>0</v>
      </c>
      <c r="K49" s="236">
        <f t="shared" si="7"/>
        <v>0</v>
      </c>
      <c r="L49" s="236">
        <f t="shared" si="7"/>
        <v>0</v>
      </c>
      <c r="M49" s="236">
        <f t="shared" si="7"/>
        <v>0</v>
      </c>
      <c r="N49" s="236">
        <f t="shared" si="7"/>
        <v>0</v>
      </c>
      <c r="O49" s="236">
        <f t="shared" si="7"/>
        <v>0</v>
      </c>
      <c r="P49" s="236">
        <f t="shared" si="7"/>
        <v>0</v>
      </c>
      <c r="Q49" s="236">
        <f t="shared" si="7"/>
        <v>0</v>
      </c>
      <c r="R49" s="236">
        <f t="shared" si="7"/>
        <v>0</v>
      </c>
      <c r="S49" s="236">
        <f t="shared" si="7"/>
        <v>0</v>
      </c>
      <c r="T49" s="236">
        <f t="shared" si="7"/>
        <v>0</v>
      </c>
      <c r="U49" s="236">
        <f t="shared" si="7"/>
        <v>0</v>
      </c>
      <c r="V49" s="236">
        <f t="shared" si="7"/>
        <v>0</v>
      </c>
      <c r="W49" s="236">
        <f t="shared" si="7"/>
        <v>0</v>
      </c>
      <c r="DA49" s="174"/>
    </row>
    <row r="50" spans="1:105" ht="12" customHeight="1" x14ac:dyDescent="0.25">
      <c r="A50" s="202" t="s">
        <v>94</v>
      </c>
      <c r="B50" s="236">
        <f t="shared" ref="B50:W50" si="8">IF(B8=0,0,B8/B$5)</f>
        <v>0</v>
      </c>
      <c r="C50" s="236">
        <f t="shared" si="8"/>
        <v>0</v>
      </c>
      <c r="D50" s="236">
        <f t="shared" si="8"/>
        <v>0</v>
      </c>
      <c r="E50" s="236">
        <f t="shared" si="8"/>
        <v>0</v>
      </c>
      <c r="F50" s="236">
        <f t="shared" si="8"/>
        <v>0</v>
      </c>
      <c r="G50" s="236">
        <f t="shared" si="8"/>
        <v>0</v>
      </c>
      <c r="H50" s="236">
        <f t="shared" si="8"/>
        <v>0</v>
      </c>
      <c r="I50" s="236">
        <f t="shared" si="8"/>
        <v>0</v>
      </c>
      <c r="J50" s="236">
        <f t="shared" si="8"/>
        <v>0</v>
      </c>
      <c r="K50" s="236">
        <f t="shared" si="8"/>
        <v>0</v>
      </c>
      <c r="L50" s="236">
        <f t="shared" si="8"/>
        <v>0</v>
      </c>
      <c r="M50" s="236">
        <f t="shared" si="8"/>
        <v>0</v>
      </c>
      <c r="N50" s="236">
        <f t="shared" si="8"/>
        <v>0</v>
      </c>
      <c r="O50" s="236">
        <f t="shared" si="8"/>
        <v>0</v>
      </c>
      <c r="P50" s="236">
        <f t="shared" si="8"/>
        <v>0</v>
      </c>
      <c r="Q50" s="236">
        <f t="shared" si="8"/>
        <v>0</v>
      </c>
      <c r="R50" s="236">
        <f t="shared" si="8"/>
        <v>0</v>
      </c>
      <c r="S50" s="236">
        <f t="shared" si="8"/>
        <v>0</v>
      </c>
      <c r="T50" s="236">
        <f t="shared" si="8"/>
        <v>0</v>
      </c>
      <c r="U50" s="236">
        <f t="shared" si="8"/>
        <v>0</v>
      </c>
      <c r="V50" s="236">
        <f t="shared" si="8"/>
        <v>0</v>
      </c>
      <c r="W50" s="236">
        <f t="shared" si="8"/>
        <v>0</v>
      </c>
      <c r="DA50" s="174"/>
    </row>
    <row r="51" spans="1:105" ht="12" customHeight="1" x14ac:dyDescent="0.25">
      <c r="A51" s="202" t="s">
        <v>95</v>
      </c>
      <c r="B51" s="236">
        <f t="shared" ref="B51:W51" si="9">IF(B9=0,0,B9/B$5)</f>
        <v>0</v>
      </c>
      <c r="C51" s="236">
        <f t="shared" si="9"/>
        <v>0</v>
      </c>
      <c r="D51" s="236">
        <f t="shared" si="9"/>
        <v>0</v>
      </c>
      <c r="E51" s="236">
        <f t="shared" si="9"/>
        <v>0</v>
      </c>
      <c r="F51" s="236">
        <f t="shared" si="9"/>
        <v>0</v>
      </c>
      <c r="G51" s="236">
        <f t="shared" si="9"/>
        <v>0</v>
      </c>
      <c r="H51" s="236">
        <f t="shared" si="9"/>
        <v>0</v>
      </c>
      <c r="I51" s="236">
        <f t="shared" si="9"/>
        <v>0</v>
      </c>
      <c r="J51" s="236">
        <f t="shared" si="9"/>
        <v>0</v>
      </c>
      <c r="K51" s="236">
        <f t="shared" si="9"/>
        <v>0</v>
      </c>
      <c r="L51" s="236">
        <f t="shared" si="9"/>
        <v>0</v>
      </c>
      <c r="M51" s="236">
        <f t="shared" si="9"/>
        <v>0</v>
      </c>
      <c r="N51" s="236">
        <f t="shared" si="9"/>
        <v>0</v>
      </c>
      <c r="O51" s="236">
        <f t="shared" si="9"/>
        <v>0</v>
      </c>
      <c r="P51" s="236">
        <f t="shared" si="9"/>
        <v>0</v>
      </c>
      <c r="Q51" s="236">
        <f t="shared" si="9"/>
        <v>0</v>
      </c>
      <c r="R51" s="236">
        <f t="shared" si="9"/>
        <v>0</v>
      </c>
      <c r="S51" s="236">
        <f t="shared" si="9"/>
        <v>0</v>
      </c>
      <c r="T51" s="236">
        <f t="shared" si="9"/>
        <v>0</v>
      </c>
      <c r="U51" s="236">
        <f t="shared" si="9"/>
        <v>0</v>
      </c>
      <c r="V51" s="236">
        <f t="shared" si="9"/>
        <v>0</v>
      </c>
      <c r="W51" s="236">
        <f t="shared" si="9"/>
        <v>0</v>
      </c>
      <c r="DA51" s="174"/>
    </row>
    <row r="52" spans="1:105" ht="12" customHeight="1" x14ac:dyDescent="0.25">
      <c r="A52" s="202" t="s">
        <v>96</v>
      </c>
      <c r="B52" s="236">
        <f t="shared" ref="B52:W52" si="10">IF(B10=0,0,B10/B$5)</f>
        <v>6.2909609356186138E-3</v>
      </c>
      <c r="C52" s="236">
        <f t="shared" si="10"/>
        <v>7.3771545290849082E-3</v>
      </c>
      <c r="D52" s="236">
        <f t="shared" si="10"/>
        <v>7.4071263730504542E-3</v>
      </c>
      <c r="E52" s="236">
        <f t="shared" si="10"/>
        <v>7.0623926514338641E-3</v>
      </c>
      <c r="F52" s="236">
        <f t="shared" si="10"/>
        <v>6.3647810882414627E-3</v>
      </c>
      <c r="G52" s="236">
        <f t="shared" si="10"/>
        <v>6.8056465090958326E-3</v>
      </c>
      <c r="H52" s="236">
        <f t="shared" si="10"/>
        <v>6.4517854057268946E-3</v>
      </c>
      <c r="I52" s="236">
        <f t="shared" si="10"/>
        <v>5.6705157020135134E-3</v>
      </c>
      <c r="J52" s="236">
        <f t="shared" si="10"/>
        <v>6.0576570232448923E-3</v>
      </c>
      <c r="K52" s="236">
        <f t="shared" si="10"/>
        <v>7.038822823672377E-3</v>
      </c>
      <c r="L52" s="236">
        <f t="shared" si="10"/>
        <v>6.9991675216338487E-3</v>
      </c>
      <c r="M52" s="236">
        <f t="shared" si="10"/>
        <v>6.139493774077469E-3</v>
      </c>
      <c r="N52" s="236">
        <f t="shared" si="10"/>
        <v>6.1426275232970978E-3</v>
      </c>
      <c r="O52" s="236">
        <f t="shared" si="10"/>
        <v>6.6817410878019269E-3</v>
      </c>
      <c r="P52" s="236">
        <f t="shared" si="10"/>
        <v>6.1292713068390866E-3</v>
      </c>
      <c r="Q52" s="236">
        <f t="shared" si="10"/>
        <v>5.7825618252887274E-3</v>
      </c>
      <c r="R52" s="236">
        <f t="shared" si="10"/>
        <v>5.7297454105721323E-3</v>
      </c>
      <c r="S52" s="236">
        <f t="shared" si="10"/>
        <v>5.8153754613360356E-3</v>
      </c>
      <c r="T52" s="236">
        <f t="shared" si="10"/>
        <v>6.1264248309651353E-3</v>
      </c>
      <c r="U52" s="236">
        <f t="shared" si="10"/>
        <v>6.4371461072962313E-3</v>
      </c>
      <c r="V52" s="236">
        <f t="shared" si="10"/>
        <v>6.6085414957757624E-3</v>
      </c>
      <c r="W52" s="236">
        <f t="shared" si="10"/>
        <v>6.4800671447215099E-3</v>
      </c>
      <c r="DA52" s="174"/>
    </row>
    <row r="53" spans="1:105" ht="12" customHeight="1" x14ac:dyDescent="0.25">
      <c r="A53" s="40" t="str">
        <f>$A$16</f>
        <v>Steam processes</v>
      </c>
      <c r="B53" s="237">
        <f t="shared" ref="B53:W53" si="11">IF(B16=0,0,B16/B$5)</f>
        <v>0.22812634152337766</v>
      </c>
      <c r="C53" s="237">
        <f t="shared" si="11"/>
        <v>0.24155010457032097</v>
      </c>
      <c r="D53" s="237">
        <f t="shared" si="11"/>
        <v>0.25104950423530581</v>
      </c>
      <c r="E53" s="237">
        <f t="shared" si="11"/>
        <v>0.2239767858804087</v>
      </c>
      <c r="F53" s="237">
        <f t="shared" si="11"/>
        <v>0.22340501744571489</v>
      </c>
      <c r="G53" s="237">
        <f t="shared" si="11"/>
        <v>0.22719954894209499</v>
      </c>
      <c r="H53" s="237">
        <f t="shared" si="11"/>
        <v>0.21791408361615699</v>
      </c>
      <c r="I53" s="237">
        <f t="shared" si="11"/>
        <v>0.19431425606138972</v>
      </c>
      <c r="J53" s="237">
        <f t="shared" si="11"/>
        <v>0.21666314538798914</v>
      </c>
      <c r="K53" s="237">
        <f t="shared" si="11"/>
        <v>0.23877250834426522</v>
      </c>
      <c r="L53" s="237">
        <f t="shared" si="11"/>
        <v>0.22998177165645087</v>
      </c>
      <c r="M53" s="237">
        <f t="shared" si="11"/>
        <v>0.21360045437817424</v>
      </c>
      <c r="N53" s="237">
        <f t="shared" si="11"/>
        <v>0.2206673959984444</v>
      </c>
      <c r="O53" s="237">
        <f t="shared" si="11"/>
        <v>0.22932766399471607</v>
      </c>
      <c r="P53" s="237">
        <f t="shared" si="11"/>
        <v>0.22012422653085217</v>
      </c>
      <c r="Q53" s="237">
        <f t="shared" si="11"/>
        <v>0.21177921175337491</v>
      </c>
      <c r="R53" s="237">
        <f t="shared" si="11"/>
        <v>0.20740793227015464</v>
      </c>
      <c r="S53" s="237">
        <f t="shared" si="11"/>
        <v>0.20685495100389736</v>
      </c>
      <c r="T53" s="237">
        <f t="shared" si="11"/>
        <v>0.20300907439216942</v>
      </c>
      <c r="U53" s="237">
        <f t="shared" si="11"/>
        <v>0.20699274266146453</v>
      </c>
      <c r="V53" s="237">
        <f t="shared" si="11"/>
        <v>0.20531277181780005</v>
      </c>
      <c r="W53" s="237">
        <f t="shared" si="11"/>
        <v>0.20740518294577517</v>
      </c>
      <c r="DA53" s="96"/>
    </row>
    <row r="54" spans="1:105" ht="12" customHeight="1" x14ac:dyDescent="0.25">
      <c r="A54" s="41" t="str">
        <f>$A$27</f>
        <v>Other energy use related</v>
      </c>
      <c r="B54" s="238">
        <f t="shared" ref="B54:W54" si="12">IF(B27=0,0,B27/B$5)</f>
        <v>0.49144814401489739</v>
      </c>
      <c r="C54" s="238">
        <f t="shared" si="12"/>
        <v>0.47731076093789299</v>
      </c>
      <c r="D54" s="238">
        <f t="shared" si="12"/>
        <v>0.47455418483838396</v>
      </c>
      <c r="E54" s="238">
        <f t="shared" si="12"/>
        <v>0.47463210455445753</v>
      </c>
      <c r="F54" s="238">
        <f t="shared" si="12"/>
        <v>0.46617719713212863</v>
      </c>
      <c r="G54" s="238">
        <f t="shared" si="12"/>
        <v>0.44798133502756338</v>
      </c>
      <c r="H54" s="238">
        <f t="shared" si="12"/>
        <v>0.43588151989596313</v>
      </c>
      <c r="I54" s="238">
        <f t="shared" si="12"/>
        <v>0.45264307630226058</v>
      </c>
      <c r="J54" s="238">
        <f t="shared" si="12"/>
        <v>0.41475633284901342</v>
      </c>
      <c r="K54" s="238">
        <f t="shared" si="12"/>
        <v>0.40379327791059066</v>
      </c>
      <c r="L54" s="238">
        <f t="shared" si="12"/>
        <v>0.40836831373958887</v>
      </c>
      <c r="M54" s="238">
        <f t="shared" si="12"/>
        <v>0.40172957358208256</v>
      </c>
      <c r="N54" s="238">
        <f t="shared" si="12"/>
        <v>0.40314371039158808</v>
      </c>
      <c r="O54" s="238">
        <f t="shared" si="12"/>
        <v>0.3975539246645784</v>
      </c>
      <c r="P54" s="238">
        <f t="shared" si="12"/>
        <v>0.39462974034463449</v>
      </c>
      <c r="Q54" s="238">
        <f t="shared" si="12"/>
        <v>0.38876975110396805</v>
      </c>
      <c r="R54" s="238">
        <f t="shared" si="12"/>
        <v>0.39930994525979074</v>
      </c>
      <c r="S54" s="238">
        <f t="shared" si="12"/>
        <v>0.41263381358867707</v>
      </c>
      <c r="T54" s="238">
        <f t="shared" si="12"/>
        <v>0.41197329951848816</v>
      </c>
      <c r="U54" s="238">
        <f t="shared" si="12"/>
        <v>0.40660826215770424</v>
      </c>
      <c r="V54" s="238">
        <f t="shared" si="12"/>
        <v>0.39363172590799295</v>
      </c>
      <c r="W54" s="238">
        <f t="shared" si="12"/>
        <v>0.400214922513842</v>
      </c>
      <c r="DA54" s="97"/>
    </row>
    <row r="55" spans="1:105" ht="12" customHeight="1" x14ac:dyDescent="0.25">
      <c r="A55" s="42" t="s">
        <v>106</v>
      </c>
      <c r="B55" s="243">
        <f t="shared" ref="B55:W55" si="13">IF(B38=0,0,B38/B$5)</f>
        <v>0.27413455352610633</v>
      </c>
      <c r="C55" s="243">
        <f t="shared" si="13"/>
        <v>0.27376197996270124</v>
      </c>
      <c r="D55" s="243">
        <f t="shared" si="13"/>
        <v>0.26698918455325987</v>
      </c>
      <c r="E55" s="243">
        <f t="shared" si="13"/>
        <v>0.29432871691369994</v>
      </c>
      <c r="F55" s="243">
        <f t="shared" si="13"/>
        <v>0.30405300433391502</v>
      </c>
      <c r="G55" s="243">
        <f t="shared" si="13"/>
        <v>0.31801346952124593</v>
      </c>
      <c r="H55" s="243">
        <f t="shared" si="13"/>
        <v>0.33975261108215293</v>
      </c>
      <c r="I55" s="243">
        <f t="shared" si="13"/>
        <v>0.34737215193433624</v>
      </c>
      <c r="J55" s="243">
        <f t="shared" si="13"/>
        <v>0.36252286473975259</v>
      </c>
      <c r="K55" s="243">
        <f t="shared" si="13"/>
        <v>0.35039539092147182</v>
      </c>
      <c r="L55" s="243">
        <f t="shared" si="13"/>
        <v>0.35465074708232636</v>
      </c>
      <c r="M55" s="243">
        <f t="shared" si="13"/>
        <v>0.37853047826566566</v>
      </c>
      <c r="N55" s="243">
        <f t="shared" si="13"/>
        <v>0.37004626608667035</v>
      </c>
      <c r="O55" s="243">
        <f t="shared" si="13"/>
        <v>0.36643667025290372</v>
      </c>
      <c r="P55" s="243">
        <f t="shared" si="13"/>
        <v>0.37911676181767423</v>
      </c>
      <c r="Q55" s="243">
        <f t="shared" si="13"/>
        <v>0.39366847531736826</v>
      </c>
      <c r="R55" s="243">
        <f t="shared" si="13"/>
        <v>0.38755237705948248</v>
      </c>
      <c r="S55" s="243">
        <f t="shared" si="13"/>
        <v>0.3746958599460895</v>
      </c>
      <c r="T55" s="243">
        <f t="shared" si="13"/>
        <v>0.37889120125837722</v>
      </c>
      <c r="U55" s="243">
        <f t="shared" si="13"/>
        <v>0.37996184907353503</v>
      </c>
      <c r="V55" s="243">
        <f t="shared" si="13"/>
        <v>0.39444696077843122</v>
      </c>
      <c r="W55" s="243">
        <f t="shared" si="13"/>
        <v>0.38589982739566137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PL: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6">
        <f t="shared" ref="B3:W3" si="0">SUM(B4:B5)</f>
        <v>867.25552028030347</v>
      </c>
      <c r="C3" s="206">
        <f t="shared" si="0"/>
        <v>780.25858648264011</v>
      </c>
      <c r="D3" s="206">
        <f t="shared" si="0"/>
        <v>792.45408535793536</v>
      </c>
      <c r="E3" s="206">
        <f t="shared" si="0"/>
        <v>799.2747841060127</v>
      </c>
      <c r="F3" s="206">
        <f t="shared" si="0"/>
        <v>1532.4170619321847</v>
      </c>
      <c r="G3" s="206">
        <f t="shared" si="0"/>
        <v>1416.7061815859556</v>
      </c>
      <c r="H3" s="206">
        <f t="shared" si="0"/>
        <v>2088.2076409350911</v>
      </c>
      <c r="I3" s="206">
        <f t="shared" si="0"/>
        <v>2359.9269016529825</v>
      </c>
      <c r="J3" s="206">
        <f t="shared" si="0"/>
        <v>1382.7422205633131</v>
      </c>
      <c r="K3" s="206">
        <f t="shared" si="0"/>
        <v>1184.6472889227828</v>
      </c>
      <c r="L3" s="206">
        <f t="shared" si="0"/>
        <v>862.94017997100559</v>
      </c>
      <c r="M3" s="206">
        <f t="shared" si="0"/>
        <v>1290.6599509964014</v>
      </c>
      <c r="N3" s="206">
        <f t="shared" si="0"/>
        <v>1318.7899859956945</v>
      </c>
      <c r="O3" s="206">
        <f t="shared" si="0"/>
        <v>1287.2541868799306</v>
      </c>
      <c r="P3" s="206">
        <f t="shared" si="0"/>
        <v>1551.5076385077371</v>
      </c>
      <c r="Q3" s="206">
        <f t="shared" si="0"/>
        <v>1616.5778767565935</v>
      </c>
      <c r="R3" s="206">
        <f t="shared" si="0"/>
        <v>1717.3755930423752</v>
      </c>
      <c r="S3" s="206">
        <f t="shared" si="0"/>
        <v>1540.302947488912</v>
      </c>
      <c r="T3" s="206">
        <f t="shared" si="0"/>
        <v>1648.2220314281408</v>
      </c>
      <c r="U3" s="206">
        <f t="shared" si="0"/>
        <v>1347.2050991407461</v>
      </c>
      <c r="V3" s="206">
        <f t="shared" si="0"/>
        <v>1134.8377370962035</v>
      </c>
      <c r="W3" s="206">
        <f t="shared" si="0"/>
        <v>1647.7073733977388</v>
      </c>
      <c r="DA3" s="112"/>
    </row>
    <row r="4" spans="1:105" ht="12" customHeight="1" x14ac:dyDescent="0.25">
      <c r="A4" s="50" t="s">
        <v>41</v>
      </c>
      <c r="B4" s="244">
        <v>633.41682889565504</v>
      </c>
      <c r="C4" s="244">
        <v>564.52153398878806</v>
      </c>
      <c r="D4" s="244">
        <v>582.78042178049645</v>
      </c>
      <c r="E4" s="244">
        <v>567.49925075016802</v>
      </c>
      <c r="F4" s="244">
        <v>1051.4897309899609</v>
      </c>
      <c r="G4" s="244">
        <v>883.58876679571358</v>
      </c>
      <c r="H4" s="244">
        <v>1275.190471511916</v>
      </c>
      <c r="I4" s="244">
        <v>1454.9052127145569</v>
      </c>
      <c r="J4" s="244">
        <v>797.42235270472406</v>
      </c>
      <c r="K4" s="244">
        <v>582.11048653859382</v>
      </c>
      <c r="L4" s="244">
        <v>467.96365927711889</v>
      </c>
      <c r="M4" s="244">
        <v>700.92740262596521</v>
      </c>
      <c r="N4" s="244">
        <v>718.20341494555657</v>
      </c>
      <c r="O4" s="244">
        <v>761.11060539468679</v>
      </c>
      <c r="P4" s="244">
        <v>974.14104887843246</v>
      </c>
      <c r="Q4" s="244">
        <v>994.16799308909299</v>
      </c>
      <c r="R4" s="244">
        <v>1036.377088041377</v>
      </c>
      <c r="S4" s="244">
        <v>910.57056964756055</v>
      </c>
      <c r="T4" s="244">
        <v>938.54336659852731</v>
      </c>
      <c r="U4" s="244">
        <v>792.3065673359423</v>
      </c>
      <c r="V4" s="244">
        <v>613.2430778474378</v>
      </c>
      <c r="W4" s="244">
        <v>885.06995436327622</v>
      </c>
      <c r="DA4" s="83" t="s">
        <v>114</v>
      </c>
    </row>
    <row r="5" spans="1:105" ht="12" customHeight="1" x14ac:dyDescent="0.25">
      <c r="A5" s="49" t="s">
        <v>42</v>
      </c>
      <c r="B5" s="245">
        <v>233.8386913846484</v>
      </c>
      <c r="C5" s="245">
        <v>215.73705249385199</v>
      </c>
      <c r="D5" s="245">
        <v>209.6736635774389</v>
      </c>
      <c r="E5" s="245">
        <v>231.77553335584469</v>
      </c>
      <c r="F5" s="245">
        <v>480.92733094222382</v>
      </c>
      <c r="G5" s="245">
        <v>533.11741479024204</v>
      </c>
      <c r="H5" s="245">
        <v>813.01716942317535</v>
      </c>
      <c r="I5" s="245">
        <v>905.02168893842554</v>
      </c>
      <c r="J5" s="245">
        <v>585.31986785858908</v>
      </c>
      <c r="K5" s="245">
        <v>602.53680238418895</v>
      </c>
      <c r="L5" s="245">
        <v>394.9765206938867</v>
      </c>
      <c r="M5" s="245">
        <v>589.73254837043623</v>
      </c>
      <c r="N5" s="245">
        <v>600.58657105013788</v>
      </c>
      <c r="O5" s="245">
        <v>526.14358148524377</v>
      </c>
      <c r="P5" s="245">
        <v>577.3665896293046</v>
      </c>
      <c r="Q5" s="245">
        <v>622.40988366750048</v>
      </c>
      <c r="R5" s="245">
        <v>680.99850500099819</v>
      </c>
      <c r="S5" s="245">
        <v>629.73237784135142</v>
      </c>
      <c r="T5" s="245">
        <v>709.67866482961347</v>
      </c>
      <c r="U5" s="245">
        <v>554.89853180480384</v>
      </c>
      <c r="V5" s="245">
        <v>521.59465924876565</v>
      </c>
      <c r="W5" s="245">
        <v>762.6374190344626</v>
      </c>
      <c r="DA5" s="84" t="s">
        <v>115</v>
      </c>
    </row>
    <row r="6" spans="1:105" ht="12" customHeight="1" x14ac:dyDescent="0.25">
      <c r="A6" s="4"/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</row>
    <row r="7" spans="1:105" ht="12" customHeight="1" x14ac:dyDescent="0.25">
      <c r="A7" s="30" t="s">
        <v>116</v>
      </c>
      <c r="B7" s="206">
        <f t="shared" ref="B7:W7" si="1">SUM(B8:B9)</f>
        <v>10498</v>
      </c>
      <c r="C7" s="206">
        <f t="shared" si="1"/>
        <v>8809</v>
      </c>
      <c r="D7" s="206">
        <f t="shared" si="1"/>
        <v>8368</v>
      </c>
      <c r="E7" s="206">
        <f t="shared" si="1"/>
        <v>9107.384</v>
      </c>
      <c r="F7" s="206">
        <f t="shared" si="1"/>
        <v>10592.71</v>
      </c>
      <c r="G7" s="206">
        <f t="shared" si="1"/>
        <v>8335.8979999999992</v>
      </c>
      <c r="H7" s="206">
        <f t="shared" si="1"/>
        <v>10007.514999999999</v>
      </c>
      <c r="I7" s="206">
        <f t="shared" si="1"/>
        <v>10631.62083</v>
      </c>
      <c r="J7" s="206">
        <f t="shared" si="1"/>
        <v>9727.6119039999994</v>
      </c>
      <c r="K7" s="206">
        <f t="shared" si="1"/>
        <v>7128.482</v>
      </c>
      <c r="L7" s="206">
        <f t="shared" si="1"/>
        <v>7993.0240000000013</v>
      </c>
      <c r="M7" s="206">
        <f t="shared" si="1"/>
        <v>8779.1679999999997</v>
      </c>
      <c r="N7" s="206">
        <f t="shared" si="1"/>
        <v>8366.0220000000008</v>
      </c>
      <c r="O7" s="206">
        <f t="shared" si="1"/>
        <v>7950.3370000000014</v>
      </c>
      <c r="P7" s="206">
        <f t="shared" si="1"/>
        <v>8558.4670000000006</v>
      </c>
      <c r="Q7" s="206">
        <f t="shared" si="1"/>
        <v>9198.0280000000002</v>
      </c>
      <c r="R7" s="206">
        <f t="shared" si="1"/>
        <v>9001.2939999999999</v>
      </c>
      <c r="S7" s="206">
        <f t="shared" si="1"/>
        <v>10332.008</v>
      </c>
      <c r="T7" s="206">
        <f t="shared" si="1"/>
        <v>10166.777</v>
      </c>
      <c r="U7" s="206">
        <f t="shared" si="1"/>
        <v>8956.0630000000001</v>
      </c>
      <c r="V7" s="206">
        <f t="shared" si="1"/>
        <v>7855.8629999999994</v>
      </c>
      <c r="W7" s="206">
        <f t="shared" si="1"/>
        <v>8454.1090000000004</v>
      </c>
      <c r="DA7" s="112"/>
    </row>
    <row r="8" spans="1:105" ht="12" customHeight="1" x14ac:dyDescent="0.25">
      <c r="A8" s="50" t="s">
        <v>41</v>
      </c>
      <c r="B8" s="244">
        <v>7208</v>
      </c>
      <c r="C8" s="244">
        <v>5995</v>
      </c>
      <c r="D8" s="244">
        <v>5806.67</v>
      </c>
      <c r="E8" s="244">
        <v>6069.9879999999994</v>
      </c>
      <c r="F8" s="244">
        <v>6875.2469999999994</v>
      </c>
      <c r="G8" s="244">
        <v>4892.6709999999994</v>
      </c>
      <c r="H8" s="244">
        <v>5766.3749999999991</v>
      </c>
      <c r="I8" s="244">
        <v>6197.9098299999996</v>
      </c>
      <c r="J8" s="244">
        <v>5225.0759039999994</v>
      </c>
      <c r="K8" s="244">
        <v>3235.6660000000002</v>
      </c>
      <c r="L8" s="244">
        <v>3994.650000000001</v>
      </c>
      <c r="M8" s="244">
        <v>4423.6059999999998</v>
      </c>
      <c r="N8" s="244">
        <v>4234.4140000000007</v>
      </c>
      <c r="O8" s="244">
        <v>4399.4320000000007</v>
      </c>
      <c r="P8" s="244">
        <v>5066.9530000000004</v>
      </c>
      <c r="Q8" s="244">
        <v>5320.7800000000007</v>
      </c>
      <c r="R8" s="244">
        <v>5110.4309999999996</v>
      </c>
      <c r="S8" s="244">
        <v>5706.0860000000002</v>
      </c>
      <c r="T8" s="244">
        <v>5402.076</v>
      </c>
      <c r="U8" s="244">
        <v>4919.549</v>
      </c>
      <c r="V8" s="244">
        <v>3935.7869999999998</v>
      </c>
      <c r="W8" s="244">
        <v>4235.509</v>
      </c>
      <c r="DA8" s="83" t="s">
        <v>117</v>
      </c>
    </row>
    <row r="9" spans="1:105" ht="12" customHeight="1" x14ac:dyDescent="0.25">
      <c r="A9" s="49" t="s">
        <v>42</v>
      </c>
      <c r="B9" s="245">
        <v>3290</v>
      </c>
      <c r="C9" s="245">
        <v>2814</v>
      </c>
      <c r="D9" s="245">
        <v>2561.33</v>
      </c>
      <c r="E9" s="245">
        <v>3037.3960000000002</v>
      </c>
      <c r="F9" s="245">
        <v>3717.4630000000002</v>
      </c>
      <c r="G9" s="245">
        <v>3443.2269999999999</v>
      </c>
      <c r="H9" s="245">
        <v>4241.1400000000003</v>
      </c>
      <c r="I9" s="245">
        <v>4433.7110000000002</v>
      </c>
      <c r="J9" s="245">
        <v>4502.5360000000001</v>
      </c>
      <c r="K9" s="245">
        <v>3892.8159999999998</v>
      </c>
      <c r="L9" s="245">
        <v>3998.3739999999998</v>
      </c>
      <c r="M9" s="245">
        <v>4355.5619999999999</v>
      </c>
      <c r="N9" s="245">
        <v>4131.6080000000002</v>
      </c>
      <c r="O9" s="245">
        <v>3550.9050000000002</v>
      </c>
      <c r="P9" s="245">
        <v>3491.5140000000001</v>
      </c>
      <c r="Q9" s="245">
        <v>3877.248</v>
      </c>
      <c r="R9" s="245">
        <v>3890.8629999999998</v>
      </c>
      <c r="S9" s="245">
        <v>4625.9219999999996</v>
      </c>
      <c r="T9" s="245">
        <v>4764.701</v>
      </c>
      <c r="U9" s="245">
        <v>4036.5140000000001</v>
      </c>
      <c r="V9" s="245">
        <v>3920.076</v>
      </c>
      <c r="W9" s="245">
        <v>4218.6000000000004</v>
      </c>
      <c r="DA9" s="84" t="s">
        <v>118</v>
      </c>
    </row>
    <row r="10" spans="1:105" ht="12" customHeight="1" x14ac:dyDescent="0.25">
      <c r="A10" s="4"/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</row>
    <row r="11" spans="1:105" ht="12" customHeight="1" x14ac:dyDescent="0.25">
      <c r="A11" s="30" t="s">
        <v>119</v>
      </c>
      <c r="B11" s="206">
        <f t="shared" ref="B11:W11" si="2">SUM(B12:B13)</f>
        <v>11050.526315789473</v>
      </c>
      <c r="C11" s="206">
        <f t="shared" si="2"/>
        <v>11050.526315789473</v>
      </c>
      <c r="D11" s="206">
        <f t="shared" si="2"/>
        <v>10666.615614471319</v>
      </c>
      <c r="E11" s="206">
        <f t="shared" si="2"/>
        <v>11050.526315789473</v>
      </c>
      <c r="F11" s="206">
        <f t="shared" si="2"/>
        <v>11818.347718425783</v>
      </c>
      <c r="G11" s="206">
        <f t="shared" si="2"/>
        <v>11818.347718425783</v>
      </c>
      <c r="H11" s="206">
        <f t="shared" si="2"/>
        <v>12202.258419743939</v>
      </c>
      <c r="I11" s="206">
        <f t="shared" si="2"/>
        <v>12586.169121062092</v>
      </c>
      <c r="J11" s="206">
        <f t="shared" si="2"/>
        <v>11867.40058914234</v>
      </c>
      <c r="K11" s="206">
        <f t="shared" si="2"/>
        <v>11867.40058914234</v>
      </c>
      <c r="L11" s="206">
        <f t="shared" si="2"/>
        <v>11483.489887824186</v>
      </c>
      <c r="M11" s="206">
        <f t="shared" si="2"/>
        <v>11483.489887824186</v>
      </c>
      <c r="N11" s="206">
        <f t="shared" si="2"/>
        <v>10764.721355904432</v>
      </c>
      <c r="O11" s="206">
        <f t="shared" si="2"/>
        <v>10764.721355904432</v>
      </c>
      <c r="P11" s="206">
        <f t="shared" si="2"/>
        <v>10380.810654586277</v>
      </c>
      <c r="Q11" s="206">
        <f t="shared" si="2"/>
        <v>10380.810654586277</v>
      </c>
      <c r="R11" s="206">
        <f t="shared" si="2"/>
        <v>10380.810654586277</v>
      </c>
      <c r="S11" s="206">
        <f t="shared" si="2"/>
        <v>11148.632057222589</v>
      </c>
      <c r="T11" s="206">
        <f t="shared" si="2"/>
        <v>11532.542758540741</v>
      </c>
      <c r="U11" s="206">
        <f t="shared" si="2"/>
        <v>11532.542758540741</v>
      </c>
      <c r="V11" s="206">
        <f t="shared" si="2"/>
        <v>11532.542758540741</v>
      </c>
      <c r="W11" s="206">
        <f t="shared" si="2"/>
        <v>10813.77422662099</v>
      </c>
      <c r="DA11" s="112"/>
    </row>
    <row r="12" spans="1:105" ht="12" customHeight="1" x14ac:dyDescent="0.25">
      <c r="A12" s="50" t="s">
        <v>41</v>
      </c>
      <c r="B12" s="244">
        <v>7587.3684210526317</v>
      </c>
      <c r="C12" s="244">
        <v>7587.3684210526317</v>
      </c>
      <c r="D12" s="244">
        <v>7587.3684210526317</v>
      </c>
      <c r="E12" s="244">
        <v>7587.3684210526317</v>
      </c>
      <c r="F12" s="244">
        <v>7587.3684210526317</v>
      </c>
      <c r="G12" s="244">
        <v>7587.3684210526317</v>
      </c>
      <c r="H12" s="244">
        <v>7587.3684210526317</v>
      </c>
      <c r="I12" s="244">
        <v>7587.3684210526317</v>
      </c>
      <c r="J12" s="244">
        <v>6868.5998891328791</v>
      </c>
      <c r="K12" s="244">
        <v>6868.5998891328791</v>
      </c>
      <c r="L12" s="244">
        <v>6868.5998891328791</v>
      </c>
      <c r="M12" s="244">
        <v>6868.5998891328791</v>
      </c>
      <c r="N12" s="244">
        <v>6149.8313572131256</v>
      </c>
      <c r="O12" s="244">
        <v>6149.8313572131256</v>
      </c>
      <c r="P12" s="244">
        <v>6149.8313572131256</v>
      </c>
      <c r="Q12" s="244">
        <v>6149.8313572131256</v>
      </c>
      <c r="R12" s="244">
        <v>6149.8313572131256</v>
      </c>
      <c r="S12" s="244">
        <v>6149.8313572131256</v>
      </c>
      <c r="T12" s="244">
        <v>6149.8313572131256</v>
      </c>
      <c r="U12" s="244">
        <v>6149.8313572131256</v>
      </c>
      <c r="V12" s="244">
        <v>6149.8313572131256</v>
      </c>
      <c r="W12" s="244">
        <v>5431.0628252933739</v>
      </c>
      <c r="DA12" s="83" t="s">
        <v>120</v>
      </c>
    </row>
    <row r="13" spans="1:105" ht="12" customHeight="1" x14ac:dyDescent="0.25">
      <c r="A13" s="49" t="s">
        <v>42</v>
      </c>
      <c r="B13" s="245">
        <v>3463.1578947368421</v>
      </c>
      <c r="C13" s="245">
        <v>3463.1578947368421</v>
      </c>
      <c r="D13" s="245">
        <v>3079.2471934186869</v>
      </c>
      <c r="E13" s="245">
        <v>3463.1578947368421</v>
      </c>
      <c r="F13" s="245">
        <v>4230.9792973731519</v>
      </c>
      <c r="G13" s="245">
        <v>4230.9792973731519</v>
      </c>
      <c r="H13" s="245">
        <v>4614.8899986913066</v>
      </c>
      <c r="I13" s="245">
        <v>4998.8007000094613</v>
      </c>
      <c r="J13" s="245">
        <v>4998.8007000094613</v>
      </c>
      <c r="K13" s="245">
        <v>4998.8007000094613</v>
      </c>
      <c r="L13" s="245">
        <v>4614.8899986913066</v>
      </c>
      <c r="M13" s="245">
        <v>4614.8899986913066</v>
      </c>
      <c r="N13" s="245">
        <v>4614.8899986913066</v>
      </c>
      <c r="O13" s="245">
        <v>4614.8899986913066</v>
      </c>
      <c r="P13" s="245">
        <v>4230.9792973731519</v>
      </c>
      <c r="Q13" s="245">
        <v>4230.9792973731519</v>
      </c>
      <c r="R13" s="245">
        <v>4230.9792973731519</v>
      </c>
      <c r="S13" s="245">
        <v>4998.8007000094622</v>
      </c>
      <c r="T13" s="245">
        <v>5382.7114013276168</v>
      </c>
      <c r="U13" s="245">
        <v>5382.7114013276168</v>
      </c>
      <c r="V13" s="245">
        <v>5382.7114013276168</v>
      </c>
      <c r="W13" s="245">
        <v>5382.7114013276168</v>
      </c>
      <c r="DA13" s="84" t="s">
        <v>121</v>
      </c>
    </row>
    <row r="14" spans="1:105" ht="12" customHeight="1" x14ac:dyDescent="0.25">
      <c r="A14" s="108" t="s">
        <v>122</v>
      </c>
      <c r="B14" s="248"/>
      <c r="C14" s="213">
        <f t="shared" ref="C14:W14" si="3">SUM(C15:C16)</f>
        <v>0</v>
      </c>
      <c r="D14" s="213">
        <f t="shared" si="3"/>
        <v>0</v>
      </c>
      <c r="E14" s="213">
        <f t="shared" si="3"/>
        <v>383.91070131815508</v>
      </c>
      <c r="F14" s="213">
        <f t="shared" si="3"/>
        <v>1486.5899345560629</v>
      </c>
      <c r="G14" s="213">
        <f t="shared" si="3"/>
        <v>0</v>
      </c>
      <c r="H14" s="213">
        <f t="shared" si="3"/>
        <v>767.82140263631015</v>
      </c>
      <c r="I14" s="213">
        <f t="shared" si="3"/>
        <v>383.91070131815508</v>
      </c>
      <c r="J14" s="213">
        <f t="shared" si="3"/>
        <v>0</v>
      </c>
      <c r="K14" s="213">
        <f t="shared" si="3"/>
        <v>0</v>
      </c>
      <c r="L14" s="213">
        <f t="shared" si="3"/>
        <v>0</v>
      </c>
      <c r="M14" s="213">
        <f t="shared" si="3"/>
        <v>0</v>
      </c>
      <c r="N14" s="213">
        <f t="shared" si="3"/>
        <v>0</v>
      </c>
      <c r="O14" s="213">
        <f t="shared" si="3"/>
        <v>0</v>
      </c>
      <c r="P14" s="213">
        <f t="shared" si="3"/>
        <v>0</v>
      </c>
      <c r="Q14" s="213">
        <f t="shared" si="3"/>
        <v>0</v>
      </c>
      <c r="R14" s="213">
        <f t="shared" si="3"/>
        <v>0</v>
      </c>
      <c r="S14" s="213">
        <f t="shared" si="3"/>
        <v>1486.5899345560629</v>
      </c>
      <c r="T14" s="213">
        <f t="shared" si="3"/>
        <v>767.82140263631015</v>
      </c>
      <c r="U14" s="213">
        <f t="shared" si="3"/>
        <v>0</v>
      </c>
      <c r="V14" s="213">
        <f t="shared" si="3"/>
        <v>0</v>
      </c>
      <c r="W14" s="213">
        <f t="shared" si="3"/>
        <v>0</v>
      </c>
      <c r="DA14" s="109"/>
    </row>
    <row r="15" spans="1:105" ht="12" customHeight="1" x14ac:dyDescent="0.25">
      <c r="A15" s="51" t="s">
        <v>41</v>
      </c>
      <c r="B15" s="249">
        <v>0</v>
      </c>
      <c r="C15" s="244">
        <v>0</v>
      </c>
      <c r="D15" s="244">
        <v>0</v>
      </c>
      <c r="E15" s="244">
        <v>0</v>
      </c>
      <c r="F15" s="244">
        <v>718.7685319197526</v>
      </c>
      <c r="G15" s="244">
        <v>0</v>
      </c>
      <c r="H15" s="244">
        <v>0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718.7685319197526</v>
      </c>
      <c r="T15" s="244">
        <v>0</v>
      </c>
      <c r="U15" s="244">
        <v>0</v>
      </c>
      <c r="V15" s="244">
        <v>0</v>
      </c>
      <c r="W15" s="244">
        <v>0</v>
      </c>
      <c r="DA15" s="83" t="s">
        <v>123</v>
      </c>
    </row>
    <row r="16" spans="1:105" ht="12" customHeight="1" x14ac:dyDescent="0.25">
      <c r="A16" s="52" t="s">
        <v>42</v>
      </c>
      <c r="B16" s="250">
        <v>0</v>
      </c>
      <c r="C16" s="245">
        <v>0</v>
      </c>
      <c r="D16" s="245">
        <v>0</v>
      </c>
      <c r="E16" s="245">
        <v>383.91070131815508</v>
      </c>
      <c r="F16" s="245">
        <v>767.82140263631015</v>
      </c>
      <c r="G16" s="245">
        <v>0</v>
      </c>
      <c r="H16" s="245">
        <v>767.82140263631015</v>
      </c>
      <c r="I16" s="245">
        <v>383.91070131815508</v>
      </c>
      <c r="J16" s="245">
        <v>0</v>
      </c>
      <c r="K16" s="245">
        <v>0</v>
      </c>
      <c r="L16" s="245">
        <v>0</v>
      </c>
      <c r="M16" s="245">
        <v>0</v>
      </c>
      <c r="N16" s="245">
        <v>0</v>
      </c>
      <c r="O16" s="245">
        <v>0</v>
      </c>
      <c r="P16" s="245">
        <v>0</v>
      </c>
      <c r="Q16" s="245">
        <v>0</v>
      </c>
      <c r="R16" s="245">
        <v>0</v>
      </c>
      <c r="S16" s="245">
        <v>767.82140263631015</v>
      </c>
      <c r="T16" s="245">
        <v>767.82140263631015</v>
      </c>
      <c r="U16" s="245">
        <v>0</v>
      </c>
      <c r="V16" s="245">
        <v>0</v>
      </c>
      <c r="W16" s="245">
        <v>0</v>
      </c>
      <c r="DA16" s="84" t="s">
        <v>124</v>
      </c>
    </row>
    <row r="17" spans="1:105" ht="12" customHeight="1" x14ac:dyDescent="0.25">
      <c r="A17" s="108" t="s">
        <v>125</v>
      </c>
      <c r="B17" s="248"/>
      <c r="C17" s="213">
        <f t="shared" ref="C17:W17" si="4">SUM(C18:C19)</f>
        <v>0</v>
      </c>
      <c r="D17" s="213">
        <f t="shared" si="4"/>
        <v>383.91070131815513</v>
      </c>
      <c r="E17" s="213">
        <f t="shared" si="4"/>
        <v>0</v>
      </c>
      <c r="F17" s="213">
        <f t="shared" si="4"/>
        <v>718.76853191975351</v>
      </c>
      <c r="G17" s="213">
        <f t="shared" si="4"/>
        <v>0</v>
      </c>
      <c r="H17" s="213">
        <f t="shared" si="4"/>
        <v>383.91070131815559</v>
      </c>
      <c r="I17" s="213">
        <f t="shared" si="4"/>
        <v>0</v>
      </c>
      <c r="J17" s="213">
        <f t="shared" si="4"/>
        <v>718.7685319197526</v>
      </c>
      <c r="K17" s="213">
        <f t="shared" si="4"/>
        <v>0</v>
      </c>
      <c r="L17" s="213">
        <f t="shared" si="4"/>
        <v>383.91070131815468</v>
      </c>
      <c r="M17" s="213">
        <f t="shared" si="4"/>
        <v>0</v>
      </c>
      <c r="N17" s="213">
        <f t="shared" si="4"/>
        <v>718.76853191975351</v>
      </c>
      <c r="O17" s="213">
        <f t="shared" si="4"/>
        <v>0</v>
      </c>
      <c r="P17" s="213">
        <f t="shared" si="4"/>
        <v>383.91070131815468</v>
      </c>
      <c r="Q17" s="213">
        <f t="shared" si="4"/>
        <v>0</v>
      </c>
      <c r="R17" s="213">
        <f t="shared" si="4"/>
        <v>0</v>
      </c>
      <c r="S17" s="213">
        <f t="shared" si="4"/>
        <v>718.7685319197526</v>
      </c>
      <c r="T17" s="213">
        <f t="shared" si="4"/>
        <v>383.91070131815559</v>
      </c>
      <c r="U17" s="213">
        <f t="shared" si="4"/>
        <v>0</v>
      </c>
      <c r="V17" s="213">
        <f t="shared" si="4"/>
        <v>0</v>
      </c>
      <c r="W17" s="213">
        <f t="shared" si="4"/>
        <v>718.76853191975169</v>
      </c>
      <c r="DA17" s="109"/>
    </row>
    <row r="18" spans="1:105" ht="12" customHeight="1" x14ac:dyDescent="0.25">
      <c r="A18" s="51" t="s">
        <v>41</v>
      </c>
      <c r="B18" s="249"/>
      <c r="C18" s="244">
        <f t="shared" ref="C18:W18" si="5">B12+C15-C12</f>
        <v>0</v>
      </c>
      <c r="D18" s="244">
        <f t="shared" si="5"/>
        <v>0</v>
      </c>
      <c r="E18" s="244">
        <f t="shared" si="5"/>
        <v>0</v>
      </c>
      <c r="F18" s="244">
        <f t="shared" si="5"/>
        <v>718.76853191975351</v>
      </c>
      <c r="G18" s="244">
        <f t="shared" si="5"/>
        <v>0</v>
      </c>
      <c r="H18" s="244">
        <f t="shared" si="5"/>
        <v>0</v>
      </c>
      <c r="I18" s="244">
        <f t="shared" si="5"/>
        <v>0</v>
      </c>
      <c r="J18" s="244">
        <f t="shared" si="5"/>
        <v>718.7685319197526</v>
      </c>
      <c r="K18" s="244">
        <f t="shared" si="5"/>
        <v>0</v>
      </c>
      <c r="L18" s="244">
        <f t="shared" si="5"/>
        <v>0</v>
      </c>
      <c r="M18" s="244">
        <f t="shared" si="5"/>
        <v>0</v>
      </c>
      <c r="N18" s="244">
        <f t="shared" si="5"/>
        <v>718.76853191975351</v>
      </c>
      <c r="O18" s="244">
        <f t="shared" si="5"/>
        <v>0</v>
      </c>
      <c r="P18" s="244">
        <f t="shared" si="5"/>
        <v>0</v>
      </c>
      <c r="Q18" s="244">
        <f t="shared" si="5"/>
        <v>0</v>
      </c>
      <c r="R18" s="244">
        <f t="shared" si="5"/>
        <v>0</v>
      </c>
      <c r="S18" s="244">
        <f t="shared" si="5"/>
        <v>718.7685319197526</v>
      </c>
      <c r="T18" s="244">
        <f t="shared" si="5"/>
        <v>0</v>
      </c>
      <c r="U18" s="244">
        <f t="shared" si="5"/>
        <v>0</v>
      </c>
      <c r="V18" s="244">
        <f t="shared" si="5"/>
        <v>0</v>
      </c>
      <c r="W18" s="244">
        <f t="shared" si="5"/>
        <v>718.76853191975169</v>
      </c>
      <c r="DA18" s="83"/>
    </row>
    <row r="19" spans="1:105" ht="12" customHeight="1" x14ac:dyDescent="0.25">
      <c r="A19" s="52" t="s">
        <v>42</v>
      </c>
      <c r="B19" s="250"/>
      <c r="C19" s="245">
        <f t="shared" ref="C19:W19" si="6">B13+C16-C13</f>
        <v>0</v>
      </c>
      <c r="D19" s="245">
        <f t="shared" si="6"/>
        <v>383.91070131815513</v>
      </c>
      <c r="E19" s="245">
        <f t="shared" si="6"/>
        <v>0</v>
      </c>
      <c r="F19" s="245">
        <f t="shared" si="6"/>
        <v>0</v>
      </c>
      <c r="G19" s="245">
        <f t="shared" si="6"/>
        <v>0</v>
      </c>
      <c r="H19" s="245">
        <f t="shared" si="6"/>
        <v>383.91070131815559</v>
      </c>
      <c r="I19" s="245">
        <f t="shared" si="6"/>
        <v>0</v>
      </c>
      <c r="J19" s="245">
        <f t="shared" si="6"/>
        <v>0</v>
      </c>
      <c r="K19" s="245">
        <f t="shared" si="6"/>
        <v>0</v>
      </c>
      <c r="L19" s="245">
        <f t="shared" si="6"/>
        <v>383.91070131815468</v>
      </c>
      <c r="M19" s="245">
        <f t="shared" si="6"/>
        <v>0</v>
      </c>
      <c r="N19" s="245">
        <f t="shared" si="6"/>
        <v>0</v>
      </c>
      <c r="O19" s="245">
        <f t="shared" si="6"/>
        <v>0</v>
      </c>
      <c r="P19" s="245">
        <f t="shared" si="6"/>
        <v>383.91070131815468</v>
      </c>
      <c r="Q19" s="245">
        <f t="shared" si="6"/>
        <v>0</v>
      </c>
      <c r="R19" s="245">
        <f t="shared" si="6"/>
        <v>0</v>
      </c>
      <c r="S19" s="245">
        <f t="shared" si="6"/>
        <v>0</v>
      </c>
      <c r="T19" s="245">
        <f t="shared" si="6"/>
        <v>383.91070131815559</v>
      </c>
      <c r="U19" s="245">
        <f t="shared" si="6"/>
        <v>0</v>
      </c>
      <c r="V19" s="245">
        <f t="shared" si="6"/>
        <v>0</v>
      </c>
      <c r="W19" s="245">
        <f t="shared" si="6"/>
        <v>0</v>
      </c>
      <c r="DA19" s="84"/>
    </row>
    <row r="20" spans="1:105" ht="12" customHeight="1" x14ac:dyDescent="0.25">
      <c r="A20" s="30" t="s">
        <v>126</v>
      </c>
      <c r="B20" s="206">
        <f t="shared" ref="B20:W20" si="7">SUM(B21:B22)</f>
        <v>552.52631578947376</v>
      </c>
      <c r="C20" s="206">
        <f t="shared" si="7"/>
        <v>2241.5263157894738</v>
      </c>
      <c r="D20" s="206">
        <f t="shared" si="7"/>
        <v>2298.6156144713186</v>
      </c>
      <c r="E20" s="206">
        <f t="shared" si="7"/>
        <v>1943.1423157894742</v>
      </c>
      <c r="F20" s="206">
        <f t="shared" si="7"/>
        <v>1225.637718425784</v>
      </c>
      <c r="G20" s="206">
        <f t="shared" si="7"/>
        <v>3482.4497184257843</v>
      </c>
      <c r="H20" s="206">
        <f t="shared" si="7"/>
        <v>2194.7434197439388</v>
      </c>
      <c r="I20" s="206">
        <f t="shared" si="7"/>
        <v>1954.5482910620931</v>
      </c>
      <c r="J20" s="206">
        <f t="shared" si="7"/>
        <v>2139.7886851423409</v>
      </c>
      <c r="K20" s="206">
        <f t="shared" si="7"/>
        <v>4738.9185891423404</v>
      </c>
      <c r="L20" s="206">
        <f t="shared" si="7"/>
        <v>3490.4658878241848</v>
      </c>
      <c r="M20" s="206">
        <f t="shared" si="7"/>
        <v>2704.321887824186</v>
      </c>
      <c r="N20" s="206">
        <f t="shared" si="7"/>
        <v>2398.6993559044313</v>
      </c>
      <c r="O20" s="206">
        <f t="shared" si="7"/>
        <v>2814.3843559044312</v>
      </c>
      <c r="P20" s="206">
        <f t="shared" si="7"/>
        <v>1822.3436545862769</v>
      </c>
      <c r="Q20" s="206">
        <f t="shared" si="7"/>
        <v>1182.7826545862767</v>
      </c>
      <c r="R20" s="206">
        <f t="shared" si="7"/>
        <v>1379.516654586278</v>
      </c>
      <c r="S20" s="206">
        <f t="shared" si="7"/>
        <v>816.62405722258791</v>
      </c>
      <c r="T20" s="206">
        <f t="shared" si="7"/>
        <v>1365.7657585407424</v>
      </c>
      <c r="U20" s="206">
        <f t="shared" si="7"/>
        <v>2576.4797585407423</v>
      </c>
      <c r="V20" s="206">
        <f t="shared" si="7"/>
        <v>3676.6797585407426</v>
      </c>
      <c r="W20" s="206">
        <f t="shared" si="7"/>
        <v>2359.6652266209903</v>
      </c>
      <c r="DA20" s="112"/>
    </row>
    <row r="21" spans="1:105" ht="12" customHeight="1" x14ac:dyDescent="0.25">
      <c r="A21" s="50" t="s">
        <v>41</v>
      </c>
      <c r="B21" s="244">
        <f t="shared" ref="B21:W21" si="8">B12-B8</f>
        <v>379.36842105263167</v>
      </c>
      <c r="C21" s="244">
        <f t="shared" si="8"/>
        <v>1592.3684210526317</v>
      </c>
      <c r="D21" s="244">
        <f t="shared" si="8"/>
        <v>1780.6984210526316</v>
      </c>
      <c r="E21" s="244">
        <f t="shared" si="8"/>
        <v>1517.3804210526323</v>
      </c>
      <c r="F21" s="244">
        <f t="shared" si="8"/>
        <v>712.12142105263229</v>
      </c>
      <c r="G21" s="244">
        <f t="shared" si="8"/>
        <v>2694.6974210526323</v>
      </c>
      <c r="H21" s="244">
        <f t="shared" si="8"/>
        <v>1820.9934210526326</v>
      </c>
      <c r="I21" s="244">
        <f t="shared" si="8"/>
        <v>1389.4585910526321</v>
      </c>
      <c r="J21" s="244">
        <f t="shared" si="8"/>
        <v>1643.5239851328797</v>
      </c>
      <c r="K21" s="244">
        <f t="shared" si="8"/>
        <v>3632.9338891328789</v>
      </c>
      <c r="L21" s="244">
        <f t="shared" si="8"/>
        <v>2873.9498891328781</v>
      </c>
      <c r="M21" s="244">
        <f t="shared" si="8"/>
        <v>2444.9938891328793</v>
      </c>
      <c r="N21" s="244">
        <f t="shared" si="8"/>
        <v>1915.4173572131249</v>
      </c>
      <c r="O21" s="244">
        <f t="shared" si="8"/>
        <v>1750.3993572131249</v>
      </c>
      <c r="P21" s="244">
        <f t="shared" si="8"/>
        <v>1082.8783572131251</v>
      </c>
      <c r="Q21" s="244">
        <f t="shared" si="8"/>
        <v>829.0513572131249</v>
      </c>
      <c r="R21" s="244">
        <f t="shared" si="8"/>
        <v>1039.400357213126</v>
      </c>
      <c r="S21" s="244">
        <f t="shared" si="8"/>
        <v>443.74535721312532</v>
      </c>
      <c r="T21" s="244">
        <f t="shared" si="8"/>
        <v>747.75535721312554</v>
      </c>
      <c r="U21" s="244">
        <f t="shared" si="8"/>
        <v>1230.2823572131256</v>
      </c>
      <c r="V21" s="244">
        <f t="shared" si="8"/>
        <v>2214.0443572131257</v>
      </c>
      <c r="W21" s="244">
        <f t="shared" si="8"/>
        <v>1195.5538252933738</v>
      </c>
      <c r="DA21" s="83"/>
    </row>
    <row r="22" spans="1:105" ht="12" customHeight="1" x14ac:dyDescent="0.25">
      <c r="A22" s="49" t="s">
        <v>42</v>
      </c>
      <c r="B22" s="245">
        <f t="shared" ref="B22:W22" si="9">B13-B9</f>
        <v>173.15789473684208</v>
      </c>
      <c r="C22" s="245">
        <f t="shared" si="9"/>
        <v>649.15789473684208</v>
      </c>
      <c r="D22" s="245">
        <f t="shared" si="9"/>
        <v>517.91719341868702</v>
      </c>
      <c r="E22" s="245">
        <f t="shared" si="9"/>
        <v>425.7618947368419</v>
      </c>
      <c r="F22" s="245">
        <f t="shared" si="9"/>
        <v>513.5162973731517</v>
      </c>
      <c r="G22" s="245">
        <f t="shared" si="9"/>
        <v>787.75229737315203</v>
      </c>
      <c r="H22" s="245">
        <f t="shared" si="9"/>
        <v>373.74999869130625</v>
      </c>
      <c r="I22" s="245">
        <f t="shared" si="9"/>
        <v>565.08970000946101</v>
      </c>
      <c r="J22" s="245">
        <f t="shared" si="9"/>
        <v>496.26470000946119</v>
      </c>
      <c r="K22" s="245">
        <f t="shared" si="9"/>
        <v>1105.9847000094614</v>
      </c>
      <c r="L22" s="245">
        <f t="shared" si="9"/>
        <v>616.51599869130678</v>
      </c>
      <c r="M22" s="245">
        <f t="shared" si="9"/>
        <v>259.32799869130668</v>
      </c>
      <c r="N22" s="245">
        <f t="shared" si="9"/>
        <v>483.2819986913064</v>
      </c>
      <c r="O22" s="245">
        <f t="shared" si="9"/>
        <v>1063.9849986913064</v>
      </c>
      <c r="P22" s="245">
        <f t="shared" si="9"/>
        <v>739.46529737315177</v>
      </c>
      <c r="Q22" s="245">
        <f t="shared" si="9"/>
        <v>353.73129737315185</v>
      </c>
      <c r="R22" s="245">
        <f t="shared" si="9"/>
        <v>340.11629737315207</v>
      </c>
      <c r="S22" s="245">
        <f t="shared" si="9"/>
        <v>372.87870000946259</v>
      </c>
      <c r="T22" s="245">
        <f t="shared" si="9"/>
        <v>618.01040132761682</v>
      </c>
      <c r="U22" s="245">
        <f t="shared" si="9"/>
        <v>1346.1974013276167</v>
      </c>
      <c r="V22" s="245">
        <f t="shared" si="9"/>
        <v>1462.6354013276168</v>
      </c>
      <c r="W22" s="245">
        <f t="shared" si="9"/>
        <v>1164.1114013276165</v>
      </c>
      <c r="DA22" s="84"/>
    </row>
    <row r="23" spans="1:105" ht="12" customHeight="1" x14ac:dyDescent="0.25">
      <c r="A23" s="4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</row>
    <row r="24" spans="1:105" ht="12" customHeight="1" x14ac:dyDescent="0.25">
      <c r="A24" s="30" t="s">
        <v>67</v>
      </c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DA24" s="112"/>
    </row>
    <row r="25" spans="1:105" ht="12" customHeight="1" x14ac:dyDescent="0.25">
      <c r="A25" s="31" t="s">
        <v>68</v>
      </c>
      <c r="B25" s="213">
        <v>3459.8750644883921</v>
      </c>
      <c r="C25" s="213">
        <v>2967.5530524505589</v>
      </c>
      <c r="D25" s="213">
        <v>2763.5282889079972</v>
      </c>
      <c r="E25" s="213">
        <v>2919.3433361994839</v>
      </c>
      <c r="F25" s="213">
        <v>3102.9201203783318</v>
      </c>
      <c r="G25" s="213">
        <v>2414.1174548581262</v>
      </c>
      <c r="H25" s="213">
        <v>2399.3961306964738</v>
      </c>
      <c r="I25" s="213">
        <v>2607.890025795356</v>
      </c>
      <c r="J25" s="213">
        <v>2019.2594153052451</v>
      </c>
      <c r="K25" s="213">
        <v>1404.515907136715</v>
      </c>
      <c r="L25" s="213">
        <v>1583.695872742906</v>
      </c>
      <c r="M25" s="213">
        <v>1715.054600171969</v>
      </c>
      <c r="N25" s="213">
        <v>1752.222957867584</v>
      </c>
      <c r="O25" s="213">
        <v>1712.890025795356</v>
      </c>
      <c r="P25" s="213">
        <v>1733.519260533104</v>
      </c>
      <c r="Q25" s="213">
        <v>1713.210232158212</v>
      </c>
      <c r="R25" s="213">
        <v>1672.266036113499</v>
      </c>
      <c r="S25" s="213">
        <v>1970.33671539123</v>
      </c>
      <c r="T25" s="213">
        <v>1923.939982803096</v>
      </c>
      <c r="U25" s="213">
        <v>1588.955030094583</v>
      </c>
      <c r="V25" s="213">
        <v>1417.834995700774</v>
      </c>
      <c r="W25" s="213">
        <v>1589.2502149613069</v>
      </c>
      <c r="DA25" s="109" t="s">
        <v>127</v>
      </c>
    </row>
    <row r="26" spans="1:105" ht="12" customHeight="1" x14ac:dyDescent="0.25">
      <c r="A26" s="24" t="s">
        <v>30</v>
      </c>
      <c r="B26" s="216">
        <f t="shared" ref="B26:W26" si="10">B27+B28</f>
        <v>935.49845227858987</v>
      </c>
      <c r="C26" s="216">
        <f t="shared" si="10"/>
        <v>740.70902837489257</v>
      </c>
      <c r="D26" s="216">
        <f t="shared" si="10"/>
        <v>777.9834049871024</v>
      </c>
      <c r="E26" s="216">
        <f t="shared" si="10"/>
        <v>811.69071367153913</v>
      </c>
      <c r="F26" s="216">
        <f t="shared" si="10"/>
        <v>929.95038693035235</v>
      </c>
      <c r="G26" s="216">
        <f t="shared" si="10"/>
        <v>612.50034393809119</v>
      </c>
      <c r="H26" s="216">
        <f t="shared" si="10"/>
        <v>515.26036113499561</v>
      </c>
      <c r="I26" s="216">
        <f t="shared" si="10"/>
        <v>396.4062768701632</v>
      </c>
      <c r="J26" s="216">
        <f t="shared" si="10"/>
        <v>227.35623387790193</v>
      </c>
      <c r="K26" s="216">
        <f t="shared" si="10"/>
        <v>176.0047291487532</v>
      </c>
      <c r="L26" s="216">
        <f t="shared" si="10"/>
        <v>132.7548581255374</v>
      </c>
      <c r="M26" s="216">
        <f t="shared" si="10"/>
        <v>241.3586414445399</v>
      </c>
      <c r="N26" s="216">
        <f t="shared" si="10"/>
        <v>287.42158211521922</v>
      </c>
      <c r="O26" s="216">
        <f t="shared" si="10"/>
        <v>295.2869303525365</v>
      </c>
      <c r="P26" s="216">
        <f t="shared" si="10"/>
        <v>288.24832330180561</v>
      </c>
      <c r="Q26" s="216">
        <f t="shared" si="10"/>
        <v>285.99363714531387</v>
      </c>
      <c r="R26" s="216">
        <f t="shared" si="10"/>
        <v>219.91814273430779</v>
      </c>
      <c r="S26" s="216">
        <f t="shared" si="10"/>
        <v>317.86371453138429</v>
      </c>
      <c r="T26" s="216">
        <f t="shared" si="10"/>
        <v>264.85167669819435</v>
      </c>
      <c r="U26" s="216">
        <f t="shared" si="10"/>
        <v>103.96036113499569</v>
      </c>
      <c r="V26" s="216">
        <f t="shared" si="10"/>
        <v>53.066552020636294</v>
      </c>
      <c r="W26" s="216">
        <f t="shared" si="10"/>
        <v>82.941616509028364</v>
      </c>
      <c r="DA26" s="85"/>
    </row>
    <row r="27" spans="1:105" ht="12" customHeight="1" x14ac:dyDescent="0.25">
      <c r="A27" s="18" t="s">
        <v>39</v>
      </c>
      <c r="B27" s="207">
        <v>436.17179707652627</v>
      </c>
      <c r="C27" s="207">
        <v>351.68667239896831</v>
      </c>
      <c r="D27" s="207">
        <v>297.27661220980229</v>
      </c>
      <c r="E27" s="207">
        <v>301.33671539122952</v>
      </c>
      <c r="F27" s="207">
        <v>402.20636285468612</v>
      </c>
      <c r="G27" s="207">
        <v>256.61410146173688</v>
      </c>
      <c r="H27" s="207">
        <v>217.2013757523645</v>
      </c>
      <c r="I27" s="207">
        <v>280.58873602751493</v>
      </c>
      <c r="J27" s="207">
        <v>94.343078245915734</v>
      </c>
      <c r="K27" s="207">
        <v>114.2675838349097</v>
      </c>
      <c r="L27" s="207">
        <v>63.011177987962157</v>
      </c>
      <c r="M27" s="207">
        <v>60.215133276010313</v>
      </c>
      <c r="N27" s="207">
        <v>62.790627687016332</v>
      </c>
      <c r="O27" s="207">
        <v>48.495270851246801</v>
      </c>
      <c r="P27" s="207">
        <v>60.6883920894239</v>
      </c>
      <c r="Q27" s="207">
        <v>18.207222699914041</v>
      </c>
      <c r="R27" s="207">
        <v>15.222527944969899</v>
      </c>
      <c r="S27" s="207">
        <v>43.644969905416993</v>
      </c>
      <c r="T27" s="207">
        <v>56.287532244196058</v>
      </c>
      <c r="U27" s="207">
        <v>78.497506448839204</v>
      </c>
      <c r="V27" s="207">
        <v>39.692261392949277</v>
      </c>
      <c r="W27" s="207">
        <v>65.319260533104028</v>
      </c>
      <c r="DA27" s="71" t="s">
        <v>128</v>
      </c>
    </row>
    <row r="28" spans="1:105" ht="12" customHeight="1" x14ac:dyDescent="0.25">
      <c r="A28" s="18" t="s">
        <v>40</v>
      </c>
      <c r="B28" s="207">
        <v>499.32665520206359</v>
      </c>
      <c r="C28" s="207">
        <v>389.02235597592431</v>
      </c>
      <c r="D28" s="207">
        <v>480.70679277730011</v>
      </c>
      <c r="E28" s="207">
        <v>510.35399828030961</v>
      </c>
      <c r="F28" s="207">
        <v>527.74402407566629</v>
      </c>
      <c r="G28" s="207">
        <v>355.88624247635431</v>
      </c>
      <c r="H28" s="207">
        <v>298.05898538263108</v>
      </c>
      <c r="I28" s="207">
        <v>115.8175408426483</v>
      </c>
      <c r="J28" s="207">
        <v>133.01315563198619</v>
      </c>
      <c r="K28" s="207">
        <v>61.737145313843513</v>
      </c>
      <c r="L28" s="207">
        <v>69.74368013757524</v>
      </c>
      <c r="M28" s="207">
        <v>181.14350816852959</v>
      </c>
      <c r="N28" s="207">
        <v>224.6309544282029</v>
      </c>
      <c r="O28" s="207">
        <v>246.7916595012897</v>
      </c>
      <c r="P28" s="207">
        <v>227.55993121238171</v>
      </c>
      <c r="Q28" s="207">
        <v>267.78641444539983</v>
      </c>
      <c r="R28" s="207">
        <v>204.6956147893379</v>
      </c>
      <c r="S28" s="207">
        <v>274.2187446259673</v>
      </c>
      <c r="T28" s="207">
        <v>208.5641444539983</v>
      </c>
      <c r="U28" s="207">
        <v>25.46285468615649</v>
      </c>
      <c r="V28" s="207">
        <v>13.374290627687021</v>
      </c>
      <c r="W28" s="207">
        <v>17.622355975924329</v>
      </c>
      <c r="DA28" s="71" t="s">
        <v>129</v>
      </c>
    </row>
    <row r="29" spans="1:105" ht="12" customHeight="1" x14ac:dyDescent="0.25">
      <c r="A29" s="14" t="s">
        <v>31</v>
      </c>
      <c r="B29" s="207">
        <f t="shared" ref="B29:W29" si="11">SUM(B30:B34)</f>
        <v>44.02407566638005</v>
      </c>
      <c r="C29" s="207">
        <f t="shared" si="11"/>
        <v>24.066208082545145</v>
      </c>
      <c r="D29" s="207">
        <f t="shared" si="11"/>
        <v>8.7297506448839215</v>
      </c>
      <c r="E29" s="207">
        <f t="shared" si="11"/>
        <v>7.6000859845227851</v>
      </c>
      <c r="F29" s="207">
        <f t="shared" si="11"/>
        <v>6.4703353396388641</v>
      </c>
      <c r="G29" s="207">
        <f t="shared" si="11"/>
        <v>2.0540842648323299</v>
      </c>
      <c r="H29" s="207">
        <f t="shared" si="11"/>
        <v>3.0810834049871021</v>
      </c>
      <c r="I29" s="207">
        <f t="shared" si="11"/>
        <v>2.0540842648323299</v>
      </c>
      <c r="J29" s="207">
        <f t="shared" si="11"/>
        <v>3.1838349097162508</v>
      </c>
      <c r="K29" s="207">
        <f t="shared" si="11"/>
        <v>3.1671539122957859</v>
      </c>
      <c r="L29" s="207">
        <f t="shared" si="11"/>
        <v>3.1671539122957859</v>
      </c>
      <c r="M29" s="207">
        <f t="shared" si="11"/>
        <v>3.9314703353396379</v>
      </c>
      <c r="N29" s="207">
        <f t="shared" si="11"/>
        <v>4.7602751504729142</v>
      </c>
      <c r="O29" s="207">
        <f t="shared" si="11"/>
        <v>4.4258813413585543</v>
      </c>
      <c r="P29" s="207">
        <f t="shared" si="11"/>
        <v>4.6957867583834894</v>
      </c>
      <c r="Q29" s="207">
        <f t="shared" si="11"/>
        <v>4.6814273430782443</v>
      </c>
      <c r="R29" s="207">
        <f t="shared" si="11"/>
        <v>4.6814273430782443</v>
      </c>
      <c r="S29" s="207">
        <f t="shared" si="11"/>
        <v>5.6825451418744617</v>
      </c>
      <c r="T29" s="207">
        <f t="shared" si="11"/>
        <v>5.5435081685296632</v>
      </c>
      <c r="U29" s="207">
        <f t="shared" si="11"/>
        <v>5.5019776440240742</v>
      </c>
      <c r="V29" s="207">
        <f t="shared" si="11"/>
        <v>4.2760103181427338</v>
      </c>
      <c r="W29" s="207">
        <f t="shared" si="11"/>
        <v>4.6737747205503011</v>
      </c>
      <c r="DA29" s="71"/>
    </row>
    <row r="30" spans="1:105" ht="12" customHeight="1" x14ac:dyDescent="0.25">
      <c r="A30" s="18" t="s">
        <v>32</v>
      </c>
      <c r="B30" s="207">
        <v>0</v>
      </c>
      <c r="C30" s="207">
        <v>0</v>
      </c>
      <c r="D30" s="207">
        <v>0</v>
      </c>
      <c r="E30" s="207">
        <v>0</v>
      </c>
      <c r="F30" s="207">
        <v>0</v>
      </c>
      <c r="G30" s="207">
        <v>0</v>
      </c>
      <c r="H30" s="207">
        <v>0</v>
      </c>
      <c r="I30" s="207">
        <v>0</v>
      </c>
      <c r="J30" s="207">
        <v>0</v>
      </c>
      <c r="K30" s="207">
        <v>0</v>
      </c>
      <c r="L30" s="207">
        <v>0</v>
      </c>
      <c r="M30" s="207">
        <v>0</v>
      </c>
      <c r="N30" s="207">
        <v>0</v>
      </c>
      <c r="O30" s="207">
        <v>0</v>
      </c>
      <c r="P30" s="207">
        <v>0</v>
      </c>
      <c r="Q30" s="207">
        <v>0</v>
      </c>
      <c r="R30" s="207">
        <v>0</v>
      </c>
      <c r="S30" s="207">
        <v>0</v>
      </c>
      <c r="T30" s="207">
        <v>0</v>
      </c>
      <c r="U30" s="207">
        <v>0</v>
      </c>
      <c r="V30" s="207">
        <v>0</v>
      </c>
      <c r="W30" s="207">
        <v>0</v>
      </c>
      <c r="DA30" s="71" t="s">
        <v>130</v>
      </c>
    </row>
    <row r="31" spans="1:105" ht="12" customHeight="1" x14ac:dyDescent="0.25">
      <c r="A31" s="18" t="s">
        <v>33</v>
      </c>
      <c r="B31" s="207">
        <v>4.519002579535683</v>
      </c>
      <c r="C31" s="207">
        <v>4.519002579535683</v>
      </c>
      <c r="D31" s="207">
        <v>5.6486672398968194</v>
      </c>
      <c r="E31" s="207">
        <v>4.519002579535683</v>
      </c>
      <c r="F31" s="207">
        <v>3.389251934651762</v>
      </c>
      <c r="G31" s="207">
        <v>0</v>
      </c>
      <c r="H31" s="207">
        <v>0</v>
      </c>
      <c r="I31" s="207">
        <v>0</v>
      </c>
      <c r="J31" s="207">
        <v>1.129750644883921</v>
      </c>
      <c r="K31" s="207">
        <v>1.098710232158211</v>
      </c>
      <c r="L31" s="207">
        <v>1.098710232158211</v>
      </c>
      <c r="M31" s="207">
        <v>1.098710232158211</v>
      </c>
      <c r="N31" s="207">
        <v>2.1974204643164228</v>
      </c>
      <c r="O31" s="207">
        <v>1.098710232158211</v>
      </c>
      <c r="P31" s="207">
        <v>1.098710232158211</v>
      </c>
      <c r="Q31" s="207">
        <v>1.098710232158211</v>
      </c>
      <c r="R31" s="207">
        <v>1.098710232158211</v>
      </c>
      <c r="S31" s="207">
        <v>1.0854686156491831</v>
      </c>
      <c r="T31" s="207">
        <v>1.3107480653482371</v>
      </c>
      <c r="U31" s="207">
        <v>1.248151332760103</v>
      </c>
      <c r="V31" s="207">
        <v>0.97128116938950981</v>
      </c>
      <c r="W31" s="207">
        <v>1.1042132416165089</v>
      </c>
      <c r="DA31" s="71" t="s">
        <v>131</v>
      </c>
    </row>
    <row r="32" spans="1:105" ht="12" customHeight="1" x14ac:dyDescent="0.25">
      <c r="A32" s="18" t="s">
        <v>69</v>
      </c>
      <c r="B32" s="207">
        <v>12.32441960447119</v>
      </c>
      <c r="C32" s="207">
        <v>4.1081685296646597</v>
      </c>
      <c r="D32" s="207">
        <v>3.0810834049871021</v>
      </c>
      <c r="E32" s="207">
        <v>3.0810834049871021</v>
      </c>
      <c r="F32" s="207">
        <v>3.0810834049871021</v>
      </c>
      <c r="G32" s="207">
        <v>2.0540842648323299</v>
      </c>
      <c r="H32" s="207">
        <v>3.0810834049871021</v>
      </c>
      <c r="I32" s="207">
        <v>2.0540842648323299</v>
      </c>
      <c r="J32" s="207">
        <v>2.0540842648323299</v>
      </c>
      <c r="K32" s="207">
        <v>2.068443680137575</v>
      </c>
      <c r="L32" s="207">
        <v>2.068443680137575</v>
      </c>
      <c r="M32" s="207">
        <v>2.068443680137575</v>
      </c>
      <c r="N32" s="207">
        <v>1.034221840068787</v>
      </c>
      <c r="O32" s="207">
        <v>1.034221840068787</v>
      </c>
      <c r="P32" s="207">
        <v>2.068443680137575</v>
      </c>
      <c r="Q32" s="207">
        <v>2.0540842648323299</v>
      </c>
      <c r="R32" s="207">
        <v>2.0540842648323299</v>
      </c>
      <c r="S32" s="207">
        <v>3.0934651762682712</v>
      </c>
      <c r="T32" s="207">
        <v>3.18993981083405</v>
      </c>
      <c r="U32" s="207">
        <v>3.344024075666379</v>
      </c>
      <c r="V32" s="207">
        <v>2.2913155631986242</v>
      </c>
      <c r="W32" s="207">
        <v>2.3365434221840071</v>
      </c>
      <c r="DA32" s="71" t="s">
        <v>132</v>
      </c>
    </row>
    <row r="33" spans="1:105" ht="12" customHeight="1" x14ac:dyDescent="0.25">
      <c r="A33" s="18" t="s">
        <v>70</v>
      </c>
      <c r="B33" s="207">
        <v>25.088392089423909</v>
      </c>
      <c r="C33" s="207">
        <v>15.4390369733448</v>
      </c>
      <c r="D33" s="207">
        <v>0</v>
      </c>
      <c r="E33" s="207">
        <v>0</v>
      </c>
      <c r="F33" s="207">
        <v>0</v>
      </c>
      <c r="G33" s="207">
        <v>0</v>
      </c>
      <c r="H33" s="207">
        <v>0</v>
      </c>
      <c r="I33" s="207">
        <v>0</v>
      </c>
      <c r="J33" s="207">
        <v>0</v>
      </c>
      <c r="K33" s="207">
        <v>0</v>
      </c>
      <c r="L33" s="207">
        <v>0</v>
      </c>
      <c r="M33" s="207">
        <v>0</v>
      </c>
      <c r="N33" s="207">
        <v>0</v>
      </c>
      <c r="O33" s="207">
        <v>0</v>
      </c>
      <c r="P33" s="207">
        <v>0</v>
      </c>
      <c r="Q33" s="207">
        <v>0</v>
      </c>
      <c r="R33" s="207">
        <v>0</v>
      </c>
      <c r="S33" s="207">
        <v>0</v>
      </c>
      <c r="T33" s="207">
        <v>5.846947549441101E-3</v>
      </c>
      <c r="U33" s="207">
        <v>0</v>
      </c>
      <c r="V33" s="207">
        <v>0</v>
      </c>
      <c r="W33" s="207">
        <v>0</v>
      </c>
      <c r="DA33" s="71" t="s">
        <v>133</v>
      </c>
    </row>
    <row r="34" spans="1:105" ht="12" customHeight="1" x14ac:dyDescent="0.25">
      <c r="A34" s="18" t="s">
        <v>34</v>
      </c>
      <c r="B34" s="207">
        <v>2.0922613929492688</v>
      </c>
      <c r="C34" s="207">
        <v>0</v>
      </c>
      <c r="D34" s="207">
        <v>0</v>
      </c>
      <c r="E34" s="207">
        <v>0</v>
      </c>
      <c r="F34" s="207">
        <v>0</v>
      </c>
      <c r="G34" s="207">
        <v>0</v>
      </c>
      <c r="H34" s="207">
        <v>0</v>
      </c>
      <c r="I34" s="207">
        <v>0</v>
      </c>
      <c r="J34" s="207">
        <v>0</v>
      </c>
      <c r="K34" s="207">
        <v>0</v>
      </c>
      <c r="L34" s="207">
        <v>0</v>
      </c>
      <c r="M34" s="207">
        <v>0.76431642304385194</v>
      </c>
      <c r="N34" s="207">
        <v>1.5286328460877039</v>
      </c>
      <c r="O34" s="207">
        <v>2.2929492691315558</v>
      </c>
      <c r="P34" s="207">
        <v>1.5286328460877039</v>
      </c>
      <c r="Q34" s="207">
        <v>1.5286328460877039</v>
      </c>
      <c r="R34" s="207">
        <v>1.5286328460877039</v>
      </c>
      <c r="S34" s="207">
        <v>1.5036113499570081</v>
      </c>
      <c r="T34" s="207">
        <v>1.0369733447979359</v>
      </c>
      <c r="U34" s="207">
        <v>0.90980223559759243</v>
      </c>
      <c r="V34" s="207">
        <v>1.0134135855546</v>
      </c>
      <c r="W34" s="207">
        <v>1.233018056749785</v>
      </c>
      <c r="DA34" s="71" t="s">
        <v>134</v>
      </c>
    </row>
    <row r="35" spans="1:105" ht="12" customHeight="1" x14ac:dyDescent="0.25">
      <c r="A35" s="14" t="s">
        <v>35</v>
      </c>
      <c r="B35" s="207">
        <f t="shared" ref="B35:W35" si="12">B36+B37</f>
        <v>1707.0841788478069</v>
      </c>
      <c r="C35" s="207">
        <f t="shared" si="12"/>
        <v>1489.6173688736028</v>
      </c>
      <c r="D35" s="207">
        <f t="shared" si="12"/>
        <v>1317.6339638865004</v>
      </c>
      <c r="E35" s="207">
        <f t="shared" si="12"/>
        <v>1371.8161650902841</v>
      </c>
      <c r="F35" s="207">
        <f t="shared" si="12"/>
        <v>1520.0295786758384</v>
      </c>
      <c r="G35" s="207">
        <f t="shared" si="12"/>
        <v>1263.1723989681859</v>
      </c>
      <c r="H35" s="207">
        <f t="shared" si="12"/>
        <v>1315.4150472914871</v>
      </c>
      <c r="I35" s="207">
        <f t="shared" si="12"/>
        <v>1578.9672398968187</v>
      </c>
      <c r="J35" s="207">
        <f t="shared" si="12"/>
        <v>1184.3484092863282</v>
      </c>
      <c r="K35" s="207">
        <f t="shared" si="12"/>
        <v>769.98426483232993</v>
      </c>
      <c r="L35" s="207">
        <f t="shared" si="12"/>
        <v>896.61788478073936</v>
      </c>
      <c r="M35" s="207">
        <f t="shared" si="12"/>
        <v>885.88658641444522</v>
      </c>
      <c r="N35" s="207">
        <f t="shared" si="12"/>
        <v>872.60438521066203</v>
      </c>
      <c r="O35" s="207">
        <f t="shared" si="12"/>
        <v>849.93078245915706</v>
      </c>
      <c r="P35" s="207">
        <f t="shared" si="12"/>
        <v>885.4495270851246</v>
      </c>
      <c r="Q35" s="207">
        <f t="shared" si="12"/>
        <v>794.2605331040412</v>
      </c>
      <c r="R35" s="207">
        <f t="shared" si="12"/>
        <v>834.84995700773834</v>
      </c>
      <c r="S35" s="207">
        <f t="shared" si="12"/>
        <v>968.06801375752366</v>
      </c>
      <c r="T35" s="207">
        <f t="shared" si="12"/>
        <v>974.88435081685293</v>
      </c>
      <c r="U35" s="207">
        <f t="shared" si="12"/>
        <v>872.23963886500428</v>
      </c>
      <c r="V35" s="207">
        <f t="shared" si="12"/>
        <v>811.40163370593291</v>
      </c>
      <c r="W35" s="207">
        <f t="shared" si="12"/>
        <v>895.08950988822016</v>
      </c>
      <c r="DA35" s="71"/>
    </row>
    <row r="36" spans="1:105" ht="12" customHeight="1" x14ac:dyDescent="0.25">
      <c r="A36" s="18" t="s">
        <v>72</v>
      </c>
      <c r="B36" s="207">
        <v>526.03181427343077</v>
      </c>
      <c r="C36" s="207">
        <v>437.76870163370592</v>
      </c>
      <c r="D36" s="207">
        <v>369.32502149613072</v>
      </c>
      <c r="E36" s="207">
        <v>354.12725709372307</v>
      </c>
      <c r="F36" s="207">
        <v>476.82717110920032</v>
      </c>
      <c r="G36" s="207">
        <v>488.56405846947553</v>
      </c>
      <c r="H36" s="207">
        <v>501.52622527944959</v>
      </c>
      <c r="I36" s="207">
        <v>542.5623387790198</v>
      </c>
      <c r="J36" s="207">
        <v>487.16680997420463</v>
      </c>
      <c r="K36" s="207">
        <v>396.36715391229569</v>
      </c>
      <c r="L36" s="207">
        <v>404.01977644024072</v>
      </c>
      <c r="M36" s="207">
        <v>411.02751504729139</v>
      </c>
      <c r="N36" s="207">
        <v>403.76182287188311</v>
      </c>
      <c r="O36" s="207">
        <v>387.94067067927767</v>
      </c>
      <c r="P36" s="207">
        <v>384.45829750644879</v>
      </c>
      <c r="Q36" s="207">
        <v>398.90369733447977</v>
      </c>
      <c r="R36" s="207">
        <v>464.74634565778149</v>
      </c>
      <c r="S36" s="207">
        <v>566.42966466036114</v>
      </c>
      <c r="T36" s="207">
        <v>597.6338779019776</v>
      </c>
      <c r="U36" s="207">
        <v>506.63611349957011</v>
      </c>
      <c r="V36" s="207">
        <v>510.69819432502152</v>
      </c>
      <c r="W36" s="207">
        <v>552.27730008598451</v>
      </c>
      <c r="DA36" s="71" t="s">
        <v>135</v>
      </c>
    </row>
    <row r="37" spans="1:105" ht="12" customHeight="1" x14ac:dyDescent="0.25">
      <c r="A37" s="18" t="s">
        <v>36</v>
      </c>
      <c r="B37" s="207">
        <v>1181.052364574376</v>
      </c>
      <c r="C37" s="207">
        <v>1051.8486672398969</v>
      </c>
      <c r="D37" s="207">
        <v>948.30894239036968</v>
      </c>
      <c r="E37" s="207">
        <v>1017.6889079965611</v>
      </c>
      <c r="F37" s="207">
        <v>1043.2024075666379</v>
      </c>
      <c r="G37" s="207">
        <v>774.60834049871028</v>
      </c>
      <c r="H37" s="207">
        <v>813.88882201203762</v>
      </c>
      <c r="I37" s="207">
        <v>1036.404901117799</v>
      </c>
      <c r="J37" s="207">
        <v>697.18159931212369</v>
      </c>
      <c r="K37" s="207">
        <v>373.61711092003429</v>
      </c>
      <c r="L37" s="207">
        <v>492.5981083404987</v>
      </c>
      <c r="M37" s="207">
        <v>474.85907136715389</v>
      </c>
      <c r="N37" s="207">
        <v>468.84256233877898</v>
      </c>
      <c r="O37" s="207">
        <v>461.99011177987938</v>
      </c>
      <c r="P37" s="207">
        <v>500.99122957867581</v>
      </c>
      <c r="Q37" s="207">
        <v>395.35683576956143</v>
      </c>
      <c r="R37" s="207">
        <v>370.10361134995691</v>
      </c>
      <c r="S37" s="207">
        <v>401.63834909716252</v>
      </c>
      <c r="T37" s="207">
        <v>377.25047291487539</v>
      </c>
      <c r="U37" s="207">
        <v>365.60352536543422</v>
      </c>
      <c r="V37" s="207">
        <v>300.70343938091139</v>
      </c>
      <c r="W37" s="207">
        <v>342.8122098022356</v>
      </c>
      <c r="DA37" s="71" t="s">
        <v>136</v>
      </c>
    </row>
    <row r="38" spans="1:105" ht="12" customHeight="1" x14ac:dyDescent="0.25">
      <c r="A38" s="14" t="s">
        <v>37</v>
      </c>
      <c r="B38" s="207">
        <f t="shared" ref="B38:W38" si="13">B39+B40+B41+B42+B43+B44</f>
        <v>7.1625107480653469E-2</v>
      </c>
      <c r="C38" s="207">
        <f t="shared" si="13"/>
        <v>0.14333619948409279</v>
      </c>
      <c r="D38" s="207">
        <f t="shared" si="13"/>
        <v>7.1625107480653469E-2</v>
      </c>
      <c r="E38" s="207">
        <f t="shared" si="13"/>
        <v>9.5528804815133275E-2</v>
      </c>
      <c r="F38" s="207">
        <f t="shared" si="13"/>
        <v>9.5528804815133275E-2</v>
      </c>
      <c r="G38" s="207">
        <f t="shared" si="13"/>
        <v>4.7807394668959592E-2</v>
      </c>
      <c r="H38" s="207">
        <f t="shared" si="13"/>
        <v>2.3903697334479789E-2</v>
      </c>
      <c r="I38" s="207">
        <f t="shared" si="13"/>
        <v>2.3903697334479789E-2</v>
      </c>
      <c r="J38" s="207">
        <f t="shared" si="13"/>
        <v>2.3903697334479789E-2</v>
      </c>
      <c r="K38" s="207">
        <f t="shared" si="13"/>
        <v>2.3903697334479789E-2</v>
      </c>
      <c r="L38" s="207">
        <f t="shared" si="13"/>
        <v>0</v>
      </c>
      <c r="M38" s="207">
        <f t="shared" si="13"/>
        <v>0</v>
      </c>
      <c r="N38" s="207">
        <f t="shared" si="13"/>
        <v>0</v>
      </c>
      <c r="O38" s="207">
        <f t="shared" si="13"/>
        <v>2.3903697334479789E-2</v>
      </c>
      <c r="P38" s="207">
        <f t="shared" si="13"/>
        <v>2.3903697334479789E-2</v>
      </c>
      <c r="Q38" s="207">
        <f t="shared" si="13"/>
        <v>2.3903697334479789E-2</v>
      </c>
      <c r="R38" s="207">
        <f t="shared" si="13"/>
        <v>2.3903697334479789E-2</v>
      </c>
      <c r="S38" s="207">
        <f t="shared" si="13"/>
        <v>2.0980223559759242E-2</v>
      </c>
      <c r="T38" s="207">
        <f t="shared" si="13"/>
        <v>3.2674118658641442E-2</v>
      </c>
      <c r="U38" s="207">
        <f t="shared" si="13"/>
        <v>1.77128116938951E-2</v>
      </c>
      <c r="V38" s="207">
        <f t="shared" si="13"/>
        <v>6.0189165950128975E-4</v>
      </c>
      <c r="W38" s="207">
        <f t="shared" si="13"/>
        <v>0.18340498710232159</v>
      </c>
      <c r="DA38" s="71"/>
    </row>
    <row r="39" spans="1:105" ht="12" customHeight="1" x14ac:dyDescent="0.25">
      <c r="A39" s="18" t="s">
        <v>73</v>
      </c>
      <c r="B39" s="207">
        <v>7.1625107480653469E-2</v>
      </c>
      <c r="C39" s="207">
        <v>0.14333619948409279</v>
      </c>
      <c r="D39" s="207">
        <v>7.1625107480653469E-2</v>
      </c>
      <c r="E39" s="207">
        <v>9.5528804815133275E-2</v>
      </c>
      <c r="F39" s="207">
        <v>9.5528804815133275E-2</v>
      </c>
      <c r="G39" s="207">
        <v>4.7807394668959592E-2</v>
      </c>
      <c r="H39" s="207">
        <v>2.3903697334479789E-2</v>
      </c>
      <c r="I39" s="207">
        <v>2.3903697334479789E-2</v>
      </c>
      <c r="J39" s="207">
        <v>2.3903697334479789E-2</v>
      </c>
      <c r="K39" s="207">
        <v>2.3903697334479789E-2</v>
      </c>
      <c r="L39" s="207">
        <v>0</v>
      </c>
      <c r="M39" s="207">
        <v>0</v>
      </c>
      <c r="N39" s="207">
        <v>0</v>
      </c>
      <c r="O39" s="207">
        <v>2.3903697334479789E-2</v>
      </c>
      <c r="P39" s="207">
        <v>2.3903697334479789E-2</v>
      </c>
      <c r="Q39" s="207">
        <v>2.3903697334479789E-2</v>
      </c>
      <c r="R39" s="207">
        <v>2.3903697334479789E-2</v>
      </c>
      <c r="S39" s="207">
        <v>2.0980223559759242E-2</v>
      </c>
      <c r="T39" s="207">
        <v>3.2674118658641442E-2</v>
      </c>
      <c r="U39" s="207">
        <v>1.77128116938951E-2</v>
      </c>
      <c r="V39" s="207">
        <v>6.0189165950128975E-4</v>
      </c>
      <c r="W39" s="207">
        <v>0.18340498710232159</v>
      </c>
      <c r="DA39" s="71" t="s">
        <v>137</v>
      </c>
    </row>
    <row r="40" spans="1:105" ht="12" customHeight="1" x14ac:dyDescent="0.25">
      <c r="A40" s="18" t="s">
        <v>74</v>
      </c>
      <c r="B40" s="207">
        <v>0</v>
      </c>
      <c r="C40" s="207">
        <v>0</v>
      </c>
      <c r="D40" s="207">
        <v>0</v>
      </c>
      <c r="E40" s="207">
        <v>0</v>
      </c>
      <c r="F40" s="207">
        <v>0</v>
      </c>
      <c r="G40" s="207">
        <v>0</v>
      </c>
      <c r="H40" s="207">
        <v>0</v>
      </c>
      <c r="I40" s="207">
        <v>0</v>
      </c>
      <c r="J40" s="207">
        <v>0</v>
      </c>
      <c r="K40" s="207">
        <v>0</v>
      </c>
      <c r="L40" s="207">
        <v>0</v>
      </c>
      <c r="M40" s="207">
        <v>0</v>
      </c>
      <c r="N40" s="207">
        <v>0</v>
      </c>
      <c r="O40" s="207">
        <v>0</v>
      </c>
      <c r="P40" s="207">
        <v>0</v>
      </c>
      <c r="Q40" s="207">
        <v>0</v>
      </c>
      <c r="R40" s="207">
        <v>0</v>
      </c>
      <c r="S40" s="207">
        <v>0</v>
      </c>
      <c r="T40" s="207">
        <v>0</v>
      </c>
      <c r="U40" s="207">
        <v>0</v>
      </c>
      <c r="V40" s="207">
        <v>0</v>
      </c>
      <c r="W40" s="207">
        <v>0</v>
      </c>
      <c r="DA40" s="71" t="s">
        <v>138</v>
      </c>
    </row>
    <row r="41" spans="1:105" ht="12" customHeight="1" x14ac:dyDescent="0.25">
      <c r="A41" s="18" t="s">
        <v>75</v>
      </c>
      <c r="B41" s="207">
        <v>0</v>
      </c>
      <c r="C41" s="207">
        <v>0</v>
      </c>
      <c r="D41" s="207">
        <v>0</v>
      </c>
      <c r="E41" s="207">
        <v>0</v>
      </c>
      <c r="F41" s="207">
        <v>0</v>
      </c>
      <c r="G41" s="207">
        <v>0</v>
      </c>
      <c r="H41" s="207">
        <v>0</v>
      </c>
      <c r="I41" s="207">
        <v>0</v>
      </c>
      <c r="J41" s="207">
        <v>0</v>
      </c>
      <c r="K41" s="207">
        <v>0</v>
      </c>
      <c r="L41" s="207">
        <v>0</v>
      </c>
      <c r="M41" s="207">
        <v>0</v>
      </c>
      <c r="N41" s="207">
        <v>0</v>
      </c>
      <c r="O41" s="207">
        <v>0</v>
      </c>
      <c r="P41" s="207">
        <v>0</v>
      </c>
      <c r="Q41" s="207">
        <v>0</v>
      </c>
      <c r="R41" s="207">
        <v>0</v>
      </c>
      <c r="S41" s="207">
        <v>0</v>
      </c>
      <c r="T41" s="207">
        <v>0</v>
      </c>
      <c r="U41" s="207">
        <v>0</v>
      </c>
      <c r="V41" s="207">
        <v>0</v>
      </c>
      <c r="W41" s="207">
        <v>0</v>
      </c>
      <c r="DA41" s="71" t="s">
        <v>139</v>
      </c>
    </row>
    <row r="42" spans="1:105" ht="12" customHeight="1" x14ac:dyDescent="0.25">
      <c r="A42" s="18" t="s">
        <v>76</v>
      </c>
      <c r="B42" s="207">
        <v>0</v>
      </c>
      <c r="C42" s="207">
        <v>0</v>
      </c>
      <c r="D42" s="207">
        <v>0</v>
      </c>
      <c r="E42" s="207">
        <v>0</v>
      </c>
      <c r="F42" s="207">
        <v>0</v>
      </c>
      <c r="G42" s="207">
        <v>0</v>
      </c>
      <c r="H42" s="207">
        <v>0</v>
      </c>
      <c r="I42" s="207">
        <v>0</v>
      </c>
      <c r="J42" s="207">
        <v>0</v>
      </c>
      <c r="K42" s="207">
        <v>0</v>
      </c>
      <c r="L42" s="207">
        <v>0</v>
      </c>
      <c r="M42" s="207">
        <v>0</v>
      </c>
      <c r="N42" s="207">
        <v>0</v>
      </c>
      <c r="O42" s="207">
        <v>0</v>
      </c>
      <c r="P42" s="207">
        <v>0</v>
      </c>
      <c r="Q42" s="207">
        <v>0</v>
      </c>
      <c r="R42" s="207">
        <v>0</v>
      </c>
      <c r="S42" s="207">
        <v>0</v>
      </c>
      <c r="T42" s="207">
        <v>0</v>
      </c>
      <c r="U42" s="207">
        <v>0</v>
      </c>
      <c r="V42" s="207">
        <v>0</v>
      </c>
      <c r="W42" s="207">
        <v>0</v>
      </c>
      <c r="DA42" s="71" t="s">
        <v>140</v>
      </c>
    </row>
    <row r="43" spans="1:105" ht="12" customHeight="1" x14ac:dyDescent="0.25">
      <c r="A43" s="18" t="s">
        <v>77</v>
      </c>
      <c r="B43" s="207">
        <v>0</v>
      </c>
      <c r="C43" s="207">
        <v>0</v>
      </c>
      <c r="D43" s="207">
        <v>0</v>
      </c>
      <c r="E43" s="207">
        <v>0</v>
      </c>
      <c r="F43" s="207">
        <v>0</v>
      </c>
      <c r="G43" s="207">
        <v>0</v>
      </c>
      <c r="H43" s="207">
        <v>0</v>
      </c>
      <c r="I43" s="207">
        <v>0</v>
      </c>
      <c r="J43" s="207">
        <v>0</v>
      </c>
      <c r="K43" s="207">
        <v>0</v>
      </c>
      <c r="L43" s="207">
        <v>0</v>
      </c>
      <c r="M43" s="207">
        <v>0</v>
      </c>
      <c r="N43" s="207">
        <v>0</v>
      </c>
      <c r="O43" s="207">
        <v>0</v>
      </c>
      <c r="P43" s="207">
        <v>0</v>
      </c>
      <c r="Q43" s="207">
        <v>0</v>
      </c>
      <c r="R43" s="207">
        <v>0</v>
      </c>
      <c r="S43" s="207">
        <v>0</v>
      </c>
      <c r="T43" s="207">
        <v>0</v>
      </c>
      <c r="U43" s="207">
        <v>0</v>
      </c>
      <c r="V43" s="207">
        <v>0</v>
      </c>
      <c r="W43" s="207">
        <v>0</v>
      </c>
      <c r="DA43" s="71" t="s">
        <v>141</v>
      </c>
    </row>
    <row r="44" spans="1:105" ht="12" customHeight="1" x14ac:dyDescent="0.25">
      <c r="A44" s="18" t="s">
        <v>78</v>
      </c>
      <c r="B44" s="207">
        <v>0</v>
      </c>
      <c r="C44" s="207">
        <v>0</v>
      </c>
      <c r="D44" s="207">
        <v>0</v>
      </c>
      <c r="E44" s="207">
        <v>0</v>
      </c>
      <c r="F44" s="207">
        <v>0</v>
      </c>
      <c r="G44" s="207">
        <v>0</v>
      </c>
      <c r="H44" s="207">
        <v>0</v>
      </c>
      <c r="I44" s="207">
        <v>0</v>
      </c>
      <c r="J44" s="207">
        <v>0</v>
      </c>
      <c r="K44" s="207">
        <v>0</v>
      </c>
      <c r="L44" s="207">
        <v>0</v>
      </c>
      <c r="M44" s="207">
        <v>0</v>
      </c>
      <c r="N44" s="207">
        <v>0</v>
      </c>
      <c r="O44" s="207">
        <v>0</v>
      </c>
      <c r="P44" s="207">
        <v>0</v>
      </c>
      <c r="Q44" s="207">
        <v>0</v>
      </c>
      <c r="R44" s="207">
        <v>0</v>
      </c>
      <c r="S44" s="207">
        <v>0</v>
      </c>
      <c r="T44" s="207">
        <v>0</v>
      </c>
      <c r="U44" s="207">
        <v>0</v>
      </c>
      <c r="V44" s="207">
        <v>0</v>
      </c>
      <c r="W44" s="207">
        <v>0</v>
      </c>
      <c r="DA44" s="71" t="s">
        <v>142</v>
      </c>
    </row>
    <row r="45" spans="1:105" ht="12" customHeight="1" x14ac:dyDescent="0.25">
      <c r="A45" s="14" t="s">
        <v>79</v>
      </c>
      <c r="B45" s="207">
        <v>155.2259673258813</v>
      </c>
      <c r="C45" s="207">
        <v>174.6680137575236</v>
      </c>
      <c r="D45" s="207">
        <v>190.8378331900258</v>
      </c>
      <c r="E45" s="207">
        <v>199.50799656061909</v>
      </c>
      <c r="F45" s="207">
        <v>26.941788478073949</v>
      </c>
      <c r="G45" s="207">
        <v>27.228460877042131</v>
      </c>
      <c r="H45" s="207">
        <v>27.18065348237317</v>
      </c>
      <c r="I45" s="207">
        <v>27.51504729148753</v>
      </c>
      <c r="J45" s="207">
        <v>25.41324161650903</v>
      </c>
      <c r="K45" s="207">
        <v>25.843164230438521</v>
      </c>
      <c r="L45" s="207">
        <v>44.879105760963022</v>
      </c>
      <c r="M45" s="207">
        <v>40.197764402407557</v>
      </c>
      <c r="N45" s="207">
        <v>43.756577815993118</v>
      </c>
      <c r="O45" s="207">
        <v>40.006706792777301</v>
      </c>
      <c r="P45" s="207">
        <v>37.90481513327601</v>
      </c>
      <c r="Q45" s="207">
        <v>92.051246775580395</v>
      </c>
      <c r="R45" s="207">
        <v>84.073774720550304</v>
      </c>
      <c r="S45" s="207">
        <v>93.280481513327601</v>
      </c>
      <c r="T45" s="207">
        <v>91.599054170249346</v>
      </c>
      <c r="U45" s="207">
        <v>79.456405846947547</v>
      </c>
      <c r="V45" s="207">
        <v>69.957953568357695</v>
      </c>
      <c r="W45" s="207">
        <v>71.166552020636288</v>
      </c>
      <c r="DA45" s="71" t="s">
        <v>143</v>
      </c>
    </row>
    <row r="46" spans="1:105" ht="12" customHeight="1" x14ac:dyDescent="0.25">
      <c r="A46" s="21" t="s">
        <v>38</v>
      </c>
      <c r="B46" s="210">
        <v>617.97076526225271</v>
      </c>
      <c r="C46" s="210">
        <v>538.3490971625107</v>
      </c>
      <c r="D46" s="210">
        <v>468.27171109200339</v>
      </c>
      <c r="E46" s="210">
        <v>528.63284608770414</v>
      </c>
      <c r="F46" s="210">
        <v>619.43250214961301</v>
      </c>
      <c r="G46" s="210">
        <v>509.11435941530522</v>
      </c>
      <c r="H46" s="210">
        <v>538.43508168529661</v>
      </c>
      <c r="I46" s="210">
        <v>602.92347377472049</v>
      </c>
      <c r="J46" s="210">
        <v>578.93379191745487</v>
      </c>
      <c r="K46" s="210">
        <v>429.49269131556309</v>
      </c>
      <c r="L46" s="210">
        <v>506.27687016337057</v>
      </c>
      <c r="M46" s="210">
        <v>543.68013757523647</v>
      </c>
      <c r="N46" s="210">
        <v>543.68013757523647</v>
      </c>
      <c r="O46" s="210">
        <v>523.21582115219258</v>
      </c>
      <c r="P46" s="210">
        <v>517.19690455717966</v>
      </c>
      <c r="Q46" s="210">
        <v>536.19948409286326</v>
      </c>
      <c r="R46" s="210">
        <v>528.71883061049004</v>
      </c>
      <c r="S46" s="210">
        <v>585.4209802235597</v>
      </c>
      <c r="T46" s="210">
        <v>587.0287188306105</v>
      </c>
      <c r="U46" s="210">
        <v>527.77893379191744</v>
      </c>
      <c r="V46" s="210">
        <v>479.13224419604472</v>
      </c>
      <c r="W46" s="210">
        <v>535.19535683576953</v>
      </c>
      <c r="DA46" s="86" t="s">
        <v>144</v>
      </c>
    </row>
    <row r="47" spans="1:105" ht="12" customHeight="1" x14ac:dyDescent="0.25">
      <c r="A47" s="31" t="s">
        <v>145</v>
      </c>
      <c r="B47" s="213">
        <f t="shared" ref="B47:W47" si="14">SUM(B48:B49)</f>
        <v>3459.8750644883917</v>
      </c>
      <c r="C47" s="213">
        <f t="shared" si="14"/>
        <v>2967.5530524505598</v>
      </c>
      <c r="D47" s="213">
        <f t="shared" si="14"/>
        <v>2763.5282889079954</v>
      </c>
      <c r="E47" s="213">
        <f t="shared" si="14"/>
        <v>2919.343336199483</v>
      </c>
      <c r="F47" s="213">
        <f t="shared" si="14"/>
        <v>3102.9201203783318</v>
      </c>
      <c r="G47" s="213">
        <f t="shared" si="14"/>
        <v>2414.1174548581253</v>
      </c>
      <c r="H47" s="213">
        <f t="shared" si="14"/>
        <v>2399.3961306964748</v>
      </c>
      <c r="I47" s="213">
        <f t="shared" si="14"/>
        <v>2607.8900257953565</v>
      </c>
      <c r="J47" s="213">
        <f t="shared" si="14"/>
        <v>2019.2594153052453</v>
      </c>
      <c r="K47" s="213">
        <f t="shared" si="14"/>
        <v>1404.5159071367152</v>
      </c>
      <c r="L47" s="213">
        <f t="shared" si="14"/>
        <v>1583.6958727429057</v>
      </c>
      <c r="M47" s="213">
        <f t="shared" si="14"/>
        <v>1715.0546001719686</v>
      </c>
      <c r="N47" s="213">
        <f t="shared" si="14"/>
        <v>1752.2229578675833</v>
      </c>
      <c r="O47" s="213">
        <f t="shared" si="14"/>
        <v>1712.890025795356</v>
      </c>
      <c r="P47" s="213">
        <f t="shared" si="14"/>
        <v>1733.5192605331035</v>
      </c>
      <c r="Q47" s="213">
        <f t="shared" si="14"/>
        <v>1713.2102321582106</v>
      </c>
      <c r="R47" s="213">
        <f t="shared" si="14"/>
        <v>1672.266036113499</v>
      </c>
      <c r="S47" s="213">
        <f t="shared" si="14"/>
        <v>1970.3367153912291</v>
      </c>
      <c r="T47" s="213">
        <f t="shared" si="14"/>
        <v>1923.939982803096</v>
      </c>
      <c r="U47" s="213">
        <f t="shared" si="14"/>
        <v>1588.955030094583</v>
      </c>
      <c r="V47" s="213">
        <f t="shared" si="14"/>
        <v>1417.8349957007742</v>
      </c>
      <c r="W47" s="213">
        <f t="shared" si="14"/>
        <v>1589.2502149613065</v>
      </c>
      <c r="DA47" s="109"/>
    </row>
    <row r="48" spans="1:105" ht="12" customHeight="1" x14ac:dyDescent="0.25">
      <c r="A48" s="51" t="s">
        <v>41</v>
      </c>
      <c r="B48" s="244">
        <f>ISI_fec!B5</f>
        <v>2917.2194989336458</v>
      </c>
      <c r="C48" s="244">
        <f>ISI_fec!C5</f>
        <v>2494.1809885193602</v>
      </c>
      <c r="D48" s="244">
        <f>ISI_fec!D5</f>
        <v>2342.0888515193778</v>
      </c>
      <c r="E48" s="244">
        <f>ISI_fec!E5</f>
        <v>2423.2271781849231</v>
      </c>
      <c r="F48" s="244">
        <f>ISI_fec!F5</f>
        <v>2530.0532024313229</v>
      </c>
      <c r="G48" s="244">
        <f>ISI_fec!G5</f>
        <v>1869.1117634679499</v>
      </c>
      <c r="H48" s="244">
        <f>ISI_fec!H5</f>
        <v>1815.3305828458381</v>
      </c>
      <c r="I48" s="244">
        <f>ISI_fec!I5</f>
        <v>1988.8388139446749</v>
      </c>
      <c r="J48" s="244">
        <f>ISI_fec!J5</f>
        <v>1452.372545121787</v>
      </c>
      <c r="K48" s="244">
        <f>ISI_fec!K5</f>
        <v>910.15859945347995</v>
      </c>
      <c r="L48" s="244">
        <f>ISI_fec!L5</f>
        <v>1087.7937447351089</v>
      </c>
      <c r="M48" s="244">
        <f>ISI_fec!M5</f>
        <v>1182.169946589551</v>
      </c>
      <c r="N48" s="244">
        <f>ISI_fec!N5</f>
        <v>1218.785120290232</v>
      </c>
      <c r="O48" s="244">
        <f>ISI_fec!O5</f>
        <v>1256.8866780653409</v>
      </c>
      <c r="P48" s="244">
        <f>ISI_fec!P5</f>
        <v>1315.0895746367751</v>
      </c>
      <c r="Q48" s="244">
        <f>ISI_fec!Q5</f>
        <v>1274.6424259157759</v>
      </c>
      <c r="R48" s="244">
        <f>ISI_fec!R5</f>
        <v>1230.5297042281779</v>
      </c>
      <c r="S48" s="244">
        <f>ISI_fec!S5</f>
        <v>1429.8018064055859</v>
      </c>
      <c r="T48" s="244">
        <f>ISI_fec!T5</f>
        <v>1364.0786596349019</v>
      </c>
      <c r="U48" s="244">
        <f>ISI_fec!U5</f>
        <v>1142.50889291257</v>
      </c>
      <c r="V48" s="244">
        <f>ISI_fec!V5</f>
        <v>966.37562727567888</v>
      </c>
      <c r="W48" s="244">
        <f>ISI_fec!W5</f>
        <v>1087.4158365749411</v>
      </c>
      <c r="DA48" s="83"/>
    </row>
    <row r="49" spans="1:105" ht="12" customHeight="1" x14ac:dyDescent="0.25">
      <c r="A49" s="52" t="s">
        <v>42</v>
      </c>
      <c r="B49" s="245">
        <f>ISI_fec!B54</f>
        <v>542.65556555474586</v>
      </c>
      <c r="C49" s="245">
        <f>ISI_fec!C54</f>
        <v>473.37206393119959</v>
      </c>
      <c r="D49" s="245">
        <f>ISI_fec!D54</f>
        <v>421.4394373886177</v>
      </c>
      <c r="E49" s="245">
        <f>ISI_fec!E54</f>
        <v>496.11615801455991</v>
      </c>
      <c r="F49" s="245">
        <f>ISI_fec!F54</f>
        <v>572.8669179470088</v>
      </c>
      <c r="G49" s="245">
        <f>ISI_fec!G54</f>
        <v>545.00569139017546</v>
      </c>
      <c r="H49" s="245">
        <f>ISI_fec!H54</f>
        <v>584.0655478506369</v>
      </c>
      <c r="I49" s="245">
        <f>ISI_fec!I54</f>
        <v>619.05121185068151</v>
      </c>
      <c r="J49" s="245">
        <f>ISI_fec!J54</f>
        <v>566.88687018345831</v>
      </c>
      <c r="K49" s="245">
        <f>ISI_fec!K54</f>
        <v>494.35730768323538</v>
      </c>
      <c r="L49" s="245">
        <f>ISI_fec!L54</f>
        <v>495.90212800779682</v>
      </c>
      <c r="M49" s="245">
        <f>ISI_fec!M54</f>
        <v>532.88465358241763</v>
      </c>
      <c r="N49" s="245">
        <f>ISI_fec!N54</f>
        <v>533.43783757735127</v>
      </c>
      <c r="O49" s="245">
        <f>ISI_fec!O54</f>
        <v>456.00334773001509</v>
      </c>
      <c r="P49" s="245">
        <f>ISI_fec!P54</f>
        <v>418.42968589632852</v>
      </c>
      <c r="Q49" s="245">
        <f>ISI_fec!Q54</f>
        <v>438.5678062424347</v>
      </c>
      <c r="R49" s="245">
        <f>ISI_fec!R54</f>
        <v>441.73633188532119</v>
      </c>
      <c r="S49" s="245">
        <f>ISI_fec!S54</f>
        <v>540.53490898564303</v>
      </c>
      <c r="T49" s="245">
        <f>ISI_fec!T54</f>
        <v>559.86132316819396</v>
      </c>
      <c r="U49" s="245">
        <f>ISI_fec!U54</f>
        <v>446.44613718201299</v>
      </c>
      <c r="V49" s="245">
        <f>ISI_fec!V54</f>
        <v>451.45936842509531</v>
      </c>
      <c r="W49" s="245">
        <f>ISI_fec!W54</f>
        <v>501.83437838636547</v>
      </c>
      <c r="DA49" s="84"/>
    </row>
    <row r="50" spans="1:105" ht="12" customHeight="1" x14ac:dyDescent="0.25">
      <c r="A50" s="3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DA50" s="87"/>
    </row>
    <row r="51" spans="1:105" ht="12" customHeight="1" x14ac:dyDescent="0.25">
      <c r="A51" s="30" t="s">
        <v>85</v>
      </c>
      <c r="B51" s="206">
        <f t="shared" ref="B51:W51" si="15">B52+B53</f>
        <v>17146.44152020121</v>
      </c>
      <c r="C51" s="206">
        <f t="shared" si="15"/>
        <v>14226.733906344818</v>
      </c>
      <c r="D51" s="206">
        <f t="shared" si="15"/>
        <v>13328.299250547905</v>
      </c>
      <c r="E51" s="206">
        <f t="shared" si="15"/>
        <v>14320.696631267678</v>
      </c>
      <c r="F51" s="206">
        <f t="shared" si="15"/>
        <v>15670.775031802468</v>
      </c>
      <c r="G51" s="206">
        <f t="shared" si="15"/>
        <v>11346.578519817951</v>
      </c>
      <c r="H51" s="206">
        <f t="shared" si="15"/>
        <v>11410.610931835647</v>
      </c>
      <c r="I51" s="206">
        <f t="shared" si="15"/>
        <v>13532.514197508182</v>
      </c>
      <c r="J51" s="206">
        <f t="shared" si="15"/>
        <v>9465.7870930226964</v>
      </c>
      <c r="K51" s="206">
        <f t="shared" si="15"/>
        <v>5791.6883078608171</v>
      </c>
      <c r="L51" s="206">
        <f t="shared" si="15"/>
        <v>6488.486566450385</v>
      </c>
      <c r="M51" s="206">
        <f t="shared" si="15"/>
        <v>7236.2338026735033</v>
      </c>
      <c r="N51" s="206">
        <f t="shared" si="15"/>
        <v>7379.5416675694178</v>
      </c>
      <c r="O51" s="206">
        <f t="shared" si="15"/>
        <v>7386.7500303970301</v>
      </c>
      <c r="P51" s="206">
        <f t="shared" si="15"/>
        <v>7956.7569172629974</v>
      </c>
      <c r="Q51" s="206">
        <f t="shared" si="15"/>
        <v>7470.2002440821389</v>
      </c>
      <c r="R51" s="206">
        <f t="shared" si="15"/>
        <v>7332.7719276974767</v>
      </c>
      <c r="S51" s="206">
        <f t="shared" si="15"/>
        <v>7948.7740954003111</v>
      </c>
      <c r="T51" s="206">
        <f t="shared" si="15"/>
        <v>7941.3073339543962</v>
      </c>
      <c r="U51" s="206">
        <f t="shared" si="15"/>
        <v>6784.0333852035055</v>
      </c>
      <c r="V51" s="206">
        <f t="shared" si="15"/>
        <v>5408.0797667484676</v>
      </c>
      <c r="W51" s="206">
        <f t="shared" si="15"/>
        <v>6058.6975391247806</v>
      </c>
      <c r="DA51" s="112"/>
    </row>
    <row r="52" spans="1:105" ht="12" customHeight="1" x14ac:dyDescent="0.25">
      <c r="A52" s="24" t="s">
        <v>146</v>
      </c>
      <c r="B52" s="216">
        <f>(ISI_emi!B5-ISI_emi!B52)+(ISI_emi!B54-ISI_emi!B96)</f>
        <v>14435.357446745113</v>
      </c>
      <c r="C52" s="216">
        <f>(ISI_emi!C5-ISI_emi!C52)+(ISI_emi!C54-ISI_emi!C96)</f>
        <v>12027.174050431262</v>
      </c>
      <c r="D52" s="216">
        <f>(ISI_emi!D5-ISI_emi!D52)+(ISI_emi!D54-ISI_emi!D96)</f>
        <v>11257.717076940851</v>
      </c>
      <c r="E52" s="216">
        <f>(ISI_emi!E5-ISI_emi!E52)+(ISI_emi!E54-ISI_emi!E96)</f>
        <v>11868.28185063465</v>
      </c>
      <c r="F52" s="216">
        <f>(ISI_emi!F5-ISI_emi!F52)+(ISI_emi!F54-ISI_emi!F96)</f>
        <v>13052.885520241125</v>
      </c>
      <c r="G52" s="216">
        <f>(ISI_emi!G5-ISI_emi!G52)+(ISI_emi!G54-ISI_emi!G96)</f>
        <v>9429.9177912881332</v>
      </c>
      <c r="H52" s="216">
        <f>(ISI_emi!H5-ISI_emi!H52)+(ISI_emi!H54-ISI_emi!H96)</f>
        <v>9411.4913581927431</v>
      </c>
      <c r="I52" s="216">
        <f>(ISI_emi!I5-ISI_emi!I52)+(ISI_emi!I54-ISI_emi!I96)</f>
        <v>11104.252145497136</v>
      </c>
      <c r="J52" s="216">
        <f>(ISI_emi!J5-ISI_emi!J52)+(ISI_emi!J54-ISI_emi!J96)</f>
        <v>7518.3794069151891</v>
      </c>
      <c r="K52" s="216">
        <f>(ISI_emi!K5-ISI_emi!K52)+(ISI_emi!K54-ISI_emi!K96)</f>
        <v>4561.0310463600927</v>
      </c>
      <c r="L52" s="216">
        <f>(ISI_emi!L5-ISI_emi!L52)+(ISI_emi!L54-ISI_emi!L96)</f>
        <v>5065.1989080332478</v>
      </c>
      <c r="M52" s="216">
        <f>(ISI_emi!M5-ISI_emi!M52)+(ISI_emi!M54-ISI_emi!M96)</f>
        <v>5374.952799465982</v>
      </c>
      <c r="N52" s="216">
        <f>(ISI_emi!N5-ISI_emi!N52)+(ISI_emi!N54-ISI_emi!N96)</f>
        <v>5555.3135128366866</v>
      </c>
      <c r="O52" s="216">
        <f>(ISI_emi!O5-ISI_emi!O52)+(ISI_emi!O54-ISI_emi!O96)</f>
        <v>5427.1221406774857</v>
      </c>
      <c r="P52" s="216">
        <f>(ISI_emi!P5-ISI_emi!P52)+(ISI_emi!P54-ISI_emi!P96)</f>
        <v>5692.3469068540762</v>
      </c>
      <c r="Q52" s="216">
        <f>(ISI_emi!Q5-ISI_emi!Q52)+(ISI_emi!Q54-ISI_emi!Q96)</f>
        <v>5283.4097852045952</v>
      </c>
      <c r="R52" s="216">
        <f>(ISI_emi!R5-ISI_emi!R52)+(ISI_emi!R54-ISI_emi!R96)</f>
        <v>5135.8346135828087</v>
      </c>
      <c r="S52" s="216">
        <f>(ISI_emi!S5-ISI_emi!S52)+(ISI_emi!S54-ISI_emi!S96)</f>
        <v>6023.1301587999369</v>
      </c>
      <c r="T52" s="216">
        <f>(ISI_emi!T5-ISI_emi!T52)+(ISI_emi!T54-ISI_emi!T96)</f>
        <v>5535.3103617222532</v>
      </c>
      <c r="U52" s="216">
        <f>(ISI_emi!U5-ISI_emi!U52)+(ISI_emi!U54-ISI_emi!U96)</f>
        <v>4624.7917540713534</v>
      </c>
      <c r="V52" s="216">
        <f>(ISI_emi!V5-ISI_emi!V52)+(ISI_emi!V54-ISI_emi!V96)</f>
        <v>3792.7808133173025</v>
      </c>
      <c r="W52" s="216">
        <f>(ISI_emi!W5-ISI_emi!W52)+(ISI_emi!W54-ISI_emi!W96)</f>
        <v>4198.9789260610723</v>
      </c>
      <c r="DA52" s="85"/>
    </row>
    <row r="53" spans="1:105" ht="12" customHeight="1" x14ac:dyDescent="0.25">
      <c r="A53" s="14" t="s">
        <v>147</v>
      </c>
      <c r="B53" s="207">
        <f>ISI_emi!B52+ISI_emi!B96</f>
        <v>2711.0840734560984</v>
      </c>
      <c r="C53" s="207">
        <f>ISI_emi!C52+ISI_emi!C96</f>
        <v>2199.559855913556</v>
      </c>
      <c r="D53" s="207">
        <f>ISI_emi!D52+ISI_emi!D96</f>
        <v>2070.5821736070548</v>
      </c>
      <c r="E53" s="207">
        <f>ISI_emi!E52+ISI_emi!E96</f>
        <v>2452.4147806330284</v>
      </c>
      <c r="F53" s="207">
        <f>ISI_emi!F52+ISI_emi!F96</f>
        <v>2617.8895115613427</v>
      </c>
      <c r="G53" s="207">
        <f>ISI_emi!G52+ISI_emi!G96</f>
        <v>1916.6607285298187</v>
      </c>
      <c r="H53" s="207">
        <f>ISI_emi!H52+ISI_emi!H96</f>
        <v>1999.1195736429031</v>
      </c>
      <c r="I53" s="207">
        <f>ISI_emi!I52+ISI_emi!I96</f>
        <v>2428.2620520110468</v>
      </c>
      <c r="J53" s="207">
        <f>ISI_emi!J52+ISI_emi!J96</f>
        <v>1947.4076861075082</v>
      </c>
      <c r="K53" s="207">
        <f>ISI_emi!K52+ISI_emi!K96</f>
        <v>1230.6572615007244</v>
      </c>
      <c r="L53" s="207">
        <f>ISI_emi!L52+ISI_emi!L96</f>
        <v>1423.2876584171374</v>
      </c>
      <c r="M53" s="207">
        <f>ISI_emi!M52+ISI_emi!M96</f>
        <v>1861.2810032075213</v>
      </c>
      <c r="N53" s="207">
        <f>ISI_emi!N52+ISI_emi!N96</f>
        <v>1824.2281547327316</v>
      </c>
      <c r="O53" s="207">
        <f>ISI_emi!O52+ISI_emi!O96</f>
        <v>1959.6278897195448</v>
      </c>
      <c r="P53" s="207">
        <f>ISI_emi!P52+ISI_emi!P96</f>
        <v>2264.4100104089207</v>
      </c>
      <c r="Q53" s="207">
        <f>ISI_emi!Q52+ISI_emi!Q96</f>
        <v>2186.7904588775436</v>
      </c>
      <c r="R53" s="207">
        <f>ISI_emi!R52+ISI_emi!R96</f>
        <v>2196.9373141146684</v>
      </c>
      <c r="S53" s="207">
        <f>ISI_emi!S52+ISI_emi!S96</f>
        <v>1925.643936600374</v>
      </c>
      <c r="T53" s="207">
        <f>ISI_emi!T52+ISI_emi!T96</f>
        <v>2405.996972232143</v>
      </c>
      <c r="U53" s="207">
        <f>ISI_emi!U52+ISI_emi!U96</f>
        <v>2159.2416311321517</v>
      </c>
      <c r="V53" s="207">
        <f>ISI_emi!V52+ISI_emi!V96</f>
        <v>1615.2989534311655</v>
      </c>
      <c r="W53" s="207">
        <f>ISI_emi!W52+ISI_emi!W96</f>
        <v>1859.7186130637085</v>
      </c>
      <c r="DA53" s="71"/>
    </row>
    <row r="54" spans="1:105" ht="12" customHeight="1" x14ac:dyDescent="0.25">
      <c r="A54" s="31" t="s">
        <v>145</v>
      </c>
      <c r="B54" s="213">
        <f t="shared" ref="B54:W54" si="16">SUM(B55:B56)</f>
        <v>17146.44152020121</v>
      </c>
      <c r="C54" s="213">
        <f t="shared" si="16"/>
        <v>14226.733906344818</v>
      </c>
      <c r="D54" s="213">
        <f t="shared" si="16"/>
        <v>13328.299250547907</v>
      </c>
      <c r="E54" s="213">
        <f t="shared" si="16"/>
        <v>14320.69663126768</v>
      </c>
      <c r="F54" s="213">
        <f t="shared" si="16"/>
        <v>15670.775031802468</v>
      </c>
      <c r="G54" s="213">
        <f t="shared" si="16"/>
        <v>11346.578519817953</v>
      </c>
      <c r="H54" s="213">
        <f t="shared" si="16"/>
        <v>11410.610931835647</v>
      </c>
      <c r="I54" s="213">
        <f t="shared" si="16"/>
        <v>13532.514197508181</v>
      </c>
      <c r="J54" s="213">
        <f t="shared" si="16"/>
        <v>9465.7870930226964</v>
      </c>
      <c r="K54" s="213">
        <f t="shared" si="16"/>
        <v>5791.6883078608171</v>
      </c>
      <c r="L54" s="213">
        <f t="shared" si="16"/>
        <v>6488.486566450385</v>
      </c>
      <c r="M54" s="213">
        <f t="shared" si="16"/>
        <v>7236.2338026735033</v>
      </c>
      <c r="N54" s="213">
        <f t="shared" si="16"/>
        <v>7379.5416675694187</v>
      </c>
      <c r="O54" s="213">
        <f t="shared" si="16"/>
        <v>7386.7500303970301</v>
      </c>
      <c r="P54" s="213">
        <f t="shared" si="16"/>
        <v>7956.7569172629974</v>
      </c>
      <c r="Q54" s="213">
        <f t="shared" si="16"/>
        <v>7470.2002440821389</v>
      </c>
      <c r="R54" s="213">
        <f t="shared" si="16"/>
        <v>7332.7719276974776</v>
      </c>
      <c r="S54" s="213">
        <f t="shared" si="16"/>
        <v>7948.7740954003111</v>
      </c>
      <c r="T54" s="213">
        <f t="shared" si="16"/>
        <v>7941.3073339543962</v>
      </c>
      <c r="U54" s="213">
        <f t="shared" si="16"/>
        <v>6784.0333852035055</v>
      </c>
      <c r="V54" s="213">
        <f t="shared" si="16"/>
        <v>5408.0797667484685</v>
      </c>
      <c r="W54" s="213">
        <f t="shared" si="16"/>
        <v>6058.6975391247806</v>
      </c>
      <c r="DA54" s="109"/>
    </row>
    <row r="55" spans="1:105" ht="12" customHeight="1" x14ac:dyDescent="0.25">
      <c r="A55" s="51" t="s">
        <v>41</v>
      </c>
      <c r="B55" s="244">
        <f>ISI_emi!B$5</f>
        <v>15994.783244764756</v>
      </c>
      <c r="C55" s="244">
        <f>ISI_emi!C$5</f>
        <v>13265.005632490767</v>
      </c>
      <c r="D55" s="244">
        <f>ISI_emi!D$5</f>
        <v>12456.440401558357</v>
      </c>
      <c r="E55" s="244">
        <f>ISI_emi!E$5</f>
        <v>13277.518507704353</v>
      </c>
      <c r="F55" s="244">
        <f>ISI_emi!F$5</f>
        <v>14388.82938088331</v>
      </c>
      <c r="G55" s="244">
        <f>ISI_emi!G$5</f>
        <v>10189.2387327013</v>
      </c>
      <c r="H55" s="244">
        <f>ISI_emi!H$5</f>
        <v>10167.448831740661</v>
      </c>
      <c r="I55" s="244">
        <f>ISI_emi!I$5</f>
        <v>12159.912680885762</v>
      </c>
      <c r="J55" s="244">
        <f>ISI_emi!J$5</f>
        <v>8359.673137345344</v>
      </c>
      <c r="K55" s="244">
        <f>ISI_emi!K$5</f>
        <v>4884.0616695133522</v>
      </c>
      <c r="L55" s="244">
        <f>ISI_emi!L$5</f>
        <v>5647.6842106227987</v>
      </c>
      <c r="M55" s="244">
        <f>ISI_emi!M$5</f>
        <v>6319.3278689737899</v>
      </c>
      <c r="N55" s="244">
        <f>ISI_emi!N$5</f>
        <v>6454.3032165002132</v>
      </c>
      <c r="O55" s="244">
        <f>ISI_emi!O$5</f>
        <v>6619.7817235859548</v>
      </c>
      <c r="P55" s="244">
        <f>ISI_emi!P$5</f>
        <v>7240.177568453505</v>
      </c>
      <c r="Q55" s="244">
        <f>ISI_emi!Q$5</f>
        <v>6767.1480147071616</v>
      </c>
      <c r="R55" s="244">
        <f>ISI_emi!R$5</f>
        <v>6619.3897756157021</v>
      </c>
      <c r="S55" s="244">
        <f>ISI_emi!S$5</f>
        <v>7077.8207875815779</v>
      </c>
      <c r="T55" s="244">
        <f>ISI_emi!T$5</f>
        <v>7049.1763081620893</v>
      </c>
      <c r="U55" s="244">
        <f>ISI_emi!U$5</f>
        <v>6094.6294362011122</v>
      </c>
      <c r="V55" s="244">
        <f>ISI_emi!V$5</f>
        <v>4735.4939848059221</v>
      </c>
      <c r="W55" s="244">
        <f>ISI_emi!W$5</f>
        <v>5312.6068418405057</v>
      </c>
      <c r="DA55" s="83"/>
    </row>
    <row r="56" spans="1:105" ht="12" customHeight="1" x14ac:dyDescent="0.25">
      <c r="A56" s="52" t="s">
        <v>42</v>
      </c>
      <c r="B56" s="245">
        <f>ISI_emi!B$54</f>
        <v>1151.6582754364554</v>
      </c>
      <c r="C56" s="245">
        <f>ISI_emi!C$54</f>
        <v>961.72827385405049</v>
      </c>
      <c r="D56" s="245">
        <f>ISI_emi!D$54</f>
        <v>871.8588489895493</v>
      </c>
      <c r="E56" s="245">
        <f>ISI_emi!E$54</f>
        <v>1043.1781235633257</v>
      </c>
      <c r="F56" s="245">
        <f>ISI_emi!F$54</f>
        <v>1281.9456509191593</v>
      </c>
      <c r="G56" s="245">
        <f>ISI_emi!G$54</f>
        <v>1157.3397871166521</v>
      </c>
      <c r="H56" s="245">
        <f>ISI_emi!H$54</f>
        <v>1243.1621000949849</v>
      </c>
      <c r="I56" s="245">
        <f>ISI_emi!I$54</f>
        <v>1372.6015166224195</v>
      </c>
      <c r="J56" s="245">
        <f>ISI_emi!J$54</f>
        <v>1106.1139556773528</v>
      </c>
      <c r="K56" s="245">
        <f>ISI_emi!K$54</f>
        <v>907.62663834746525</v>
      </c>
      <c r="L56" s="245">
        <f>ISI_emi!L$54</f>
        <v>840.80235582758598</v>
      </c>
      <c r="M56" s="245">
        <f>ISI_emi!M$54</f>
        <v>916.90593369971361</v>
      </c>
      <c r="N56" s="245">
        <f>ISI_emi!N$54</f>
        <v>925.23845106920533</v>
      </c>
      <c r="O56" s="245">
        <f>ISI_emi!O$54</f>
        <v>766.96830681107508</v>
      </c>
      <c r="P56" s="245">
        <f>ISI_emi!P$54</f>
        <v>716.57934880949199</v>
      </c>
      <c r="Q56" s="245">
        <f>ISI_emi!Q$54</f>
        <v>703.05222937497706</v>
      </c>
      <c r="R56" s="245">
        <f>ISI_emi!R$54</f>
        <v>713.3821520817753</v>
      </c>
      <c r="S56" s="245">
        <f>ISI_emi!S$54</f>
        <v>870.95330781873361</v>
      </c>
      <c r="T56" s="245">
        <f>ISI_emi!T$54</f>
        <v>892.13102579230667</v>
      </c>
      <c r="U56" s="245">
        <f>ISI_emi!U$54</f>
        <v>689.40394900239289</v>
      </c>
      <c r="V56" s="245">
        <f>ISI_emi!V$54</f>
        <v>672.58578194254608</v>
      </c>
      <c r="W56" s="245">
        <f>ISI_emi!W$54</f>
        <v>746.09069728427505</v>
      </c>
      <c r="DA56" s="84"/>
    </row>
    <row r="57" spans="1:105" ht="12" customHeight="1" x14ac:dyDescent="0.25">
      <c r="A57" s="3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DA57" s="87"/>
    </row>
    <row r="58" spans="1:105" ht="12" customHeight="1" x14ac:dyDescent="0.25">
      <c r="A58" s="110" t="s">
        <v>148</v>
      </c>
      <c r="B58" s="253">
        <f t="shared" ref="B58:W58" si="17">IF(B$7=0,"",B$3/B$7*1000)</f>
        <v>82.611499359906986</v>
      </c>
      <c r="C58" s="253">
        <f t="shared" si="17"/>
        <v>88.575160231881043</v>
      </c>
      <c r="D58" s="253">
        <f t="shared" si="17"/>
        <v>94.700536013137594</v>
      </c>
      <c r="E58" s="253">
        <f t="shared" si="17"/>
        <v>87.761181927325424</v>
      </c>
      <c r="F58" s="253">
        <f t="shared" si="17"/>
        <v>144.66714013054116</v>
      </c>
      <c r="G58" s="253">
        <f t="shared" si="17"/>
        <v>169.95243722823332</v>
      </c>
      <c r="H58" s="253">
        <f t="shared" si="17"/>
        <v>208.66395313272986</v>
      </c>
      <c r="I58" s="253">
        <f t="shared" si="17"/>
        <v>221.97244798213731</v>
      </c>
      <c r="J58" s="253">
        <f t="shared" si="17"/>
        <v>142.14611296270246</v>
      </c>
      <c r="K58" s="253">
        <f t="shared" si="17"/>
        <v>166.18507122873885</v>
      </c>
      <c r="L58" s="253">
        <f t="shared" si="17"/>
        <v>107.96166506831526</v>
      </c>
      <c r="M58" s="253">
        <f t="shared" si="17"/>
        <v>147.01392557887053</v>
      </c>
      <c r="N58" s="253">
        <f t="shared" si="17"/>
        <v>157.63644728590177</v>
      </c>
      <c r="O58" s="253">
        <f t="shared" si="17"/>
        <v>161.91190220992272</v>
      </c>
      <c r="P58" s="253">
        <f t="shared" si="17"/>
        <v>181.28335816539771</v>
      </c>
      <c r="Q58" s="253">
        <f t="shared" si="17"/>
        <v>175.75265880432124</v>
      </c>
      <c r="R58" s="253">
        <f t="shared" si="17"/>
        <v>190.79207867695192</v>
      </c>
      <c r="S58" s="253">
        <f t="shared" si="17"/>
        <v>149.0806963650156</v>
      </c>
      <c r="T58" s="253">
        <f t="shared" si="17"/>
        <v>162.11844042887347</v>
      </c>
      <c r="U58" s="253">
        <f t="shared" si="17"/>
        <v>150.42380777588838</v>
      </c>
      <c r="V58" s="253">
        <f t="shared" si="17"/>
        <v>144.4574246134643</v>
      </c>
      <c r="W58" s="253">
        <f t="shared" si="17"/>
        <v>194.90018089401721</v>
      </c>
      <c r="DA58" s="109"/>
    </row>
    <row r="59" spans="1:105" ht="12" customHeight="1" x14ac:dyDescent="0.25">
      <c r="A59" s="110" t="s">
        <v>149</v>
      </c>
      <c r="B59" s="254">
        <f t="shared" ref="B59:W59" si="18">IF(B$47=0,"",B$47/B$7)</f>
        <v>0.32957468703452009</v>
      </c>
      <c r="C59" s="254">
        <f t="shared" si="18"/>
        <v>0.33687740406976496</v>
      </c>
      <c r="D59" s="254">
        <f t="shared" si="18"/>
        <v>0.33024955651386179</v>
      </c>
      <c r="E59" s="254">
        <f t="shared" si="18"/>
        <v>0.32054685914193176</v>
      </c>
      <c r="F59" s="254">
        <f t="shared" si="18"/>
        <v>0.29292977154838867</v>
      </c>
      <c r="G59" s="254">
        <f t="shared" si="18"/>
        <v>0.28960496575871314</v>
      </c>
      <c r="H59" s="254">
        <f t="shared" si="18"/>
        <v>0.23975943385510537</v>
      </c>
      <c r="I59" s="254">
        <f t="shared" si="18"/>
        <v>0.24529562025354476</v>
      </c>
      <c r="J59" s="254">
        <f t="shared" si="18"/>
        <v>0.2075801784891238</v>
      </c>
      <c r="K59" s="254">
        <f t="shared" si="18"/>
        <v>0.19702875130170985</v>
      </c>
      <c r="L59" s="254">
        <f t="shared" si="18"/>
        <v>0.19813475760149168</v>
      </c>
      <c r="M59" s="254">
        <f t="shared" si="18"/>
        <v>0.19535502682850683</v>
      </c>
      <c r="N59" s="254">
        <f t="shared" si="18"/>
        <v>0.20944517691533482</v>
      </c>
      <c r="O59" s="254">
        <f t="shared" si="18"/>
        <v>0.2154487320217188</v>
      </c>
      <c r="P59" s="254">
        <f t="shared" si="18"/>
        <v>0.20255020677571151</v>
      </c>
      <c r="Q59" s="254">
        <f t="shared" si="18"/>
        <v>0.18625842758450079</v>
      </c>
      <c r="R59" s="254">
        <f t="shared" si="18"/>
        <v>0.18578062622035221</v>
      </c>
      <c r="S59" s="254">
        <f t="shared" si="18"/>
        <v>0.19070220574657212</v>
      </c>
      <c r="T59" s="254">
        <f t="shared" si="18"/>
        <v>0.18923794461146301</v>
      </c>
      <c r="U59" s="254">
        <f t="shared" si="18"/>
        <v>0.17741668745458614</v>
      </c>
      <c r="V59" s="254">
        <f t="shared" si="18"/>
        <v>0.18048112546015305</v>
      </c>
      <c r="W59" s="254">
        <f t="shared" si="18"/>
        <v>0.18798553637779053</v>
      </c>
      <c r="DA59" s="109"/>
    </row>
    <row r="60" spans="1:105" ht="12" customHeight="1" x14ac:dyDescent="0.25">
      <c r="A60" s="50" t="s">
        <v>41</v>
      </c>
      <c r="B60" s="255">
        <f t="shared" ref="B60:W60" si="19">IF(B$48=0,"",B$48/B$8)</f>
        <v>0.40471968631154909</v>
      </c>
      <c r="C60" s="255">
        <f t="shared" si="19"/>
        <v>0.4160435343651977</v>
      </c>
      <c r="D60" s="255">
        <f t="shared" si="19"/>
        <v>0.40334457641287996</v>
      </c>
      <c r="E60" s="255">
        <f t="shared" si="19"/>
        <v>0.39921449238201517</v>
      </c>
      <c r="F60" s="255">
        <f t="shared" si="19"/>
        <v>0.36799451749607298</v>
      </c>
      <c r="G60" s="255">
        <f t="shared" si="19"/>
        <v>0.38202277722494526</v>
      </c>
      <c r="H60" s="255">
        <f t="shared" si="19"/>
        <v>0.31481313352770818</v>
      </c>
      <c r="I60" s="255">
        <f t="shared" si="19"/>
        <v>0.32088863318372529</v>
      </c>
      <c r="J60" s="255">
        <f t="shared" si="19"/>
        <v>0.27796199936730853</v>
      </c>
      <c r="K60" s="255">
        <f t="shared" si="19"/>
        <v>0.2812894159822058</v>
      </c>
      <c r="L60" s="255">
        <f t="shared" si="19"/>
        <v>0.27231265435898228</v>
      </c>
      <c r="M60" s="255">
        <f t="shared" si="19"/>
        <v>0.26724123861608629</v>
      </c>
      <c r="N60" s="255">
        <f t="shared" si="19"/>
        <v>0.28782852132319414</v>
      </c>
      <c r="O60" s="255">
        <f t="shared" si="19"/>
        <v>0.28569294355847319</v>
      </c>
      <c r="P60" s="255">
        <f t="shared" si="19"/>
        <v>0.2595424853233837</v>
      </c>
      <c r="Q60" s="255">
        <f t="shared" si="19"/>
        <v>0.23955931760301605</v>
      </c>
      <c r="R60" s="255">
        <f t="shared" si="19"/>
        <v>0.24078785218471357</v>
      </c>
      <c r="S60" s="255">
        <f t="shared" si="19"/>
        <v>0.25057487854294275</v>
      </c>
      <c r="T60" s="255">
        <f t="shared" si="19"/>
        <v>0.25251008309303719</v>
      </c>
      <c r="U60" s="255">
        <f t="shared" si="19"/>
        <v>0.23223854319015219</v>
      </c>
      <c r="V60" s="255">
        <f t="shared" si="19"/>
        <v>0.24553555039327049</v>
      </c>
      <c r="W60" s="255">
        <f t="shared" si="19"/>
        <v>0.25673793552910429</v>
      </c>
      <c r="DA60" s="83"/>
    </row>
    <row r="61" spans="1:105" ht="12" customHeight="1" x14ac:dyDescent="0.25">
      <c r="A61" s="49" t="s">
        <v>42</v>
      </c>
      <c r="B61" s="256">
        <f t="shared" ref="B61:W61" si="20">IF(B$49=0,"",B$49/B$9)</f>
        <v>0.16494090138442125</v>
      </c>
      <c r="C61" s="256">
        <f t="shared" si="20"/>
        <v>0.16822034965572125</v>
      </c>
      <c r="D61" s="256">
        <f t="shared" si="20"/>
        <v>0.16453929692332411</v>
      </c>
      <c r="E61" s="256">
        <f t="shared" si="20"/>
        <v>0.16333601480167878</v>
      </c>
      <c r="F61" s="256">
        <f t="shared" si="20"/>
        <v>0.15410157893891849</v>
      </c>
      <c r="G61" s="256">
        <f t="shared" si="20"/>
        <v>0.15828340431524715</v>
      </c>
      <c r="H61" s="256">
        <f t="shared" si="20"/>
        <v>0.13771428150229345</v>
      </c>
      <c r="I61" s="256">
        <f t="shared" si="20"/>
        <v>0.13962371743460084</v>
      </c>
      <c r="J61" s="256">
        <f t="shared" si="20"/>
        <v>0.12590390619496619</v>
      </c>
      <c r="K61" s="256">
        <f t="shared" si="20"/>
        <v>0.12699221018492407</v>
      </c>
      <c r="L61" s="256">
        <f t="shared" si="20"/>
        <v>0.12402594855003481</v>
      </c>
      <c r="M61" s="256">
        <f t="shared" si="20"/>
        <v>0.12234578536189306</v>
      </c>
      <c r="N61" s="256">
        <f t="shared" si="20"/>
        <v>0.129111434961243</v>
      </c>
      <c r="O61" s="256">
        <f t="shared" si="20"/>
        <v>0.128418909469562</v>
      </c>
      <c r="P61" s="256">
        <f t="shared" si="20"/>
        <v>0.11984190408411036</v>
      </c>
      <c r="Q61" s="256">
        <f t="shared" si="20"/>
        <v>0.11311316847476217</v>
      </c>
      <c r="R61" s="256">
        <f t="shared" si="20"/>
        <v>0.1135317105447612</v>
      </c>
      <c r="S61" s="256">
        <f t="shared" si="20"/>
        <v>0.11684911872393072</v>
      </c>
      <c r="T61" s="256">
        <f t="shared" si="20"/>
        <v>0.11750187958660868</v>
      </c>
      <c r="U61" s="256">
        <f t="shared" si="20"/>
        <v>0.11060190480746827</v>
      </c>
      <c r="V61" s="256">
        <f t="shared" si="20"/>
        <v>0.11516597342120288</v>
      </c>
      <c r="W61" s="256">
        <f t="shared" si="20"/>
        <v>0.11895756373829361</v>
      </c>
      <c r="DA61" s="84"/>
    </row>
    <row r="62" spans="1:105" ht="12" customHeight="1" x14ac:dyDescent="0.25">
      <c r="A62" s="110" t="s">
        <v>150</v>
      </c>
      <c r="B62" s="254">
        <f>IF(SUM(ISI_ued!B$5,ISI_ued!B$54)=0,"",SUM(ISI_ued!B$5,ISI_ued!B$54)/B$7)</f>
        <v>0.16527646833649678</v>
      </c>
      <c r="C62" s="254">
        <f>IF(SUM(ISI_ued!C$5,ISI_ued!C$54)=0,"",SUM(ISI_ued!C$5,ISI_ued!C$54)/C$7)</f>
        <v>0.16940097720232264</v>
      </c>
      <c r="D62" s="254">
        <f>IF(SUM(ISI_ued!D$5,ISI_ued!D$54)=0,"",SUM(ISI_ued!D$5,ISI_ued!D$54)/D$7)</f>
        <v>0.16632045008812818</v>
      </c>
      <c r="E62" s="254">
        <f>IF(SUM(ISI_ued!E$5,ISI_ued!E$54)=0,"",SUM(ISI_ued!E$5,ISI_ued!E$54)/E$7)</f>
        <v>0.1618212607861729</v>
      </c>
      <c r="F62" s="254">
        <f>IF(SUM(ISI_ued!F$5,ISI_ued!F$54)=0,"",SUM(ISI_ued!F$5,ISI_ued!F$54)/F$7)</f>
        <v>0.14802607888897812</v>
      </c>
      <c r="G62" s="254">
        <f>IF(SUM(ISI_ued!G$5,ISI_ued!G$54)=0,"",SUM(ISI_ued!G$5,ISI_ued!G$54)/G$7)</f>
        <v>0.1467179247463673</v>
      </c>
      <c r="H62" s="254">
        <f>IF(SUM(ISI_ued!H$5,ISI_ued!H$54)=0,"",SUM(ISI_ued!H$5,ISI_ued!H$54)/H$7)</f>
        <v>0.12219706820227723</v>
      </c>
      <c r="I62" s="254">
        <f>IF(SUM(ISI_ued!I$5,ISI_ued!I$54)=0,"",SUM(ISI_ued!I$5,ISI_ued!I$54)/I$7)</f>
        <v>0.12494830643176601</v>
      </c>
      <c r="J62" s="254">
        <f>IF(SUM(ISI_ued!J$5,ISI_ued!J$54)=0,"",SUM(ISI_ued!J$5,ISI_ued!J$54)/J$7)</f>
        <v>0.10780639955251721</v>
      </c>
      <c r="K62" s="254">
        <f>IF(SUM(ISI_ued!K$5,ISI_ued!K$54)=0,"",SUM(ISI_ued!K$5,ISI_ued!K$54)/K$7)</f>
        <v>0.10225524763249506</v>
      </c>
      <c r="L62" s="254">
        <f>IF(SUM(ISI_ued!L$5,ISI_ued!L$54)=0,"",SUM(ISI_ued!L$5,ISI_ued!L$54)/L$7)</f>
        <v>0.10384909368821831</v>
      </c>
      <c r="M62" s="254">
        <f>IF(SUM(ISI_ued!M$5,ISI_ued!M$54)=0,"",SUM(ISI_ued!M$5,ISI_ued!M$54)/M$7)</f>
        <v>0.10247265795677311</v>
      </c>
      <c r="N62" s="254">
        <f>IF(SUM(ISI_ued!N$5,ISI_ued!N$54)=0,"",SUM(ISI_ued!N$5,ISI_ued!N$54)/N$7)</f>
        <v>0.10978677602886397</v>
      </c>
      <c r="O62" s="254">
        <f>IF(SUM(ISI_ued!O$5,ISI_ued!O$54)=0,"",SUM(ISI_ued!O$5,ISI_ued!O$54)/O$7)</f>
        <v>0.11313568721302493</v>
      </c>
      <c r="P62" s="254">
        <f>IF(SUM(ISI_ued!P$5,ISI_ued!P$54)=0,"",SUM(ISI_ued!P$5,ISI_ued!P$54)/P$7)</f>
        <v>0.1061561288959056</v>
      </c>
      <c r="Q62" s="254">
        <f>IF(SUM(ISI_ued!Q$5,ISI_ued!Q$54)=0,"",SUM(ISI_ued!Q$5,ISI_ued!Q$54)/Q$7)</f>
        <v>9.8649443138824844E-2</v>
      </c>
      <c r="R62" s="254">
        <f>IF(SUM(ISI_ued!R$5,ISI_ued!R$54)=0,"",SUM(ISI_ued!R$5,ISI_ued!R$54)/R$7)</f>
        <v>9.8431228252119182E-2</v>
      </c>
      <c r="S62" s="254">
        <f>IF(SUM(ISI_ued!S$5,ISI_ued!S$54)=0,"",SUM(ISI_ued!S$5,ISI_ued!S$54)/S$7)</f>
        <v>0.10378407140691621</v>
      </c>
      <c r="T62" s="254">
        <f>IF(SUM(ISI_ued!T$5,ISI_ued!T$54)=0,"",SUM(ISI_ued!T$5,ISI_ued!T$54)/T$7)</f>
        <v>0.10405196879186893</v>
      </c>
      <c r="U62" s="254">
        <f>IF(SUM(ISI_ued!U$5,ISI_ued!U$54)=0,"",SUM(ISI_ued!U$5,ISI_ued!U$54)/U$7)</f>
        <v>9.790274265264659E-2</v>
      </c>
      <c r="V62" s="254">
        <f>IF(SUM(ISI_ued!V$5,ISI_ued!V$54)=0,"",SUM(ISI_ued!V$5,ISI_ued!V$54)/V$7)</f>
        <v>0.1000223448492796</v>
      </c>
      <c r="W62" s="254">
        <f>IF(SUM(ISI_ued!W$5,ISI_ued!W$54)=0,"",SUM(ISI_ued!W$5,ISI_ued!W$54)/W$7)</f>
        <v>0.10393191037835077</v>
      </c>
      <c r="DA62" s="109"/>
    </row>
    <row r="63" spans="1:105" ht="12" customHeight="1" x14ac:dyDescent="0.25">
      <c r="A63" s="50" t="s">
        <v>41</v>
      </c>
      <c r="B63" s="255">
        <f>IF(ISI_ued!B$5=0,"",ISI_ued!B$5/B$8)</f>
        <v>0.20279264762304219</v>
      </c>
      <c r="C63" s="255">
        <f>IF(ISI_ued!C$5=0,"",ISI_ued!C$5/C$8)</f>
        <v>0.20903309206732926</v>
      </c>
      <c r="D63" s="255">
        <f>IF(ISI_ued!D$5=0,"",ISI_ued!D$5/D$8)</f>
        <v>0.20308251895477888</v>
      </c>
      <c r="E63" s="255">
        <f>IF(ISI_ued!E$5=0,"",ISI_ued!E$5/E$8)</f>
        <v>0.20131389015958073</v>
      </c>
      <c r="F63" s="255">
        <f>IF(ISI_ued!F$5=0,"",ISI_ued!F$5/F$8)</f>
        <v>0.18539555411336175</v>
      </c>
      <c r="G63" s="255">
        <f>IF(ISI_ued!G$5=0,"",ISI_ued!G$5/G$8)</f>
        <v>0.19291246436625137</v>
      </c>
      <c r="H63" s="255">
        <f>IF(ISI_ued!H$5=0,"",ISI_ued!H$5/H$8)</f>
        <v>0.15936629641641639</v>
      </c>
      <c r="I63" s="255">
        <f>IF(ISI_ued!I$5=0,"",ISI_ued!I$5/I$8)</f>
        <v>0.16192661031359859</v>
      </c>
      <c r="J63" s="255">
        <f>IF(ISI_ued!J$5=0,"",ISI_ued!J$5/J$8)</f>
        <v>0.1428737555576238</v>
      </c>
      <c r="K63" s="255">
        <f>IF(ISI_ued!K$5=0,"",ISI_ued!K$5/K$8)</f>
        <v>0.14411596462191797</v>
      </c>
      <c r="L63" s="255">
        <f>IF(ISI_ued!L$5=0,"",ISI_ued!L$5/L$8)</f>
        <v>0.14114141930422983</v>
      </c>
      <c r="M63" s="255">
        <f>IF(ISI_ued!M$5=0,"",ISI_ued!M$5/M$8)</f>
        <v>0.13869997195627481</v>
      </c>
      <c r="N63" s="255">
        <f>IF(ISI_ued!N$5=0,"",ISI_ued!N$5/N$8)</f>
        <v>0.14933707371685578</v>
      </c>
      <c r="O63" s="255">
        <f>IF(ISI_ued!O$5=0,"",ISI_ued!O$5/O$8)</f>
        <v>0.14864958259261879</v>
      </c>
      <c r="P63" s="255">
        <f>IF(ISI_ued!P$5=0,"",ISI_ued!P$5/P$8)</f>
        <v>0.1348309347323004</v>
      </c>
      <c r="Q63" s="255">
        <f>IF(ISI_ued!Q$5=0,"",ISI_ued!Q$5/Q$8)</f>
        <v>0.12587046255020368</v>
      </c>
      <c r="R63" s="255">
        <f>IF(ISI_ued!R$5=0,"",ISI_ued!R$5/R$8)</f>
        <v>0.12654775411508909</v>
      </c>
      <c r="S63" s="255">
        <f>IF(ISI_ued!S$5=0,"",ISI_ued!S$5/S$8)</f>
        <v>0.13505845802603511</v>
      </c>
      <c r="T63" s="255">
        <f>IF(ISI_ued!T$5=0,"",ISI_ued!T$5/T$8)</f>
        <v>0.13623628155628179</v>
      </c>
      <c r="U63" s="255">
        <f>IF(ISI_ued!U$5=0,"",ISI_ued!U$5/U$8)</f>
        <v>0.1256240057990235</v>
      </c>
      <c r="V63" s="255">
        <f>IF(ISI_ued!V$5=0,"",ISI_ued!V$5/V$8)</f>
        <v>0.13317374897714598</v>
      </c>
      <c r="W63" s="255">
        <f>IF(ISI_ued!W$5=0,"",ISI_ued!W$5/W$8)</f>
        <v>0.1388484069002015</v>
      </c>
      <c r="DA63" s="83"/>
    </row>
    <row r="64" spans="1:105" ht="12" customHeight="1" x14ac:dyDescent="0.25">
      <c r="A64" s="49" t="s">
        <v>42</v>
      </c>
      <c r="B64" s="256">
        <f>IF(ISI_ued!B$54=0,"",ISI_ued!B$54/B$9)</f>
        <v>8.3082966726338942E-2</v>
      </c>
      <c r="C64" s="256">
        <f>IF(ISI_ued!C$54=0,"",ISI_ued!C$54/C$9)</f>
        <v>8.4967953529360804E-2</v>
      </c>
      <c r="D64" s="256">
        <f>IF(ISI_ued!D$54=0,"",ISI_ued!D$54/D$9)</f>
        <v>8.2978903928158695E-2</v>
      </c>
      <c r="E64" s="256">
        <f>IF(ISI_ued!E$54=0,"",ISI_ued!E$54/E$9)</f>
        <v>8.2898464290413684E-2</v>
      </c>
      <c r="F64" s="256">
        <f>IF(ISI_ued!F$54=0,"",ISI_ued!F$54/F$9)</f>
        <v>7.891325317207977E-2</v>
      </c>
      <c r="G64" s="256">
        <f>IF(ISI_ued!G$54=0,"",ISI_ued!G$54/G$9)</f>
        <v>8.1077557626639873E-2</v>
      </c>
      <c r="H64" s="256">
        <f>IF(ISI_ued!H$54=0,"",ISI_ued!H$54/H$9)</f>
        <v>7.1660724591053188E-2</v>
      </c>
      <c r="I64" s="256">
        <f>IF(ISI_ued!I$54=0,"",ISI_ued!I$54/I$9)</f>
        <v>7.3256125068132422E-2</v>
      </c>
      <c r="J64" s="256">
        <f>IF(ISI_ued!J$54=0,"",ISI_ued!J$54/J$9)</f>
        <v>6.7111645112070309E-2</v>
      </c>
      <c r="K64" s="256">
        <f>IF(ISI_ued!K$54=0,"",ISI_ued!K$54/K$9)</f>
        <v>6.7461078399143656E-2</v>
      </c>
      <c r="L64" s="256">
        <f>IF(ISI_ued!L$54=0,"",ISI_ued!L$54/L$9)</f>
        <v>6.6591501346431256E-2</v>
      </c>
      <c r="M64" s="256">
        <f>IF(ISI_ued!M$54=0,"",ISI_ued!M$54/M$9)</f>
        <v>6.5679389126693383E-2</v>
      </c>
      <c r="N64" s="256">
        <f>IF(ISI_ued!N$54=0,"",ISI_ued!N$54/N$9)</f>
        <v>6.9252355959438155E-2</v>
      </c>
      <c r="O64" s="256">
        <f>IF(ISI_ued!O$54=0,"",ISI_ued!O$54/O$9)</f>
        <v>6.9135363977782846E-2</v>
      </c>
      <c r="P64" s="256">
        <f>IF(ISI_ued!P$54=0,"",ISI_ued!P$54/P$9)</f>
        <v>6.4542693160823839E-2</v>
      </c>
      <c r="Q64" s="256">
        <f>IF(ISI_ued!Q$54=0,"",ISI_ued!Q$54/Q$9)</f>
        <v>6.1293809538994125E-2</v>
      </c>
      <c r="R64" s="256">
        <f>IF(ISI_ued!R$54=0,"",ISI_ued!R$54/R$9)</f>
        <v>6.1501743615311598E-2</v>
      </c>
      <c r="S64" s="256">
        <f>IF(ISI_ued!S$54=0,"",ISI_ued!S$54/S$9)</f>
        <v>6.5207039704708147E-2</v>
      </c>
      <c r="T64" s="256">
        <f>IF(ISI_ued!T$54=0,"",ISI_ued!T$54/T$9)</f>
        <v>6.7562354110668882E-2</v>
      </c>
      <c r="U64" s="256">
        <f>IF(ISI_ued!U$54=0,"",ISI_ued!U$54/U$9)</f>
        <v>6.411712655160115E-2</v>
      </c>
      <c r="V64" s="256">
        <f>IF(ISI_ued!V$54=0,"",ISI_ued!V$54/V$9)</f>
        <v>6.6738075514143513E-2</v>
      </c>
      <c r="W64" s="256">
        <f>IF(ISI_ued!W$54=0,"",ISI_ued!W$54/W$9)</f>
        <v>6.8875461493230705E-2</v>
      </c>
      <c r="DA64" s="84"/>
    </row>
    <row r="65" spans="1:105" ht="12" customHeight="1" x14ac:dyDescent="0.25">
      <c r="A65" s="110" t="s">
        <v>88</v>
      </c>
      <c r="B65" s="257">
        <f t="shared" ref="B65:W65" si="21">IF(B$47=0,"",B$54/B$47)</f>
        <v>4.9557978830477332</v>
      </c>
      <c r="C65" s="257">
        <f t="shared" si="21"/>
        <v>4.794095894796758</v>
      </c>
      <c r="D65" s="257">
        <f t="shared" si="21"/>
        <v>4.8229284657746589</v>
      </c>
      <c r="E65" s="257">
        <f t="shared" si="21"/>
        <v>4.905451323142735</v>
      </c>
      <c r="F65" s="257">
        <f t="shared" si="21"/>
        <v>5.0503314374369932</v>
      </c>
      <c r="G65" s="257">
        <f t="shared" si="21"/>
        <v>4.7000938156444327</v>
      </c>
      <c r="H65" s="257">
        <f t="shared" si="21"/>
        <v>4.7556177931000825</v>
      </c>
      <c r="I65" s="257">
        <f t="shared" si="21"/>
        <v>5.1890662810373005</v>
      </c>
      <c r="J65" s="257">
        <f t="shared" si="21"/>
        <v>4.6877518664890232</v>
      </c>
      <c r="K65" s="257">
        <f t="shared" si="21"/>
        <v>4.1236188771032944</v>
      </c>
      <c r="L65" s="257">
        <f t="shared" si="21"/>
        <v>4.0970534040810209</v>
      </c>
      <c r="M65" s="257">
        <f t="shared" si="21"/>
        <v>4.2192439832224151</v>
      </c>
      <c r="N65" s="257">
        <f t="shared" si="21"/>
        <v>4.2115312063655175</v>
      </c>
      <c r="O65" s="257">
        <f t="shared" si="21"/>
        <v>4.3124485046651486</v>
      </c>
      <c r="P65" s="257">
        <f t="shared" si="21"/>
        <v>4.5899443394797252</v>
      </c>
      <c r="Q65" s="257">
        <f t="shared" si="21"/>
        <v>4.3603523396376058</v>
      </c>
      <c r="R65" s="257">
        <f t="shared" si="21"/>
        <v>4.3849314459196442</v>
      </c>
      <c r="S65" s="257">
        <f t="shared" si="21"/>
        <v>4.0342211731165989</v>
      </c>
      <c r="T65" s="257">
        <f t="shared" si="21"/>
        <v>4.1276273714028546</v>
      </c>
      <c r="U65" s="257">
        <f t="shared" si="21"/>
        <v>4.2694936336868414</v>
      </c>
      <c r="V65" s="257">
        <f t="shared" si="21"/>
        <v>3.8143223881108179</v>
      </c>
      <c r="W65" s="257">
        <f t="shared" si="21"/>
        <v>3.812299335930744</v>
      </c>
      <c r="DA65" s="109"/>
    </row>
    <row r="66" spans="1:105" ht="12" customHeight="1" x14ac:dyDescent="0.25">
      <c r="A66" s="50" t="s">
        <v>151</v>
      </c>
      <c r="B66" s="258">
        <f t="shared" ref="B66:W66" si="22">IF(B$48=0,"",B$55/B$48)</f>
        <v>5.4828864439619487</v>
      </c>
      <c r="C66" s="258">
        <f t="shared" si="22"/>
        <v>5.3183813418309205</v>
      </c>
      <c r="D66" s="258">
        <f t="shared" si="22"/>
        <v>5.3185174394547499</v>
      </c>
      <c r="E66" s="258">
        <f t="shared" si="22"/>
        <v>5.4792710428617974</v>
      </c>
      <c r="F66" s="258">
        <f t="shared" si="22"/>
        <v>5.6871647469926625</v>
      </c>
      <c r="G66" s="258">
        <f t="shared" si="22"/>
        <v>5.4513801324518907</v>
      </c>
      <c r="H66" s="258">
        <f t="shared" si="22"/>
        <v>5.6008800423565077</v>
      </c>
      <c r="I66" s="258">
        <f t="shared" si="22"/>
        <v>6.1140765132030568</v>
      </c>
      <c r="J66" s="258">
        <f t="shared" si="22"/>
        <v>5.7558738392733479</v>
      </c>
      <c r="K66" s="258">
        <f t="shared" si="22"/>
        <v>5.3661654929658074</v>
      </c>
      <c r="L66" s="258">
        <f t="shared" si="22"/>
        <v>5.1918704606984836</v>
      </c>
      <c r="M66" s="258">
        <f t="shared" si="22"/>
        <v>5.3455324991169464</v>
      </c>
      <c r="N66" s="258">
        <f t="shared" si="22"/>
        <v>5.2956859326960242</v>
      </c>
      <c r="O66" s="258">
        <f t="shared" si="22"/>
        <v>5.2668087259667944</v>
      </c>
      <c r="P66" s="258">
        <f t="shared" si="22"/>
        <v>5.5054634361718113</v>
      </c>
      <c r="Q66" s="258">
        <f t="shared" si="22"/>
        <v>5.3090559965044752</v>
      </c>
      <c r="R66" s="258">
        <f t="shared" si="22"/>
        <v>5.3793010870611733</v>
      </c>
      <c r="S66" s="258">
        <f t="shared" si="22"/>
        <v>4.9502111102899544</v>
      </c>
      <c r="T66" s="258">
        <f t="shared" si="22"/>
        <v>5.1677198073378072</v>
      </c>
      <c r="U66" s="258">
        <f t="shared" si="22"/>
        <v>5.3344262561179914</v>
      </c>
      <c r="V66" s="258">
        <f t="shared" si="22"/>
        <v>4.9002622284212709</v>
      </c>
      <c r="W66" s="258">
        <f t="shared" si="22"/>
        <v>4.8855338161836475</v>
      </c>
      <c r="DA66" s="83"/>
    </row>
    <row r="67" spans="1:105" ht="12" customHeight="1" x14ac:dyDescent="0.25">
      <c r="A67" s="49" t="s">
        <v>152</v>
      </c>
      <c r="B67" s="259">
        <f t="shared" ref="B67:W67" si="23">IF(B$49=0,"",B$56/B$49)</f>
        <v>2.1222638235712892</v>
      </c>
      <c r="C67" s="259">
        <f t="shared" si="23"/>
        <v>2.0316540563615284</v>
      </c>
      <c r="D67" s="259">
        <f t="shared" si="23"/>
        <v>2.0687642675110895</v>
      </c>
      <c r="E67" s="259">
        <f t="shared" si="23"/>
        <v>2.1026892728874005</v>
      </c>
      <c r="F67" s="259">
        <f t="shared" si="23"/>
        <v>2.2377721784202271</v>
      </c>
      <c r="G67" s="259">
        <f t="shared" si="23"/>
        <v>2.1235370664929443</v>
      </c>
      <c r="H67" s="259">
        <f t="shared" si="23"/>
        <v>2.128463328593555</v>
      </c>
      <c r="I67" s="259">
        <f t="shared" si="23"/>
        <v>2.2172665045254742</v>
      </c>
      <c r="J67" s="259">
        <f t="shared" si="23"/>
        <v>1.951207575718569</v>
      </c>
      <c r="K67" s="259">
        <f t="shared" si="23"/>
        <v>1.8359729374710418</v>
      </c>
      <c r="L67" s="259">
        <f t="shared" si="23"/>
        <v>1.6955006005022961</v>
      </c>
      <c r="M67" s="259">
        <f t="shared" si="23"/>
        <v>1.7206461614828659</v>
      </c>
      <c r="N67" s="259">
        <f t="shared" si="23"/>
        <v>1.7344822318402582</v>
      </c>
      <c r="O67" s="259">
        <f t="shared" si="23"/>
        <v>1.6819356932992788</v>
      </c>
      <c r="P67" s="259">
        <f t="shared" si="23"/>
        <v>1.7125442409146707</v>
      </c>
      <c r="Q67" s="259">
        <f t="shared" si="23"/>
        <v>1.6030639261887334</v>
      </c>
      <c r="R67" s="259">
        <f t="shared" si="23"/>
        <v>1.6149501424007293</v>
      </c>
      <c r="S67" s="259">
        <f t="shared" si="23"/>
        <v>1.6112804063906754</v>
      </c>
      <c r="T67" s="259">
        <f t="shared" si="23"/>
        <v>1.5934857238285989</v>
      </c>
      <c r="U67" s="259">
        <f t="shared" si="23"/>
        <v>1.5442040855229255</v>
      </c>
      <c r="V67" s="259">
        <f t="shared" si="23"/>
        <v>1.4898035769837821</v>
      </c>
      <c r="W67" s="259">
        <f t="shared" si="23"/>
        <v>1.4867269549832536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PL: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DA3" s="88"/>
    </row>
    <row r="4" spans="1:105" ht="12" customHeight="1" x14ac:dyDescent="0.25">
      <c r="A4" s="2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1:105" ht="15" customHeight="1" x14ac:dyDescent="0.25">
      <c r="A5" s="34" t="s">
        <v>41</v>
      </c>
      <c r="B5" s="226">
        <v>2917.2194989336458</v>
      </c>
      <c r="C5" s="226">
        <v>2494.1809885193602</v>
      </c>
      <c r="D5" s="226">
        <v>2342.0888515193778</v>
      </c>
      <c r="E5" s="226">
        <v>2423.2271781849231</v>
      </c>
      <c r="F5" s="226">
        <v>2530.0532024313229</v>
      </c>
      <c r="G5" s="226">
        <v>1869.1117634679499</v>
      </c>
      <c r="H5" s="226">
        <v>1815.3305828458381</v>
      </c>
      <c r="I5" s="226">
        <v>1988.8388139446749</v>
      </c>
      <c r="J5" s="226">
        <v>1452.372545121787</v>
      </c>
      <c r="K5" s="226">
        <v>910.15859945347995</v>
      </c>
      <c r="L5" s="226">
        <v>1087.7937447351089</v>
      </c>
      <c r="M5" s="226">
        <v>1182.169946589551</v>
      </c>
      <c r="N5" s="226">
        <v>1218.785120290232</v>
      </c>
      <c r="O5" s="226">
        <v>1256.8866780653409</v>
      </c>
      <c r="P5" s="226">
        <v>1315.0895746367751</v>
      </c>
      <c r="Q5" s="226">
        <v>1274.6424259157759</v>
      </c>
      <c r="R5" s="226">
        <v>1230.5297042281779</v>
      </c>
      <c r="S5" s="226">
        <v>1429.8018064055859</v>
      </c>
      <c r="T5" s="226">
        <v>1364.0786596349019</v>
      </c>
      <c r="U5" s="226">
        <v>1142.50889291257</v>
      </c>
      <c r="V5" s="226">
        <v>966.37562727567888</v>
      </c>
      <c r="W5" s="226">
        <v>1087.4158365749411</v>
      </c>
      <c r="DA5" s="89" t="s">
        <v>154</v>
      </c>
    </row>
    <row r="6" spans="1:105" ht="12" customHeight="1" x14ac:dyDescent="0.25">
      <c r="A6" s="55" t="s">
        <v>92</v>
      </c>
      <c r="B6" s="262">
        <v>4.889604958534286</v>
      </c>
      <c r="C6" s="262">
        <v>4.1365935460671794</v>
      </c>
      <c r="D6" s="262">
        <v>3.5597693306508988</v>
      </c>
      <c r="E6" s="262">
        <v>3.592809947639906</v>
      </c>
      <c r="F6" s="262">
        <v>4.2280240018598567</v>
      </c>
      <c r="G6" s="262">
        <v>3.3222397733266922</v>
      </c>
      <c r="H6" s="262">
        <v>3.3365307714103389</v>
      </c>
      <c r="I6" s="262">
        <v>3.8443753454171601</v>
      </c>
      <c r="J6" s="262">
        <v>3.2453773527042489</v>
      </c>
      <c r="K6" s="262">
        <v>2.05665634839588</v>
      </c>
      <c r="L6" s="262">
        <v>2.5909937869433621</v>
      </c>
      <c r="M6" s="262">
        <v>2.7003380715925509</v>
      </c>
      <c r="N6" s="262">
        <v>2.706439655719064</v>
      </c>
      <c r="O6" s="262">
        <v>2.875086007974974</v>
      </c>
      <c r="P6" s="262">
        <v>3.058055195121161</v>
      </c>
      <c r="Q6" s="262">
        <v>3.009412615754071</v>
      </c>
      <c r="R6" s="262">
        <v>3.0785432267865298</v>
      </c>
      <c r="S6" s="262">
        <v>3.405045509356933</v>
      </c>
      <c r="T6" s="262">
        <v>3.3537735684330099</v>
      </c>
      <c r="U6" s="262">
        <v>3.1133176217431369</v>
      </c>
      <c r="V6" s="262">
        <v>2.6576222597345782</v>
      </c>
      <c r="W6" s="262">
        <v>2.9612922963828732</v>
      </c>
      <c r="DA6" s="67" t="s">
        <v>155</v>
      </c>
    </row>
    <row r="7" spans="1:105" ht="12" customHeight="1" x14ac:dyDescent="0.25">
      <c r="A7" s="202" t="s">
        <v>93</v>
      </c>
      <c r="B7" s="227">
        <v>2.6077893112182848</v>
      </c>
      <c r="C7" s="227">
        <v>2.2061832245691622</v>
      </c>
      <c r="D7" s="227">
        <v>1.8985436430138141</v>
      </c>
      <c r="E7" s="227">
        <v>1.9161653054079499</v>
      </c>
      <c r="F7" s="227">
        <v>2.254946134325257</v>
      </c>
      <c r="G7" s="227">
        <v>1.771861212440903</v>
      </c>
      <c r="H7" s="227">
        <v>1.779483078085514</v>
      </c>
      <c r="I7" s="227">
        <v>2.0503335175558179</v>
      </c>
      <c r="J7" s="227">
        <v>1.730867921442266</v>
      </c>
      <c r="K7" s="227">
        <v>1.096883385811136</v>
      </c>
      <c r="L7" s="227">
        <v>1.3818633530364599</v>
      </c>
      <c r="M7" s="227">
        <v>1.4401803048493611</v>
      </c>
      <c r="N7" s="227">
        <v>1.443434483050168</v>
      </c>
      <c r="O7" s="227">
        <v>1.533379204253319</v>
      </c>
      <c r="P7" s="227">
        <v>1.630962770731285</v>
      </c>
      <c r="Q7" s="227">
        <v>1.6050200617355039</v>
      </c>
      <c r="R7" s="227">
        <v>1.641889720952816</v>
      </c>
      <c r="S7" s="227">
        <v>1.816024271657031</v>
      </c>
      <c r="T7" s="227">
        <v>1.7886792364976061</v>
      </c>
      <c r="U7" s="227">
        <v>1.660436064929673</v>
      </c>
      <c r="V7" s="227">
        <v>1.4173985385251091</v>
      </c>
      <c r="W7" s="227">
        <v>1.579355891404199</v>
      </c>
      <c r="DA7" s="174" t="s">
        <v>156</v>
      </c>
    </row>
    <row r="8" spans="1:105" ht="12" customHeight="1" x14ac:dyDescent="0.25">
      <c r="A8" s="202" t="s">
        <v>94</v>
      </c>
      <c r="B8" s="227">
        <v>65.194732780457159</v>
      </c>
      <c r="C8" s="227">
        <v>55.154580614229047</v>
      </c>
      <c r="D8" s="227">
        <v>47.463591075345327</v>
      </c>
      <c r="E8" s="227">
        <v>47.904132635198749</v>
      </c>
      <c r="F8" s="227">
        <v>56.373653358131421</v>
      </c>
      <c r="G8" s="227">
        <v>44.296530311022558</v>
      </c>
      <c r="H8" s="227">
        <v>44.487076952137848</v>
      </c>
      <c r="I8" s="227">
        <v>51.258337938895473</v>
      </c>
      <c r="J8" s="227">
        <v>43.271698036056648</v>
      </c>
      <c r="K8" s="227">
        <v>27.4220846452784</v>
      </c>
      <c r="L8" s="227">
        <v>34.546583825911512</v>
      </c>
      <c r="M8" s="227">
        <v>36.004507621234012</v>
      </c>
      <c r="N8" s="227">
        <v>36.085862076254202</v>
      </c>
      <c r="O8" s="227">
        <v>38.33448010633299</v>
      </c>
      <c r="P8" s="227">
        <v>40.774069268282133</v>
      </c>
      <c r="Q8" s="227">
        <v>40.125501543387607</v>
      </c>
      <c r="R8" s="227">
        <v>41.0472430238204</v>
      </c>
      <c r="S8" s="227">
        <v>45.400606791425787</v>
      </c>
      <c r="T8" s="227">
        <v>44.716980912440157</v>
      </c>
      <c r="U8" s="227">
        <v>41.510901623241807</v>
      </c>
      <c r="V8" s="227">
        <v>35.434963463127701</v>
      </c>
      <c r="W8" s="227">
        <v>39.483897285104973</v>
      </c>
      <c r="DA8" s="174" t="s">
        <v>157</v>
      </c>
    </row>
    <row r="9" spans="1:105" ht="12" customHeight="1" x14ac:dyDescent="0.25">
      <c r="A9" s="202" t="s">
        <v>95</v>
      </c>
      <c r="B9" s="227">
        <v>1.629868319511429</v>
      </c>
      <c r="C9" s="227">
        <v>1.378864515355726</v>
      </c>
      <c r="D9" s="227">
        <v>1.1865897768836331</v>
      </c>
      <c r="E9" s="227">
        <v>1.197603315879969</v>
      </c>
      <c r="F9" s="227">
        <v>1.409341333953285</v>
      </c>
      <c r="G9" s="227">
        <v>1.107413257775564</v>
      </c>
      <c r="H9" s="227">
        <v>1.112176923803446</v>
      </c>
      <c r="I9" s="227">
        <v>1.281458448472387</v>
      </c>
      <c r="J9" s="227">
        <v>1.0817924509014161</v>
      </c>
      <c r="K9" s="227">
        <v>0.68555211613195999</v>
      </c>
      <c r="L9" s="227">
        <v>0.86366459564778764</v>
      </c>
      <c r="M9" s="227">
        <v>0.90011269053085008</v>
      </c>
      <c r="N9" s="227">
        <v>0.90214655190635495</v>
      </c>
      <c r="O9" s="227">
        <v>0.95836200265832461</v>
      </c>
      <c r="P9" s="227">
        <v>1.0193517317070531</v>
      </c>
      <c r="Q9" s="227">
        <v>1.0031375385846899</v>
      </c>
      <c r="R9" s="227">
        <v>1.0261810755955101</v>
      </c>
      <c r="S9" s="227">
        <v>1.1350151697856441</v>
      </c>
      <c r="T9" s="227">
        <v>1.117924522811004</v>
      </c>
      <c r="U9" s="227">
        <v>1.037772540581045</v>
      </c>
      <c r="V9" s="227">
        <v>0.88587408657819267</v>
      </c>
      <c r="W9" s="227">
        <v>0.98709743212762435</v>
      </c>
      <c r="DA9" s="174" t="s">
        <v>158</v>
      </c>
    </row>
    <row r="10" spans="1:105" ht="12" customHeight="1" x14ac:dyDescent="0.25">
      <c r="A10" s="56" t="s">
        <v>96</v>
      </c>
      <c r="B10" s="263">
        <v>3.63863810968834</v>
      </c>
      <c r="C10" s="263">
        <v>3.058993691274432</v>
      </c>
      <c r="D10" s="263">
        <v>2.6386536364843032</v>
      </c>
      <c r="E10" s="263">
        <v>2.6416613655021921</v>
      </c>
      <c r="F10" s="263">
        <v>3.1340571620600102</v>
      </c>
      <c r="G10" s="263">
        <v>2.5380952928203948</v>
      </c>
      <c r="H10" s="263">
        <v>2.540249726971437</v>
      </c>
      <c r="I10" s="263">
        <v>2.8856353507309822</v>
      </c>
      <c r="J10" s="263">
        <v>2.369656231013141</v>
      </c>
      <c r="K10" s="263">
        <v>1.5387775878162839</v>
      </c>
      <c r="L10" s="263">
        <v>1.86497810657195</v>
      </c>
      <c r="M10" s="263">
        <v>1.948161209820056</v>
      </c>
      <c r="N10" s="263">
        <v>1.9561550073698311</v>
      </c>
      <c r="O10" s="263">
        <v>2.0478574373526839</v>
      </c>
      <c r="P10" s="263">
        <v>2.163582718860424</v>
      </c>
      <c r="Q10" s="263">
        <v>2.1162974411231712</v>
      </c>
      <c r="R10" s="263">
        <v>2.1666764202665418</v>
      </c>
      <c r="S10" s="263">
        <v>2.454359655669847</v>
      </c>
      <c r="T10" s="263">
        <v>2.4194382269623032</v>
      </c>
      <c r="U10" s="263">
        <v>2.1677314282329472</v>
      </c>
      <c r="V10" s="263">
        <v>1.8730337197502329</v>
      </c>
      <c r="W10" s="263">
        <v>2.0898674718288328</v>
      </c>
      <c r="DA10" s="68" t="s">
        <v>159</v>
      </c>
    </row>
    <row r="11" spans="1:105" ht="12" customHeight="1" x14ac:dyDescent="0.25">
      <c r="A11" s="37" t="s">
        <v>160</v>
      </c>
      <c r="B11" s="229">
        <v>5.7793938630799062E-2</v>
      </c>
      <c r="C11" s="229">
        <v>1.9122648816833881E-2</v>
      </c>
      <c r="D11" s="229">
        <v>1.419632261396243E-2</v>
      </c>
      <c r="E11" s="229">
        <v>1.359759491739196E-2</v>
      </c>
      <c r="F11" s="229">
        <v>1.3194529119104041E-2</v>
      </c>
      <c r="G11" s="229">
        <v>8.1643391046671808E-3</v>
      </c>
      <c r="H11" s="229">
        <v>1.191233229930838E-2</v>
      </c>
      <c r="I11" s="229">
        <v>8.1746213074818091E-3</v>
      </c>
      <c r="J11" s="229">
        <v>7.6774297601184711E-3</v>
      </c>
      <c r="K11" s="229">
        <v>6.7775168762204442E-3</v>
      </c>
      <c r="L11" s="229">
        <v>7.4156788016537783E-3</v>
      </c>
      <c r="M11" s="229">
        <v>7.3023519996641539E-3</v>
      </c>
      <c r="N11" s="229">
        <v>3.6737287151728652E-3</v>
      </c>
      <c r="O11" s="229">
        <v>3.956567045529661E-3</v>
      </c>
      <c r="P11" s="229">
        <v>8.3250381540003471E-3</v>
      </c>
      <c r="Q11" s="229">
        <v>8.1501128537375123E-3</v>
      </c>
      <c r="R11" s="229">
        <v>8.1193576869419293E-3</v>
      </c>
      <c r="S11" s="229">
        <v>1.1875039349160239E-2</v>
      </c>
      <c r="T11" s="229">
        <v>1.19889426806925E-2</v>
      </c>
      <c r="U11" s="229">
        <v>1.316218693458788E-2</v>
      </c>
      <c r="V11" s="229">
        <v>8.4513902540381738E-3</v>
      </c>
      <c r="W11" s="229">
        <v>8.6253971275559258E-3</v>
      </c>
      <c r="DA11" s="69" t="s">
        <v>161</v>
      </c>
    </row>
    <row r="12" spans="1:105" ht="12" customHeight="1" x14ac:dyDescent="0.25">
      <c r="A12" s="37" t="s">
        <v>162</v>
      </c>
      <c r="B12" s="229">
        <v>2.0201657412784582</v>
      </c>
      <c r="C12" s="229">
        <v>1.674463220675054</v>
      </c>
      <c r="D12" s="229">
        <v>1.435552337754356</v>
      </c>
      <c r="E12" s="229">
        <v>1.3320575032926461</v>
      </c>
      <c r="F12" s="229">
        <v>1.692471594038657</v>
      </c>
      <c r="G12" s="229">
        <v>1.5456863566815431</v>
      </c>
      <c r="H12" s="229">
        <v>1.5228821886389821</v>
      </c>
      <c r="I12" s="229">
        <v>1.6814860145618109</v>
      </c>
      <c r="J12" s="229">
        <v>1.2913047262429349</v>
      </c>
      <c r="K12" s="229">
        <v>0.89823522403131428</v>
      </c>
      <c r="L12" s="229">
        <v>0.96980173039450235</v>
      </c>
      <c r="M12" s="229">
        <v>0.99557548331949941</v>
      </c>
      <c r="N12" s="229">
        <v>0.99852614325268563</v>
      </c>
      <c r="O12" s="229">
        <v>1.014902550771853</v>
      </c>
      <c r="P12" s="229">
        <v>1.0558598169162761</v>
      </c>
      <c r="Q12" s="229">
        <v>1.019923666448231</v>
      </c>
      <c r="R12" s="229">
        <v>1.1260594681839931</v>
      </c>
      <c r="S12" s="229">
        <v>1.378262122578797</v>
      </c>
      <c r="T12" s="229">
        <v>1.3863517250163491</v>
      </c>
      <c r="U12" s="229">
        <v>1.1438875918792919</v>
      </c>
      <c r="V12" s="229">
        <v>1.0552091340391621</v>
      </c>
      <c r="W12" s="229">
        <v>1.1653945916222761</v>
      </c>
      <c r="DA12" s="69" t="s">
        <v>163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164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165</v>
      </c>
    </row>
    <row r="15" spans="1:105" ht="12" customHeight="1" x14ac:dyDescent="0.25">
      <c r="A15" s="37" t="s">
        <v>38</v>
      </c>
      <c r="B15" s="229">
        <v>1.560678429779083</v>
      </c>
      <c r="C15" s="229">
        <v>1.3654078217825441</v>
      </c>
      <c r="D15" s="229">
        <v>1.1889049761159849</v>
      </c>
      <c r="E15" s="229">
        <v>1.296006267292154</v>
      </c>
      <c r="F15" s="229">
        <v>1.4283910389022489</v>
      </c>
      <c r="G15" s="229">
        <v>0.9842445970341851</v>
      </c>
      <c r="H15" s="229">
        <v>1.005455206033147</v>
      </c>
      <c r="I15" s="229">
        <v>1.195974714861689</v>
      </c>
      <c r="J15" s="229">
        <v>1.070674075010088</v>
      </c>
      <c r="K15" s="229">
        <v>0.63376484690874968</v>
      </c>
      <c r="L15" s="229">
        <v>0.88776069737579399</v>
      </c>
      <c r="M15" s="229">
        <v>0.94528337450089206</v>
      </c>
      <c r="N15" s="229">
        <v>0.95395513540197263</v>
      </c>
      <c r="O15" s="229">
        <v>1.0289983195353021</v>
      </c>
      <c r="P15" s="229">
        <v>1.099397863790148</v>
      </c>
      <c r="Q15" s="229">
        <v>1.088223661821202</v>
      </c>
      <c r="R15" s="229">
        <v>1.0324975943956081</v>
      </c>
      <c r="S15" s="229">
        <v>1.06422249374189</v>
      </c>
      <c r="T15" s="229">
        <v>1.021097559265262</v>
      </c>
      <c r="U15" s="229">
        <v>1.010681649419066</v>
      </c>
      <c r="V15" s="229">
        <v>0.80937319545703301</v>
      </c>
      <c r="W15" s="229">
        <v>0.91584748307900055</v>
      </c>
      <c r="DA15" s="69" t="s">
        <v>166</v>
      </c>
    </row>
    <row r="16" spans="1:105" ht="12" customHeight="1" x14ac:dyDescent="0.25">
      <c r="A16" s="57" t="s">
        <v>167</v>
      </c>
      <c r="B16" s="264">
        <v>676.42564030774815</v>
      </c>
      <c r="C16" s="264">
        <v>578.03522653936886</v>
      </c>
      <c r="D16" s="264">
        <v>536.26469904348335</v>
      </c>
      <c r="E16" s="264">
        <v>555.8292483409947</v>
      </c>
      <c r="F16" s="264">
        <v>588.35097991899875</v>
      </c>
      <c r="G16" s="264">
        <v>424.02731605510871</v>
      </c>
      <c r="H16" s="264">
        <v>412.78684422323681</v>
      </c>
      <c r="I16" s="264">
        <v>474.11880343004248</v>
      </c>
      <c r="J16" s="264">
        <v>320.90133052578648</v>
      </c>
      <c r="K16" s="264">
        <v>198.62060219883509</v>
      </c>
      <c r="L16" s="264">
        <v>234.28028524457631</v>
      </c>
      <c r="M16" s="264">
        <v>245.84782378236341</v>
      </c>
      <c r="N16" s="264">
        <v>250.2232667050946</v>
      </c>
      <c r="O16" s="264">
        <v>255.9862456370528</v>
      </c>
      <c r="P16" s="264">
        <v>272.98620979643619</v>
      </c>
      <c r="Q16" s="264">
        <v>246.64993081967671</v>
      </c>
      <c r="R16" s="264">
        <v>241.80706055953769</v>
      </c>
      <c r="S16" s="264">
        <v>279.4876161601544</v>
      </c>
      <c r="T16" s="264">
        <v>270.34310796573908</v>
      </c>
      <c r="U16" s="264">
        <v>237.3998118901853</v>
      </c>
      <c r="V16" s="264">
        <v>199.72205967232051</v>
      </c>
      <c r="W16" s="264">
        <v>226.28427755868</v>
      </c>
      <c r="DA16" s="70" t="s">
        <v>168</v>
      </c>
    </row>
    <row r="17" spans="1:105" ht="12" customHeight="1" x14ac:dyDescent="0.25">
      <c r="A17" s="18" t="s">
        <v>30</v>
      </c>
      <c r="B17" s="233">
        <v>163.5732217294119</v>
      </c>
      <c r="C17" s="233">
        <v>130.54457149472091</v>
      </c>
      <c r="D17" s="233">
        <v>117.4796848334416</v>
      </c>
      <c r="E17" s="233">
        <v>117.28264548563369</v>
      </c>
      <c r="F17" s="233">
        <v>146.81361987444129</v>
      </c>
      <c r="G17" s="233">
        <v>89.829892114645432</v>
      </c>
      <c r="H17" s="233">
        <v>73.009116017687731</v>
      </c>
      <c r="I17" s="233">
        <v>86.322528233330289</v>
      </c>
      <c r="J17" s="233">
        <v>28.149757931377611</v>
      </c>
      <c r="K17" s="233">
        <v>31.718897119993908</v>
      </c>
      <c r="L17" s="233">
        <v>17.751771905944551</v>
      </c>
      <c r="M17" s="233">
        <v>18.276045035044589</v>
      </c>
      <c r="N17" s="233">
        <v>19.786912250234629</v>
      </c>
      <c r="O17" s="233">
        <v>15.898109450665221</v>
      </c>
      <c r="P17" s="233">
        <v>19.866058891785588</v>
      </c>
      <c r="Q17" s="233">
        <v>6.1839131928620921</v>
      </c>
      <c r="R17" s="233">
        <v>4.8918864407559077</v>
      </c>
      <c r="S17" s="233">
        <v>14.550586385119081</v>
      </c>
      <c r="T17" s="233">
        <v>17.751868745635889</v>
      </c>
      <c r="U17" s="233">
        <v>21.34147690341149</v>
      </c>
      <c r="V17" s="233">
        <v>10.441047639984969</v>
      </c>
      <c r="W17" s="233">
        <v>17.277856303342901</v>
      </c>
      <c r="DA17" s="71" t="s">
        <v>169</v>
      </c>
    </row>
    <row r="18" spans="1:105" ht="12" customHeight="1" x14ac:dyDescent="0.25">
      <c r="A18" s="18" t="s">
        <v>70</v>
      </c>
      <c r="B18" s="233">
        <v>2.4002367268771758</v>
      </c>
      <c r="C18" s="233">
        <v>1.426616112920372</v>
      </c>
      <c r="D18" s="233">
        <v>0</v>
      </c>
      <c r="E18" s="233">
        <v>0</v>
      </c>
      <c r="F18" s="233">
        <v>0</v>
      </c>
      <c r="G18" s="233">
        <v>0</v>
      </c>
      <c r="H18" s="233">
        <v>0</v>
      </c>
      <c r="I18" s="233">
        <v>0</v>
      </c>
      <c r="J18" s="233">
        <v>0</v>
      </c>
      <c r="K18" s="233">
        <v>0</v>
      </c>
      <c r="L18" s="233">
        <v>0</v>
      </c>
      <c r="M18" s="233">
        <v>0</v>
      </c>
      <c r="N18" s="233">
        <v>0</v>
      </c>
      <c r="O18" s="233">
        <v>0</v>
      </c>
      <c r="P18" s="233">
        <v>0</v>
      </c>
      <c r="Q18" s="233">
        <v>0</v>
      </c>
      <c r="R18" s="233">
        <v>0</v>
      </c>
      <c r="S18" s="233">
        <v>0</v>
      </c>
      <c r="T18" s="233">
        <v>9.0115342502684415E-4</v>
      </c>
      <c r="U18" s="233">
        <v>0</v>
      </c>
      <c r="V18" s="233">
        <v>0</v>
      </c>
      <c r="W18" s="233">
        <v>0</v>
      </c>
      <c r="DA18" s="71" t="s">
        <v>170</v>
      </c>
    </row>
    <row r="19" spans="1:105" ht="12" customHeight="1" x14ac:dyDescent="0.25">
      <c r="A19" s="18" t="s">
        <v>162</v>
      </c>
      <c r="B19" s="233">
        <v>38.099762619761307</v>
      </c>
      <c r="C19" s="233">
        <v>30.638668843235909</v>
      </c>
      <c r="D19" s="233">
        <v>24.08188919245956</v>
      </c>
      <c r="E19" s="233">
        <v>21.51818175494655</v>
      </c>
      <c r="F19" s="233">
        <v>32.943617428104361</v>
      </c>
      <c r="G19" s="233">
        <v>38.514519208654221</v>
      </c>
      <c r="H19" s="233">
        <v>39.874382049782419</v>
      </c>
      <c r="I19" s="233">
        <v>40.291064481541383</v>
      </c>
      <c r="J19" s="233">
        <v>46.321716094716272</v>
      </c>
      <c r="K19" s="233">
        <v>37.050107352623478</v>
      </c>
      <c r="L19" s="233">
        <v>40.592849496044877</v>
      </c>
      <c r="M19" s="233">
        <v>42.804200070750511</v>
      </c>
      <c r="N19" s="233">
        <v>42.289956465279232</v>
      </c>
      <c r="O19" s="233">
        <v>44.011777173118212</v>
      </c>
      <c r="P19" s="233">
        <v>43.661336771386487</v>
      </c>
      <c r="Q19" s="233">
        <v>51.373254541723199</v>
      </c>
      <c r="R19" s="233">
        <v>61.546529159505887</v>
      </c>
      <c r="S19" s="233">
        <v>73.942326551043053</v>
      </c>
      <c r="T19" s="233">
        <v>76.942678010804528</v>
      </c>
      <c r="U19" s="233">
        <v>61.936259316835411</v>
      </c>
      <c r="V19" s="233">
        <v>62.35390107359806</v>
      </c>
      <c r="W19" s="233">
        <v>66.257830711629524</v>
      </c>
      <c r="DA19" s="71" t="s">
        <v>171</v>
      </c>
    </row>
    <row r="20" spans="1:105" ht="12" customHeight="1" x14ac:dyDescent="0.25">
      <c r="A20" s="18" t="s">
        <v>36</v>
      </c>
      <c r="B20" s="233">
        <v>442.91845919298578</v>
      </c>
      <c r="C20" s="233">
        <v>390.44167527153769</v>
      </c>
      <c r="D20" s="233">
        <v>374.7588310046055</v>
      </c>
      <c r="E20" s="233">
        <v>396.09261439071298</v>
      </c>
      <c r="F20" s="233">
        <v>380.79039980758478</v>
      </c>
      <c r="G20" s="233">
        <v>271.15806676929247</v>
      </c>
      <c r="H20" s="233">
        <v>273.57701223551828</v>
      </c>
      <c r="I20" s="233">
        <v>318.84776489791102</v>
      </c>
      <c r="J20" s="233">
        <v>208.0226087566376</v>
      </c>
      <c r="K20" s="233">
        <v>103.7102764040542</v>
      </c>
      <c r="L20" s="233">
        <v>138.77679389251969</v>
      </c>
      <c r="M20" s="233">
        <v>144.12565913996059</v>
      </c>
      <c r="N20" s="233">
        <v>147.7441296878585</v>
      </c>
      <c r="O20" s="233">
        <v>151.4533114936248</v>
      </c>
      <c r="P20" s="233">
        <v>163.99711589677301</v>
      </c>
      <c r="Q20" s="233">
        <v>134.27925790214809</v>
      </c>
      <c r="R20" s="233">
        <v>118.93588532618899</v>
      </c>
      <c r="S20" s="233">
        <v>133.90027549061361</v>
      </c>
      <c r="T20" s="233">
        <v>118.9766296799141</v>
      </c>
      <c r="U20" s="233">
        <v>99.398306333176635</v>
      </c>
      <c r="V20" s="233">
        <v>79.100026702966844</v>
      </c>
      <c r="W20" s="233">
        <v>90.678615337242476</v>
      </c>
      <c r="DA20" s="71" t="s">
        <v>172</v>
      </c>
    </row>
    <row r="21" spans="1:105" ht="12" customHeight="1" x14ac:dyDescent="0.25">
      <c r="A21" s="18" t="s">
        <v>38</v>
      </c>
      <c r="B21" s="233">
        <v>29.433960038711891</v>
      </c>
      <c r="C21" s="233">
        <v>24.983694816953999</v>
      </c>
      <c r="D21" s="233">
        <v>19.944294012976709</v>
      </c>
      <c r="E21" s="233">
        <v>20.935806709701492</v>
      </c>
      <c r="F21" s="233">
        <v>27.803342808868109</v>
      </c>
      <c r="G21" s="233">
        <v>24.52483796251645</v>
      </c>
      <c r="H21" s="233">
        <v>26.326333920248292</v>
      </c>
      <c r="I21" s="233">
        <v>28.65744581725987</v>
      </c>
      <c r="J21" s="233">
        <v>38.407247743055017</v>
      </c>
      <c r="K21" s="233">
        <v>26.14132132216357</v>
      </c>
      <c r="L21" s="233">
        <v>37.158869950067192</v>
      </c>
      <c r="M21" s="233">
        <v>40.641919536607652</v>
      </c>
      <c r="N21" s="233">
        <v>40.40226830172228</v>
      </c>
      <c r="O21" s="233">
        <v>44.623047519644501</v>
      </c>
      <c r="P21" s="233">
        <v>45.461698236491138</v>
      </c>
      <c r="Q21" s="233">
        <v>54.813505182943381</v>
      </c>
      <c r="R21" s="233">
        <v>56.43275963308691</v>
      </c>
      <c r="S21" s="233">
        <v>57.094427733378637</v>
      </c>
      <c r="T21" s="233">
        <v>56.671030375959532</v>
      </c>
      <c r="U21" s="233">
        <v>54.72376933676172</v>
      </c>
      <c r="V21" s="233">
        <v>47.827084255770643</v>
      </c>
      <c r="W21" s="233">
        <v>52.069975206465067</v>
      </c>
      <c r="DA21" s="71" t="s">
        <v>173</v>
      </c>
    </row>
    <row r="22" spans="1:105" ht="12" customHeight="1" x14ac:dyDescent="0.25">
      <c r="A22" s="57" t="s">
        <v>174</v>
      </c>
      <c r="B22" s="264">
        <v>1363.840438222295</v>
      </c>
      <c r="C22" s="264">
        <v>1152.245454759021</v>
      </c>
      <c r="D22" s="264">
        <v>1116.5540450331409</v>
      </c>
      <c r="E22" s="264">
        <v>1170.8271198159821</v>
      </c>
      <c r="F22" s="264">
        <v>1239.6525126625099</v>
      </c>
      <c r="G22" s="264">
        <v>888.09070505366026</v>
      </c>
      <c r="H22" s="264">
        <v>847.39908102542245</v>
      </c>
      <c r="I22" s="264">
        <v>884.02150030730729</v>
      </c>
      <c r="J22" s="264">
        <v>625.17776683296631</v>
      </c>
      <c r="K22" s="264">
        <v>382.535883954947</v>
      </c>
      <c r="L22" s="264">
        <v>448.21613156255501</v>
      </c>
      <c r="M22" s="264">
        <v>515.05233557722352</v>
      </c>
      <c r="N22" s="264">
        <v>542.76312989422195</v>
      </c>
      <c r="O22" s="264">
        <v>557.53176191913713</v>
      </c>
      <c r="P22" s="264">
        <v>574.96375536351798</v>
      </c>
      <c r="Q22" s="264">
        <v>546.56859877199827</v>
      </c>
      <c r="R22" s="264">
        <v>504.36132238921732</v>
      </c>
      <c r="S22" s="264">
        <v>603.93288399558094</v>
      </c>
      <c r="T22" s="264">
        <v>557.4476355978577</v>
      </c>
      <c r="U22" s="264">
        <v>424.53645053378762</v>
      </c>
      <c r="V22" s="264">
        <v>353.75385997494823</v>
      </c>
      <c r="W22" s="264">
        <v>403.24019349289682</v>
      </c>
      <c r="DA22" s="70" t="s">
        <v>175</v>
      </c>
    </row>
    <row r="23" spans="1:105" ht="12" customHeight="1" x14ac:dyDescent="0.25">
      <c r="A23" s="18" t="s">
        <v>30</v>
      </c>
      <c r="B23" s="233">
        <v>218.56742370989119</v>
      </c>
      <c r="C23" s="233">
        <v>180.1543376531998</v>
      </c>
      <c r="D23" s="233">
        <v>144.67593004164371</v>
      </c>
      <c r="E23" s="233">
        <v>144.81769439843839</v>
      </c>
      <c r="F23" s="233">
        <v>186.45669932291619</v>
      </c>
      <c r="G23" s="233">
        <v>119.6685179139081</v>
      </c>
      <c r="H23" s="233">
        <v>103.77990430259089</v>
      </c>
      <c r="I23" s="233">
        <v>148.8643332279716</v>
      </c>
      <c r="J23" s="233">
        <v>49.04284907927309</v>
      </c>
      <c r="K23" s="233">
        <v>58.994808741468411</v>
      </c>
      <c r="L23" s="233">
        <v>34.083342088140718</v>
      </c>
      <c r="M23" s="233">
        <v>29.738582765229079</v>
      </c>
      <c r="N23" s="233">
        <v>30.001065135663609</v>
      </c>
      <c r="O23" s="233">
        <v>23.372943837704721</v>
      </c>
      <c r="P23" s="233">
        <v>30.33319259761565</v>
      </c>
      <c r="Q23" s="233">
        <v>8.9866396429768916</v>
      </c>
      <c r="R23" s="233">
        <v>7.9079495077904491</v>
      </c>
      <c r="S23" s="233">
        <v>21.572306693539659</v>
      </c>
      <c r="T23" s="233">
        <v>28.985228262714319</v>
      </c>
      <c r="U23" s="233">
        <v>46.622533581838923</v>
      </c>
      <c r="V23" s="233">
        <v>23.397214354762902</v>
      </c>
      <c r="W23" s="233">
        <v>38.243987403251943</v>
      </c>
      <c r="DA23" s="71" t="s">
        <v>176</v>
      </c>
    </row>
    <row r="24" spans="1:105" ht="12" customHeight="1" x14ac:dyDescent="0.25">
      <c r="A24" s="18" t="s">
        <v>40</v>
      </c>
      <c r="B24" s="233">
        <v>499.32665520184361</v>
      </c>
      <c r="C24" s="233">
        <v>389.02235597571848</v>
      </c>
      <c r="D24" s="233">
        <v>480.70679277695359</v>
      </c>
      <c r="E24" s="233">
        <v>510.35399828004103</v>
      </c>
      <c r="F24" s="233">
        <v>527.7440240754089</v>
      </c>
      <c r="G24" s="233">
        <v>355.88624247611119</v>
      </c>
      <c r="H24" s="233">
        <v>298.05898538232469</v>
      </c>
      <c r="I24" s="233">
        <v>115.81754084253539</v>
      </c>
      <c r="J24" s="233">
        <v>133.01315563187919</v>
      </c>
      <c r="K24" s="233">
        <v>61.737145313708908</v>
      </c>
      <c r="L24" s="233">
        <v>69.743680137502665</v>
      </c>
      <c r="M24" s="233">
        <v>181.14350816820919</v>
      </c>
      <c r="N24" s="233">
        <v>224.63095442784009</v>
      </c>
      <c r="O24" s="233">
        <v>246.79165950091351</v>
      </c>
      <c r="P24" s="233">
        <v>227.5599312119669</v>
      </c>
      <c r="Q24" s="233">
        <v>267.78641444509373</v>
      </c>
      <c r="R24" s="233">
        <v>204.69561478914341</v>
      </c>
      <c r="S24" s="233">
        <v>274.21874462570571</v>
      </c>
      <c r="T24" s="233">
        <v>208.5641444538208</v>
      </c>
      <c r="U24" s="233">
        <v>25.46285468611725</v>
      </c>
      <c r="V24" s="233">
        <v>13.37429062767395</v>
      </c>
      <c r="W24" s="233">
        <v>17.622355975904021</v>
      </c>
      <c r="DA24" s="71" t="s">
        <v>177</v>
      </c>
    </row>
    <row r="25" spans="1:105" ht="12" customHeight="1" x14ac:dyDescent="0.25">
      <c r="A25" s="18" t="s">
        <v>70</v>
      </c>
      <c r="B25" s="233">
        <v>3.2072092983241411</v>
      </c>
      <c r="C25" s="233">
        <v>1.968761151580672</v>
      </c>
      <c r="D25" s="233">
        <v>0</v>
      </c>
      <c r="E25" s="233">
        <v>0</v>
      </c>
      <c r="F25" s="233">
        <v>0</v>
      </c>
      <c r="G25" s="233">
        <v>0</v>
      </c>
      <c r="H25" s="233">
        <v>0</v>
      </c>
      <c r="I25" s="233">
        <v>0</v>
      </c>
      <c r="J25" s="233">
        <v>0</v>
      </c>
      <c r="K25" s="233">
        <v>0</v>
      </c>
      <c r="L25" s="233">
        <v>0</v>
      </c>
      <c r="M25" s="233">
        <v>0</v>
      </c>
      <c r="N25" s="233">
        <v>0</v>
      </c>
      <c r="O25" s="233">
        <v>0</v>
      </c>
      <c r="P25" s="233">
        <v>0</v>
      </c>
      <c r="Q25" s="233">
        <v>0</v>
      </c>
      <c r="R25" s="233">
        <v>0</v>
      </c>
      <c r="S25" s="233">
        <v>0</v>
      </c>
      <c r="T25" s="233">
        <v>1.471402143537776E-3</v>
      </c>
      <c r="U25" s="233">
        <v>0</v>
      </c>
      <c r="V25" s="233">
        <v>0</v>
      </c>
      <c r="W25" s="233">
        <v>0</v>
      </c>
      <c r="DA25" s="71" t="s">
        <v>178</v>
      </c>
    </row>
    <row r="26" spans="1:105" ht="12" customHeight="1" x14ac:dyDescent="0.25">
      <c r="A26" s="18" t="s">
        <v>162</v>
      </c>
      <c r="B26" s="233">
        <v>50.909108909862077</v>
      </c>
      <c r="C26" s="233">
        <v>42.282026964653262</v>
      </c>
      <c r="D26" s="233">
        <v>29.656784668927941</v>
      </c>
      <c r="E26" s="233">
        <v>26.570115778805611</v>
      </c>
      <c r="F26" s="233">
        <v>41.839157529488759</v>
      </c>
      <c r="G26" s="233">
        <v>51.307814396394839</v>
      </c>
      <c r="H26" s="233">
        <v>56.680039137151397</v>
      </c>
      <c r="I26" s="233">
        <v>69.482469661656552</v>
      </c>
      <c r="J26" s="233">
        <v>80.702254600699817</v>
      </c>
      <c r="K26" s="233">
        <v>68.91046649100241</v>
      </c>
      <c r="L26" s="233">
        <v>77.938133896526736</v>
      </c>
      <c r="M26" s="233">
        <v>69.650531286312997</v>
      </c>
      <c r="N26" s="233">
        <v>64.12034997952631</v>
      </c>
      <c r="O26" s="233">
        <v>64.704850552014776</v>
      </c>
      <c r="P26" s="233">
        <v>66.665851771105196</v>
      </c>
      <c r="Q26" s="233">
        <v>74.657083865001141</v>
      </c>
      <c r="R26" s="233">
        <v>99.492670336378026</v>
      </c>
      <c r="S26" s="233">
        <v>109.6248978408376</v>
      </c>
      <c r="T26" s="233">
        <v>125.6319048571137</v>
      </c>
      <c r="U26" s="233">
        <v>135.30578708313519</v>
      </c>
      <c r="V26" s="233">
        <v>139.72808472663519</v>
      </c>
      <c r="W26" s="233">
        <v>146.65960861198329</v>
      </c>
      <c r="DA26" s="71" t="s">
        <v>179</v>
      </c>
    </row>
    <row r="27" spans="1:105" ht="12" customHeight="1" x14ac:dyDescent="0.25">
      <c r="A27" s="18" t="s">
        <v>36</v>
      </c>
      <c r="B27" s="233">
        <v>591.83004110237357</v>
      </c>
      <c r="C27" s="233">
        <v>538.81797301386882</v>
      </c>
      <c r="D27" s="233">
        <v>461.51453754561601</v>
      </c>
      <c r="E27" s="233">
        <v>489.08531135869657</v>
      </c>
      <c r="F27" s="233">
        <v>483.61263173469621</v>
      </c>
      <c r="G27" s="233">
        <v>361.22813026724612</v>
      </c>
      <c r="H27" s="233">
        <v>388.88015220335541</v>
      </c>
      <c r="I27" s="233">
        <v>549.85715657514379</v>
      </c>
      <c r="J27" s="233">
        <v>362.41950752111421</v>
      </c>
      <c r="K27" s="233">
        <v>192.8934634087673</v>
      </c>
      <c r="L27" s="233">
        <v>266.45097544038492</v>
      </c>
      <c r="M27" s="233">
        <v>234.51971335747231</v>
      </c>
      <c r="N27" s="233">
        <v>224.010760351192</v>
      </c>
      <c r="O27" s="233">
        <v>222.6623080285041</v>
      </c>
      <c r="P27" s="233">
        <v>250.4047797828303</v>
      </c>
      <c r="Q27" s="233">
        <v>195.13846081892649</v>
      </c>
      <c r="R27" s="233">
        <v>192.2650877559054</v>
      </c>
      <c r="S27" s="233">
        <v>198.51693483549801</v>
      </c>
      <c r="T27" s="233">
        <v>194.26488662206529</v>
      </c>
      <c r="U27" s="233">
        <v>217.1452751826962</v>
      </c>
      <c r="V27" s="233">
        <v>177.25427026587619</v>
      </c>
      <c r="W27" s="233">
        <v>200.7142415017575</v>
      </c>
      <c r="DA27" s="71" t="s">
        <v>180</v>
      </c>
    </row>
    <row r="28" spans="1:105" ht="12" customHeight="1" x14ac:dyDescent="0.25">
      <c r="A28" s="57" t="s">
        <v>181</v>
      </c>
      <c r="B28" s="264">
        <v>387.98638760914741</v>
      </c>
      <c r="C28" s="264">
        <v>325.68921545900992</v>
      </c>
      <c r="D28" s="264">
        <v>279.73611609932942</v>
      </c>
      <c r="E28" s="264">
        <v>279.95706187014213</v>
      </c>
      <c r="F28" s="264">
        <v>331.98932199487439</v>
      </c>
      <c r="G28" s="264">
        <v>268.6486309388041</v>
      </c>
      <c r="H28" s="264">
        <v>268.87667036142238</v>
      </c>
      <c r="I28" s="264">
        <v>305.43454714068201</v>
      </c>
      <c r="J28" s="264">
        <v>250.91184909967001</v>
      </c>
      <c r="K28" s="264">
        <v>162.95761070389469</v>
      </c>
      <c r="L28" s="264">
        <v>197.49207971249751</v>
      </c>
      <c r="M28" s="264">
        <v>206.2939867905462</v>
      </c>
      <c r="N28" s="264">
        <v>207.22721125386181</v>
      </c>
      <c r="O28" s="264">
        <v>216.85161476986309</v>
      </c>
      <c r="P28" s="264">
        <v>229.1037199056702</v>
      </c>
      <c r="Q28" s="264">
        <v>224.10330128375139</v>
      </c>
      <c r="R28" s="264">
        <v>229.43961840076599</v>
      </c>
      <c r="S28" s="264">
        <v>259.88501818197852</v>
      </c>
      <c r="T28" s="264">
        <v>256.21007057891461</v>
      </c>
      <c r="U28" s="264">
        <v>229.57013399408569</v>
      </c>
      <c r="V28" s="264">
        <v>198.34760425348941</v>
      </c>
      <c r="W28" s="264">
        <v>221.30993895254869</v>
      </c>
      <c r="DA28" s="70" t="s">
        <v>182</v>
      </c>
    </row>
    <row r="29" spans="1:105" ht="12" customHeight="1" x14ac:dyDescent="0.25">
      <c r="A29" s="60" t="s">
        <v>183</v>
      </c>
      <c r="B29" s="265">
        <v>228.1008355259552</v>
      </c>
      <c r="C29" s="265">
        <v>184.87798184607709</v>
      </c>
      <c r="D29" s="265">
        <v>154.93281793224509</v>
      </c>
      <c r="E29" s="265">
        <v>143.64434588457129</v>
      </c>
      <c r="F29" s="265">
        <v>181.38186798282311</v>
      </c>
      <c r="G29" s="265">
        <v>164.46973574518711</v>
      </c>
      <c r="H29" s="265">
        <v>162.45270537666391</v>
      </c>
      <c r="I29" s="265">
        <v>178.8447493919985</v>
      </c>
      <c r="J29" s="265">
        <v>137.7458965652701</v>
      </c>
      <c r="K29" s="265">
        <v>95.998941459145556</v>
      </c>
      <c r="L29" s="265">
        <v>103.6817412131542</v>
      </c>
      <c r="M29" s="265">
        <v>106.39632477571109</v>
      </c>
      <c r="N29" s="265">
        <v>106.5727928027941</v>
      </c>
      <c r="O29" s="265">
        <v>108.1133598080648</v>
      </c>
      <c r="P29" s="265">
        <v>112.9262294000844</v>
      </c>
      <c r="Q29" s="265">
        <v>109.1050673364722</v>
      </c>
      <c r="R29" s="265">
        <v>120.32346123091</v>
      </c>
      <c r="S29" s="265">
        <v>147.38960071765601</v>
      </c>
      <c r="T29" s="265">
        <v>148.30101330532</v>
      </c>
      <c r="U29" s="265">
        <v>122.77883856173909</v>
      </c>
      <c r="V29" s="265">
        <v>112.8023529164256</v>
      </c>
      <c r="W29" s="265">
        <v>124.51456800433429</v>
      </c>
      <c r="DA29" s="72" t="s">
        <v>184</v>
      </c>
    </row>
    <row r="30" spans="1:105" ht="12" customHeight="1" x14ac:dyDescent="0.25">
      <c r="A30" s="59" t="s">
        <v>33</v>
      </c>
      <c r="B30" s="233">
        <v>2.1836836557237582</v>
      </c>
      <c r="C30" s="233">
        <v>2.1819462161223262</v>
      </c>
      <c r="D30" s="233">
        <v>2.7478931804228481</v>
      </c>
      <c r="E30" s="233">
        <v>2.109612723060875</v>
      </c>
      <c r="F30" s="233">
        <v>1.5389361755646931</v>
      </c>
      <c r="G30" s="233">
        <v>0</v>
      </c>
      <c r="H30" s="233">
        <v>0</v>
      </c>
      <c r="I30" s="233">
        <v>0</v>
      </c>
      <c r="J30" s="233">
        <v>0.4486961937293269</v>
      </c>
      <c r="K30" s="233">
        <v>0.38232738487764539</v>
      </c>
      <c r="L30" s="233">
        <v>0.41844490467060252</v>
      </c>
      <c r="M30" s="233">
        <v>0.41207313499986842</v>
      </c>
      <c r="N30" s="233">
        <v>0.82794009318240891</v>
      </c>
      <c r="O30" s="233">
        <v>0.44655373066320853</v>
      </c>
      <c r="P30" s="233">
        <v>0.4698294304783866</v>
      </c>
      <c r="Q30" s="233">
        <v>0.46318319532762492</v>
      </c>
      <c r="R30" s="233">
        <v>0.46145313112413172</v>
      </c>
      <c r="S30" s="233">
        <v>0.44282851225436048</v>
      </c>
      <c r="T30" s="233">
        <v>0.52338525699692329</v>
      </c>
      <c r="U30" s="233">
        <v>0.52189956391776993</v>
      </c>
      <c r="V30" s="233">
        <v>0.38065746282906832</v>
      </c>
      <c r="W30" s="233">
        <v>0.43309984370600529</v>
      </c>
      <c r="DA30" s="71" t="s">
        <v>185</v>
      </c>
    </row>
    <row r="31" spans="1:105" ht="12" customHeight="1" x14ac:dyDescent="0.25">
      <c r="A31" s="59" t="s">
        <v>160</v>
      </c>
      <c r="B31" s="233">
        <v>5.9207685636787</v>
      </c>
      <c r="C31" s="233">
        <v>1.972072905170531</v>
      </c>
      <c r="D31" s="233">
        <v>1.490235064752248</v>
      </c>
      <c r="E31" s="233">
        <v>1.4301821996077251</v>
      </c>
      <c r="F31" s="233">
        <v>1.3912117784240201</v>
      </c>
      <c r="G31" s="233">
        <v>0.86416712926159933</v>
      </c>
      <c r="H31" s="233">
        <v>1.2608792792571291</v>
      </c>
      <c r="I31" s="233">
        <v>0.86525546495845007</v>
      </c>
      <c r="J31" s="233">
        <v>0.81147351196634765</v>
      </c>
      <c r="K31" s="233">
        <v>0.71605977047964997</v>
      </c>
      <c r="L31" s="233">
        <v>0.78362033895161853</v>
      </c>
      <c r="M31" s="233">
        <v>0.77171344768543393</v>
      </c>
      <c r="N31" s="233">
        <v>0.38762517612203812</v>
      </c>
      <c r="O31" s="233">
        <v>0.41810582972044719</v>
      </c>
      <c r="P31" s="233">
        <v>0.87973796652712954</v>
      </c>
      <c r="Q31" s="233">
        <v>0.86126466234183496</v>
      </c>
      <c r="R31" s="233">
        <v>0.85806796480261471</v>
      </c>
      <c r="S31" s="233">
        <v>1.2552708825876731</v>
      </c>
      <c r="T31" s="233">
        <v>1.2669852068901151</v>
      </c>
      <c r="U31" s="233">
        <v>1.3907514737952149</v>
      </c>
      <c r="V31" s="233">
        <v>0.89325456722230601</v>
      </c>
      <c r="W31" s="233">
        <v>0.91161304689136879</v>
      </c>
      <c r="DA31" s="71" t="s">
        <v>186</v>
      </c>
    </row>
    <row r="32" spans="1:105" ht="12" customHeight="1" x14ac:dyDescent="0.25">
      <c r="A32" s="59" t="s">
        <v>70</v>
      </c>
      <c r="B32" s="233">
        <v>13.03810882743544</v>
      </c>
      <c r="C32" s="233">
        <v>8.0405871198876664</v>
      </c>
      <c r="D32" s="233">
        <v>0</v>
      </c>
      <c r="E32" s="233">
        <v>0</v>
      </c>
      <c r="F32" s="233">
        <v>0</v>
      </c>
      <c r="G32" s="233">
        <v>0</v>
      </c>
      <c r="H32" s="233">
        <v>0</v>
      </c>
      <c r="I32" s="233">
        <v>0</v>
      </c>
      <c r="J32" s="233">
        <v>0</v>
      </c>
      <c r="K32" s="233">
        <v>0</v>
      </c>
      <c r="L32" s="233">
        <v>0</v>
      </c>
      <c r="M32" s="233">
        <v>0</v>
      </c>
      <c r="N32" s="233">
        <v>0</v>
      </c>
      <c r="O32" s="233">
        <v>0</v>
      </c>
      <c r="P32" s="233">
        <v>0</v>
      </c>
      <c r="Q32" s="233">
        <v>0</v>
      </c>
      <c r="R32" s="233">
        <v>0</v>
      </c>
      <c r="S32" s="233">
        <v>0</v>
      </c>
      <c r="T32" s="233">
        <v>1.7159140377085681E-3</v>
      </c>
      <c r="U32" s="233">
        <v>0</v>
      </c>
      <c r="V32" s="233">
        <v>0</v>
      </c>
      <c r="W32" s="233">
        <v>0</v>
      </c>
      <c r="DA32" s="71" t="s">
        <v>187</v>
      </c>
    </row>
    <row r="33" spans="1:105" ht="12" customHeight="1" x14ac:dyDescent="0.25">
      <c r="A33" s="59" t="s">
        <v>162</v>
      </c>
      <c r="B33" s="233">
        <v>206.95827447911731</v>
      </c>
      <c r="C33" s="233">
        <v>172.68337560489661</v>
      </c>
      <c r="D33" s="233">
        <v>150.69468968707</v>
      </c>
      <c r="E33" s="233">
        <v>140.1045509619027</v>
      </c>
      <c r="F33" s="233">
        <v>178.45172002883439</v>
      </c>
      <c r="G33" s="233">
        <v>163.60556861592539</v>
      </c>
      <c r="H33" s="233">
        <v>161.19182609740679</v>
      </c>
      <c r="I33" s="233">
        <v>177.9794939270401</v>
      </c>
      <c r="J33" s="233">
        <v>136.48572685957441</v>
      </c>
      <c r="K33" s="233">
        <v>94.900554303788255</v>
      </c>
      <c r="L33" s="233">
        <v>102.479675969532</v>
      </c>
      <c r="M33" s="233">
        <v>105.21253819302579</v>
      </c>
      <c r="N33" s="233">
        <v>105.35722753348961</v>
      </c>
      <c r="O33" s="233">
        <v>107.2487002476811</v>
      </c>
      <c r="P33" s="233">
        <v>111.57666200307889</v>
      </c>
      <c r="Q33" s="233">
        <v>107.78061947880281</v>
      </c>
      <c r="R33" s="233">
        <v>119.0039401349832</v>
      </c>
      <c r="S33" s="233">
        <v>145.69150132281399</v>
      </c>
      <c r="T33" s="233">
        <v>146.50892692739529</v>
      </c>
      <c r="U33" s="233">
        <v>120.8661875240261</v>
      </c>
      <c r="V33" s="233">
        <v>111.5284408863742</v>
      </c>
      <c r="W33" s="233">
        <v>123.1698551137369</v>
      </c>
      <c r="DA33" s="71" t="s">
        <v>188</v>
      </c>
    </row>
    <row r="34" spans="1:105" ht="12" customHeight="1" x14ac:dyDescent="0.25">
      <c r="A34" s="60" t="s">
        <v>189</v>
      </c>
      <c r="B34" s="265">
        <v>159.88555208319221</v>
      </c>
      <c r="C34" s="265">
        <v>140.8112336129328</v>
      </c>
      <c r="D34" s="265">
        <v>124.80329816708429</v>
      </c>
      <c r="E34" s="265">
        <v>136.3127159855708</v>
      </c>
      <c r="F34" s="265">
        <v>150.60745401205131</v>
      </c>
      <c r="G34" s="265">
        <v>104.17889519361709</v>
      </c>
      <c r="H34" s="265">
        <v>106.4239649847585</v>
      </c>
      <c r="I34" s="265">
        <v>126.5897977486834</v>
      </c>
      <c r="J34" s="265">
        <v>113.16595253440001</v>
      </c>
      <c r="K34" s="265">
        <v>66.958669244749089</v>
      </c>
      <c r="L34" s="265">
        <v>93.810338499343246</v>
      </c>
      <c r="M34" s="265">
        <v>99.897662014835063</v>
      </c>
      <c r="N34" s="265">
        <v>100.6544184510676</v>
      </c>
      <c r="O34" s="265">
        <v>108.7382549617983</v>
      </c>
      <c r="P34" s="265">
        <v>116.17749050558579</v>
      </c>
      <c r="Q34" s="265">
        <v>114.9982339472791</v>
      </c>
      <c r="R34" s="265">
        <v>109.11615716985609</v>
      </c>
      <c r="S34" s="265">
        <v>112.4954174643225</v>
      </c>
      <c r="T34" s="265">
        <v>107.9090572735946</v>
      </c>
      <c r="U34" s="265">
        <v>106.7912954323466</v>
      </c>
      <c r="V34" s="265">
        <v>85.545251337063775</v>
      </c>
      <c r="W34" s="265">
        <v>96.795370948214426</v>
      </c>
      <c r="DA34" s="72" t="s">
        <v>190</v>
      </c>
    </row>
    <row r="35" spans="1:105" ht="12" customHeight="1" x14ac:dyDescent="0.25">
      <c r="A35" s="57" t="s">
        <v>191</v>
      </c>
      <c r="B35" s="264">
        <f t="shared" ref="B35:W35" si="0">B36+B40+B51</f>
        <v>411.00639931504668</v>
      </c>
      <c r="C35" s="264">
        <f t="shared" si="0"/>
        <v>372.27587617046476</v>
      </c>
      <c r="D35" s="264">
        <f t="shared" si="0"/>
        <v>352.78684388104665</v>
      </c>
      <c r="E35" s="264">
        <f t="shared" si="0"/>
        <v>359.36137558817603</v>
      </c>
      <c r="F35" s="264">
        <f t="shared" si="0"/>
        <v>302.66036586460984</v>
      </c>
      <c r="G35" s="264">
        <f t="shared" si="0"/>
        <v>235.30897157299128</v>
      </c>
      <c r="H35" s="264">
        <f t="shared" si="0"/>
        <v>233.01246978334706</v>
      </c>
      <c r="I35" s="264">
        <f t="shared" si="0"/>
        <v>263.9438224655716</v>
      </c>
      <c r="J35" s="264">
        <f t="shared" si="0"/>
        <v>203.68220667124592</v>
      </c>
      <c r="K35" s="264">
        <f t="shared" si="0"/>
        <v>133.24454851236945</v>
      </c>
      <c r="L35" s="264">
        <f t="shared" si="0"/>
        <v>166.5571645473695</v>
      </c>
      <c r="M35" s="264">
        <f t="shared" si="0"/>
        <v>171.98250054139081</v>
      </c>
      <c r="N35" s="264">
        <f t="shared" si="0"/>
        <v>175.47747466275416</v>
      </c>
      <c r="O35" s="264">
        <f t="shared" si="0"/>
        <v>180.76789098071592</v>
      </c>
      <c r="P35" s="264">
        <f t="shared" si="0"/>
        <v>189.38986788644883</v>
      </c>
      <c r="Q35" s="264">
        <f t="shared" si="0"/>
        <v>209.46122583976526</v>
      </c>
      <c r="R35" s="264">
        <f t="shared" si="0"/>
        <v>205.96116941123492</v>
      </c>
      <c r="S35" s="264">
        <f t="shared" si="0"/>
        <v>232.28523666997683</v>
      </c>
      <c r="T35" s="264">
        <f t="shared" si="0"/>
        <v>226.6810490252463</v>
      </c>
      <c r="U35" s="264">
        <f t="shared" si="0"/>
        <v>201.51233721578268</v>
      </c>
      <c r="V35" s="264">
        <f t="shared" si="0"/>
        <v>172.28321130720494</v>
      </c>
      <c r="W35" s="264">
        <f t="shared" si="0"/>
        <v>189.47991619396743</v>
      </c>
      <c r="DA35" s="70"/>
    </row>
    <row r="36" spans="1:105" ht="12" customHeight="1" x14ac:dyDescent="0.25">
      <c r="A36" s="60" t="s">
        <v>192</v>
      </c>
      <c r="B36" s="265">
        <v>108.6318993301241</v>
      </c>
      <c r="C36" s="265">
        <v>88.655770340933032</v>
      </c>
      <c r="D36" s="265">
        <v>76.114965615863952</v>
      </c>
      <c r="E36" s="265">
        <v>70.56919633836921</v>
      </c>
      <c r="F36" s="265">
        <v>89.108781658456081</v>
      </c>
      <c r="G36" s="265">
        <v>80.800236180882933</v>
      </c>
      <c r="H36" s="265">
        <v>79.809315088791067</v>
      </c>
      <c r="I36" s="265">
        <v>87.862353065203251</v>
      </c>
      <c r="J36" s="265">
        <v>67.671422496019844</v>
      </c>
      <c r="K36" s="265">
        <v>47.162094034316631</v>
      </c>
      <c r="L36" s="265">
        <v>50.936478615417244</v>
      </c>
      <c r="M36" s="265">
        <v>52.270091708388691</v>
      </c>
      <c r="N36" s="265">
        <v>52.356786431901703</v>
      </c>
      <c r="O36" s="265">
        <v>53.11363192274144</v>
      </c>
      <c r="P36" s="265">
        <v>55.478085163825639</v>
      </c>
      <c r="Q36" s="265">
        <v>53.600835250178093</v>
      </c>
      <c r="R36" s="265">
        <v>59.112176726673802</v>
      </c>
      <c r="S36" s="265">
        <v>72.409154758073129</v>
      </c>
      <c r="T36" s="265">
        <v>72.85649110227746</v>
      </c>
      <c r="U36" s="265">
        <v>60.318447700146741</v>
      </c>
      <c r="V36" s="265">
        <v>55.4172274680828</v>
      </c>
      <c r="W36" s="265">
        <v>61.171172052577667</v>
      </c>
      <c r="DA36" s="72" t="s">
        <v>193</v>
      </c>
    </row>
    <row r="37" spans="1:105" ht="12" customHeight="1" x14ac:dyDescent="0.25">
      <c r="A37" s="59" t="s">
        <v>33</v>
      </c>
      <c r="B37" s="233">
        <v>1.1030163464353271</v>
      </c>
      <c r="C37" s="233">
        <v>1.0938982839705911</v>
      </c>
      <c r="D37" s="233">
        <v>1.349977349766011</v>
      </c>
      <c r="E37" s="233">
        <v>1.036404694767697</v>
      </c>
      <c r="F37" s="233">
        <v>0.75604430133931633</v>
      </c>
      <c r="G37" s="233">
        <v>0</v>
      </c>
      <c r="H37" s="233">
        <v>0</v>
      </c>
      <c r="I37" s="233">
        <v>0</v>
      </c>
      <c r="J37" s="233">
        <v>0.22043422312638919</v>
      </c>
      <c r="K37" s="233">
        <v>0.1878287385613259</v>
      </c>
      <c r="L37" s="233">
        <v>0.2055724536364201</v>
      </c>
      <c r="M37" s="233">
        <v>0.20244214828295889</v>
      </c>
      <c r="N37" s="233">
        <v>0.40674811550986861</v>
      </c>
      <c r="O37" s="233">
        <v>0.21938167980608261</v>
      </c>
      <c r="P37" s="233">
        <v>0.23081650113549401</v>
      </c>
      <c r="Q37" s="233">
        <v>0.22755135714129901</v>
      </c>
      <c r="R37" s="233">
        <v>0.22670141599184079</v>
      </c>
      <c r="S37" s="233">
        <v>0.21755156482537491</v>
      </c>
      <c r="T37" s="233">
        <v>0.25712875239624089</v>
      </c>
      <c r="U37" s="233">
        <v>0.25639737205262492</v>
      </c>
      <c r="V37" s="233">
        <v>0.1870083438831357</v>
      </c>
      <c r="W37" s="233">
        <v>0.21277209149022899</v>
      </c>
      <c r="DA37" s="71" t="s">
        <v>194</v>
      </c>
    </row>
    <row r="38" spans="1:105" ht="12" customHeight="1" x14ac:dyDescent="0.25">
      <c r="A38" s="59" t="s">
        <v>160</v>
      </c>
      <c r="B38" s="233">
        <v>2.9906825066350988</v>
      </c>
      <c r="C38" s="233">
        <v>0.98868026667711506</v>
      </c>
      <c r="D38" s="233">
        <v>0.73211855452585106</v>
      </c>
      <c r="E38" s="233">
        <v>0.70261594928950644</v>
      </c>
      <c r="F38" s="233">
        <v>0.68347066872195994</v>
      </c>
      <c r="G38" s="233">
        <v>0.42454563344269342</v>
      </c>
      <c r="H38" s="233">
        <v>0.61944127956403572</v>
      </c>
      <c r="I38" s="233">
        <v>0.42508030798905411</v>
      </c>
      <c r="J38" s="233">
        <v>0.39865845910395792</v>
      </c>
      <c r="K38" s="233">
        <v>0.35178386049104893</v>
      </c>
      <c r="L38" s="233">
        <v>0.38497482942108507</v>
      </c>
      <c r="M38" s="233">
        <v>0.37912524486299731</v>
      </c>
      <c r="N38" s="233">
        <v>0.19043142276851119</v>
      </c>
      <c r="O38" s="233">
        <v>0.20540587383417611</v>
      </c>
      <c r="P38" s="233">
        <v>0.43219523124187859</v>
      </c>
      <c r="Q38" s="233">
        <v>0.42311971753444699</v>
      </c>
      <c r="R38" s="233">
        <v>0.42154925282251943</v>
      </c>
      <c r="S38" s="233">
        <v>0.61668600198403045</v>
      </c>
      <c r="T38" s="233">
        <v>0.62244459735338642</v>
      </c>
      <c r="U38" s="233">
        <v>0.68324453153900611</v>
      </c>
      <c r="V38" s="233">
        <v>0.43883562938920068</v>
      </c>
      <c r="W38" s="233">
        <v>0.44785473242637241</v>
      </c>
      <c r="DA38" s="71" t="s">
        <v>195</v>
      </c>
    </row>
    <row r="39" spans="1:105" ht="12" customHeight="1" x14ac:dyDescent="0.25">
      <c r="A39" s="59" t="s">
        <v>162</v>
      </c>
      <c r="B39" s="233">
        <v>104.53820047705371</v>
      </c>
      <c r="C39" s="233">
        <v>86.573191790285321</v>
      </c>
      <c r="D39" s="233">
        <v>74.03286971157209</v>
      </c>
      <c r="E39" s="233">
        <v>68.830175694312004</v>
      </c>
      <c r="F39" s="233">
        <v>87.669266688394799</v>
      </c>
      <c r="G39" s="233">
        <v>80.375690547440243</v>
      </c>
      <c r="H39" s="233">
        <v>79.189873809227038</v>
      </c>
      <c r="I39" s="233">
        <v>87.437272757214203</v>
      </c>
      <c r="J39" s="233">
        <v>67.052329813789498</v>
      </c>
      <c r="K39" s="233">
        <v>46.622481435264262</v>
      </c>
      <c r="L39" s="233">
        <v>50.345931332359733</v>
      </c>
      <c r="M39" s="233">
        <v>51.688524315242738</v>
      </c>
      <c r="N39" s="233">
        <v>51.759606893623307</v>
      </c>
      <c r="O39" s="233">
        <v>52.688844369101183</v>
      </c>
      <c r="P39" s="233">
        <v>54.815073431448269</v>
      </c>
      <c r="Q39" s="233">
        <v>52.950164175502337</v>
      </c>
      <c r="R39" s="233">
        <v>58.463926057859439</v>
      </c>
      <c r="S39" s="233">
        <v>71.574917191263722</v>
      </c>
      <c r="T39" s="233">
        <v>71.976917752527825</v>
      </c>
      <c r="U39" s="233">
        <v>59.378805796555113</v>
      </c>
      <c r="V39" s="233">
        <v>54.791383494810461</v>
      </c>
      <c r="W39" s="233">
        <v>60.510545228661073</v>
      </c>
      <c r="DA39" s="71" t="s">
        <v>196</v>
      </c>
    </row>
    <row r="40" spans="1:105" ht="12" customHeight="1" x14ac:dyDescent="0.25">
      <c r="A40" s="60" t="s">
        <v>197</v>
      </c>
      <c r="B40" s="265">
        <v>221.61354496090081</v>
      </c>
      <c r="C40" s="265">
        <v>213.0257136878632</v>
      </c>
      <c r="D40" s="265">
        <v>215.35885965805781</v>
      </c>
      <c r="E40" s="265">
        <v>221.82484573894209</v>
      </c>
      <c r="F40" s="265">
        <v>139.56157139535421</v>
      </c>
      <c r="G40" s="265">
        <v>103.3280163463307</v>
      </c>
      <c r="H40" s="265">
        <v>100.9194839808324</v>
      </c>
      <c r="I40" s="265">
        <v>113.8907842275605</v>
      </c>
      <c r="J40" s="265">
        <v>80.414928494028601</v>
      </c>
      <c r="K40" s="265">
        <v>53.18718493304975</v>
      </c>
      <c r="L40" s="265">
        <v>69.53380269709956</v>
      </c>
      <c r="M40" s="265">
        <v>70.634962163894187</v>
      </c>
      <c r="N40" s="265">
        <v>73.671464356035798</v>
      </c>
      <c r="O40" s="265">
        <v>74.2336303751228</v>
      </c>
      <c r="P40" s="265">
        <v>76.836427009173534</v>
      </c>
      <c r="Q40" s="265">
        <v>99.364376771455284</v>
      </c>
      <c r="R40" s="265">
        <v>93.2427092517581</v>
      </c>
      <c r="S40" s="265">
        <v>104.60964484249121</v>
      </c>
      <c r="T40" s="265">
        <v>100.81098733021329</v>
      </c>
      <c r="U40" s="265">
        <v>88.729757717159714</v>
      </c>
      <c r="V40" s="265">
        <v>74.839549730316691</v>
      </c>
      <c r="W40" s="265">
        <v>80.755382433864952</v>
      </c>
      <c r="DA40" s="72" t="s">
        <v>198</v>
      </c>
    </row>
    <row r="41" spans="1:105" ht="12" customHeight="1" x14ac:dyDescent="0.25">
      <c r="A41" s="64" t="s">
        <v>30</v>
      </c>
      <c r="B41" s="232">
        <v>22.77462237444194</v>
      </c>
      <c r="C41" s="232">
        <v>15.948266225782129</v>
      </c>
      <c r="D41" s="232">
        <v>12.880021923994059</v>
      </c>
      <c r="E41" s="232">
        <v>13.197108789411811</v>
      </c>
      <c r="F41" s="232">
        <v>30.847710385549458</v>
      </c>
      <c r="G41" s="232">
        <v>18.516216308998239</v>
      </c>
      <c r="H41" s="232">
        <v>15.176304384371241</v>
      </c>
      <c r="I41" s="232">
        <v>17.964210048901229</v>
      </c>
      <c r="J41" s="232">
        <v>6.121631580828482</v>
      </c>
      <c r="K41" s="232">
        <v>6.5345913746010629</v>
      </c>
      <c r="L41" s="232">
        <v>3.336921028910194</v>
      </c>
      <c r="M41" s="232">
        <v>3.6702363404453759</v>
      </c>
      <c r="N41" s="232">
        <v>3.874533628576172</v>
      </c>
      <c r="O41" s="232">
        <v>3.1701002875671618</v>
      </c>
      <c r="P41" s="232">
        <v>4.0060466007609001</v>
      </c>
      <c r="Q41" s="232">
        <v>0.87322549035992514</v>
      </c>
      <c r="R41" s="232">
        <v>0.71451447389848854</v>
      </c>
      <c r="S41" s="232">
        <v>2.143858239622932</v>
      </c>
      <c r="T41" s="232">
        <v>2.6183137858613419</v>
      </c>
      <c r="U41" s="232">
        <v>3.1260868956610102</v>
      </c>
      <c r="V41" s="232">
        <v>1.5361990140601891</v>
      </c>
      <c r="W41" s="232">
        <v>2.6793371612775858</v>
      </c>
      <c r="DA41" s="73" t="s">
        <v>199</v>
      </c>
    </row>
    <row r="42" spans="1:105" ht="12" customHeight="1" x14ac:dyDescent="0.25">
      <c r="A42" s="64" t="s">
        <v>32</v>
      </c>
      <c r="B42" s="232">
        <v>0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232">
        <v>0</v>
      </c>
      <c r="I42" s="232">
        <v>0</v>
      </c>
      <c r="J42" s="232">
        <v>0</v>
      </c>
      <c r="K42" s="232">
        <v>0</v>
      </c>
      <c r="L42" s="232">
        <v>0</v>
      </c>
      <c r="M42" s="232">
        <v>0</v>
      </c>
      <c r="N42" s="232">
        <v>0</v>
      </c>
      <c r="O42" s="232">
        <v>0</v>
      </c>
      <c r="P42" s="232">
        <v>0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DA42" s="73" t="s">
        <v>200</v>
      </c>
    </row>
    <row r="43" spans="1:105" ht="12" customHeight="1" x14ac:dyDescent="0.25">
      <c r="A43" s="64" t="s">
        <v>33</v>
      </c>
      <c r="B43" s="232">
        <v>5.5971658491856133E-2</v>
      </c>
      <c r="C43" s="232">
        <v>4.7295308641113122E-2</v>
      </c>
      <c r="D43" s="232">
        <v>4.8144455686295932E-2</v>
      </c>
      <c r="E43" s="232">
        <v>3.6458694051945108E-2</v>
      </c>
      <c r="F43" s="232">
        <v>5.9693596304552038E-2</v>
      </c>
      <c r="G43" s="232">
        <v>0</v>
      </c>
      <c r="H43" s="232">
        <v>0</v>
      </c>
      <c r="I43" s="232">
        <v>0</v>
      </c>
      <c r="J43" s="232">
        <v>3.3116338509267727E-2</v>
      </c>
      <c r="K43" s="232">
        <v>3.0750804674939229E-2</v>
      </c>
      <c r="L43" s="232">
        <v>3.1156904186922709E-2</v>
      </c>
      <c r="M43" s="232">
        <v>3.3667045094017883E-2</v>
      </c>
      <c r="N43" s="232">
        <v>6.5074857408268155E-2</v>
      </c>
      <c r="O43" s="232">
        <v>3.6540804839529747E-2</v>
      </c>
      <c r="P43" s="232">
        <v>3.7073890242593673E-2</v>
      </c>
      <c r="Q43" s="232">
        <v>3.1175413231646451E-2</v>
      </c>
      <c r="R43" s="232">
        <v>3.4858162221459509E-2</v>
      </c>
      <c r="S43" s="232">
        <v>3.3113877479378738E-2</v>
      </c>
      <c r="T43" s="232">
        <v>4.0541733058571533E-2</v>
      </c>
      <c r="U43" s="232">
        <v>3.9174517669748672E-2</v>
      </c>
      <c r="V43" s="232">
        <v>3.1312356426986508E-2</v>
      </c>
      <c r="W43" s="232">
        <v>3.6129197841210783E-2</v>
      </c>
      <c r="DA43" s="73" t="s">
        <v>201</v>
      </c>
    </row>
    <row r="44" spans="1:105" ht="12" customHeight="1" x14ac:dyDescent="0.25">
      <c r="A44" s="64" t="s">
        <v>160</v>
      </c>
      <c r="B44" s="232">
        <v>0.15175972727867701</v>
      </c>
      <c r="C44" s="232">
        <v>4.2746148380583139E-2</v>
      </c>
      <c r="D44" s="232">
        <v>2.6109659774361589E-2</v>
      </c>
      <c r="E44" s="232">
        <v>2.4716657557118511E-2</v>
      </c>
      <c r="F44" s="232">
        <v>5.3963533767024841E-2</v>
      </c>
      <c r="G44" s="232">
        <v>4.1932959004281553E-2</v>
      </c>
      <c r="H44" s="232">
        <v>6.4835579428737078E-2</v>
      </c>
      <c r="I44" s="232">
        <v>4.0763090004647437E-2</v>
      </c>
      <c r="J44" s="232">
        <v>5.9891373916563372E-2</v>
      </c>
      <c r="K44" s="232">
        <v>5.7593086471292923E-2</v>
      </c>
      <c r="L44" s="232">
        <v>5.8347427695072493E-2</v>
      </c>
      <c r="M44" s="232">
        <v>6.3050243357635566E-2</v>
      </c>
      <c r="N44" s="232">
        <v>3.0466761148187381E-2</v>
      </c>
      <c r="O44" s="232">
        <v>3.4212956867237861E-2</v>
      </c>
      <c r="P44" s="232">
        <v>6.9419467358739148E-2</v>
      </c>
      <c r="Q44" s="232">
        <v>5.7969032601299507E-2</v>
      </c>
      <c r="R44" s="232">
        <v>6.4818440480103989E-2</v>
      </c>
      <c r="S44" s="232">
        <v>9.3866779259154418E-2</v>
      </c>
      <c r="T44" s="232">
        <v>9.814142710405005E-2</v>
      </c>
      <c r="U44" s="232">
        <v>0.10439176797818479</v>
      </c>
      <c r="V44" s="232">
        <v>7.3477885290950215E-2</v>
      </c>
      <c r="W44" s="232">
        <v>7.6046779061237912E-2</v>
      </c>
      <c r="DA44" s="73" t="s">
        <v>202</v>
      </c>
    </row>
    <row r="45" spans="1:105" ht="12" customHeight="1" x14ac:dyDescent="0.25">
      <c r="A45" s="64" t="s">
        <v>70</v>
      </c>
      <c r="B45" s="232">
        <v>0.33418969490202949</v>
      </c>
      <c r="C45" s="232">
        <v>0.17428571184796171</v>
      </c>
      <c r="D45" s="232">
        <v>0</v>
      </c>
      <c r="E45" s="232">
        <v>0</v>
      </c>
      <c r="F45" s="232">
        <v>0</v>
      </c>
      <c r="G45" s="232">
        <v>0</v>
      </c>
      <c r="H45" s="232">
        <v>0</v>
      </c>
      <c r="I45" s="232">
        <v>0</v>
      </c>
      <c r="J45" s="232">
        <v>0</v>
      </c>
      <c r="K45" s="232">
        <v>0</v>
      </c>
      <c r="L45" s="232">
        <v>0</v>
      </c>
      <c r="M45" s="232">
        <v>0</v>
      </c>
      <c r="N45" s="232">
        <v>0</v>
      </c>
      <c r="O45" s="232">
        <v>0</v>
      </c>
      <c r="P45" s="232">
        <v>0</v>
      </c>
      <c r="Q45" s="232">
        <v>0</v>
      </c>
      <c r="R45" s="232">
        <v>0</v>
      </c>
      <c r="S45" s="232">
        <v>0</v>
      </c>
      <c r="T45" s="232">
        <v>1.329157211408523E-4</v>
      </c>
      <c r="U45" s="232">
        <v>0</v>
      </c>
      <c r="V45" s="232">
        <v>0</v>
      </c>
      <c r="W45" s="232">
        <v>0</v>
      </c>
      <c r="DA45" s="73" t="s">
        <v>203</v>
      </c>
    </row>
    <row r="46" spans="1:105" ht="12" customHeight="1" x14ac:dyDescent="0.25">
      <c r="A46" s="64" t="s">
        <v>34</v>
      </c>
      <c r="B46" s="232">
        <v>1.7457535469382399</v>
      </c>
      <c r="C46" s="232">
        <v>0</v>
      </c>
      <c r="D46" s="232">
        <v>0</v>
      </c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2">
        <v>0</v>
      </c>
      <c r="L46" s="232">
        <v>0</v>
      </c>
      <c r="M46" s="232">
        <v>0.54724095363206871</v>
      </c>
      <c r="N46" s="232">
        <v>1.0967304626643239</v>
      </c>
      <c r="O46" s="232">
        <v>1.734564786475552</v>
      </c>
      <c r="P46" s="232">
        <v>1.1951323845368691</v>
      </c>
      <c r="Q46" s="232">
        <v>1.1788640905029719</v>
      </c>
      <c r="R46" s="232">
        <v>1.179453659878039</v>
      </c>
      <c r="S46" s="232">
        <v>1.1374121788993621</v>
      </c>
      <c r="T46" s="232">
        <v>0.77387156693298254</v>
      </c>
      <c r="U46" s="232">
        <v>0.69978140868661309</v>
      </c>
      <c r="V46" s="232">
        <v>0.74802812254697415</v>
      </c>
      <c r="W46" s="232">
        <v>0.91100279717654176</v>
      </c>
      <c r="DA46" s="73" t="s">
        <v>204</v>
      </c>
    </row>
    <row r="47" spans="1:105" ht="12" customHeight="1" x14ac:dyDescent="0.25">
      <c r="A47" s="64" t="s">
        <v>162</v>
      </c>
      <c r="B47" s="232">
        <v>5.3047051164421797</v>
      </c>
      <c r="C47" s="232">
        <v>3.74304072487045</v>
      </c>
      <c r="D47" s="232">
        <v>2.640245938775116</v>
      </c>
      <c r="E47" s="232">
        <v>2.4213112212339292</v>
      </c>
      <c r="F47" s="232">
        <v>6.921940691494509</v>
      </c>
      <c r="G47" s="232">
        <v>7.9388180472749594</v>
      </c>
      <c r="H47" s="232">
        <v>8.2886328740043851</v>
      </c>
      <c r="I47" s="232">
        <v>8.3848001240626893</v>
      </c>
      <c r="J47" s="232">
        <v>10.07342517171368</v>
      </c>
      <c r="K47" s="232">
        <v>7.632904480209219</v>
      </c>
      <c r="L47" s="232">
        <v>7.6305133833642094</v>
      </c>
      <c r="M47" s="232">
        <v>8.5960354290065748</v>
      </c>
      <c r="N47" s="232">
        <v>8.2809210655797862</v>
      </c>
      <c r="O47" s="232">
        <v>8.7759961589021422</v>
      </c>
      <c r="P47" s="232">
        <v>8.804431251837924</v>
      </c>
      <c r="Q47" s="232">
        <v>7.2543766365224167</v>
      </c>
      <c r="R47" s="232">
        <v>8.9895557542597153</v>
      </c>
      <c r="S47" s="232">
        <v>10.894534545732389</v>
      </c>
      <c r="T47" s="232">
        <v>11.34866855109588</v>
      </c>
      <c r="U47" s="232">
        <v>9.0723865781599695</v>
      </c>
      <c r="V47" s="232">
        <v>9.1741752987735392</v>
      </c>
      <c r="W47" s="232">
        <v>10.274831838771609</v>
      </c>
      <c r="DA47" s="73" t="s">
        <v>205</v>
      </c>
    </row>
    <row r="48" spans="1:105" ht="12" customHeight="1" x14ac:dyDescent="0.25">
      <c r="A48" s="64" t="s">
        <v>36</v>
      </c>
      <c r="B48" s="232">
        <v>61.668410905769527</v>
      </c>
      <c r="C48" s="232">
        <v>47.699170571199623</v>
      </c>
      <c r="D48" s="232">
        <v>41.08712043612568</v>
      </c>
      <c r="E48" s="232">
        <v>44.569913145735491</v>
      </c>
      <c r="F48" s="232">
        <v>80.009688344363909</v>
      </c>
      <c r="G48" s="232">
        <v>55.892546456831809</v>
      </c>
      <c r="H48" s="232">
        <v>56.868076710409873</v>
      </c>
      <c r="I48" s="232">
        <v>66.354036883237981</v>
      </c>
      <c r="J48" s="232">
        <v>45.23796525694101</v>
      </c>
      <c r="K48" s="232">
        <v>21.36594709089794</v>
      </c>
      <c r="L48" s="232">
        <v>26.08681568906427</v>
      </c>
      <c r="M48" s="232">
        <v>28.943638010948671</v>
      </c>
      <c r="N48" s="232">
        <v>28.930213651376501</v>
      </c>
      <c r="O48" s="232">
        <v>30.199954768763359</v>
      </c>
      <c r="P48" s="232">
        <v>33.070479265744709</v>
      </c>
      <c r="Q48" s="232">
        <v>18.961467790672629</v>
      </c>
      <c r="R48" s="232">
        <v>17.371910112934138</v>
      </c>
      <c r="S48" s="232">
        <v>19.728635073560529</v>
      </c>
      <c r="T48" s="232">
        <v>17.548470763835621</v>
      </c>
      <c r="U48" s="232">
        <v>14.55980503530062</v>
      </c>
      <c r="V48" s="232">
        <v>11.638045072018</v>
      </c>
      <c r="W48" s="232">
        <v>14.061847693412179</v>
      </c>
      <c r="DA48" s="73" t="s">
        <v>206</v>
      </c>
    </row>
    <row r="49" spans="1:105" ht="12" customHeight="1" x14ac:dyDescent="0.25">
      <c r="A49" s="64" t="s">
        <v>73</v>
      </c>
      <c r="B49" s="232">
        <v>5.9762984613469509E-2</v>
      </c>
      <c r="C49" s="232">
        <v>0.1191965717118636</v>
      </c>
      <c r="D49" s="232">
        <v>5.9532266453241632E-2</v>
      </c>
      <c r="E49" s="232">
        <v>7.7328788782744948E-2</v>
      </c>
      <c r="F49" s="232">
        <v>7.6559853746755752E-2</v>
      </c>
      <c r="G49" s="232">
        <v>3.6699127841509332E-2</v>
      </c>
      <c r="H49" s="232">
        <v>1.803164576602807E-2</v>
      </c>
      <c r="I49" s="232">
        <v>1.8355487403494412E-2</v>
      </c>
      <c r="J49" s="232">
        <v>1.7750204028777101E-2</v>
      </c>
      <c r="K49" s="232">
        <v>1.6232143543423581E-2</v>
      </c>
      <c r="L49" s="232">
        <v>0</v>
      </c>
      <c r="M49" s="232">
        <v>0</v>
      </c>
      <c r="N49" s="232">
        <v>0</v>
      </c>
      <c r="O49" s="232">
        <v>1.8082611866359309E-2</v>
      </c>
      <c r="P49" s="232">
        <v>1.86886490550821E-2</v>
      </c>
      <c r="Q49" s="232">
        <v>1.8434256787030381E-2</v>
      </c>
      <c r="R49" s="232">
        <v>1.844347606289205E-2</v>
      </c>
      <c r="S49" s="232">
        <v>1.5870565085574669E-2</v>
      </c>
      <c r="T49" s="232">
        <v>2.4384012888435599E-2</v>
      </c>
      <c r="U49" s="232">
        <v>1.362394576972331E-2</v>
      </c>
      <c r="V49" s="232">
        <v>4.442725995103358E-4</v>
      </c>
      <c r="W49" s="232">
        <v>0.13550690142102961</v>
      </c>
      <c r="DA49" s="73" t="s">
        <v>207</v>
      </c>
    </row>
    <row r="50" spans="1:105" ht="12" customHeight="1" x14ac:dyDescent="0.25">
      <c r="A50" s="64" t="s">
        <v>79</v>
      </c>
      <c r="B50" s="232">
        <v>129.5183689520228</v>
      </c>
      <c r="C50" s="232">
        <v>145.25171242542939</v>
      </c>
      <c r="D50" s="232">
        <v>158.6176849772491</v>
      </c>
      <c r="E50" s="232">
        <v>161.49800844216909</v>
      </c>
      <c r="F50" s="232">
        <v>21.592014990128021</v>
      </c>
      <c r="G50" s="232">
        <v>20.901803446379908</v>
      </c>
      <c r="H50" s="232">
        <v>20.503602786852159</v>
      </c>
      <c r="I50" s="232">
        <v>21.128618593950399</v>
      </c>
      <c r="J50" s="232">
        <v>18.87114856809082</v>
      </c>
      <c r="K50" s="232">
        <v>17.549165952651869</v>
      </c>
      <c r="L50" s="232">
        <v>32.390048263878903</v>
      </c>
      <c r="M50" s="232">
        <v>28.781094141409849</v>
      </c>
      <c r="N50" s="232">
        <v>31.393523929282551</v>
      </c>
      <c r="O50" s="232">
        <v>30.264177999841461</v>
      </c>
      <c r="P50" s="232">
        <v>29.635155499636721</v>
      </c>
      <c r="Q50" s="232">
        <v>70.98886406077736</v>
      </c>
      <c r="R50" s="232">
        <v>64.869155172023255</v>
      </c>
      <c r="S50" s="232">
        <v>70.562353582851856</v>
      </c>
      <c r="T50" s="232">
        <v>68.358462573715229</v>
      </c>
      <c r="U50" s="232">
        <v>61.114507567933849</v>
      </c>
      <c r="V50" s="232">
        <v>51.637867708600552</v>
      </c>
      <c r="W50" s="232">
        <v>52.580680064903561</v>
      </c>
      <c r="DA50" s="73" t="s">
        <v>208</v>
      </c>
    </row>
    <row r="51" spans="1:105" ht="12" customHeight="1" x14ac:dyDescent="0.25">
      <c r="A51" s="61" t="s">
        <v>209</v>
      </c>
      <c r="B51" s="266">
        <v>80.760955024021783</v>
      </c>
      <c r="C51" s="266">
        <v>70.594392141668507</v>
      </c>
      <c r="D51" s="266">
        <v>61.313018607124903</v>
      </c>
      <c r="E51" s="266">
        <v>66.967333510864762</v>
      </c>
      <c r="F51" s="266">
        <v>73.990012810799584</v>
      </c>
      <c r="G51" s="266">
        <v>51.180719045777629</v>
      </c>
      <c r="H51" s="266">
        <v>52.283670713723623</v>
      </c>
      <c r="I51" s="266">
        <v>62.190685172807818</v>
      </c>
      <c r="J51" s="266">
        <v>55.59585568119747</v>
      </c>
      <c r="K51" s="266">
        <v>32.895269545003053</v>
      </c>
      <c r="L51" s="266">
        <v>46.086883234852678</v>
      </c>
      <c r="M51" s="266">
        <v>49.077446669107921</v>
      </c>
      <c r="N51" s="266">
        <v>49.44922387481666</v>
      </c>
      <c r="O51" s="266">
        <v>53.420628682851678</v>
      </c>
      <c r="P51" s="266">
        <v>57.075355713449667</v>
      </c>
      <c r="Q51" s="266">
        <v>56.496013818131892</v>
      </c>
      <c r="R51" s="266">
        <v>53.606283432803018</v>
      </c>
      <c r="S51" s="266">
        <v>55.266437069412483</v>
      </c>
      <c r="T51" s="266">
        <v>53.013570592755549</v>
      </c>
      <c r="U51" s="266">
        <v>52.464131798476217</v>
      </c>
      <c r="V51" s="266">
        <v>42.026434108805432</v>
      </c>
      <c r="W51" s="266">
        <v>47.553361707524807</v>
      </c>
      <c r="DA51" s="74" t="s">
        <v>210</v>
      </c>
    </row>
    <row r="52" spans="1:105" ht="12" hidden="1" customHeight="1" x14ac:dyDescent="0.25">
      <c r="A52" s="53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DA52" s="75"/>
    </row>
    <row r="54" spans="1:105" ht="15" customHeight="1" x14ac:dyDescent="0.25">
      <c r="A54" s="34" t="s">
        <v>42</v>
      </c>
      <c r="B54" s="226">
        <v>542.65556555474586</v>
      </c>
      <c r="C54" s="226">
        <v>473.37206393119959</v>
      </c>
      <c r="D54" s="226">
        <v>421.4394373886177</v>
      </c>
      <c r="E54" s="226">
        <v>496.11615801455991</v>
      </c>
      <c r="F54" s="226">
        <v>572.8669179470088</v>
      </c>
      <c r="G54" s="226">
        <v>545.00569139017546</v>
      </c>
      <c r="H54" s="226">
        <v>584.0655478506369</v>
      </c>
      <c r="I54" s="226">
        <v>619.05121185068151</v>
      </c>
      <c r="J54" s="226">
        <v>566.88687018345831</v>
      </c>
      <c r="K54" s="226">
        <v>494.35730768323538</v>
      </c>
      <c r="L54" s="226">
        <v>495.90212800779682</v>
      </c>
      <c r="M54" s="226">
        <v>532.88465358241763</v>
      </c>
      <c r="N54" s="226">
        <v>533.43783757735127</v>
      </c>
      <c r="O54" s="226">
        <v>456.00334773001509</v>
      </c>
      <c r="P54" s="226">
        <v>418.42968589632852</v>
      </c>
      <c r="Q54" s="226">
        <v>438.5678062424347</v>
      </c>
      <c r="R54" s="226">
        <v>441.73633188532119</v>
      </c>
      <c r="S54" s="226">
        <v>540.53490898564303</v>
      </c>
      <c r="T54" s="226">
        <v>559.86132316819396</v>
      </c>
      <c r="U54" s="226">
        <v>446.44613718201299</v>
      </c>
      <c r="V54" s="226">
        <v>451.45936842509531</v>
      </c>
      <c r="W54" s="226">
        <v>501.83437838636547</v>
      </c>
      <c r="DA54" s="89" t="s">
        <v>211</v>
      </c>
    </row>
    <row r="55" spans="1:105" ht="12" customHeight="1" x14ac:dyDescent="0.25">
      <c r="A55" s="55" t="s">
        <v>92</v>
      </c>
      <c r="B55" s="262">
        <v>1.1801955505075901</v>
      </c>
      <c r="C55" s="262">
        <v>1.0187314523658459</v>
      </c>
      <c r="D55" s="262">
        <v>0.87932180774675062</v>
      </c>
      <c r="E55" s="262">
        <v>1.028288236441335</v>
      </c>
      <c r="F55" s="262">
        <v>1.2738835380777049</v>
      </c>
      <c r="G55" s="262">
        <v>1.222845510319039</v>
      </c>
      <c r="H55" s="262">
        <v>1.321294686944869</v>
      </c>
      <c r="I55" s="262">
        <v>1.4130671747801</v>
      </c>
      <c r="J55" s="262">
        <v>1.3681497786148931</v>
      </c>
      <c r="K55" s="262">
        <v>1.182004828584335</v>
      </c>
      <c r="L55" s="262">
        <v>1.2148831306778201</v>
      </c>
      <c r="M55" s="262">
        <v>1.302567858505344</v>
      </c>
      <c r="N55" s="262">
        <v>1.2960868449569669</v>
      </c>
      <c r="O55" s="262">
        <v>1.1254953802318099</v>
      </c>
      <c r="P55" s="262">
        <v>1.037709528766239</v>
      </c>
      <c r="Q55" s="262">
        <v>1.0857980829762299</v>
      </c>
      <c r="R55" s="262">
        <v>1.10831390612898</v>
      </c>
      <c r="S55" s="262">
        <v>1.333129883519842</v>
      </c>
      <c r="T55" s="262">
        <v>1.3865600731882111</v>
      </c>
      <c r="U55" s="262">
        <v>1.1362488426687449</v>
      </c>
      <c r="V55" s="262">
        <v>1.146575129172555</v>
      </c>
      <c r="W55" s="262">
        <v>1.2728818063637459</v>
      </c>
      <c r="DA55" s="67" t="s">
        <v>212</v>
      </c>
    </row>
    <row r="56" spans="1:105" ht="12" customHeight="1" x14ac:dyDescent="0.25">
      <c r="A56" s="202" t="s">
        <v>93</v>
      </c>
      <c r="B56" s="227">
        <v>0.87203945463017962</v>
      </c>
      <c r="C56" s="227">
        <v>0.75273459534196885</v>
      </c>
      <c r="D56" s="227">
        <v>0.64972564024843638</v>
      </c>
      <c r="E56" s="227">
        <v>0.75979604610716023</v>
      </c>
      <c r="F56" s="227">
        <v>0.94126494997364518</v>
      </c>
      <c r="G56" s="227">
        <v>0.90355325560831279</v>
      </c>
      <c r="H56" s="227">
        <v>0.97629676515353625</v>
      </c>
      <c r="I56" s="227">
        <v>1.044106909165238</v>
      </c>
      <c r="J56" s="227">
        <v>1.010917712986293</v>
      </c>
      <c r="K56" s="227">
        <v>0.87337631941215543</v>
      </c>
      <c r="L56" s="227">
        <v>0.8976699007719886</v>
      </c>
      <c r="M56" s="227">
        <v>0.96245962328977241</v>
      </c>
      <c r="N56" s="227">
        <v>0.95767084102589506</v>
      </c>
      <c r="O56" s="227">
        <v>0.83162182499672299</v>
      </c>
      <c r="P56" s="227">
        <v>0.76675738282579764</v>
      </c>
      <c r="Q56" s="227">
        <v>0.80228972877405891</v>
      </c>
      <c r="R56" s="227">
        <v>0.81892653623721989</v>
      </c>
      <c r="S56" s="227">
        <v>0.98504172132816514</v>
      </c>
      <c r="T56" s="227">
        <v>1.0245209698638429</v>
      </c>
      <c r="U56" s="227">
        <v>0.83956749426725819</v>
      </c>
      <c r="V56" s="227">
        <v>0.8471975257881067</v>
      </c>
      <c r="W56" s="227">
        <v>0.94052477638364096</v>
      </c>
      <c r="DA56" s="174" t="s">
        <v>213</v>
      </c>
    </row>
    <row r="57" spans="1:105" ht="12" customHeight="1" x14ac:dyDescent="0.25">
      <c r="A57" s="202" t="s">
        <v>94</v>
      </c>
      <c r="B57" s="227">
        <v>21.80098636575449</v>
      </c>
      <c r="C57" s="227">
        <v>18.818364883549219</v>
      </c>
      <c r="D57" s="227">
        <v>16.243141006210909</v>
      </c>
      <c r="E57" s="227">
        <v>18.994901152678999</v>
      </c>
      <c r="F57" s="227">
        <v>23.531623749341129</v>
      </c>
      <c r="G57" s="227">
        <v>22.588831390207819</v>
      </c>
      <c r="H57" s="227">
        <v>24.407419128838409</v>
      </c>
      <c r="I57" s="227">
        <v>26.102672729130951</v>
      </c>
      <c r="J57" s="227">
        <v>25.272942824657321</v>
      </c>
      <c r="K57" s="227">
        <v>21.834407985303891</v>
      </c>
      <c r="L57" s="227">
        <v>22.441747519299721</v>
      </c>
      <c r="M57" s="227">
        <v>24.061490582244311</v>
      </c>
      <c r="N57" s="227">
        <v>23.94177102564738</v>
      </c>
      <c r="O57" s="227">
        <v>20.790545624918071</v>
      </c>
      <c r="P57" s="227">
        <v>19.16893457064495</v>
      </c>
      <c r="Q57" s="227">
        <v>20.05724321935147</v>
      </c>
      <c r="R57" s="227">
        <v>20.473163405930499</v>
      </c>
      <c r="S57" s="227">
        <v>24.62604303320413</v>
      </c>
      <c r="T57" s="227">
        <v>25.61302424659609</v>
      </c>
      <c r="U57" s="227">
        <v>20.989187356681459</v>
      </c>
      <c r="V57" s="227">
        <v>21.17993814470266</v>
      </c>
      <c r="W57" s="227">
        <v>23.51311940959102</v>
      </c>
      <c r="DA57" s="174" t="s">
        <v>214</v>
      </c>
    </row>
    <row r="58" spans="1:105" ht="12" customHeight="1" x14ac:dyDescent="0.25">
      <c r="A58" s="202" t="s">
        <v>95</v>
      </c>
      <c r="B58" s="227">
        <v>0.54502465914386244</v>
      </c>
      <c r="C58" s="227">
        <v>0.4704591220887307</v>
      </c>
      <c r="D58" s="227">
        <v>0.40607852515527282</v>
      </c>
      <c r="E58" s="227">
        <v>0.47487252881697523</v>
      </c>
      <c r="F58" s="227">
        <v>0.58829059373352832</v>
      </c>
      <c r="G58" s="227">
        <v>0.5647207847551956</v>
      </c>
      <c r="H58" s="227">
        <v>0.61018547822096014</v>
      </c>
      <c r="I58" s="227">
        <v>0.65256681822827411</v>
      </c>
      <c r="J58" s="227">
        <v>0.63182357061643302</v>
      </c>
      <c r="K58" s="227">
        <v>0.54586019963259735</v>
      </c>
      <c r="L58" s="227">
        <v>0.56104368798249304</v>
      </c>
      <c r="M58" s="227">
        <v>0.6015372645561079</v>
      </c>
      <c r="N58" s="227">
        <v>0.59854427564118451</v>
      </c>
      <c r="O58" s="227">
        <v>0.51976364062295188</v>
      </c>
      <c r="P58" s="227">
        <v>0.47922336426612361</v>
      </c>
      <c r="Q58" s="227">
        <v>0.50143108048378704</v>
      </c>
      <c r="R58" s="227">
        <v>0.51182908514826242</v>
      </c>
      <c r="S58" s="227">
        <v>0.61565107583010337</v>
      </c>
      <c r="T58" s="227">
        <v>0.64032560616490219</v>
      </c>
      <c r="U58" s="227">
        <v>0.52472968391703656</v>
      </c>
      <c r="V58" s="227">
        <v>0.52949845361756664</v>
      </c>
      <c r="W58" s="227">
        <v>0.58782798523977564</v>
      </c>
      <c r="DA58" s="174" t="s">
        <v>215</v>
      </c>
    </row>
    <row r="59" spans="1:105" ht="12" customHeight="1" x14ac:dyDescent="0.25">
      <c r="A59" s="56" t="s">
        <v>96</v>
      </c>
      <c r="B59" s="263">
        <v>0.87825183084909053</v>
      </c>
      <c r="C59" s="263">
        <v>0.75334766425208621</v>
      </c>
      <c r="D59" s="263">
        <v>0.65179102074758988</v>
      </c>
      <c r="E59" s="263">
        <v>0.75606262128945478</v>
      </c>
      <c r="F59" s="263">
        <v>0.94427652832305609</v>
      </c>
      <c r="G59" s="263">
        <v>0.93421867334983144</v>
      </c>
      <c r="H59" s="263">
        <v>1.005960591318559</v>
      </c>
      <c r="I59" s="263">
        <v>1.060665576623228</v>
      </c>
      <c r="J59" s="263">
        <v>0.99897309172770266</v>
      </c>
      <c r="K59" s="263">
        <v>0.88436871834948838</v>
      </c>
      <c r="L59" s="263">
        <v>0.87446386485960759</v>
      </c>
      <c r="M59" s="263">
        <v>0.93973869486716133</v>
      </c>
      <c r="N59" s="263">
        <v>0.93678304128865908</v>
      </c>
      <c r="O59" s="263">
        <v>0.80166439498524467</v>
      </c>
      <c r="P59" s="263">
        <v>0.73418243307622033</v>
      </c>
      <c r="Q59" s="263">
        <v>0.76356153109408709</v>
      </c>
      <c r="R59" s="263">
        <v>0.78003049811640035</v>
      </c>
      <c r="S59" s="263">
        <v>0.96092113685049718</v>
      </c>
      <c r="T59" s="263">
        <v>1.0002751755893371</v>
      </c>
      <c r="U59" s="263">
        <v>0.79114392612703632</v>
      </c>
      <c r="V59" s="263">
        <v>0.80808093448978691</v>
      </c>
      <c r="W59" s="263">
        <v>0.89830858164579586</v>
      </c>
      <c r="DA59" s="68" t="s">
        <v>216</v>
      </c>
    </row>
    <row r="60" spans="1:105" ht="12" customHeight="1" x14ac:dyDescent="0.25">
      <c r="A60" s="37" t="s">
        <v>160</v>
      </c>
      <c r="B60" s="229">
        <v>1.394962370105743E-2</v>
      </c>
      <c r="C60" s="229">
        <v>4.7093927854662977E-3</v>
      </c>
      <c r="D60" s="229">
        <v>3.5067261119368621E-3</v>
      </c>
      <c r="E60" s="229">
        <v>3.8917301781112778E-3</v>
      </c>
      <c r="F60" s="229">
        <v>3.975448916590775E-3</v>
      </c>
      <c r="G60" s="229">
        <v>3.0051188655981081E-3</v>
      </c>
      <c r="H60" s="229">
        <v>4.717385348598121E-3</v>
      </c>
      <c r="I60" s="229">
        <v>3.004724564585168E-3</v>
      </c>
      <c r="J60" s="229">
        <v>3.236564715004559E-3</v>
      </c>
      <c r="K60" s="229">
        <v>3.895185347689577E-3</v>
      </c>
      <c r="L60" s="229">
        <v>3.4771148908398449E-3</v>
      </c>
      <c r="M60" s="229">
        <v>3.5224511724360032E-3</v>
      </c>
      <c r="N60" s="229">
        <v>1.759311887709963E-3</v>
      </c>
      <c r="O60" s="229">
        <v>1.548857292953657E-3</v>
      </c>
      <c r="P60" s="229">
        <v>2.8249887162047722E-3</v>
      </c>
      <c r="Q60" s="229">
        <v>2.94056616440771E-3</v>
      </c>
      <c r="R60" s="229">
        <v>2.9230698971429328E-3</v>
      </c>
      <c r="S60" s="229">
        <v>4.6492682053254899E-3</v>
      </c>
      <c r="T60" s="229">
        <v>4.9566224140043039E-3</v>
      </c>
      <c r="U60" s="229">
        <v>4.8037243508234186E-3</v>
      </c>
      <c r="V60" s="229">
        <v>3.6461742584814431E-3</v>
      </c>
      <c r="W60" s="229">
        <v>3.707540484854771E-3</v>
      </c>
      <c r="DA60" s="69" t="s">
        <v>217</v>
      </c>
    </row>
    <row r="61" spans="1:105" ht="12" customHeight="1" x14ac:dyDescent="0.25">
      <c r="A61" s="37" t="s">
        <v>162</v>
      </c>
      <c r="B61" s="229">
        <v>0.4876039351570422</v>
      </c>
      <c r="C61" s="229">
        <v>0.41237514146230009</v>
      </c>
      <c r="D61" s="229">
        <v>0.35460513294506679</v>
      </c>
      <c r="E61" s="229">
        <v>0.38124450802052989</v>
      </c>
      <c r="F61" s="229">
        <v>0.50993364781315698</v>
      </c>
      <c r="G61" s="229">
        <v>0.56893413798870673</v>
      </c>
      <c r="H61" s="229">
        <v>0.60307435553520194</v>
      </c>
      <c r="I61" s="229">
        <v>0.61805949693792972</v>
      </c>
      <c r="J61" s="229">
        <v>0.54437376099315971</v>
      </c>
      <c r="K61" s="229">
        <v>0.51623518573613336</v>
      </c>
      <c r="L61" s="229">
        <v>0.45472735916838181</v>
      </c>
      <c r="M61" s="229">
        <v>0.48023787796433232</v>
      </c>
      <c r="N61" s="229">
        <v>0.47818416933134111</v>
      </c>
      <c r="O61" s="229">
        <v>0.39729876918838358</v>
      </c>
      <c r="P61" s="229">
        <v>0.35829169951001671</v>
      </c>
      <c r="Q61" s="229">
        <v>0.36798914047686587</v>
      </c>
      <c r="R61" s="229">
        <v>0.40539543406679701</v>
      </c>
      <c r="S61" s="229">
        <v>0.53961170794462865</v>
      </c>
      <c r="T61" s="229">
        <v>0.57316330696750406</v>
      </c>
      <c r="U61" s="229">
        <v>0.41747778746977432</v>
      </c>
      <c r="V61" s="229">
        <v>0.45524774814530872</v>
      </c>
      <c r="W61" s="229">
        <v>0.50093318201740578</v>
      </c>
      <c r="DA61" s="69" t="s">
        <v>218</v>
      </c>
    </row>
    <row r="62" spans="1:105" ht="12" customHeight="1" x14ac:dyDescent="0.25">
      <c r="A62" s="37" t="s">
        <v>97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DA62" s="69" t="s">
        <v>219</v>
      </c>
    </row>
    <row r="63" spans="1:105" ht="12" customHeight="1" x14ac:dyDescent="0.25">
      <c r="A63" s="37" t="s">
        <v>78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DA63" s="69" t="s">
        <v>220</v>
      </c>
    </row>
    <row r="64" spans="1:105" ht="12" customHeight="1" x14ac:dyDescent="0.25">
      <c r="A64" s="37" t="s">
        <v>38</v>
      </c>
      <c r="B64" s="229">
        <v>0.37669827199099098</v>
      </c>
      <c r="C64" s="229">
        <v>0.33626313000431979</v>
      </c>
      <c r="D64" s="229">
        <v>0.29367916169058622</v>
      </c>
      <c r="E64" s="229">
        <v>0.37092638309081349</v>
      </c>
      <c r="F64" s="229">
        <v>0.43036743159330831</v>
      </c>
      <c r="G64" s="229">
        <v>0.36227941649552658</v>
      </c>
      <c r="H64" s="229">
        <v>0.39816885043475941</v>
      </c>
      <c r="I64" s="229">
        <v>0.43960135512071302</v>
      </c>
      <c r="J64" s="229">
        <v>0.45136276601953851</v>
      </c>
      <c r="K64" s="229">
        <v>0.3642383472656654</v>
      </c>
      <c r="L64" s="229">
        <v>0.41625939080038588</v>
      </c>
      <c r="M64" s="229">
        <v>0.45597836573039308</v>
      </c>
      <c r="N64" s="229">
        <v>0.45683956006960802</v>
      </c>
      <c r="O64" s="229">
        <v>0.40281676850390741</v>
      </c>
      <c r="P64" s="229">
        <v>0.37306574484999883</v>
      </c>
      <c r="Q64" s="229">
        <v>0.39263182445281358</v>
      </c>
      <c r="R64" s="229">
        <v>0.37171199415246048</v>
      </c>
      <c r="S64" s="229">
        <v>0.41666016070054301</v>
      </c>
      <c r="T64" s="229">
        <v>0.42215524620782852</v>
      </c>
      <c r="U64" s="229">
        <v>0.36886241430643862</v>
      </c>
      <c r="V64" s="229">
        <v>0.34918701208599667</v>
      </c>
      <c r="W64" s="229">
        <v>0.39366785914353519</v>
      </c>
      <c r="DA64" s="69" t="s">
        <v>221</v>
      </c>
    </row>
    <row r="65" spans="1:105" ht="12" customHeight="1" x14ac:dyDescent="0.25">
      <c r="A65" s="57" t="s">
        <v>222</v>
      </c>
      <c r="B65" s="264">
        <v>105.750947434709</v>
      </c>
      <c r="C65" s="264">
        <v>92.396543786427145</v>
      </c>
      <c r="D65" s="264">
        <v>86.249846996631135</v>
      </c>
      <c r="E65" s="264">
        <v>104.59197657890471</v>
      </c>
      <c r="F65" s="264">
        <v>116.24294021446291</v>
      </c>
      <c r="G65" s="264">
        <v>102.265724099176</v>
      </c>
      <c r="H65" s="264">
        <v>107.4218063980983</v>
      </c>
      <c r="I65" s="264">
        <v>113.56931636089</v>
      </c>
      <c r="J65" s="264">
        <v>89.381728437092178</v>
      </c>
      <c r="K65" s="264">
        <v>75.752907636951875</v>
      </c>
      <c r="L65" s="264">
        <v>72.760883047472191</v>
      </c>
      <c r="M65" s="264">
        <v>79.43217462446772</v>
      </c>
      <c r="N65" s="264">
        <v>80.614909089356203</v>
      </c>
      <c r="O65" s="264">
        <v>66.921167837732142</v>
      </c>
      <c r="P65" s="264">
        <v>61.447364962499442</v>
      </c>
      <c r="Q65" s="264">
        <v>59.076724211174643</v>
      </c>
      <c r="R65" s="264">
        <v>56.714194455672242</v>
      </c>
      <c r="S65" s="264">
        <v>71.65182866766807</v>
      </c>
      <c r="T65" s="264">
        <v>72.724440863642627</v>
      </c>
      <c r="U65" s="264">
        <v>55.374204597270037</v>
      </c>
      <c r="V65" s="264">
        <v>54.886013370709072</v>
      </c>
      <c r="W65" s="264">
        <v>62.222844873334402</v>
      </c>
      <c r="DA65" s="70" t="s">
        <v>223</v>
      </c>
    </row>
    <row r="66" spans="1:105" ht="12" customHeight="1" x14ac:dyDescent="0.25">
      <c r="A66" s="18" t="s">
        <v>30</v>
      </c>
      <c r="B66" s="233">
        <v>26.73608285911817</v>
      </c>
      <c r="C66" s="233">
        <v>21.809662435301579</v>
      </c>
      <c r="D66" s="233">
        <v>19.624645362404578</v>
      </c>
      <c r="E66" s="233">
        <v>22.933210159269461</v>
      </c>
      <c r="F66" s="233">
        <v>30.44531045696051</v>
      </c>
      <c r="G66" s="233">
        <v>22.99489857163271</v>
      </c>
      <c r="H66" s="233">
        <v>20.2938487039712</v>
      </c>
      <c r="I66" s="233">
        <v>22.00772379121765</v>
      </c>
      <c r="J66" s="233">
        <v>8.906643262072885</v>
      </c>
      <c r="K66" s="233">
        <v>13.930940989920749</v>
      </c>
      <c r="L66" s="233">
        <v>6.5524823754134909</v>
      </c>
      <c r="M66" s="233">
        <v>7.0743870942900724</v>
      </c>
      <c r="N66" s="233">
        <v>7.6022902586002354</v>
      </c>
      <c r="O66" s="233">
        <v>5.0336106773877232</v>
      </c>
      <c r="P66" s="233">
        <v>5.3652108193557799</v>
      </c>
      <c r="Q66" s="233">
        <v>1.9043585337247071</v>
      </c>
      <c r="R66" s="233">
        <v>1.496644343199298</v>
      </c>
      <c r="S66" s="233">
        <v>4.6879858598903521</v>
      </c>
      <c r="T66" s="233">
        <v>6.0419440077223019</v>
      </c>
      <c r="U66" s="233">
        <v>6.469197010942545</v>
      </c>
      <c r="V66" s="233">
        <v>3.772787604072295</v>
      </c>
      <c r="W66" s="233">
        <v>6.1710052388990881</v>
      </c>
      <c r="DA66" s="71" t="s">
        <v>224</v>
      </c>
    </row>
    <row r="67" spans="1:105" ht="12" customHeight="1" x14ac:dyDescent="0.25">
      <c r="A67" s="18" t="s">
        <v>70</v>
      </c>
      <c r="B67" s="233">
        <v>0.39231927654664461</v>
      </c>
      <c r="C67" s="233">
        <v>0.23834017371464289</v>
      </c>
      <c r="D67" s="233">
        <v>0</v>
      </c>
      <c r="E67" s="233">
        <v>0</v>
      </c>
      <c r="F67" s="233">
        <v>0</v>
      </c>
      <c r="G67" s="233">
        <v>0</v>
      </c>
      <c r="H67" s="233">
        <v>0</v>
      </c>
      <c r="I67" s="233">
        <v>0</v>
      </c>
      <c r="J67" s="233">
        <v>0</v>
      </c>
      <c r="K67" s="233">
        <v>0</v>
      </c>
      <c r="L67" s="233">
        <v>0</v>
      </c>
      <c r="M67" s="233">
        <v>0</v>
      </c>
      <c r="N67" s="233">
        <v>0</v>
      </c>
      <c r="O67" s="233">
        <v>0</v>
      </c>
      <c r="P67" s="233">
        <v>0</v>
      </c>
      <c r="Q67" s="233">
        <v>0</v>
      </c>
      <c r="R67" s="233">
        <v>0</v>
      </c>
      <c r="S67" s="233">
        <v>0</v>
      </c>
      <c r="T67" s="233">
        <v>3.0671241514884992E-4</v>
      </c>
      <c r="U67" s="233">
        <v>0</v>
      </c>
      <c r="V67" s="233">
        <v>0</v>
      </c>
      <c r="W67" s="233">
        <v>0</v>
      </c>
      <c r="DA67" s="71" t="s">
        <v>225</v>
      </c>
    </row>
    <row r="68" spans="1:105" ht="12" customHeight="1" x14ac:dyDescent="0.25">
      <c r="A68" s="18" t="s">
        <v>162</v>
      </c>
      <c r="B68" s="233">
        <v>6.22741546290343</v>
      </c>
      <c r="C68" s="233">
        <v>5.1187040356173608</v>
      </c>
      <c r="D68" s="233">
        <v>4.0228107159869833</v>
      </c>
      <c r="E68" s="233">
        <v>4.2076215316271561</v>
      </c>
      <c r="F68" s="233">
        <v>6.8316458720365603</v>
      </c>
      <c r="G68" s="233">
        <v>9.8590507223131087</v>
      </c>
      <c r="H68" s="233">
        <v>11.08361148060723</v>
      </c>
      <c r="I68" s="233">
        <v>10.27211130757324</v>
      </c>
      <c r="J68" s="233">
        <v>14.656289462538449</v>
      </c>
      <c r="K68" s="233">
        <v>16.272408755166879</v>
      </c>
      <c r="L68" s="233">
        <v>14.983514451398291</v>
      </c>
      <c r="M68" s="233">
        <v>16.568873625627329</v>
      </c>
      <c r="N68" s="233">
        <v>16.24814018512707</v>
      </c>
      <c r="O68" s="233">
        <v>13.93487396705193</v>
      </c>
      <c r="P68" s="233">
        <v>11.79158270442055</v>
      </c>
      <c r="Q68" s="233">
        <v>15.82058037371352</v>
      </c>
      <c r="R68" s="233">
        <v>18.829804376221681</v>
      </c>
      <c r="S68" s="233">
        <v>23.82313483071686</v>
      </c>
      <c r="T68" s="233">
        <v>26.187854304622078</v>
      </c>
      <c r="U68" s="233">
        <v>18.774608029933709</v>
      </c>
      <c r="V68" s="233">
        <v>22.53107476831315</v>
      </c>
      <c r="W68" s="233">
        <v>23.664823532560899</v>
      </c>
      <c r="DA68" s="71" t="s">
        <v>226</v>
      </c>
    </row>
    <row r="69" spans="1:105" ht="12" customHeight="1" x14ac:dyDescent="0.25">
      <c r="A69" s="18" t="s">
        <v>36</v>
      </c>
      <c r="B69" s="233">
        <v>72.395129836140754</v>
      </c>
      <c r="C69" s="233">
        <v>65.229837141793553</v>
      </c>
      <c r="D69" s="233">
        <v>62.602390918239571</v>
      </c>
      <c r="E69" s="233">
        <v>77.451144888008088</v>
      </c>
      <c r="F69" s="233">
        <v>78.965983885465789</v>
      </c>
      <c r="G69" s="233">
        <v>69.411774805230195</v>
      </c>
      <c r="H69" s="233">
        <v>76.044346213519916</v>
      </c>
      <c r="I69" s="233">
        <v>81.289481262099144</v>
      </c>
      <c r="J69" s="233">
        <v>65.818795712480849</v>
      </c>
      <c r="K69" s="233">
        <v>45.549557891864247</v>
      </c>
      <c r="L69" s="233">
        <v>51.224886220660409</v>
      </c>
      <c r="M69" s="233">
        <v>55.788913904550327</v>
      </c>
      <c r="N69" s="233">
        <v>56.764478645628898</v>
      </c>
      <c r="O69" s="233">
        <v>47.952683193292494</v>
      </c>
      <c r="P69" s="233">
        <v>44.290571438723099</v>
      </c>
      <c r="Q69" s="233">
        <v>41.351785303736413</v>
      </c>
      <c r="R69" s="233">
        <v>36.387745736251262</v>
      </c>
      <c r="S69" s="233">
        <v>43.140707977060849</v>
      </c>
      <c r="T69" s="233">
        <v>40.494335838883103</v>
      </c>
      <c r="U69" s="233">
        <v>30.13039955639379</v>
      </c>
      <c r="V69" s="233">
        <v>28.58215099832363</v>
      </c>
      <c r="W69" s="233">
        <v>32.387016101874408</v>
      </c>
      <c r="DA69" s="71" t="s">
        <v>227</v>
      </c>
    </row>
    <row r="70" spans="1:105" ht="12" hidden="1" customHeight="1" x14ac:dyDescent="0.25">
      <c r="A70" s="54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DA70" s="173"/>
    </row>
    <row r="71" spans="1:105" ht="12" customHeight="1" x14ac:dyDescent="0.25">
      <c r="A71" s="57" t="s">
        <v>228</v>
      </c>
      <c r="B71" s="264">
        <v>161.9171839638507</v>
      </c>
      <c r="C71" s="264">
        <v>139.76508207604931</v>
      </c>
      <c r="D71" s="264">
        <v>120.6387457122011</v>
      </c>
      <c r="E71" s="264">
        <v>141.0762271355168</v>
      </c>
      <c r="F71" s="264">
        <v>174.7707276940138</v>
      </c>
      <c r="G71" s="264">
        <v>167.76855443027131</v>
      </c>
      <c r="H71" s="264">
        <v>181.2753105233258</v>
      </c>
      <c r="I71" s="264">
        <v>193.86605685281879</v>
      </c>
      <c r="J71" s="264">
        <v>187.703604965137</v>
      </c>
      <c r="K71" s="264">
        <v>162.16540826114451</v>
      </c>
      <c r="L71" s="264">
        <v>166.67615403221629</v>
      </c>
      <c r="M71" s="264">
        <v>178.70607924279949</v>
      </c>
      <c r="N71" s="264">
        <v>177.81691518644169</v>
      </c>
      <c r="O71" s="264">
        <v>154.41258226493039</v>
      </c>
      <c r="P71" s="264">
        <v>142.36878337494059</v>
      </c>
      <c r="Q71" s="264">
        <v>148.96630297686241</v>
      </c>
      <c r="R71" s="264">
        <v>152.05536620706471</v>
      </c>
      <c r="S71" s="264">
        <v>182.89904287874279</v>
      </c>
      <c r="T71" s="264">
        <v>190.22940931338641</v>
      </c>
      <c r="U71" s="264">
        <v>155.88790587117569</v>
      </c>
      <c r="V71" s="264">
        <v>157.30462298282879</v>
      </c>
      <c r="W71" s="264">
        <v>174.63329489472761</v>
      </c>
      <c r="DA71" s="70" t="s">
        <v>229</v>
      </c>
    </row>
    <row r="72" spans="1:105" ht="12" customHeight="1" x14ac:dyDescent="0.25">
      <c r="A72" s="57" t="s">
        <v>181</v>
      </c>
      <c r="B72" s="264">
        <v>168.13187127038151</v>
      </c>
      <c r="C72" s="264">
        <v>144.00368333228539</v>
      </c>
      <c r="D72" s="264">
        <v>124.05888845584811</v>
      </c>
      <c r="E72" s="264">
        <v>143.85514789399761</v>
      </c>
      <c r="F72" s="264">
        <v>179.5848741351401</v>
      </c>
      <c r="G72" s="264">
        <v>177.53280286170519</v>
      </c>
      <c r="H72" s="264">
        <v>191.16616745074009</v>
      </c>
      <c r="I72" s="264">
        <v>201.5619448513589</v>
      </c>
      <c r="J72" s="264">
        <v>189.90787410725059</v>
      </c>
      <c r="K72" s="264">
        <v>168.14560742903029</v>
      </c>
      <c r="L72" s="264">
        <v>166.2536432755366</v>
      </c>
      <c r="M72" s="264">
        <v>178.65786711629511</v>
      </c>
      <c r="N72" s="264">
        <v>178.1705393894164</v>
      </c>
      <c r="O72" s="264">
        <v>152.4083965142805</v>
      </c>
      <c r="P72" s="264">
        <v>139.57768261727281</v>
      </c>
      <c r="Q72" s="264">
        <v>145.1673488070418</v>
      </c>
      <c r="R72" s="264">
        <v>148.29936652698899</v>
      </c>
      <c r="S72" s="264">
        <v>182.67711527605749</v>
      </c>
      <c r="T72" s="264">
        <v>190.1754736439828</v>
      </c>
      <c r="U72" s="264">
        <v>150.4245668572002</v>
      </c>
      <c r="V72" s="264">
        <v>153.63479365364819</v>
      </c>
      <c r="W72" s="264">
        <v>170.789465134235</v>
      </c>
      <c r="DA72" s="70" t="s">
        <v>230</v>
      </c>
    </row>
    <row r="73" spans="1:105" ht="12" customHeight="1" x14ac:dyDescent="0.25">
      <c r="A73" s="60" t="s">
        <v>183</v>
      </c>
      <c r="B73" s="265">
        <v>98.846303736693727</v>
      </c>
      <c r="C73" s="265">
        <v>81.743911339997055</v>
      </c>
      <c r="D73" s="265">
        <v>68.710445565711865</v>
      </c>
      <c r="E73" s="265">
        <v>73.811242636010121</v>
      </c>
      <c r="F73" s="265">
        <v>98.115926549573771</v>
      </c>
      <c r="G73" s="265">
        <v>108.68759342167751</v>
      </c>
      <c r="H73" s="265">
        <v>115.5007648566777</v>
      </c>
      <c r="I73" s="265">
        <v>118.0229802141583</v>
      </c>
      <c r="J73" s="265">
        <v>104.255859089845</v>
      </c>
      <c r="K73" s="265">
        <v>99.055209845477691</v>
      </c>
      <c r="L73" s="265">
        <v>87.281815265361445</v>
      </c>
      <c r="M73" s="265">
        <v>92.14296911494985</v>
      </c>
      <c r="N73" s="265">
        <v>91.629530036232069</v>
      </c>
      <c r="O73" s="265">
        <v>75.984602778289101</v>
      </c>
      <c r="P73" s="265">
        <v>68.798452564890965</v>
      </c>
      <c r="Q73" s="265">
        <v>70.674966749353359</v>
      </c>
      <c r="R73" s="265">
        <v>77.771629866078527</v>
      </c>
      <c r="S73" s="265">
        <v>103.6023825811226</v>
      </c>
      <c r="T73" s="265">
        <v>110.0784812380551</v>
      </c>
      <c r="U73" s="265">
        <v>80.450158252534379</v>
      </c>
      <c r="V73" s="265">
        <v>87.373710810304203</v>
      </c>
      <c r="W73" s="265">
        <v>96.090471903479198</v>
      </c>
      <c r="DA73" s="72" t="s">
        <v>231</v>
      </c>
    </row>
    <row r="74" spans="1:105" ht="12" customHeight="1" x14ac:dyDescent="0.25">
      <c r="A74" s="59" t="s">
        <v>33</v>
      </c>
      <c r="B74" s="233">
        <v>0.94628788798962193</v>
      </c>
      <c r="C74" s="233">
        <v>0.96474883735934747</v>
      </c>
      <c r="D74" s="233">
        <v>1.2186505565038159</v>
      </c>
      <c r="E74" s="233">
        <v>1.0840185571591321</v>
      </c>
      <c r="F74" s="233">
        <v>0.83246550741492265</v>
      </c>
      <c r="G74" s="233">
        <v>0</v>
      </c>
      <c r="H74" s="233">
        <v>0</v>
      </c>
      <c r="I74" s="233">
        <v>0</v>
      </c>
      <c r="J74" s="233">
        <v>0.33960508671435069</v>
      </c>
      <c r="K74" s="233">
        <v>0.39449934304582862</v>
      </c>
      <c r="L74" s="233">
        <v>0.35225711336296162</v>
      </c>
      <c r="M74" s="233">
        <v>0.35686986586647029</v>
      </c>
      <c r="N74" s="233">
        <v>0.71184924070479416</v>
      </c>
      <c r="O74" s="233">
        <v>0.31384842635401922</v>
      </c>
      <c r="P74" s="233">
        <v>0.28623587237503972</v>
      </c>
      <c r="Q74" s="233">
        <v>0.30003608198769832</v>
      </c>
      <c r="R74" s="233">
        <v>0.29826238164357</v>
      </c>
      <c r="S74" s="233">
        <v>0.31127086796504072</v>
      </c>
      <c r="T74" s="233">
        <v>0.38848995639697159</v>
      </c>
      <c r="U74" s="233">
        <v>0.34197181697561208</v>
      </c>
      <c r="V74" s="233">
        <v>0.29484717486037548</v>
      </c>
      <c r="W74" s="233">
        <v>0.33423212263471452</v>
      </c>
      <c r="DA74" s="71" t="s">
        <v>232</v>
      </c>
    </row>
    <row r="75" spans="1:105" ht="12" customHeight="1" x14ac:dyDescent="0.25">
      <c r="A75" s="59" t="s">
        <v>160</v>
      </c>
      <c r="B75" s="233">
        <v>2.565734081817769</v>
      </c>
      <c r="C75" s="233">
        <v>0.87195322615801718</v>
      </c>
      <c r="D75" s="233">
        <v>0.66089752102458688</v>
      </c>
      <c r="E75" s="233">
        <v>0.73489509593211866</v>
      </c>
      <c r="F75" s="233">
        <v>0.75255610819753826</v>
      </c>
      <c r="G75" s="233">
        <v>0.57107312277244615</v>
      </c>
      <c r="H75" s="233">
        <v>0.89646103958977086</v>
      </c>
      <c r="I75" s="233">
        <v>0.57099819238837723</v>
      </c>
      <c r="J75" s="233">
        <v>0.61418067781509289</v>
      </c>
      <c r="K75" s="233">
        <v>0.73885659309016327</v>
      </c>
      <c r="L75" s="233">
        <v>0.65967068899762693</v>
      </c>
      <c r="M75" s="233">
        <v>0.66833105866738962</v>
      </c>
      <c r="N75" s="233">
        <v>0.33327373510796132</v>
      </c>
      <c r="O75" s="233">
        <v>0.29385457492946482</v>
      </c>
      <c r="P75" s="233">
        <v>0.5359659228966086</v>
      </c>
      <c r="Q75" s="233">
        <v>0.55790123098209521</v>
      </c>
      <c r="R75" s="233">
        <v>0.55461622759090867</v>
      </c>
      <c r="S75" s="233">
        <v>0.88234891462876952</v>
      </c>
      <c r="T75" s="233">
        <v>0.94043731878225678</v>
      </c>
      <c r="U75" s="233">
        <v>0.91128224918424139</v>
      </c>
      <c r="V75" s="233">
        <v>0.69189129675592498</v>
      </c>
      <c r="W75" s="233">
        <v>0.70351067568343439</v>
      </c>
      <c r="DA75" s="71" t="s">
        <v>233</v>
      </c>
    </row>
    <row r="76" spans="1:105" ht="12" customHeight="1" x14ac:dyDescent="0.25">
      <c r="A76" s="59" t="s">
        <v>70</v>
      </c>
      <c r="B76" s="233">
        <v>5.6499962498476002</v>
      </c>
      <c r="C76" s="233">
        <v>3.5551504515926551</v>
      </c>
      <c r="D76" s="233">
        <v>0</v>
      </c>
      <c r="E76" s="233">
        <v>0</v>
      </c>
      <c r="F76" s="233">
        <v>0</v>
      </c>
      <c r="G76" s="233">
        <v>0</v>
      </c>
      <c r="H76" s="233">
        <v>0</v>
      </c>
      <c r="I76" s="233">
        <v>0</v>
      </c>
      <c r="J76" s="233">
        <v>0</v>
      </c>
      <c r="K76" s="233">
        <v>0</v>
      </c>
      <c r="L76" s="233">
        <v>0</v>
      </c>
      <c r="M76" s="233">
        <v>0</v>
      </c>
      <c r="N76" s="233">
        <v>0</v>
      </c>
      <c r="O76" s="233">
        <v>0</v>
      </c>
      <c r="P76" s="233">
        <v>0</v>
      </c>
      <c r="Q76" s="233">
        <v>0</v>
      </c>
      <c r="R76" s="233">
        <v>0</v>
      </c>
      <c r="S76" s="233">
        <v>0</v>
      </c>
      <c r="T76" s="233">
        <v>1.273660961554887E-3</v>
      </c>
      <c r="U76" s="233">
        <v>0</v>
      </c>
      <c r="V76" s="233">
        <v>0</v>
      </c>
      <c r="W76" s="233">
        <v>0</v>
      </c>
      <c r="DA76" s="71" t="s">
        <v>234</v>
      </c>
    </row>
    <row r="77" spans="1:105" ht="12" customHeight="1" x14ac:dyDescent="0.25">
      <c r="A77" s="59" t="s">
        <v>162</v>
      </c>
      <c r="B77" s="233">
        <v>89.684285517038731</v>
      </c>
      <c r="C77" s="233">
        <v>76.352058824887038</v>
      </c>
      <c r="D77" s="233">
        <v>66.830897488183467</v>
      </c>
      <c r="E77" s="233">
        <v>71.992328982918863</v>
      </c>
      <c r="F77" s="233">
        <v>96.53090493396131</v>
      </c>
      <c r="G77" s="233">
        <v>108.1165202989051</v>
      </c>
      <c r="H77" s="233">
        <v>114.6043038170879</v>
      </c>
      <c r="I77" s="233">
        <v>117.45198202176989</v>
      </c>
      <c r="J77" s="233">
        <v>103.3020733253156</v>
      </c>
      <c r="K77" s="233">
        <v>97.921853909341692</v>
      </c>
      <c r="L77" s="233">
        <v>86.269887463000856</v>
      </c>
      <c r="M77" s="233">
        <v>91.117768190415987</v>
      </c>
      <c r="N77" s="233">
        <v>90.584407060419309</v>
      </c>
      <c r="O77" s="233">
        <v>75.376899777005619</v>
      </c>
      <c r="P77" s="233">
        <v>67.976250769619313</v>
      </c>
      <c r="Q77" s="233">
        <v>69.817029436383564</v>
      </c>
      <c r="R77" s="233">
        <v>76.918751256844047</v>
      </c>
      <c r="S77" s="233">
        <v>102.4087627985288</v>
      </c>
      <c r="T77" s="233">
        <v>108.74828030191431</v>
      </c>
      <c r="U77" s="233">
        <v>79.196904186374525</v>
      </c>
      <c r="V77" s="233">
        <v>86.386972338687897</v>
      </c>
      <c r="W77" s="233">
        <v>95.052729105161049</v>
      </c>
      <c r="DA77" s="71" t="s">
        <v>235</v>
      </c>
    </row>
    <row r="78" spans="1:105" ht="12" customHeight="1" x14ac:dyDescent="0.25">
      <c r="A78" s="60" t="s">
        <v>189</v>
      </c>
      <c r="B78" s="265">
        <v>69.285567533687768</v>
      </c>
      <c r="C78" s="265">
        <v>62.259771992288357</v>
      </c>
      <c r="D78" s="265">
        <v>55.348442890136283</v>
      </c>
      <c r="E78" s="265">
        <v>70.04390525798749</v>
      </c>
      <c r="F78" s="265">
        <v>81.468947585566355</v>
      </c>
      <c r="G78" s="265">
        <v>68.845209440027659</v>
      </c>
      <c r="H78" s="265">
        <v>75.665402594062442</v>
      </c>
      <c r="I78" s="265">
        <v>83.538964637200564</v>
      </c>
      <c r="J78" s="265">
        <v>85.652015017405517</v>
      </c>
      <c r="K78" s="265">
        <v>69.090397583552573</v>
      </c>
      <c r="L78" s="265">
        <v>78.97182801017513</v>
      </c>
      <c r="M78" s="265">
        <v>86.514898001345244</v>
      </c>
      <c r="N78" s="265">
        <v>86.541009353184293</v>
      </c>
      <c r="O78" s="265">
        <v>76.423793735991438</v>
      </c>
      <c r="P78" s="265">
        <v>70.779230052381806</v>
      </c>
      <c r="Q78" s="265">
        <v>74.492382057688431</v>
      </c>
      <c r="R78" s="265">
        <v>70.52773666091052</v>
      </c>
      <c r="S78" s="265">
        <v>79.07473269493488</v>
      </c>
      <c r="T78" s="265">
        <v>80.096992405927708</v>
      </c>
      <c r="U78" s="265">
        <v>69.974408604665797</v>
      </c>
      <c r="V78" s="265">
        <v>66.261082843343956</v>
      </c>
      <c r="W78" s="265">
        <v>74.698993230755804</v>
      </c>
      <c r="DA78" s="72" t="s">
        <v>236</v>
      </c>
    </row>
    <row r="79" spans="1:105" ht="12" customHeight="1" x14ac:dyDescent="0.25">
      <c r="A79" s="57" t="s">
        <v>191</v>
      </c>
      <c r="B79" s="264">
        <f t="shared" ref="B79:W79" si="1">B80+B84+B95</f>
        <v>81.579065024919444</v>
      </c>
      <c r="C79" s="264">
        <f t="shared" si="1"/>
        <v>75.393117018839831</v>
      </c>
      <c r="D79" s="264">
        <f t="shared" si="1"/>
        <v>71.661898223828345</v>
      </c>
      <c r="E79" s="264">
        <f t="shared" si="1"/>
        <v>84.578885820806832</v>
      </c>
      <c r="F79" s="264">
        <f t="shared" si="1"/>
        <v>74.98903654394293</v>
      </c>
      <c r="G79" s="264">
        <f t="shared" si="1"/>
        <v>71.224440384782739</v>
      </c>
      <c r="H79" s="264">
        <f t="shared" si="1"/>
        <v>75.881106827996305</v>
      </c>
      <c r="I79" s="264">
        <f t="shared" si="1"/>
        <v>79.780814577686115</v>
      </c>
      <c r="J79" s="264">
        <f t="shared" si="1"/>
        <v>70.61085569537579</v>
      </c>
      <c r="K79" s="264">
        <f t="shared" si="1"/>
        <v>62.9733663048263</v>
      </c>
      <c r="L79" s="264">
        <f t="shared" si="1"/>
        <v>64.221639548980136</v>
      </c>
      <c r="M79" s="264">
        <f t="shared" si="1"/>
        <v>68.22073857539263</v>
      </c>
      <c r="N79" s="264">
        <f t="shared" si="1"/>
        <v>69.104617883576978</v>
      </c>
      <c r="O79" s="264">
        <f t="shared" si="1"/>
        <v>58.19211024731721</v>
      </c>
      <c r="P79" s="264">
        <f t="shared" si="1"/>
        <v>52.849047662036369</v>
      </c>
      <c r="Q79" s="264">
        <f t="shared" si="1"/>
        <v>62.147106604676281</v>
      </c>
      <c r="R79" s="264">
        <f t="shared" si="1"/>
        <v>60.975141264033823</v>
      </c>
      <c r="S79" s="264">
        <f t="shared" si="1"/>
        <v>74.786135312442042</v>
      </c>
      <c r="T79" s="264">
        <f t="shared" si="1"/>
        <v>77.067293275779775</v>
      </c>
      <c r="U79" s="264">
        <f t="shared" si="1"/>
        <v>60.478582552705475</v>
      </c>
      <c r="V79" s="264">
        <f t="shared" si="1"/>
        <v>61.122648230138566</v>
      </c>
      <c r="W79" s="264">
        <f t="shared" si="1"/>
        <v>66.976110924844477</v>
      </c>
      <c r="DA79" s="70"/>
    </row>
    <row r="80" spans="1:105" ht="12" customHeight="1" x14ac:dyDescent="0.25">
      <c r="A80" s="60" t="s">
        <v>192</v>
      </c>
      <c r="B80" s="265">
        <v>21.561924081964669</v>
      </c>
      <c r="C80" s="265">
        <v>17.954520546608659</v>
      </c>
      <c r="D80" s="265">
        <v>15.46129912121498</v>
      </c>
      <c r="E80" s="265">
        <v>16.60908602044379</v>
      </c>
      <c r="F80" s="265">
        <v>22.078152403877532</v>
      </c>
      <c r="G80" s="265">
        <v>24.457000370495901</v>
      </c>
      <c r="H80" s="265">
        <v>25.990107609917189</v>
      </c>
      <c r="I80" s="265">
        <v>26.55765925026909</v>
      </c>
      <c r="J80" s="265">
        <v>23.459766695672919</v>
      </c>
      <c r="K80" s="265">
        <v>22.289510951736791</v>
      </c>
      <c r="L80" s="265">
        <v>19.640248910477279</v>
      </c>
      <c r="M80" s="265">
        <v>20.73411103178826</v>
      </c>
      <c r="N80" s="265">
        <v>20.6185764123979</v>
      </c>
      <c r="O80" s="265">
        <v>17.098137881208761</v>
      </c>
      <c r="P80" s="265">
        <v>15.481102551797701</v>
      </c>
      <c r="Q80" s="265">
        <v>15.90335781258521</v>
      </c>
      <c r="R80" s="265">
        <v>17.500256658267219</v>
      </c>
      <c r="S80" s="265">
        <v>23.31272070161975</v>
      </c>
      <c r="T80" s="265">
        <v>24.769836697721072</v>
      </c>
      <c r="U80" s="265">
        <v>18.102982026247162</v>
      </c>
      <c r="V80" s="265">
        <v>19.660927345853001</v>
      </c>
      <c r="W80" s="265">
        <v>21.62238239857647</v>
      </c>
      <c r="DA80" s="72" t="s">
        <v>237</v>
      </c>
    </row>
    <row r="81" spans="1:105" ht="12" customHeight="1" x14ac:dyDescent="0.25">
      <c r="A81" s="59" t="s">
        <v>33</v>
      </c>
      <c r="B81" s="233">
        <v>0.21893343363839529</v>
      </c>
      <c r="C81" s="233">
        <v>0.22153571211350481</v>
      </c>
      <c r="D81" s="233">
        <v>0.27422207239685209</v>
      </c>
      <c r="E81" s="233">
        <v>0.2439270336146534</v>
      </c>
      <c r="F81" s="233">
        <v>0.1873222930264194</v>
      </c>
      <c r="G81" s="233">
        <v>0</v>
      </c>
      <c r="H81" s="233">
        <v>0</v>
      </c>
      <c r="I81" s="233">
        <v>0</v>
      </c>
      <c r="J81" s="233">
        <v>7.6418305623635344E-2</v>
      </c>
      <c r="K81" s="233">
        <v>8.877067083084289E-2</v>
      </c>
      <c r="L81" s="233">
        <v>7.9265278407659498E-2</v>
      </c>
      <c r="M81" s="233">
        <v>8.030324498816542E-2</v>
      </c>
      <c r="N81" s="233">
        <v>0.16018108963099051</v>
      </c>
      <c r="O81" s="233">
        <v>7.0622513922448144E-2</v>
      </c>
      <c r="P81" s="233">
        <v>6.4409107022599082E-2</v>
      </c>
      <c r="Q81" s="233">
        <v>6.7514445184796296E-2</v>
      </c>
      <c r="R81" s="233">
        <v>6.7115325206077159E-2</v>
      </c>
      <c r="S81" s="233">
        <v>7.004250893301342E-2</v>
      </c>
      <c r="T81" s="233">
        <v>8.7418939764785777E-2</v>
      </c>
      <c r="U81" s="233">
        <v>7.6950869838687555E-2</v>
      </c>
      <c r="V81" s="233">
        <v>6.6346831664796449E-2</v>
      </c>
      <c r="W81" s="233">
        <v>7.5209275408231538E-2</v>
      </c>
      <c r="DA81" s="71" t="s">
        <v>238</v>
      </c>
    </row>
    <row r="82" spans="1:105" ht="12" customHeight="1" x14ac:dyDescent="0.25">
      <c r="A82" s="59" t="s">
        <v>160</v>
      </c>
      <c r="B82" s="233">
        <v>0.59360896347178094</v>
      </c>
      <c r="C82" s="233">
        <v>0.200227013919306</v>
      </c>
      <c r="D82" s="233">
        <v>0.14871587830496899</v>
      </c>
      <c r="E82" s="233">
        <v>0.16536689301561719</v>
      </c>
      <c r="F82" s="233">
        <v>0.16934099318584461</v>
      </c>
      <c r="G82" s="233">
        <v>0.12850349460806379</v>
      </c>
      <c r="H82" s="233">
        <v>0.2017226372132491</v>
      </c>
      <c r="I82" s="233">
        <v>0.12848663369162211</v>
      </c>
      <c r="J82" s="233">
        <v>0.13820360348395791</v>
      </c>
      <c r="K82" s="233">
        <v>0.1662583134106399</v>
      </c>
      <c r="L82" s="233">
        <v>0.14843981522920019</v>
      </c>
      <c r="M82" s="233">
        <v>0.1503885810225532</v>
      </c>
      <c r="N82" s="233">
        <v>7.4993618005588167E-2</v>
      </c>
      <c r="O82" s="233">
        <v>6.6123475749794672E-2</v>
      </c>
      <c r="P82" s="233">
        <v>0.1206036343449035</v>
      </c>
      <c r="Q82" s="233">
        <v>0.12553954120496541</v>
      </c>
      <c r="R82" s="233">
        <v>0.12480034617243201</v>
      </c>
      <c r="S82" s="233">
        <v>0.19854711152044391</v>
      </c>
      <c r="T82" s="233">
        <v>0.2116194562290713</v>
      </c>
      <c r="U82" s="233">
        <v>0.20505772190076099</v>
      </c>
      <c r="V82" s="233">
        <v>0.15569013139753229</v>
      </c>
      <c r="W82" s="233">
        <v>0.15830473666929051</v>
      </c>
      <c r="DA82" s="71" t="s">
        <v>239</v>
      </c>
    </row>
    <row r="83" spans="1:105" ht="12" customHeight="1" x14ac:dyDescent="0.25">
      <c r="A83" s="59" t="s">
        <v>162</v>
      </c>
      <c r="B83" s="233">
        <v>20.749381684854491</v>
      </c>
      <c r="C83" s="233">
        <v>17.532757820575849</v>
      </c>
      <c r="D83" s="233">
        <v>15.038361170513159</v>
      </c>
      <c r="E83" s="233">
        <v>16.199792093813521</v>
      </c>
      <c r="F83" s="233">
        <v>21.721489117665261</v>
      </c>
      <c r="G83" s="233">
        <v>24.32849687588784</v>
      </c>
      <c r="H83" s="233">
        <v>25.788384972703941</v>
      </c>
      <c r="I83" s="233">
        <v>26.429172616577461</v>
      </c>
      <c r="J83" s="233">
        <v>23.24514478656533</v>
      </c>
      <c r="K83" s="233">
        <v>22.03448196749531</v>
      </c>
      <c r="L83" s="233">
        <v>19.412543816840419</v>
      </c>
      <c r="M83" s="233">
        <v>20.50341920577754</v>
      </c>
      <c r="N83" s="233">
        <v>20.383401704761319</v>
      </c>
      <c r="O83" s="233">
        <v>16.961391891536518</v>
      </c>
      <c r="P83" s="233">
        <v>15.2960898104302</v>
      </c>
      <c r="Q83" s="233">
        <v>15.71030382619545</v>
      </c>
      <c r="R83" s="233">
        <v>17.308340986888709</v>
      </c>
      <c r="S83" s="233">
        <v>23.044131081166292</v>
      </c>
      <c r="T83" s="233">
        <v>24.470798301727211</v>
      </c>
      <c r="U83" s="233">
        <v>17.82097343450771</v>
      </c>
      <c r="V83" s="233">
        <v>19.438890382790671</v>
      </c>
      <c r="W83" s="233">
        <v>21.388868386498949</v>
      </c>
      <c r="DA83" s="71" t="s">
        <v>240</v>
      </c>
    </row>
    <row r="84" spans="1:105" ht="12" customHeight="1" x14ac:dyDescent="0.25">
      <c r="A84" s="60" t="s">
        <v>197</v>
      </c>
      <c r="B84" s="265">
        <v>43.987212425153061</v>
      </c>
      <c r="C84" s="265">
        <v>43.141856854395748</v>
      </c>
      <c r="D84" s="265">
        <v>43.746032342462343</v>
      </c>
      <c r="E84" s="265">
        <v>52.208444130269498</v>
      </c>
      <c r="F84" s="265">
        <v>34.578653031094049</v>
      </c>
      <c r="G84" s="265">
        <v>31.275816179640358</v>
      </c>
      <c r="H84" s="265">
        <v>32.864688109164462</v>
      </c>
      <c r="I84" s="265">
        <v>34.425126732229053</v>
      </c>
      <c r="J84" s="265">
        <v>27.877579511943761</v>
      </c>
      <c r="K84" s="265">
        <v>25.137059015968308</v>
      </c>
      <c r="L84" s="265">
        <v>26.811064089728831</v>
      </c>
      <c r="M84" s="265">
        <v>28.018951189199921</v>
      </c>
      <c r="N84" s="265">
        <v>29.012489512011499</v>
      </c>
      <c r="O84" s="265">
        <v>23.89700725837741</v>
      </c>
      <c r="P84" s="265">
        <v>21.441125855914631</v>
      </c>
      <c r="Q84" s="265">
        <v>29.481392038862591</v>
      </c>
      <c r="R84" s="265">
        <v>27.604656667661398</v>
      </c>
      <c r="S84" s="265">
        <v>33.679932338068539</v>
      </c>
      <c r="T84" s="265">
        <v>34.273839650059067</v>
      </c>
      <c r="U84" s="265">
        <v>26.629883068809509</v>
      </c>
      <c r="V84" s="265">
        <v>26.551580024308549</v>
      </c>
      <c r="W84" s="265">
        <v>28.544879902374461</v>
      </c>
      <c r="DA84" s="72" t="s">
        <v>241</v>
      </c>
    </row>
    <row r="85" spans="1:105" ht="12" customHeight="1" x14ac:dyDescent="0.25">
      <c r="A85" s="64" t="s">
        <v>30</v>
      </c>
      <c r="B85" s="232">
        <v>4.5204464035082657</v>
      </c>
      <c r="C85" s="232">
        <v>3.229834589812183</v>
      </c>
      <c r="D85" s="232">
        <v>2.616330048149873</v>
      </c>
      <c r="E85" s="232">
        <v>3.1060565583530511</v>
      </c>
      <c r="F85" s="232">
        <v>7.6430228146678703</v>
      </c>
      <c r="G85" s="232">
        <v>5.6045765524197284</v>
      </c>
      <c r="H85" s="232">
        <v>4.9422023435715934</v>
      </c>
      <c r="I85" s="232">
        <v>5.4299407258638928</v>
      </c>
      <c r="J85" s="232">
        <v>2.1221963923035059</v>
      </c>
      <c r="K85" s="232">
        <v>3.088345608727928</v>
      </c>
      <c r="L85" s="232">
        <v>1.286660589500694</v>
      </c>
      <c r="M85" s="232">
        <v>1.455882040924098</v>
      </c>
      <c r="N85" s="232">
        <v>1.525826413871092</v>
      </c>
      <c r="O85" s="232">
        <v>1.020506597871631</v>
      </c>
      <c r="P85" s="232">
        <v>1.117883179827174</v>
      </c>
      <c r="Q85" s="232">
        <v>0.2590858399770542</v>
      </c>
      <c r="R85" s="232">
        <v>0.21153317931579291</v>
      </c>
      <c r="S85" s="232">
        <v>0.69023272721773254</v>
      </c>
      <c r="T85" s="232">
        <v>0.89017744222861728</v>
      </c>
      <c r="U85" s="232">
        <v>0.9382120568812391</v>
      </c>
      <c r="V85" s="232">
        <v>0.54501278003493925</v>
      </c>
      <c r="W85" s="232">
        <v>0.94707442626839677</v>
      </c>
      <c r="DA85" s="73" t="s">
        <v>242</v>
      </c>
    </row>
    <row r="86" spans="1:105" ht="12" customHeight="1" x14ac:dyDescent="0.25">
      <c r="A86" s="64" t="s">
        <v>32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3" t="s">
        <v>243</v>
      </c>
    </row>
    <row r="87" spans="1:105" ht="12" customHeight="1" x14ac:dyDescent="0.25">
      <c r="A87" s="64" t="s">
        <v>33</v>
      </c>
      <c r="B87" s="232">
        <v>1.1109597259967911E-2</v>
      </c>
      <c r="C87" s="232">
        <v>9.5782213327968661E-3</v>
      </c>
      <c r="D87" s="232">
        <v>9.7796251285273954E-3</v>
      </c>
      <c r="E87" s="232">
        <v>8.580876885692373E-3</v>
      </c>
      <c r="F87" s="232">
        <v>1.4790061004300321E-2</v>
      </c>
      <c r="G87" s="232">
        <v>0</v>
      </c>
      <c r="H87" s="232">
        <v>0</v>
      </c>
      <c r="I87" s="232">
        <v>0</v>
      </c>
      <c r="J87" s="232">
        <v>1.148049718162854E-2</v>
      </c>
      <c r="K87" s="232">
        <v>1.453329016896587E-2</v>
      </c>
      <c r="L87" s="232">
        <v>1.201357789436661E-2</v>
      </c>
      <c r="M87" s="232">
        <v>1.3354792927971079E-2</v>
      </c>
      <c r="N87" s="232">
        <v>2.562706788246899E-2</v>
      </c>
      <c r="O87" s="232">
        <v>1.176307657411603E-2</v>
      </c>
      <c r="P87" s="232">
        <v>1.034543090564209E-2</v>
      </c>
      <c r="Q87" s="232">
        <v>9.2497392860390222E-3</v>
      </c>
      <c r="R87" s="232">
        <v>1.0319815971787541E-2</v>
      </c>
      <c r="S87" s="232">
        <v>1.066128419263648E-2</v>
      </c>
      <c r="T87" s="232">
        <v>1.3783426735356831E-2</v>
      </c>
      <c r="U87" s="232">
        <v>1.175719230686763E-2</v>
      </c>
      <c r="V87" s="232">
        <v>1.1108999725635929E-2</v>
      </c>
      <c r="W87" s="232">
        <v>1.277071053673828E-2</v>
      </c>
      <c r="DA87" s="73" t="s">
        <v>244</v>
      </c>
    </row>
    <row r="88" spans="1:105" ht="12" customHeight="1" x14ac:dyDescent="0.25">
      <c r="A88" s="64" t="s">
        <v>160</v>
      </c>
      <c r="B88" s="232">
        <v>3.0122199266151419E-2</v>
      </c>
      <c r="C88" s="232">
        <v>8.656927760439399E-3</v>
      </c>
      <c r="D88" s="232">
        <v>5.3036778832942439E-3</v>
      </c>
      <c r="E88" s="232">
        <v>5.8172844924525412E-3</v>
      </c>
      <c r="F88" s="232">
        <v>1.337034465723847E-2</v>
      </c>
      <c r="G88" s="232">
        <v>1.269246777457252E-2</v>
      </c>
      <c r="H88" s="232">
        <v>2.1113872289587859E-2</v>
      </c>
      <c r="I88" s="232">
        <v>1.232122993027621E-2</v>
      </c>
      <c r="J88" s="232">
        <v>2.0762644072518599E-2</v>
      </c>
      <c r="K88" s="232">
        <v>2.7219353973386609E-2</v>
      </c>
      <c r="L88" s="232">
        <v>2.24977861518375E-2</v>
      </c>
      <c r="M88" s="232">
        <v>2.5010301371801179E-2</v>
      </c>
      <c r="N88" s="232">
        <v>1.1998086314736429E-2</v>
      </c>
      <c r="O88" s="232">
        <v>1.1013704630306299E-2</v>
      </c>
      <c r="P88" s="232">
        <v>1.9371430901017551E-2</v>
      </c>
      <c r="Q88" s="232">
        <v>1.7199401151212872E-2</v>
      </c>
      <c r="R88" s="232">
        <v>1.918960538089234E-2</v>
      </c>
      <c r="S88" s="232">
        <v>3.022117873548695E-2</v>
      </c>
      <c r="T88" s="232">
        <v>3.3366239381965368E-2</v>
      </c>
      <c r="U88" s="232">
        <v>3.1330419986796962E-2</v>
      </c>
      <c r="V88" s="232">
        <v>2.6068488631343509E-2</v>
      </c>
      <c r="W88" s="232">
        <v>2.688051384120663E-2</v>
      </c>
      <c r="DA88" s="73" t="s">
        <v>245</v>
      </c>
    </row>
    <row r="89" spans="1:105" ht="12" customHeight="1" x14ac:dyDescent="0.25">
      <c r="A89" s="64" t="s">
        <v>70</v>
      </c>
      <c r="B89" s="232">
        <v>6.6332015502690481E-2</v>
      </c>
      <c r="C89" s="232">
        <v>3.5296251809903499E-2</v>
      </c>
      <c r="D89" s="232">
        <v>0</v>
      </c>
      <c r="E89" s="232">
        <v>0</v>
      </c>
      <c r="F89" s="232">
        <v>0</v>
      </c>
      <c r="G89" s="232">
        <v>0</v>
      </c>
      <c r="H89" s="232">
        <v>0</v>
      </c>
      <c r="I89" s="232">
        <v>0</v>
      </c>
      <c r="J89" s="232">
        <v>0</v>
      </c>
      <c r="K89" s="232">
        <v>0</v>
      </c>
      <c r="L89" s="232">
        <v>0</v>
      </c>
      <c r="M89" s="232">
        <v>0</v>
      </c>
      <c r="N89" s="232">
        <v>0</v>
      </c>
      <c r="O89" s="232">
        <v>0</v>
      </c>
      <c r="P89" s="232">
        <v>0</v>
      </c>
      <c r="Q89" s="232">
        <v>0</v>
      </c>
      <c r="R89" s="232">
        <v>0</v>
      </c>
      <c r="S89" s="232">
        <v>0</v>
      </c>
      <c r="T89" s="232">
        <v>4.5188845323293807E-5</v>
      </c>
      <c r="U89" s="232">
        <v>0</v>
      </c>
      <c r="V89" s="232">
        <v>0</v>
      </c>
      <c r="W89" s="232">
        <v>0</v>
      </c>
      <c r="DA89" s="73" t="s">
        <v>246</v>
      </c>
    </row>
    <row r="90" spans="1:105" ht="12" customHeight="1" x14ac:dyDescent="0.25">
      <c r="A90" s="64" t="s">
        <v>34</v>
      </c>
      <c r="B90" s="232">
        <v>0.34650784601042772</v>
      </c>
      <c r="C90" s="232">
        <v>0</v>
      </c>
      <c r="D90" s="232">
        <v>0</v>
      </c>
      <c r="E90" s="232">
        <v>0</v>
      </c>
      <c r="F90" s="232">
        <v>0</v>
      </c>
      <c r="G90" s="232">
        <v>0</v>
      </c>
      <c r="H90" s="232">
        <v>0</v>
      </c>
      <c r="I90" s="232">
        <v>0</v>
      </c>
      <c r="J90" s="232">
        <v>0</v>
      </c>
      <c r="K90" s="232">
        <v>0</v>
      </c>
      <c r="L90" s="232">
        <v>0</v>
      </c>
      <c r="M90" s="232">
        <v>0.21707546941089509</v>
      </c>
      <c r="N90" s="232">
        <v>0.43190238342188358</v>
      </c>
      <c r="O90" s="232">
        <v>0.55838448265387775</v>
      </c>
      <c r="P90" s="232">
        <v>0.33350046154898633</v>
      </c>
      <c r="Q90" s="232">
        <v>0.34976875558323189</v>
      </c>
      <c r="R90" s="232">
        <v>0.34917918620791327</v>
      </c>
      <c r="S90" s="232">
        <v>0.36619917105640898</v>
      </c>
      <c r="T90" s="232">
        <v>0.26310177786396738</v>
      </c>
      <c r="U90" s="232">
        <v>0.21002082690740179</v>
      </c>
      <c r="V90" s="232">
        <v>0.26538546300464522</v>
      </c>
      <c r="W90" s="232">
        <v>0.32201525957019739</v>
      </c>
      <c r="DA90" s="73" t="s">
        <v>247</v>
      </c>
    </row>
    <row r="91" spans="1:105" ht="12" customHeight="1" x14ac:dyDescent="0.25">
      <c r="A91" s="64" t="s">
        <v>162</v>
      </c>
      <c r="B91" s="232">
        <v>1.0529103302368381</v>
      </c>
      <c r="C91" s="232">
        <v>0.75803866283084687</v>
      </c>
      <c r="D91" s="232">
        <v>0.53631545232501687</v>
      </c>
      <c r="E91" s="232">
        <v>0.5698770631156308</v>
      </c>
      <c r="F91" s="232">
        <v>1.7150235776219369</v>
      </c>
      <c r="G91" s="232">
        <v>2.402959262258209</v>
      </c>
      <c r="H91" s="232">
        <v>2.699214497641099</v>
      </c>
      <c r="I91" s="232">
        <v>2.5344263704298742</v>
      </c>
      <c r="J91" s="232">
        <v>3.492171372171486</v>
      </c>
      <c r="K91" s="232">
        <v>3.6074248077574711</v>
      </c>
      <c r="L91" s="232">
        <v>2.9421975416777402</v>
      </c>
      <c r="M91" s="232">
        <v>3.409811370000031</v>
      </c>
      <c r="N91" s="232">
        <v>3.2611016716575589</v>
      </c>
      <c r="O91" s="232">
        <v>2.8251352230653959</v>
      </c>
      <c r="P91" s="232">
        <v>2.4568674769047592</v>
      </c>
      <c r="Q91" s="232">
        <v>2.1523721938174689</v>
      </c>
      <c r="R91" s="232">
        <v>2.661372692647928</v>
      </c>
      <c r="S91" s="232">
        <v>3.507584667814259</v>
      </c>
      <c r="T91" s="232">
        <v>3.8583338628343702</v>
      </c>
      <c r="U91" s="232">
        <v>2.722836170719237</v>
      </c>
      <c r="V91" s="232">
        <v>3.2548144728314048</v>
      </c>
      <c r="W91" s="232">
        <v>3.631879783307614</v>
      </c>
      <c r="DA91" s="73" t="s">
        <v>248</v>
      </c>
    </row>
    <row r="92" spans="1:105" ht="12" customHeight="1" x14ac:dyDescent="0.25">
      <c r="A92" s="64" t="s">
        <v>36</v>
      </c>
      <c r="B92" s="232">
        <v>12.24032353668769</v>
      </c>
      <c r="C92" s="232">
        <v>9.6600112410436321</v>
      </c>
      <c r="D92" s="232">
        <v>8.3460624852456533</v>
      </c>
      <c r="E92" s="232">
        <v>10.489924212991779</v>
      </c>
      <c r="F92" s="232">
        <v>19.823703794136449</v>
      </c>
      <c r="G92" s="232">
        <v>16.91782219970932</v>
      </c>
      <c r="H92" s="232">
        <v>18.51923464859005</v>
      </c>
      <c r="I92" s="232">
        <v>20.05646149855647</v>
      </c>
      <c r="J92" s="232">
        <v>15.68272206450535</v>
      </c>
      <c r="K92" s="232">
        <v>10.097866123804311</v>
      </c>
      <c r="L92" s="232">
        <v>10.058637097459069</v>
      </c>
      <c r="M92" s="232">
        <v>11.48114695361412</v>
      </c>
      <c r="N92" s="232">
        <v>11.392980002196021</v>
      </c>
      <c r="O92" s="232">
        <v>9.7218542952152305</v>
      </c>
      <c r="P92" s="232">
        <v>9.2282831939542351</v>
      </c>
      <c r="Q92" s="232">
        <v>5.6258639537874542</v>
      </c>
      <c r="R92" s="232">
        <v>5.1429824184348236</v>
      </c>
      <c r="S92" s="232">
        <v>6.3517957201788464</v>
      </c>
      <c r="T92" s="232">
        <v>5.9661500099522886</v>
      </c>
      <c r="U92" s="232">
        <v>4.3697392573825988</v>
      </c>
      <c r="V92" s="232">
        <v>4.1289463414692316</v>
      </c>
      <c r="W92" s="232">
        <v>4.9704891676125209</v>
      </c>
      <c r="DA92" s="73" t="s">
        <v>249</v>
      </c>
    </row>
    <row r="93" spans="1:105" ht="12" customHeight="1" x14ac:dyDescent="0.25">
      <c r="A93" s="64" t="s">
        <v>73</v>
      </c>
      <c r="B93" s="232">
        <v>1.1862122867163359E-2</v>
      </c>
      <c r="C93" s="232">
        <v>2.4139627772179661E-2</v>
      </c>
      <c r="D93" s="232">
        <v>1.2092841027384E-2</v>
      </c>
      <c r="E93" s="232">
        <v>1.8200016032363701E-2</v>
      </c>
      <c r="F93" s="232">
        <v>1.8968951068349019E-2</v>
      </c>
      <c r="G93" s="232">
        <v>1.1108266827430741E-2</v>
      </c>
      <c r="H93" s="232">
        <v>5.872051568436492E-3</v>
      </c>
      <c r="I93" s="232">
        <v>5.548209930968391E-3</v>
      </c>
      <c r="J93" s="232">
        <v>6.153493305688919E-3</v>
      </c>
      <c r="K93" s="232">
        <v>7.6715537910178938E-3</v>
      </c>
      <c r="L93" s="232">
        <v>0</v>
      </c>
      <c r="M93" s="232">
        <v>0</v>
      </c>
      <c r="N93" s="232">
        <v>0</v>
      </c>
      <c r="O93" s="232">
        <v>5.821085468098325E-3</v>
      </c>
      <c r="P93" s="232">
        <v>5.2150482793687798E-3</v>
      </c>
      <c r="Q93" s="232">
        <v>5.4694405474259456E-3</v>
      </c>
      <c r="R93" s="232">
        <v>5.4602212715603483E-3</v>
      </c>
      <c r="S93" s="232">
        <v>5.1096584741673109E-3</v>
      </c>
      <c r="T93" s="232">
        <v>8.2901057701747598E-3</v>
      </c>
      <c r="U93" s="232">
        <v>4.0888659241021426E-3</v>
      </c>
      <c r="V93" s="232">
        <v>1.5761905998918339E-4</v>
      </c>
      <c r="W93" s="232">
        <v>4.789808568083901E-2</v>
      </c>
      <c r="DA93" s="73" t="s">
        <v>250</v>
      </c>
    </row>
    <row r="94" spans="1:105" ht="12" customHeight="1" x14ac:dyDescent="0.25">
      <c r="A94" s="64" t="s">
        <v>79</v>
      </c>
      <c r="B94" s="232">
        <v>25.707598373813859</v>
      </c>
      <c r="C94" s="232">
        <v>29.416301332033768</v>
      </c>
      <c r="D94" s="232">
        <v>32.220148212702597</v>
      </c>
      <c r="E94" s="232">
        <v>38.009988118398532</v>
      </c>
      <c r="F94" s="232">
        <v>5.3497734879378971</v>
      </c>
      <c r="G94" s="232">
        <v>6.3266574306510988</v>
      </c>
      <c r="H94" s="232">
        <v>6.6770506955037003</v>
      </c>
      <c r="I94" s="232">
        <v>6.3864286975175721</v>
      </c>
      <c r="J94" s="232">
        <v>6.5420930484035793</v>
      </c>
      <c r="K94" s="232">
        <v>8.2939982777452315</v>
      </c>
      <c r="L94" s="232">
        <v>12.48905749704512</v>
      </c>
      <c r="M94" s="232">
        <v>11.416670260950999</v>
      </c>
      <c r="N94" s="232">
        <v>12.36305388666773</v>
      </c>
      <c r="O94" s="232">
        <v>9.7425287928987512</v>
      </c>
      <c r="P94" s="232">
        <v>8.2696596335934451</v>
      </c>
      <c r="Q94" s="232">
        <v>21.062382714712701</v>
      </c>
      <c r="R94" s="232">
        <v>19.204619548430699</v>
      </c>
      <c r="S94" s="232">
        <v>22.718127930399</v>
      </c>
      <c r="T94" s="232">
        <v>23.240591596447</v>
      </c>
      <c r="U94" s="232">
        <v>18.341898278701269</v>
      </c>
      <c r="V94" s="232">
        <v>18.320085859551359</v>
      </c>
      <c r="W94" s="232">
        <v>18.58587195555695</v>
      </c>
      <c r="DA94" s="73" t="s">
        <v>251</v>
      </c>
    </row>
    <row r="95" spans="1:105" ht="12" customHeight="1" x14ac:dyDescent="0.25">
      <c r="A95" s="61" t="s">
        <v>209</v>
      </c>
      <c r="B95" s="266">
        <v>16.029928517801711</v>
      </c>
      <c r="C95" s="266">
        <v>14.296739617835421</v>
      </c>
      <c r="D95" s="266">
        <v>12.45456676015103</v>
      </c>
      <c r="E95" s="266">
        <v>15.76135567009355</v>
      </c>
      <c r="F95" s="266">
        <v>18.332231108971349</v>
      </c>
      <c r="G95" s="266">
        <v>15.49162383464647</v>
      </c>
      <c r="H95" s="266">
        <v>17.026311108914651</v>
      </c>
      <c r="I95" s="266">
        <v>18.798028595187969</v>
      </c>
      <c r="J95" s="266">
        <v>19.27350948775911</v>
      </c>
      <c r="K95" s="266">
        <v>15.546796337121201</v>
      </c>
      <c r="L95" s="266">
        <v>17.770326548774019</v>
      </c>
      <c r="M95" s="266">
        <v>19.467676354404439</v>
      </c>
      <c r="N95" s="266">
        <v>19.47355195916758</v>
      </c>
      <c r="O95" s="266">
        <v>17.196965107731039</v>
      </c>
      <c r="P95" s="266">
        <v>15.926819254324039</v>
      </c>
      <c r="Q95" s="266">
        <v>16.762356753228481</v>
      </c>
      <c r="R95" s="266">
        <v>15.8702279381052</v>
      </c>
      <c r="S95" s="266">
        <v>17.793482272753749</v>
      </c>
      <c r="T95" s="266">
        <v>18.02361692799964</v>
      </c>
      <c r="U95" s="266">
        <v>15.74571745764881</v>
      </c>
      <c r="V95" s="266">
        <v>14.91014085997702</v>
      </c>
      <c r="W95" s="266">
        <v>16.808848623893539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DA98" s="88"/>
    </row>
    <row r="100" spans="1:105" ht="12" customHeight="1" x14ac:dyDescent="0.25">
      <c r="A100" s="35" t="s">
        <v>41</v>
      </c>
      <c r="B100" s="235">
        <f t="shared" ref="B100:W100" si="2">SUM(B$101:B$105,B$109:B$110,B$112:B$114,B$107,B$106)</f>
        <v>1.0000000000000002</v>
      </c>
      <c r="C100" s="235">
        <f t="shared" si="2"/>
        <v>1</v>
      </c>
      <c r="D100" s="235">
        <f t="shared" si="2"/>
        <v>1.0000000000000002</v>
      </c>
      <c r="E100" s="235">
        <f t="shared" si="2"/>
        <v>1.0000000000000002</v>
      </c>
      <c r="F100" s="235">
        <f t="shared" si="2"/>
        <v>1</v>
      </c>
      <c r="G100" s="235">
        <f t="shared" si="2"/>
        <v>1.0000000000000002</v>
      </c>
      <c r="H100" s="235">
        <f t="shared" si="2"/>
        <v>0.99999999999999956</v>
      </c>
      <c r="I100" s="235">
        <f t="shared" si="2"/>
        <v>1</v>
      </c>
      <c r="J100" s="235">
        <f t="shared" si="2"/>
        <v>0.99999999999999978</v>
      </c>
      <c r="K100" s="235">
        <f t="shared" si="2"/>
        <v>0.99999999999999989</v>
      </c>
      <c r="L100" s="235">
        <f t="shared" si="2"/>
        <v>1.0000000000000004</v>
      </c>
      <c r="M100" s="235">
        <f t="shared" si="2"/>
        <v>0.99999999999999978</v>
      </c>
      <c r="N100" s="235">
        <f t="shared" si="2"/>
        <v>0.99999999999999989</v>
      </c>
      <c r="O100" s="235">
        <f t="shared" si="2"/>
        <v>1.0000000000000002</v>
      </c>
      <c r="P100" s="235">
        <f t="shared" si="2"/>
        <v>1.0000000000000002</v>
      </c>
      <c r="Q100" s="235">
        <f t="shared" si="2"/>
        <v>1.0000000000000007</v>
      </c>
      <c r="R100" s="235">
        <f t="shared" si="2"/>
        <v>0.99999999999999989</v>
      </c>
      <c r="S100" s="235">
        <f t="shared" si="2"/>
        <v>1</v>
      </c>
      <c r="T100" s="235">
        <f t="shared" si="2"/>
        <v>0.99999999999999978</v>
      </c>
      <c r="U100" s="235">
        <f t="shared" si="2"/>
        <v>0.99999999999999989</v>
      </c>
      <c r="V100" s="235">
        <f t="shared" si="2"/>
        <v>1</v>
      </c>
      <c r="W100" s="235">
        <f t="shared" si="2"/>
        <v>1.0000000000000004</v>
      </c>
      <c r="DA100" s="95"/>
    </row>
    <row r="101" spans="1:105" ht="12" customHeight="1" x14ac:dyDescent="0.25">
      <c r="A101" s="55" t="s">
        <v>92</v>
      </c>
      <c r="B101" s="269">
        <f t="shared" ref="B101:W101" si="3">IF(B$6=0,0,B$6/B$5)</f>
        <v>1.6761182901463608E-3</v>
      </c>
      <c r="C101" s="269">
        <f t="shared" si="3"/>
        <v>1.6584977453953001E-3</v>
      </c>
      <c r="D101" s="269">
        <f t="shared" si="3"/>
        <v>1.5199121623168045E-3</v>
      </c>
      <c r="E101" s="269">
        <f t="shared" si="3"/>
        <v>1.4826550230139953E-3</v>
      </c>
      <c r="F101" s="269">
        <f t="shared" si="3"/>
        <v>1.671120590585535E-3</v>
      </c>
      <c r="G101" s="269">
        <f t="shared" si="3"/>
        <v>1.777443081928182E-3</v>
      </c>
      <c r="H101" s="269">
        <f t="shared" si="3"/>
        <v>1.8379741976140577E-3</v>
      </c>
      <c r="I101" s="269">
        <f t="shared" si="3"/>
        <v>1.9329748185033671E-3</v>
      </c>
      <c r="J101" s="269">
        <f t="shared" si="3"/>
        <v>2.2345350465380158E-3</v>
      </c>
      <c r="K101" s="269">
        <f t="shared" si="3"/>
        <v>2.2596680948032944E-3</v>
      </c>
      <c r="L101" s="269">
        <f t="shared" si="3"/>
        <v>2.3818796527224936E-3</v>
      </c>
      <c r="M101" s="269">
        <f t="shared" si="3"/>
        <v>2.2842215532401003E-3</v>
      </c>
      <c r="N101" s="269">
        <f t="shared" si="3"/>
        <v>2.2206044450842764E-3</v>
      </c>
      <c r="O101" s="269">
        <f t="shared" si="3"/>
        <v>2.2874663707952111E-3</v>
      </c>
      <c r="P101" s="269">
        <f t="shared" si="3"/>
        <v>2.3253588607953105E-3</v>
      </c>
      <c r="Q101" s="269">
        <f t="shared" si="3"/>
        <v>2.3609857592743607E-3</v>
      </c>
      <c r="R101" s="269">
        <f t="shared" si="3"/>
        <v>2.5018032609927746E-3</v>
      </c>
      <c r="S101" s="269">
        <f t="shared" si="3"/>
        <v>2.3814807717420367E-3</v>
      </c>
      <c r="T101" s="269">
        <f t="shared" si="3"/>
        <v>2.458636490457708E-3</v>
      </c>
      <c r="U101" s="269">
        <f t="shared" si="3"/>
        <v>2.7249832723896198E-3</v>
      </c>
      <c r="V101" s="269">
        <f t="shared" si="3"/>
        <v>2.7500923913268724E-3</v>
      </c>
      <c r="W101" s="269">
        <f t="shared" si="3"/>
        <v>2.7232381548811394E-3</v>
      </c>
      <c r="DA101" s="76"/>
    </row>
    <row r="102" spans="1:105" ht="12" customHeight="1" x14ac:dyDescent="0.25">
      <c r="A102" s="202" t="s">
        <v>93</v>
      </c>
      <c r="B102" s="270">
        <f t="shared" ref="B102:W102" si="4">IF(B$7=0,0,B$7/B$5)</f>
        <v>8.9392975474472539E-4</v>
      </c>
      <c r="C102" s="270">
        <f t="shared" si="4"/>
        <v>8.8453213087749324E-4</v>
      </c>
      <c r="D102" s="270">
        <f t="shared" si="4"/>
        <v>8.1061981990229628E-4</v>
      </c>
      <c r="E102" s="270">
        <f t="shared" si="4"/>
        <v>7.9074934560746418E-4</v>
      </c>
      <c r="F102" s="270">
        <f t="shared" si="4"/>
        <v>8.9126431497895211E-4</v>
      </c>
      <c r="G102" s="270">
        <f t="shared" si="4"/>
        <v>9.4796964369503066E-4</v>
      </c>
      <c r="H102" s="270">
        <f t="shared" si="4"/>
        <v>9.8025290539416397E-4</v>
      </c>
      <c r="I102" s="270">
        <f t="shared" si="4"/>
        <v>1.0309199032017954E-3</v>
      </c>
      <c r="J102" s="270">
        <f t="shared" si="4"/>
        <v>1.1917520248202751E-3</v>
      </c>
      <c r="K102" s="270">
        <f t="shared" si="4"/>
        <v>1.2051563172284238E-3</v>
      </c>
      <c r="L102" s="270">
        <f t="shared" si="4"/>
        <v>1.27033581478533E-3</v>
      </c>
      <c r="M102" s="270">
        <f t="shared" si="4"/>
        <v>1.2182514950613873E-3</v>
      </c>
      <c r="N102" s="270">
        <f t="shared" si="4"/>
        <v>1.1843223707116146E-3</v>
      </c>
      <c r="O102" s="270">
        <f t="shared" si="4"/>
        <v>1.2199820644241122E-3</v>
      </c>
      <c r="P102" s="270">
        <f t="shared" si="4"/>
        <v>1.2401913924241651E-3</v>
      </c>
      <c r="Q102" s="270">
        <f t="shared" si="4"/>
        <v>1.2591924049463251E-3</v>
      </c>
      <c r="R102" s="270">
        <f t="shared" si="4"/>
        <v>1.3342950725294799E-3</v>
      </c>
      <c r="S102" s="270">
        <f t="shared" si="4"/>
        <v>1.2701230782624197E-3</v>
      </c>
      <c r="T102" s="270">
        <f t="shared" si="4"/>
        <v>1.3112727949107783E-3</v>
      </c>
      <c r="U102" s="270">
        <f t="shared" si="4"/>
        <v>1.4533244119411307E-3</v>
      </c>
      <c r="V102" s="270">
        <f t="shared" si="4"/>
        <v>1.4667159420409994E-3</v>
      </c>
      <c r="W102" s="270">
        <f t="shared" si="4"/>
        <v>1.4523936826032742E-3</v>
      </c>
      <c r="DA102" s="77"/>
    </row>
    <row r="103" spans="1:105" ht="12" customHeight="1" x14ac:dyDescent="0.25">
      <c r="A103" s="202" t="s">
        <v>94</v>
      </c>
      <c r="B103" s="270">
        <f t="shared" ref="B103:W103" si="5">IF(B$8=0,0,B$8/B$5)</f>
        <v>2.234824386861815E-2</v>
      </c>
      <c r="C103" s="270">
        <f t="shared" si="5"/>
        <v>2.2113303271937328E-2</v>
      </c>
      <c r="D103" s="270">
        <f t="shared" si="5"/>
        <v>2.0265495497557396E-2</v>
      </c>
      <c r="E103" s="270">
        <f t="shared" si="5"/>
        <v>1.9768733640186605E-2</v>
      </c>
      <c r="F103" s="270">
        <f t="shared" si="5"/>
        <v>2.2281607874473801E-2</v>
      </c>
      <c r="G103" s="270">
        <f t="shared" si="5"/>
        <v>2.3699241092375759E-2</v>
      </c>
      <c r="H103" s="270">
        <f t="shared" si="5"/>
        <v>2.45063226348541E-2</v>
      </c>
      <c r="I103" s="270">
        <f t="shared" si="5"/>
        <v>2.5772997580044896E-2</v>
      </c>
      <c r="J103" s="270">
        <f t="shared" si="5"/>
        <v>2.9793800620506877E-2</v>
      </c>
      <c r="K103" s="270">
        <f t="shared" si="5"/>
        <v>3.0128907930710595E-2</v>
      </c>
      <c r="L103" s="270">
        <f t="shared" si="5"/>
        <v>3.1758395369633263E-2</v>
      </c>
      <c r="M103" s="270">
        <f t="shared" si="5"/>
        <v>3.0456287376534674E-2</v>
      </c>
      <c r="N103" s="270">
        <f t="shared" si="5"/>
        <v>2.9608059267790365E-2</v>
      </c>
      <c r="O103" s="270">
        <f t="shared" si="5"/>
        <v>3.0499551610602815E-2</v>
      </c>
      <c r="P103" s="270">
        <f t="shared" si="5"/>
        <v>3.1004784810604133E-2</v>
      </c>
      <c r="Q103" s="270">
        <f t="shared" si="5"/>
        <v>3.1479810123658136E-2</v>
      </c>
      <c r="R103" s="270">
        <f t="shared" si="5"/>
        <v>3.3357376813236993E-2</v>
      </c>
      <c r="S103" s="270">
        <f t="shared" si="5"/>
        <v>3.1753076956560503E-2</v>
      </c>
      <c r="T103" s="270">
        <f t="shared" si="5"/>
        <v>3.2781819872769458E-2</v>
      </c>
      <c r="U103" s="270">
        <f t="shared" si="5"/>
        <v>3.6333110298528253E-2</v>
      </c>
      <c r="V103" s="270">
        <f t="shared" si="5"/>
        <v>3.6667898551024959E-2</v>
      </c>
      <c r="W103" s="270">
        <f t="shared" si="5"/>
        <v>3.6309842065081858E-2</v>
      </c>
      <c r="DA103" s="77"/>
    </row>
    <row r="104" spans="1:105" ht="12" customHeight="1" x14ac:dyDescent="0.25">
      <c r="A104" s="202" t="s">
        <v>95</v>
      </c>
      <c r="B104" s="270">
        <f t="shared" ref="B104:W104" si="6">IF(B$9=0,0,B$9/B$5)</f>
        <v>5.5870609671545375E-4</v>
      </c>
      <c r="C104" s="270">
        <f t="shared" si="6"/>
        <v>5.5283258179843306E-4</v>
      </c>
      <c r="D104" s="270">
        <f t="shared" si="6"/>
        <v>5.0663738743893488E-4</v>
      </c>
      <c r="E104" s="270">
        <f t="shared" si="6"/>
        <v>4.942183410046652E-4</v>
      </c>
      <c r="F104" s="270">
        <f t="shared" si="6"/>
        <v>5.5704019686184483E-4</v>
      </c>
      <c r="G104" s="270">
        <f t="shared" si="6"/>
        <v>5.9248102730939396E-4</v>
      </c>
      <c r="H104" s="270">
        <f t="shared" si="6"/>
        <v>6.126580658713524E-4</v>
      </c>
      <c r="I104" s="270">
        <f t="shared" si="6"/>
        <v>6.4432493950112256E-4</v>
      </c>
      <c r="J104" s="270">
        <f t="shared" si="6"/>
        <v>7.4484501551267182E-4</v>
      </c>
      <c r="K104" s="270">
        <f t="shared" si="6"/>
        <v>7.532226982677649E-4</v>
      </c>
      <c r="L104" s="270">
        <f t="shared" si="6"/>
        <v>7.9395988424083149E-4</v>
      </c>
      <c r="M104" s="270">
        <f t="shared" si="6"/>
        <v>7.614071844133666E-4</v>
      </c>
      <c r="N104" s="270">
        <f t="shared" si="6"/>
        <v>7.4020148169475907E-4</v>
      </c>
      <c r="O104" s="270">
        <f t="shared" si="6"/>
        <v>7.6248879026507026E-4</v>
      </c>
      <c r="P104" s="270">
        <f t="shared" si="6"/>
        <v>7.7511962026510306E-4</v>
      </c>
      <c r="Q104" s="270">
        <f t="shared" si="6"/>
        <v>7.8699525309145315E-4</v>
      </c>
      <c r="R104" s="270">
        <f t="shared" si="6"/>
        <v>8.3393442033092495E-4</v>
      </c>
      <c r="S104" s="270">
        <f t="shared" si="6"/>
        <v>7.9382692391401211E-4</v>
      </c>
      <c r="T104" s="270">
        <f t="shared" si="6"/>
        <v>8.1954549681923655E-4</v>
      </c>
      <c r="U104" s="270">
        <f t="shared" si="6"/>
        <v>9.083277574632061E-4</v>
      </c>
      <c r="V104" s="270">
        <f t="shared" si="6"/>
        <v>9.1669746377562409E-4</v>
      </c>
      <c r="W104" s="270">
        <f t="shared" si="6"/>
        <v>9.0774605162704646E-4</v>
      </c>
      <c r="DA104" s="77"/>
    </row>
    <row r="105" spans="1:105" ht="12" customHeight="1" x14ac:dyDescent="0.25">
      <c r="A105" s="56" t="s">
        <v>96</v>
      </c>
      <c r="B105" s="271">
        <f t="shared" ref="B105:W105" si="7">IF(B$10=0,0,B$10/B$5)</f>
        <v>1.2472966504640463E-3</v>
      </c>
      <c r="C105" s="271">
        <f t="shared" si="7"/>
        <v>1.2264521722180097E-3</v>
      </c>
      <c r="D105" s="271">
        <f t="shared" si="7"/>
        <v>1.1266240538963907E-3</v>
      </c>
      <c r="E105" s="271">
        <f t="shared" si="7"/>
        <v>1.0901418526846019E-3</v>
      </c>
      <c r="F105" s="271">
        <f t="shared" si="7"/>
        <v>1.2387317227354165E-3</v>
      </c>
      <c r="G105" s="271">
        <f t="shared" si="7"/>
        <v>1.357915210009279E-3</v>
      </c>
      <c r="H105" s="271">
        <f t="shared" si="7"/>
        <v>1.3993317531119679E-3</v>
      </c>
      <c r="I105" s="271">
        <f t="shared" si="7"/>
        <v>1.4509146394863421E-3</v>
      </c>
      <c r="J105" s="271">
        <f t="shared" si="7"/>
        <v>1.6315760298363643E-3</v>
      </c>
      <c r="K105" s="271">
        <f t="shared" si="7"/>
        <v>1.6906697236506569E-3</v>
      </c>
      <c r="L105" s="271">
        <f t="shared" si="7"/>
        <v>1.7144593040715589E-3</v>
      </c>
      <c r="M105" s="271">
        <f t="shared" si="7"/>
        <v>1.6479535919859218E-3</v>
      </c>
      <c r="N105" s="271">
        <f t="shared" si="7"/>
        <v>1.6050040116210209E-3</v>
      </c>
      <c r="O105" s="271">
        <f t="shared" si="7"/>
        <v>1.6293095257440729E-3</v>
      </c>
      <c r="P105" s="271">
        <f t="shared" si="7"/>
        <v>1.6451979854360877E-3</v>
      </c>
      <c r="Q105" s="271">
        <f t="shared" si="7"/>
        <v>1.6603067637598068E-3</v>
      </c>
      <c r="R105" s="271">
        <f t="shared" si="7"/>
        <v>1.7607672637415452E-3</v>
      </c>
      <c r="S105" s="271">
        <f t="shared" si="7"/>
        <v>1.7165733353211535E-3</v>
      </c>
      <c r="T105" s="271">
        <f t="shared" si="7"/>
        <v>1.7736794061494006E-3</v>
      </c>
      <c r="U105" s="271">
        <f t="shared" si="7"/>
        <v>1.8973431556465197E-3</v>
      </c>
      <c r="V105" s="271">
        <f t="shared" si="7"/>
        <v>1.9382046348069898E-3</v>
      </c>
      <c r="W105" s="271">
        <f t="shared" si="7"/>
        <v>1.921865951861927E-3</v>
      </c>
      <c r="DA105" s="78"/>
    </row>
    <row r="106" spans="1:105" ht="12" customHeight="1" x14ac:dyDescent="0.25">
      <c r="A106" s="203" t="s">
        <v>167</v>
      </c>
      <c r="B106" s="272">
        <f t="shared" ref="B106:W106" si="8">IF(B$16=0,0,B$16/B$5)</f>
        <v>0.23187341252689669</v>
      </c>
      <c r="C106" s="272">
        <f t="shared" si="8"/>
        <v>0.23175352117590806</v>
      </c>
      <c r="D106" s="272">
        <f t="shared" si="8"/>
        <v>0.22896855458561857</v>
      </c>
      <c r="E106" s="272">
        <f t="shared" si="8"/>
        <v>0.22937562492895491</v>
      </c>
      <c r="F106" s="272">
        <f t="shared" si="8"/>
        <v>0.23254490433387209</v>
      </c>
      <c r="G106" s="272">
        <f t="shared" si="8"/>
        <v>0.22686033245458176</v>
      </c>
      <c r="H106" s="272">
        <f t="shared" si="8"/>
        <v>0.2273893516276928</v>
      </c>
      <c r="I106" s="272">
        <f t="shared" si="8"/>
        <v>0.23838975793602518</v>
      </c>
      <c r="J106" s="272">
        <f t="shared" si="8"/>
        <v>0.22094973607400276</v>
      </c>
      <c r="K106" s="272">
        <f t="shared" si="8"/>
        <v>0.21822636441396057</v>
      </c>
      <c r="L106" s="272">
        <f t="shared" si="8"/>
        <v>0.21537197320584558</v>
      </c>
      <c r="M106" s="272">
        <f t="shared" si="8"/>
        <v>0.20796318202100403</v>
      </c>
      <c r="N106" s="272">
        <f t="shared" si="8"/>
        <v>0.20530548210623736</v>
      </c>
      <c r="O106" s="272">
        <f t="shared" si="8"/>
        <v>0.20366692566992506</v>
      </c>
      <c r="P106" s="272">
        <f t="shared" si="8"/>
        <v>0.20757993604491495</v>
      </c>
      <c r="Q106" s="272">
        <f t="shared" si="8"/>
        <v>0.19350519471566258</v>
      </c>
      <c r="R106" s="272">
        <f t="shared" si="8"/>
        <v>0.19650647987502726</v>
      </c>
      <c r="S106" s="272">
        <f t="shared" si="8"/>
        <v>0.19547297737912728</v>
      </c>
      <c r="T106" s="272">
        <f t="shared" si="8"/>
        <v>0.19818733036854114</v>
      </c>
      <c r="U106" s="272">
        <f t="shared" si="8"/>
        <v>0.20778815233988049</v>
      </c>
      <c r="V106" s="272">
        <f t="shared" si="8"/>
        <v>0.20667125084203475</v>
      </c>
      <c r="W106" s="272">
        <f t="shared" si="8"/>
        <v>0.20809360131393051</v>
      </c>
      <c r="DA106" s="79"/>
    </row>
    <row r="107" spans="1:105" ht="12" customHeight="1" x14ac:dyDescent="0.25">
      <c r="A107" s="203" t="s">
        <v>174</v>
      </c>
      <c r="B107" s="272">
        <f t="shared" ref="B107:W107" si="9">IF(B$22=0,0,B$22/B$5)</f>
        <v>0.46751382222723736</v>
      </c>
      <c r="C107" s="272">
        <f t="shared" si="9"/>
        <v>0.46197347348198547</v>
      </c>
      <c r="D107" s="272">
        <f t="shared" si="9"/>
        <v>0.47673428115624283</v>
      </c>
      <c r="E107" s="272">
        <f t="shared" si="9"/>
        <v>0.48316853259006864</v>
      </c>
      <c r="F107" s="272">
        <f t="shared" si="9"/>
        <v>0.48997092688455418</v>
      </c>
      <c r="G107" s="272">
        <f t="shared" si="9"/>
        <v>0.47514050385403211</v>
      </c>
      <c r="H107" s="272">
        <f t="shared" si="9"/>
        <v>0.46680152311265583</v>
      </c>
      <c r="I107" s="272">
        <f t="shared" si="9"/>
        <v>0.44449127506413338</v>
      </c>
      <c r="J107" s="272">
        <f t="shared" si="9"/>
        <v>0.43045275740911421</v>
      </c>
      <c r="K107" s="272">
        <f t="shared" si="9"/>
        <v>0.42029585193684604</v>
      </c>
      <c r="L107" s="272">
        <f t="shared" si="9"/>
        <v>0.41204146809255748</v>
      </c>
      <c r="M107" s="272">
        <f t="shared" si="9"/>
        <v>0.43568383468307664</v>
      </c>
      <c r="N107" s="272">
        <f t="shared" si="9"/>
        <v>0.44533127362514285</v>
      </c>
      <c r="O107" s="272">
        <f t="shared" si="9"/>
        <v>0.44358156677841176</v>
      </c>
      <c r="P107" s="272">
        <f t="shared" si="9"/>
        <v>0.43720501359941338</v>
      </c>
      <c r="Q107" s="272">
        <f t="shared" si="9"/>
        <v>0.4288015114351087</v>
      </c>
      <c r="R107" s="272">
        <f t="shared" si="9"/>
        <v>0.40987334207065451</v>
      </c>
      <c r="S107" s="272">
        <f t="shared" si="9"/>
        <v>0.42238922995476047</v>
      </c>
      <c r="T107" s="272">
        <f t="shared" si="9"/>
        <v>0.40866238296482077</v>
      </c>
      <c r="U107" s="272">
        <f t="shared" si="9"/>
        <v>0.37158262239125966</v>
      </c>
      <c r="V107" s="272">
        <f t="shared" si="9"/>
        <v>0.36606248128610197</v>
      </c>
      <c r="W107" s="272">
        <f t="shared" si="9"/>
        <v>0.37082427892809788</v>
      </c>
      <c r="DA107" s="79"/>
    </row>
    <row r="108" spans="1:105" ht="12" customHeight="1" x14ac:dyDescent="0.25">
      <c r="A108" s="203" t="s">
        <v>181</v>
      </c>
      <c r="B108" s="272">
        <f t="shared" ref="B108:W108" si="10">IF(B$28=0,0,B$28/B$5)</f>
        <v>0.13299869541903553</v>
      </c>
      <c r="C108" s="272">
        <f t="shared" si="10"/>
        <v>0.13057962391588562</v>
      </c>
      <c r="D108" s="272">
        <f t="shared" si="10"/>
        <v>0.11943872920015688</v>
      </c>
      <c r="E108" s="272">
        <f t="shared" si="10"/>
        <v>0.11553067099546117</v>
      </c>
      <c r="F108" s="272">
        <f t="shared" si="10"/>
        <v>0.13121831654600793</v>
      </c>
      <c r="G108" s="272">
        <f t="shared" si="10"/>
        <v>0.1437306405050672</v>
      </c>
      <c r="H108" s="272">
        <f t="shared" si="10"/>
        <v>0.14811443871557139</v>
      </c>
      <c r="I108" s="272">
        <f t="shared" si="10"/>
        <v>0.15357430928999283</v>
      </c>
      <c r="J108" s="272">
        <f t="shared" si="10"/>
        <v>0.17275997810784152</v>
      </c>
      <c r="K108" s="272">
        <f t="shared" si="10"/>
        <v>0.17904309293099613</v>
      </c>
      <c r="L108" s="272">
        <f t="shared" si="10"/>
        <v>0.18155287311436899</v>
      </c>
      <c r="M108" s="272">
        <f t="shared" si="10"/>
        <v>0.17450450959752861</v>
      </c>
      <c r="N108" s="272">
        <f t="shared" si="10"/>
        <v>0.17002768396492593</v>
      </c>
      <c r="O108" s="272">
        <f t="shared" si="10"/>
        <v>0.17253076077125051</v>
      </c>
      <c r="P108" s="272">
        <f t="shared" si="10"/>
        <v>0.17421149427707094</v>
      </c>
      <c r="Q108" s="272">
        <f t="shared" si="10"/>
        <v>0.1758166029368925</v>
      </c>
      <c r="R108" s="272">
        <f t="shared" si="10"/>
        <v>0.18645597713927339</v>
      </c>
      <c r="S108" s="272">
        <f t="shared" si="10"/>
        <v>0.18176296673964198</v>
      </c>
      <c r="T108" s="272">
        <f t="shared" si="10"/>
        <v>0.18782646350283766</v>
      </c>
      <c r="U108" s="272">
        <f t="shared" si="10"/>
        <v>0.20093509592634168</v>
      </c>
      <c r="V108" s="272">
        <f t="shared" si="10"/>
        <v>0.20524897219588775</v>
      </c>
      <c r="W108" s="272">
        <f t="shared" si="10"/>
        <v>0.20351914282360808</v>
      </c>
      <c r="DA108" s="79"/>
    </row>
    <row r="109" spans="1:105" ht="12" customHeight="1" x14ac:dyDescent="0.25">
      <c r="A109" s="62" t="s">
        <v>183</v>
      </c>
      <c r="B109" s="273">
        <f t="shared" ref="B109:W109" si="11">IF(B$29=0,0,B$29/B$5)</f>
        <v>7.8191180200644722E-2</v>
      </c>
      <c r="C109" s="273">
        <f t="shared" si="11"/>
        <v>7.4123723457545726E-2</v>
      </c>
      <c r="D109" s="273">
        <f t="shared" si="11"/>
        <v>6.6151554340791077E-2</v>
      </c>
      <c r="E109" s="273">
        <f t="shared" si="11"/>
        <v>5.92781177009436E-2</v>
      </c>
      <c r="F109" s="273">
        <f t="shared" si="11"/>
        <v>7.1690930375898548E-2</v>
      </c>
      <c r="G109" s="273">
        <f t="shared" si="11"/>
        <v>8.7993526636432895E-2</v>
      </c>
      <c r="H109" s="273">
        <f t="shared" si="11"/>
        <v>8.9489323273555937E-2</v>
      </c>
      <c r="I109" s="273">
        <f t="shared" si="11"/>
        <v>8.9924205087931058E-2</v>
      </c>
      <c r="J109" s="273">
        <f t="shared" si="11"/>
        <v>9.4841985982129381E-2</v>
      </c>
      <c r="K109" s="273">
        <f t="shared" si="11"/>
        <v>0.10547495954747858</v>
      </c>
      <c r="L109" s="273">
        <f t="shared" si="11"/>
        <v>9.5313786933387795E-2</v>
      </c>
      <c r="M109" s="273">
        <f t="shared" si="11"/>
        <v>9.0000870926091867E-2</v>
      </c>
      <c r="N109" s="273">
        <f t="shared" si="11"/>
        <v>8.7441823032279625E-2</v>
      </c>
      <c r="O109" s="273">
        <f t="shared" si="11"/>
        <v>8.6016791883320759E-2</v>
      </c>
      <c r="P109" s="273">
        <f t="shared" si="11"/>
        <v>8.5869610388535231E-2</v>
      </c>
      <c r="Q109" s="273">
        <f t="shared" si="11"/>
        <v>8.5596607423517143E-2</v>
      </c>
      <c r="R109" s="273">
        <f t="shared" si="11"/>
        <v>9.7781842094076213E-2</v>
      </c>
      <c r="S109" s="273">
        <f t="shared" si="11"/>
        <v>0.10308393796772601</v>
      </c>
      <c r="T109" s="273">
        <f t="shared" si="11"/>
        <v>0.10871881343339322</v>
      </c>
      <c r="U109" s="273">
        <f t="shared" si="11"/>
        <v>0.10746423010217628</v>
      </c>
      <c r="V109" s="273">
        <f t="shared" si="11"/>
        <v>0.11672723290262201</v>
      </c>
      <c r="W109" s="273">
        <f t="shared" si="11"/>
        <v>0.11450501621948116</v>
      </c>
      <c r="DA109" s="80"/>
    </row>
    <row r="110" spans="1:105" ht="12" customHeight="1" x14ac:dyDescent="0.25">
      <c r="A110" s="62" t="s">
        <v>189</v>
      </c>
      <c r="B110" s="273">
        <f t="shared" ref="B110:W110" si="12">IF(B$34=0,0,B$34/B$5)</f>
        <v>5.4807515218390813E-2</v>
      </c>
      <c r="C110" s="273">
        <f t="shared" si="12"/>
        <v>5.645590045833989E-2</v>
      </c>
      <c r="D110" s="273">
        <f t="shared" si="12"/>
        <v>5.3287174859365793E-2</v>
      </c>
      <c r="E110" s="273">
        <f t="shared" si="12"/>
        <v>5.6252553294517567E-2</v>
      </c>
      <c r="F110" s="273">
        <f t="shared" si="12"/>
        <v>5.9527386170109393E-2</v>
      </c>
      <c r="G110" s="273">
        <f t="shared" si="12"/>
        <v>5.5737113868634357E-2</v>
      </c>
      <c r="H110" s="273">
        <f t="shared" si="12"/>
        <v>5.8625115442015478E-2</v>
      </c>
      <c r="I110" s="273">
        <f t="shared" si="12"/>
        <v>6.3650104202061714E-2</v>
      </c>
      <c r="J110" s="273">
        <f t="shared" si="12"/>
        <v>7.791799212571221E-2</v>
      </c>
      <c r="K110" s="273">
        <f t="shared" si="12"/>
        <v>7.3568133383517503E-2</v>
      </c>
      <c r="L110" s="273">
        <f t="shared" si="12"/>
        <v>8.6239086180981125E-2</v>
      </c>
      <c r="M110" s="273">
        <f t="shared" si="12"/>
        <v>8.4503638671436718E-2</v>
      </c>
      <c r="N110" s="273">
        <f t="shared" si="12"/>
        <v>8.2585860932646221E-2</v>
      </c>
      <c r="O110" s="273">
        <f t="shared" si="12"/>
        <v>8.6513968887929768E-2</v>
      </c>
      <c r="P110" s="273">
        <f t="shared" si="12"/>
        <v>8.8341883888535699E-2</v>
      </c>
      <c r="Q110" s="273">
        <f t="shared" si="12"/>
        <v>9.0219995513375298E-2</v>
      </c>
      <c r="R110" s="273">
        <f t="shared" si="12"/>
        <v>8.8674135045197264E-2</v>
      </c>
      <c r="S110" s="273">
        <f t="shared" si="12"/>
        <v>7.867902877191596E-2</v>
      </c>
      <c r="T110" s="273">
        <f t="shared" si="12"/>
        <v>7.9107650069444424E-2</v>
      </c>
      <c r="U110" s="273">
        <f t="shared" si="12"/>
        <v>9.3470865824165417E-2</v>
      </c>
      <c r="V110" s="273">
        <f t="shared" si="12"/>
        <v>8.8521739293265719E-2</v>
      </c>
      <c r="W110" s="273">
        <f t="shared" si="12"/>
        <v>8.9014126604126956E-2</v>
      </c>
      <c r="DA110" s="80"/>
    </row>
    <row r="111" spans="1:105" ht="12" customHeight="1" x14ac:dyDescent="0.25">
      <c r="A111" s="203" t="s">
        <v>191</v>
      </c>
      <c r="B111" s="272">
        <f t="shared" ref="B111:W111" si="13">IF(B$35=0,0,B$35/B$5)</f>
        <v>0.14088977516614196</v>
      </c>
      <c r="C111" s="272">
        <f t="shared" si="13"/>
        <v>0.1492577635239942</v>
      </c>
      <c r="D111" s="272">
        <f t="shared" si="13"/>
        <v>0.15062914613687012</v>
      </c>
      <c r="E111" s="272">
        <f t="shared" si="13"/>
        <v>0.14829867328301818</v>
      </c>
      <c r="F111" s="272">
        <f t="shared" si="13"/>
        <v>0.11962608753593015</v>
      </c>
      <c r="G111" s="272">
        <f t="shared" si="13"/>
        <v>0.12589347313100155</v>
      </c>
      <c r="H111" s="272">
        <f t="shared" si="13"/>
        <v>0.12835814698723388</v>
      </c>
      <c r="I111" s="272">
        <f t="shared" si="13"/>
        <v>0.13271252582911122</v>
      </c>
      <c r="J111" s="272">
        <f t="shared" si="13"/>
        <v>0.14024101967182698</v>
      </c>
      <c r="K111" s="272">
        <f t="shared" si="13"/>
        <v>0.14639706595353644</v>
      </c>
      <c r="L111" s="272">
        <f t="shared" si="13"/>
        <v>0.15311465556177489</v>
      </c>
      <c r="M111" s="272">
        <f t="shared" si="13"/>
        <v>0.14548035249715502</v>
      </c>
      <c r="N111" s="272">
        <f t="shared" si="13"/>
        <v>0.1439773687267919</v>
      </c>
      <c r="O111" s="272">
        <f t="shared" si="13"/>
        <v>0.14382194841858167</v>
      </c>
      <c r="P111" s="272">
        <f t="shared" si="13"/>
        <v>0.14401290340907608</v>
      </c>
      <c r="Q111" s="272">
        <f t="shared" si="13"/>
        <v>0.16432940060760676</v>
      </c>
      <c r="R111" s="272">
        <f t="shared" si="13"/>
        <v>0.16737602408421293</v>
      </c>
      <c r="S111" s="272">
        <f t="shared" si="13"/>
        <v>0.16245974486067019</v>
      </c>
      <c r="T111" s="272">
        <f t="shared" si="13"/>
        <v>0.16617886910269375</v>
      </c>
      <c r="U111" s="272">
        <f t="shared" si="13"/>
        <v>0.17637704044654934</v>
      </c>
      <c r="V111" s="272">
        <f t="shared" si="13"/>
        <v>0.17827768669300012</v>
      </c>
      <c r="W111" s="272">
        <f t="shared" si="13"/>
        <v>0.17424789102830865</v>
      </c>
      <c r="DA111" s="79"/>
    </row>
    <row r="112" spans="1:105" ht="12" customHeight="1" x14ac:dyDescent="0.25">
      <c r="A112" s="62" t="s">
        <v>192</v>
      </c>
      <c r="B112" s="273">
        <f t="shared" ref="B112:W112" si="14">IF(B$36=0,0,B$36/B$5)</f>
        <v>3.7238164413008062E-2</v>
      </c>
      <c r="C112" s="273">
        <f t="shared" si="14"/>
        <v>3.5545042941555915E-2</v>
      </c>
      <c r="D112" s="273">
        <f t="shared" si="14"/>
        <v>3.2498752370767686E-2</v>
      </c>
      <c r="E112" s="273">
        <f t="shared" si="14"/>
        <v>2.9121989458383287E-2</v>
      </c>
      <c r="F112" s="273">
        <f t="shared" si="14"/>
        <v>3.5220121684723701E-2</v>
      </c>
      <c r="G112" s="273">
        <f t="shared" si="14"/>
        <v>4.322921601593592E-2</v>
      </c>
      <c r="H112" s="273">
        <f t="shared" si="14"/>
        <v>4.3964066844330053E-2</v>
      </c>
      <c r="I112" s="273">
        <f t="shared" si="14"/>
        <v>4.4177714377434403E-2</v>
      </c>
      <c r="J112" s="273">
        <f t="shared" si="14"/>
        <v>4.6593708152439177E-2</v>
      </c>
      <c r="K112" s="273">
        <f t="shared" si="14"/>
        <v>5.18174459513275E-2</v>
      </c>
      <c r="L112" s="273">
        <f t="shared" si="14"/>
        <v>4.6825493216842221E-2</v>
      </c>
      <c r="M112" s="273">
        <f t="shared" si="14"/>
        <v>4.4215378558034722E-2</v>
      </c>
      <c r="N112" s="273">
        <f t="shared" si="14"/>
        <v>4.2958176597556311E-2</v>
      </c>
      <c r="O112" s="273">
        <f t="shared" si="14"/>
        <v>4.2258091242160699E-2</v>
      </c>
      <c r="P112" s="273">
        <f t="shared" si="14"/>
        <v>4.2185784325108479E-2</v>
      </c>
      <c r="Q112" s="273">
        <f t="shared" si="14"/>
        <v>4.2051664184697281E-2</v>
      </c>
      <c r="R112" s="273">
        <f t="shared" si="14"/>
        <v>4.8037992519449652E-2</v>
      </c>
      <c r="S112" s="273">
        <f t="shared" si="14"/>
        <v>5.0642791492972225E-2</v>
      </c>
      <c r="T112" s="273">
        <f t="shared" si="14"/>
        <v>5.3410769670553769E-2</v>
      </c>
      <c r="U112" s="273">
        <f t="shared" si="14"/>
        <v>5.27947292789804E-2</v>
      </c>
      <c r="V112" s="273">
        <f t="shared" si="14"/>
        <v>5.7345431635429558E-2</v>
      </c>
      <c r="W112" s="273">
        <f t="shared" si="14"/>
        <v>5.6253707179076892E-2</v>
      </c>
      <c r="DA112" s="80"/>
    </row>
    <row r="113" spans="1:105" ht="12" customHeight="1" x14ac:dyDescent="0.25">
      <c r="A113" s="62" t="s">
        <v>197</v>
      </c>
      <c r="B113" s="273">
        <f t="shared" ref="B113:W113" si="15">IF(B$40=0,0,B$40/B$5)</f>
        <v>7.5967387795779148E-2</v>
      </c>
      <c r="C113" s="273">
        <f t="shared" si="15"/>
        <v>8.5409084051403697E-2</v>
      </c>
      <c r="D113" s="273">
        <f t="shared" si="15"/>
        <v>9.195161811147709E-2</v>
      </c>
      <c r="E113" s="273">
        <f t="shared" si="15"/>
        <v>9.1541085266754141E-2</v>
      </c>
      <c r="F113" s="273">
        <f t="shared" si="15"/>
        <v>5.5161516469787571E-2</v>
      </c>
      <c r="G113" s="273">
        <f t="shared" si="15"/>
        <v>5.5281882210519023E-2</v>
      </c>
      <c r="H113" s="273">
        <f t="shared" si="15"/>
        <v>5.5592895825411597E-2</v>
      </c>
      <c r="I113" s="273">
        <f t="shared" si="15"/>
        <v>5.726496457582142E-2</v>
      </c>
      <c r="J113" s="273">
        <f t="shared" si="15"/>
        <v>5.5367976187738734E-2</v>
      </c>
      <c r="K113" s="273">
        <f t="shared" si="15"/>
        <v>5.8437271223923927E-2</v>
      </c>
      <c r="L113" s="273">
        <f t="shared" si="15"/>
        <v>6.3921862975992658E-2</v>
      </c>
      <c r="M113" s="273">
        <f t="shared" si="15"/>
        <v>5.9750260415323025E-2</v>
      </c>
      <c r="N113" s="273">
        <f t="shared" si="15"/>
        <v>6.0446639140533852E-2</v>
      </c>
      <c r="O113" s="273">
        <f t="shared" si="15"/>
        <v>5.9061514192661105E-2</v>
      </c>
      <c r="P113" s="273">
        <f t="shared" si="15"/>
        <v>5.8426763082199622E-2</v>
      </c>
      <c r="Q113" s="273">
        <f t="shared" si="15"/>
        <v>7.7954706944628999E-2</v>
      </c>
      <c r="R113" s="273">
        <f t="shared" si="15"/>
        <v>7.5774448135116329E-2</v>
      </c>
      <c r="S113" s="273">
        <f t="shared" si="15"/>
        <v>7.3163738060642108E-2</v>
      </c>
      <c r="T113" s="273">
        <f t="shared" si="15"/>
        <v>7.3904086555533044E-2</v>
      </c>
      <c r="U113" s="273">
        <f t="shared" si="15"/>
        <v>7.7662203128207707E-2</v>
      </c>
      <c r="V113" s="273">
        <f t="shared" si="15"/>
        <v>7.7443540190782506E-2</v>
      </c>
      <c r="W113" s="273">
        <f t="shared" si="15"/>
        <v>7.4263570308321106E-2</v>
      </c>
      <c r="DA113" s="80"/>
    </row>
    <row r="114" spans="1:105" ht="12" customHeight="1" x14ac:dyDescent="0.25">
      <c r="A114" s="63" t="s">
        <v>209</v>
      </c>
      <c r="B114" s="274">
        <f t="shared" ref="B114:W114" si="16">IF(B$51=0,0,B$51/B$5)</f>
        <v>2.7684222957354759E-2</v>
      </c>
      <c r="C114" s="274">
        <f t="shared" si="16"/>
        <v>2.8303636531034581E-2</v>
      </c>
      <c r="D114" s="274">
        <f t="shared" si="16"/>
        <v>2.6178775654625338E-2</v>
      </c>
      <c r="E114" s="274">
        <f t="shared" si="16"/>
        <v>2.7635598557880777E-2</v>
      </c>
      <c r="F114" s="274">
        <f t="shared" si="16"/>
        <v>2.9244449381418892E-2</v>
      </c>
      <c r="G114" s="274">
        <f t="shared" si="16"/>
        <v>2.7382374904546598E-2</v>
      </c>
      <c r="H114" s="274">
        <f t="shared" si="16"/>
        <v>2.8801184317492252E-2</v>
      </c>
      <c r="I114" s="274">
        <f t="shared" si="16"/>
        <v>3.1269846875855385E-2</v>
      </c>
      <c r="J114" s="274">
        <f t="shared" si="16"/>
        <v>3.8279335331649046E-2</v>
      </c>
      <c r="K114" s="274">
        <f t="shared" si="16"/>
        <v>3.6142348778284983E-2</v>
      </c>
      <c r="L114" s="274">
        <f t="shared" si="16"/>
        <v>4.2367299368940015E-2</v>
      </c>
      <c r="M114" s="274">
        <f t="shared" si="16"/>
        <v>4.1514713523797264E-2</v>
      </c>
      <c r="N114" s="274">
        <f t="shared" si="16"/>
        <v>4.0572552988701736E-2</v>
      </c>
      <c r="O114" s="274">
        <f t="shared" si="16"/>
        <v>4.2502342983759857E-2</v>
      </c>
      <c r="P114" s="274">
        <f t="shared" si="16"/>
        <v>4.3400356001767983E-2</v>
      </c>
      <c r="Q114" s="274">
        <f t="shared" si="16"/>
        <v>4.4323029478280491E-2</v>
      </c>
      <c r="R114" s="274">
        <f t="shared" si="16"/>
        <v>4.3563583429646953E-2</v>
      </c>
      <c r="S114" s="274">
        <f t="shared" si="16"/>
        <v>3.8653215307055837E-2</v>
      </c>
      <c r="T114" s="274">
        <f t="shared" si="16"/>
        <v>3.8864012876606929E-2</v>
      </c>
      <c r="U114" s="274">
        <f t="shared" si="16"/>
        <v>4.5920108039361245E-2</v>
      </c>
      <c r="V114" s="274">
        <f t="shared" si="16"/>
        <v>4.3488714866788035E-2</v>
      </c>
      <c r="W114" s="274">
        <f t="shared" si="16"/>
        <v>4.3730613540910658E-2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5">
        <f t="shared" ref="B117:W117" si="17">SUM(B$118:B$122,B$126:B$127,B$129:B$131,B$124,B$123)</f>
        <v>1</v>
      </c>
      <c r="C117" s="235">
        <f t="shared" si="17"/>
        <v>1</v>
      </c>
      <c r="D117" s="235">
        <f t="shared" si="17"/>
        <v>0.99999999999999978</v>
      </c>
      <c r="E117" s="235">
        <f t="shared" si="17"/>
        <v>1</v>
      </c>
      <c r="F117" s="235">
        <f t="shared" si="17"/>
        <v>1</v>
      </c>
      <c r="G117" s="235">
        <f t="shared" si="17"/>
        <v>1</v>
      </c>
      <c r="H117" s="235">
        <f t="shared" si="17"/>
        <v>0.99999999999999989</v>
      </c>
      <c r="I117" s="235">
        <f t="shared" si="17"/>
        <v>1</v>
      </c>
      <c r="J117" s="235">
        <f t="shared" si="17"/>
        <v>0.99999999999999978</v>
      </c>
      <c r="K117" s="235">
        <f t="shared" si="17"/>
        <v>1</v>
      </c>
      <c r="L117" s="235">
        <f t="shared" si="17"/>
        <v>0.99999999999999989</v>
      </c>
      <c r="M117" s="235">
        <f t="shared" si="17"/>
        <v>0.99999999999999989</v>
      </c>
      <c r="N117" s="235">
        <f t="shared" si="17"/>
        <v>1.0000000000000002</v>
      </c>
      <c r="O117" s="235">
        <f t="shared" si="17"/>
        <v>1</v>
      </c>
      <c r="P117" s="235">
        <f t="shared" si="17"/>
        <v>0.99999999999999989</v>
      </c>
      <c r="Q117" s="235">
        <f t="shared" si="17"/>
        <v>1.0000000000000002</v>
      </c>
      <c r="R117" s="235">
        <f t="shared" si="17"/>
        <v>0.99999999999999989</v>
      </c>
      <c r="S117" s="235">
        <f t="shared" si="17"/>
        <v>1.0000000000000002</v>
      </c>
      <c r="T117" s="235">
        <f t="shared" si="17"/>
        <v>1</v>
      </c>
      <c r="U117" s="235">
        <f t="shared" si="17"/>
        <v>0.99999999999999978</v>
      </c>
      <c r="V117" s="235">
        <f t="shared" si="17"/>
        <v>0.99999999999999989</v>
      </c>
      <c r="W117" s="235">
        <f t="shared" si="17"/>
        <v>1</v>
      </c>
      <c r="DA117" s="95"/>
    </row>
    <row r="118" spans="1:105" ht="12" customHeight="1" x14ac:dyDescent="0.25">
      <c r="A118" s="55" t="s">
        <v>92</v>
      </c>
      <c r="B118" s="269">
        <f t="shared" ref="B118:W118" si="18">IF(B$55=0,0,B$55/B$54)</f>
        <v>2.1748520155710554E-3</v>
      </c>
      <c r="C118" s="269">
        <f t="shared" si="18"/>
        <v>2.1520734533965009E-3</v>
      </c>
      <c r="D118" s="269">
        <f t="shared" si="18"/>
        <v>2.0864725266228714E-3</v>
      </c>
      <c r="E118" s="269">
        <f t="shared" si="18"/>
        <v>2.0726763678822913E-3</v>
      </c>
      <c r="F118" s="269">
        <f t="shared" si="18"/>
        <v>2.2236989048746944E-3</v>
      </c>
      <c r="G118" s="269">
        <f t="shared" si="18"/>
        <v>2.243729798857441E-3</v>
      </c>
      <c r="H118" s="269">
        <f t="shared" si="18"/>
        <v>2.2622369900214758E-3</v>
      </c>
      <c r="I118" s="269">
        <f t="shared" si="18"/>
        <v>2.2826337267892135E-3</v>
      </c>
      <c r="J118" s="269">
        <f t="shared" si="18"/>
        <v>2.4134441112953044E-3</v>
      </c>
      <c r="K118" s="269">
        <f t="shared" si="18"/>
        <v>2.3909929320630515E-3</v>
      </c>
      <c r="L118" s="269">
        <f t="shared" si="18"/>
        <v>2.4498445601724038E-3</v>
      </c>
      <c r="M118" s="269">
        <f t="shared" si="18"/>
        <v>2.4443711218714703E-3</v>
      </c>
      <c r="N118" s="269">
        <f t="shared" si="18"/>
        <v>2.4296867482127712E-3</v>
      </c>
      <c r="O118" s="269">
        <f t="shared" si="18"/>
        <v>2.4681735031870412E-3</v>
      </c>
      <c r="P118" s="269">
        <f t="shared" si="18"/>
        <v>2.4800093390681304E-3</v>
      </c>
      <c r="Q118" s="269">
        <f t="shared" si="18"/>
        <v>2.475781549674475E-3</v>
      </c>
      <c r="R118" s="269">
        <f t="shared" si="18"/>
        <v>2.5089942260323483E-3</v>
      </c>
      <c r="S118" s="269">
        <f t="shared" si="18"/>
        <v>2.4663159795202992E-3</v>
      </c>
      <c r="T118" s="269">
        <f t="shared" si="18"/>
        <v>2.4766134323082356E-3</v>
      </c>
      <c r="U118" s="269">
        <f t="shared" si="18"/>
        <v>2.545097264903659E-3</v>
      </c>
      <c r="V118" s="269">
        <f t="shared" si="18"/>
        <v>2.5397083533172733E-3</v>
      </c>
      <c r="W118" s="269">
        <f t="shared" si="18"/>
        <v>2.5364579653882266E-3</v>
      </c>
      <c r="DA118" s="76"/>
    </row>
    <row r="119" spans="1:105" ht="12" customHeight="1" x14ac:dyDescent="0.25">
      <c r="A119" s="202" t="s">
        <v>93</v>
      </c>
      <c r="B119" s="270">
        <f t="shared" ref="B119:W119" si="19">IF(B$56=0,0,B$56/B$54)</f>
        <v>1.6069851854162984E-3</v>
      </c>
      <c r="C119" s="270">
        <f t="shared" si="19"/>
        <v>1.5901542416566689E-3</v>
      </c>
      <c r="D119" s="270">
        <f t="shared" si="19"/>
        <v>1.5416821080493979E-3</v>
      </c>
      <c r="E119" s="270">
        <f t="shared" si="19"/>
        <v>1.5314882086240413E-3</v>
      </c>
      <c r="F119" s="270">
        <f t="shared" si="19"/>
        <v>1.6430778606432181E-3</v>
      </c>
      <c r="G119" s="270">
        <f t="shared" si="19"/>
        <v>1.657878568760577E-3</v>
      </c>
      <c r="H119" s="270">
        <f t="shared" si="19"/>
        <v>1.671553421951203E-3</v>
      </c>
      <c r="I119" s="270">
        <f t="shared" si="19"/>
        <v>1.68662444912083E-3</v>
      </c>
      <c r="J119" s="270">
        <f t="shared" si="19"/>
        <v>1.783279462195227E-3</v>
      </c>
      <c r="K119" s="270">
        <f t="shared" si="19"/>
        <v>1.7666904197394418E-3</v>
      </c>
      <c r="L119" s="270">
        <f t="shared" si="19"/>
        <v>1.8101755368105114E-3</v>
      </c>
      <c r="M119" s="270">
        <f t="shared" si="19"/>
        <v>1.8061312458886854E-3</v>
      </c>
      <c r="N119" s="270">
        <f t="shared" si="19"/>
        <v>1.7952810497568572E-3</v>
      </c>
      <c r="O119" s="270">
        <f t="shared" si="19"/>
        <v>1.823718683506463E-3</v>
      </c>
      <c r="P119" s="270">
        <f t="shared" si="19"/>
        <v>1.832464112060567E-3</v>
      </c>
      <c r="Q119" s="270">
        <f t="shared" si="19"/>
        <v>1.829340223688383E-3</v>
      </c>
      <c r="R119" s="270">
        <f t="shared" si="19"/>
        <v>1.8538808721982613E-3</v>
      </c>
      <c r="S119" s="270">
        <f t="shared" si="19"/>
        <v>1.8223461703457315E-3</v>
      </c>
      <c r="T119" s="270">
        <f t="shared" si="19"/>
        <v>1.829954896805857E-3</v>
      </c>
      <c r="U119" s="270">
        <f t="shared" si="19"/>
        <v>1.8805571923337582E-3</v>
      </c>
      <c r="V119" s="270">
        <f t="shared" si="19"/>
        <v>1.8765753576972697E-3</v>
      </c>
      <c r="W119" s="270">
        <f t="shared" si="19"/>
        <v>1.8741736654389288E-3</v>
      </c>
      <c r="DA119" s="77"/>
    </row>
    <row r="120" spans="1:105" ht="12" customHeight="1" x14ac:dyDescent="0.25">
      <c r="A120" s="202" t="s">
        <v>94</v>
      </c>
      <c r="B120" s="270">
        <f t="shared" ref="B120:W120" si="20">IF(B$57=0,0,B$57/B$54)</f>
        <v>4.0174629635407459E-2</v>
      </c>
      <c r="C120" s="270">
        <f t="shared" si="20"/>
        <v>3.9753856041416714E-2</v>
      </c>
      <c r="D120" s="270">
        <f t="shared" si="20"/>
        <v>3.8542052701234945E-2</v>
      </c>
      <c r="E120" s="270">
        <f t="shared" si="20"/>
        <v>3.8287205215601021E-2</v>
      </c>
      <c r="F120" s="270">
        <f t="shared" si="20"/>
        <v>4.1076946516080452E-2</v>
      </c>
      <c r="G120" s="270">
        <f t="shared" si="20"/>
        <v>4.1446964219014421E-2</v>
      </c>
      <c r="H120" s="270">
        <f t="shared" si="20"/>
        <v>4.178883554878008E-2</v>
      </c>
      <c r="I120" s="270">
        <f t="shared" si="20"/>
        <v>4.2165611228020754E-2</v>
      </c>
      <c r="J120" s="270">
        <f t="shared" si="20"/>
        <v>4.4581986554880666E-2</v>
      </c>
      <c r="K120" s="270">
        <f t="shared" si="20"/>
        <v>4.416726049348605E-2</v>
      </c>
      <c r="L120" s="270">
        <f t="shared" si="20"/>
        <v>4.5254388420262796E-2</v>
      </c>
      <c r="M120" s="270">
        <f t="shared" si="20"/>
        <v>4.5153281147217131E-2</v>
      </c>
      <c r="N120" s="270">
        <f t="shared" si="20"/>
        <v>4.4882026243921437E-2</v>
      </c>
      <c r="O120" s="270">
        <f t="shared" si="20"/>
        <v>4.5592967087661564E-2</v>
      </c>
      <c r="P120" s="270">
        <f t="shared" si="20"/>
        <v>4.5811602801514202E-2</v>
      </c>
      <c r="Q120" s="270">
        <f t="shared" si="20"/>
        <v>4.5733505592209567E-2</v>
      </c>
      <c r="R120" s="270">
        <f t="shared" si="20"/>
        <v>4.6347021804956541E-2</v>
      </c>
      <c r="S120" s="270">
        <f t="shared" si="20"/>
        <v>4.5558654258643291E-2</v>
      </c>
      <c r="T120" s="270">
        <f t="shared" si="20"/>
        <v>4.5748872420146455E-2</v>
      </c>
      <c r="U120" s="270">
        <f t="shared" si="20"/>
        <v>4.7013929808343964E-2</v>
      </c>
      <c r="V120" s="270">
        <f t="shared" si="20"/>
        <v>4.6914383942431727E-2</v>
      </c>
      <c r="W120" s="270">
        <f t="shared" si="20"/>
        <v>4.6854341635973212E-2</v>
      </c>
      <c r="DA120" s="77"/>
    </row>
    <row r="121" spans="1:105" ht="12" customHeight="1" x14ac:dyDescent="0.25">
      <c r="A121" s="202" t="s">
        <v>95</v>
      </c>
      <c r="B121" s="270">
        <f t="shared" ref="B121:W121" si="21">IF(B$58=0,0,B$58/B$54)</f>
        <v>1.0043657408851869E-3</v>
      </c>
      <c r="C121" s="270">
        <f t="shared" si="21"/>
        <v>9.9384640103541847E-4</v>
      </c>
      <c r="D121" s="270">
        <f t="shared" si="21"/>
        <v>9.6355131753087387E-4</v>
      </c>
      <c r="E121" s="270">
        <f t="shared" si="21"/>
        <v>9.57180130390026E-4</v>
      </c>
      <c r="F121" s="270">
        <f t="shared" si="21"/>
        <v>1.0269236629020114E-3</v>
      </c>
      <c r="G121" s="270">
        <f t="shared" si="21"/>
        <v>1.0361741054753608E-3</v>
      </c>
      <c r="H121" s="270">
        <f t="shared" si="21"/>
        <v>1.0447208887195019E-3</v>
      </c>
      <c r="I121" s="270">
        <f t="shared" si="21"/>
        <v>1.0541402807005193E-3</v>
      </c>
      <c r="J121" s="270">
        <f t="shared" si="21"/>
        <v>1.1145496638720167E-3</v>
      </c>
      <c r="K121" s="270">
        <f t="shared" si="21"/>
        <v>1.1041815123371515E-3</v>
      </c>
      <c r="L121" s="270">
        <f t="shared" si="21"/>
        <v>1.13135971050657E-3</v>
      </c>
      <c r="M121" s="270">
        <f t="shared" si="21"/>
        <v>1.1288320286804287E-3</v>
      </c>
      <c r="N121" s="270">
        <f t="shared" si="21"/>
        <v>1.1220506560980358E-3</v>
      </c>
      <c r="O121" s="270">
        <f t="shared" si="21"/>
        <v>1.1398241771915394E-3</v>
      </c>
      <c r="P121" s="270">
        <f t="shared" si="21"/>
        <v>1.1452900700378546E-3</v>
      </c>
      <c r="Q121" s="270">
        <f t="shared" si="21"/>
        <v>1.14333763980524E-3</v>
      </c>
      <c r="R121" s="270">
        <f t="shared" si="21"/>
        <v>1.1586755451239133E-3</v>
      </c>
      <c r="S121" s="270">
        <f t="shared" si="21"/>
        <v>1.1389663564660825E-3</v>
      </c>
      <c r="T121" s="270">
        <f t="shared" si="21"/>
        <v>1.1437218105036613E-3</v>
      </c>
      <c r="U121" s="270">
        <f t="shared" si="21"/>
        <v>1.1753482452085992E-3</v>
      </c>
      <c r="V121" s="270">
        <f t="shared" si="21"/>
        <v>1.1728595985607934E-3</v>
      </c>
      <c r="W121" s="270">
        <f t="shared" si="21"/>
        <v>1.1713585408993307E-3</v>
      </c>
      <c r="DA121" s="77"/>
    </row>
    <row r="122" spans="1:105" ht="12" customHeight="1" x14ac:dyDescent="0.25">
      <c r="A122" s="56" t="s">
        <v>96</v>
      </c>
      <c r="B122" s="271">
        <f t="shared" ref="B122:W122" si="22">IF(B$59=0,0,B$59/B$54)</f>
        <v>1.6184332873307424E-3</v>
      </c>
      <c r="C122" s="271">
        <f t="shared" si="22"/>
        <v>1.5914493516913128E-3</v>
      </c>
      <c r="D122" s="271">
        <f t="shared" si="22"/>
        <v>1.5465828845689172E-3</v>
      </c>
      <c r="E122" s="271">
        <f t="shared" si="22"/>
        <v>1.5239629048067933E-3</v>
      </c>
      <c r="F122" s="271">
        <f t="shared" si="22"/>
        <v>1.6483348902517764E-3</v>
      </c>
      <c r="G122" s="271">
        <f t="shared" si="22"/>
        <v>1.7141448027209944E-3</v>
      </c>
      <c r="H122" s="271">
        <f t="shared" si="22"/>
        <v>1.7223419443596652E-3</v>
      </c>
      <c r="I122" s="271">
        <f t="shared" si="22"/>
        <v>1.7133729105421188E-3</v>
      </c>
      <c r="J122" s="271">
        <f t="shared" si="22"/>
        <v>1.7622089066984578E-3</v>
      </c>
      <c r="K122" s="271">
        <f t="shared" si="22"/>
        <v>1.7889261564555589E-3</v>
      </c>
      <c r="L122" s="271">
        <f t="shared" si="22"/>
        <v>1.7633799402567976E-3</v>
      </c>
      <c r="M122" s="271">
        <f t="shared" si="22"/>
        <v>1.7634936351602372E-3</v>
      </c>
      <c r="N122" s="271">
        <f t="shared" si="22"/>
        <v>1.7561240978763916E-3</v>
      </c>
      <c r="O122" s="271">
        <f t="shared" si="22"/>
        <v>1.758023047365618E-3</v>
      </c>
      <c r="P122" s="271">
        <f t="shared" si="22"/>
        <v>1.7546136371837722E-3</v>
      </c>
      <c r="Q122" s="271">
        <f t="shared" si="22"/>
        <v>1.7410341576052665E-3</v>
      </c>
      <c r="R122" s="271">
        <f t="shared" si="22"/>
        <v>1.7658282595575667E-3</v>
      </c>
      <c r="S122" s="271">
        <f t="shared" si="22"/>
        <v>1.7777226241571381E-3</v>
      </c>
      <c r="T122" s="271">
        <f t="shared" si="22"/>
        <v>1.7866481112302763E-3</v>
      </c>
      <c r="U122" s="271">
        <f t="shared" si="22"/>
        <v>1.7720926674845267E-3</v>
      </c>
      <c r="V122" s="271">
        <f t="shared" si="22"/>
        <v>1.7899305917800686E-3</v>
      </c>
      <c r="W122" s="271">
        <f t="shared" si="22"/>
        <v>1.7900499055769799E-3</v>
      </c>
      <c r="DA122" s="78"/>
    </row>
    <row r="123" spans="1:105" ht="12" customHeight="1" x14ac:dyDescent="0.25">
      <c r="A123" s="203" t="s">
        <v>222</v>
      </c>
      <c r="B123" s="272">
        <f t="shared" ref="B123:W123" si="23">IF(B$65=0,0,B$65/B$54)</f>
        <v>0.19487673977249628</v>
      </c>
      <c r="C123" s="272">
        <f t="shared" si="23"/>
        <v>0.19518799444797014</v>
      </c>
      <c r="D123" s="272">
        <f t="shared" si="23"/>
        <v>0.20465537713096943</v>
      </c>
      <c r="E123" s="272">
        <f t="shared" si="23"/>
        <v>0.21082154831940619</v>
      </c>
      <c r="F123" s="272">
        <f t="shared" si="23"/>
        <v>0.20291438826847316</v>
      </c>
      <c r="G123" s="272">
        <f t="shared" si="23"/>
        <v>0.18764157093171135</v>
      </c>
      <c r="H123" s="272">
        <f t="shared" si="23"/>
        <v>0.18392080613795983</v>
      </c>
      <c r="I123" s="272">
        <f t="shared" si="23"/>
        <v>0.18345706168859505</v>
      </c>
      <c r="J123" s="272">
        <f t="shared" si="23"/>
        <v>0.15767119179910816</v>
      </c>
      <c r="K123" s="272">
        <f t="shared" si="23"/>
        <v>0.15323513268563099</v>
      </c>
      <c r="L123" s="272">
        <f t="shared" si="23"/>
        <v>0.14672428073615407</v>
      </c>
      <c r="M123" s="272">
        <f t="shared" si="23"/>
        <v>0.14906072841555848</v>
      </c>
      <c r="N123" s="272">
        <f t="shared" si="23"/>
        <v>0.15112334261003116</v>
      </c>
      <c r="O123" s="272">
        <f t="shared" si="23"/>
        <v>0.14675586960241793</v>
      </c>
      <c r="P123" s="272">
        <f t="shared" si="23"/>
        <v>0.14685230764846793</v>
      </c>
      <c r="Q123" s="272">
        <f t="shared" si="23"/>
        <v>0.13470374106419883</v>
      </c>
      <c r="R123" s="272">
        <f t="shared" si="23"/>
        <v>0.1283892457150112</v>
      </c>
      <c r="S123" s="272">
        <f t="shared" si="23"/>
        <v>0.13255726406667878</v>
      </c>
      <c r="T123" s="272">
        <f t="shared" si="23"/>
        <v>0.12989724035963579</v>
      </c>
      <c r="U123" s="272">
        <f t="shared" si="23"/>
        <v>0.12403333792245212</v>
      </c>
      <c r="V123" s="272">
        <f t="shared" si="23"/>
        <v>0.1215746470433819</v>
      </c>
      <c r="W123" s="272">
        <f t="shared" si="23"/>
        <v>0.12399079766796814</v>
      </c>
      <c r="DA123" s="79"/>
    </row>
    <row r="124" spans="1:105" ht="12" customHeight="1" x14ac:dyDescent="0.25">
      <c r="A124" s="203" t="s">
        <v>228</v>
      </c>
      <c r="B124" s="272">
        <f t="shared" ref="B124:W124" si="24">IF(B$71=0,0,B$71/B$54)</f>
        <v>0.29837929294676269</v>
      </c>
      <c r="C124" s="272">
        <f t="shared" si="24"/>
        <v>0.29525418317960334</v>
      </c>
      <c r="D124" s="272">
        <f t="shared" si="24"/>
        <v>0.28625404983387376</v>
      </c>
      <c r="E124" s="272">
        <f t="shared" si="24"/>
        <v>0.28436128284976464</v>
      </c>
      <c r="F124" s="272">
        <f t="shared" si="24"/>
        <v>0.30508085249597255</v>
      </c>
      <c r="G124" s="272">
        <f t="shared" si="24"/>
        <v>0.30782899533092029</v>
      </c>
      <c r="H124" s="272">
        <f t="shared" si="24"/>
        <v>0.31036809342790295</v>
      </c>
      <c r="I124" s="272">
        <f t="shared" si="24"/>
        <v>0.31316642814291157</v>
      </c>
      <c r="J124" s="272">
        <f t="shared" si="24"/>
        <v>0.3311129871545474</v>
      </c>
      <c r="K124" s="272">
        <f t="shared" si="24"/>
        <v>0.32803279276100777</v>
      </c>
      <c r="L124" s="272">
        <f t="shared" si="24"/>
        <v>0.3361069546158425</v>
      </c>
      <c r="M124" s="272">
        <f t="shared" si="24"/>
        <v>0.33535602506361206</v>
      </c>
      <c r="N124" s="272">
        <f t="shared" si="24"/>
        <v>0.3333413992415889</v>
      </c>
      <c r="O124" s="272">
        <f t="shared" si="24"/>
        <v>0.33862159791939317</v>
      </c>
      <c r="P124" s="272">
        <f t="shared" si="24"/>
        <v>0.34024541798455077</v>
      </c>
      <c r="Q124" s="272">
        <f t="shared" si="24"/>
        <v>0.33966538550373149</v>
      </c>
      <c r="R124" s="272">
        <f t="shared" si="24"/>
        <v>0.34422200582436963</v>
      </c>
      <c r="S124" s="272">
        <f t="shared" si="24"/>
        <v>0.33836675455793869</v>
      </c>
      <c r="T124" s="272">
        <f t="shared" si="24"/>
        <v>0.33977951582170207</v>
      </c>
      <c r="U124" s="272">
        <f t="shared" si="24"/>
        <v>0.34917517005555648</v>
      </c>
      <c r="V124" s="272">
        <f t="shared" si="24"/>
        <v>0.3484358371642215</v>
      </c>
      <c r="W124" s="272">
        <f t="shared" si="24"/>
        <v>0.3479898994888635</v>
      </c>
      <c r="DA124" s="79"/>
    </row>
    <row r="125" spans="1:105" ht="12" customHeight="1" x14ac:dyDescent="0.25">
      <c r="A125" s="203" t="s">
        <v>181</v>
      </c>
      <c r="B125" s="272">
        <f t="shared" ref="B125:W125" si="25">IF(B$72=0,0,B$72/B$54)</f>
        <v>0.30983165370929844</v>
      </c>
      <c r="C125" s="272">
        <f t="shared" si="25"/>
        <v>0.30420824189831158</v>
      </c>
      <c r="D125" s="272">
        <f t="shared" si="25"/>
        <v>0.29436943354081724</v>
      </c>
      <c r="E125" s="272">
        <f t="shared" si="25"/>
        <v>0.28996263389142785</v>
      </c>
      <c r="F125" s="272">
        <f t="shared" si="25"/>
        <v>0.31348445600371011</v>
      </c>
      <c r="G125" s="272">
        <f t="shared" si="25"/>
        <v>0.32574486040478345</v>
      </c>
      <c r="H125" s="272">
        <f t="shared" si="25"/>
        <v>0.32730259155711583</v>
      </c>
      <c r="I125" s="272">
        <f t="shared" si="25"/>
        <v>0.32559817506661587</v>
      </c>
      <c r="J125" s="272">
        <f t="shared" si="25"/>
        <v>0.33500136287473337</v>
      </c>
      <c r="K125" s="272">
        <f t="shared" si="25"/>
        <v>0.34012970945454568</v>
      </c>
      <c r="L125" s="272">
        <f t="shared" si="25"/>
        <v>0.33525495029318098</v>
      </c>
      <c r="M125" s="272">
        <f t="shared" si="25"/>
        <v>0.33526555121307</v>
      </c>
      <c r="N125" s="272">
        <f t="shared" si="25"/>
        <v>0.33400431472688841</v>
      </c>
      <c r="O125" s="272">
        <f t="shared" si="25"/>
        <v>0.33422648599614363</v>
      </c>
      <c r="P125" s="272">
        <f t="shared" si="25"/>
        <v>0.33357500034511184</v>
      </c>
      <c r="Q125" s="272">
        <f t="shared" si="25"/>
        <v>0.33100320347452761</v>
      </c>
      <c r="R125" s="272">
        <f t="shared" si="25"/>
        <v>0.33571919677525841</v>
      </c>
      <c r="S125" s="272">
        <f t="shared" si="25"/>
        <v>0.33795618421549445</v>
      </c>
      <c r="T125" s="272">
        <f t="shared" si="25"/>
        <v>0.33968317826957684</v>
      </c>
      <c r="U125" s="272">
        <f t="shared" si="25"/>
        <v>0.33693777217266674</v>
      </c>
      <c r="V125" s="272">
        <f t="shared" si="25"/>
        <v>0.34030702295446724</v>
      </c>
      <c r="W125" s="272">
        <f t="shared" si="25"/>
        <v>0.3403303410248692</v>
      </c>
      <c r="DA125" s="79"/>
    </row>
    <row r="126" spans="1:105" ht="12" customHeight="1" x14ac:dyDescent="0.25">
      <c r="A126" s="62" t="s">
        <v>183</v>
      </c>
      <c r="B126" s="273">
        <f t="shared" ref="B126:W126" si="26">IF(B$73=0,0,B$73/B$54)</f>
        <v>0.18215293458871123</v>
      </c>
      <c r="C126" s="273">
        <f t="shared" si="26"/>
        <v>0.17268427431298058</v>
      </c>
      <c r="D126" s="273">
        <f t="shared" si="26"/>
        <v>0.16303753154062939</v>
      </c>
      <c r="E126" s="273">
        <f t="shared" si="26"/>
        <v>0.14877814689890412</v>
      </c>
      <c r="F126" s="273">
        <f t="shared" si="26"/>
        <v>0.17127176221170737</v>
      </c>
      <c r="G126" s="273">
        <f t="shared" si="26"/>
        <v>0.19942469434482821</v>
      </c>
      <c r="H126" s="273">
        <f t="shared" si="26"/>
        <v>0.19775308658714916</v>
      </c>
      <c r="I126" s="273">
        <f t="shared" si="26"/>
        <v>0.19065140000505496</v>
      </c>
      <c r="J126" s="273">
        <f t="shared" si="26"/>
        <v>0.18390946161110644</v>
      </c>
      <c r="K126" s="273">
        <f t="shared" si="26"/>
        <v>0.20037169129691182</v>
      </c>
      <c r="L126" s="273">
        <f t="shared" si="26"/>
        <v>0.17600613172603519</v>
      </c>
      <c r="M126" s="273">
        <f t="shared" si="26"/>
        <v>0.17291353484380034</v>
      </c>
      <c r="N126" s="273">
        <f t="shared" si="26"/>
        <v>0.17177171093144533</v>
      </c>
      <c r="O126" s="273">
        <f t="shared" si="26"/>
        <v>0.16663167750092295</v>
      </c>
      <c r="P126" s="273">
        <f t="shared" si="26"/>
        <v>0.16442058220012787</v>
      </c>
      <c r="Q126" s="273">
        <f t="shared" si="26"/>
        <v>0.16114946364823945</v>
      </c>
      <c r="R126" s="273">
        <f t="shared" si="26"/>
        <v>0.17605893890174457</v>
      </c>
      <c r="S126" s="273">
        <f t="shared" si="26"/>
        <v>0.1916664046278542</v>
      </c>
      <c r="T126" s="273">
        <f t="shared" si="26"/>
        <v>0.19661740628042143</v>
      </c>
      <c r="U126" s="273">
        <f t="shared" si="26"/>
        <v>0.18020126405469469</v>
      </c>
      <c r="V126" s="273">
        <f t="shared" si="26"/>
        <v>0.19353615612210065</v>
      </c>
      <c r="W126" s="273">
        <f t="shared" si="26"/>
        <v>0.19147845592495166</v>
      </c>
      <c r="DA126" s="80"/>
    </row>
    <row r="127" spans="1:105" ht="12" customHeight="1" x14ac:dyDescent="0.25">
      <c r="A127" s="62" t="s">
        <v>189</v>
      </c>
      <c r="B127" s="273">
        <f t="shared" ref="B127:W127" si="27">IF(B$78=0,0,B$78/B$54)</f>
        <v>0.12767871912058715</v>
      </c>
      <c r="C127" s="273">
        <f t="shared" si="27"/>
        <v>0.13152396758533105</v>
      </c>
      <c r="D127" s="273">
        <f t="shared" si="27"/>
        <v>0.13133190200018793</v>
      </c>
      <c r="E127" s="273">
        <f t="shared" si="27"/>
        <v>0.14118448699252376</v>
      </c>
      <c r="F127" s="273">
        <f t="shared" si="27"/>
        <v>0.1422126937920028</v>
      </c>
      <c r="G127" s="273">
        <f t="shared" si="27"/>
        <v>0.12632016605995519</v>
      </c>
      <c r="H127" s="273">
        <f t="shared" si="27"/>
        <v>0.12954950496996676</v>
      </c>
      <c r="I127" s="273">
        <f t="shared" si="27"/>
        <v>0.13494677506156083</v>
      </c>
      <c r="J127" s="273">
        <f t="shared" si="27"/>
        <v>0.15109190126362682</v>
      </c>
      <c r="K127" s="273">
        <f t="shared" si="27"/>
        <v>0.13975801815763381</v>
      </c>
      <c r="L127" s="273">
        <f t="shared" si="27"/>
        <v>0.15924881856714576</v>
      </c>
      <c r="M127" s="273">
        <f t="shared" si="27"/>
        <v>0.16235201636926963</v>
      </c>
      <c r="N127" s="273">
        <f t="shared" si="27"/>
        <v>0.16223260379544296</v>
      </c>
      <c r="O127" s="273">
        <f t="shared" si="27"/>
        <v>0.16759480849522077</v>
      </c>
      <c r="P127" s="273">
        <f t="shared" si="27"/>
        <v>0.16915441814498386</v>
      </c>
      <c r="Q127" s="273">
        <f t="shared" si="27"/>
        <v>0.1698537398262881</v>
      </c>
      <c r="R127" s="273">
        <f t="shared" si="27"/>
        <v>0.15966025787351393</v>
      </c>
      <c r="S127" s="273">
        <f t="shared" si="27"/>
        <v>0.14628977958764022</v>
      </c>
      <c r="T127" s="273">
        <f t="shared" si="27"/>
        <v>0.14306577198915543</v>
      </c>
      <c r="U127" s="273">
        <f t="shared" si="27"/>
        <v>0.15673650811797193</v>
      </c>
      <c r="V127" s="273">
        <f t="shared" si="27"/>
        <v>0.14677086683236651</v>
      </c>
      <c r="W127" s="273">
        <f t="shared" si="27"/>
        <v>0.14885188509991751</v>
      </c>
      <c r="DA127" s="80"/>
    </row>
    <row r="128" spans="1:105" ht="12" customHeight="1" x14ac:dyDescent="0.25">
      <c r="A128" s="203" t="s">
        <v>191</v>
      </c>
      <c r="B128" s="272">
        <f t="shared" ref="B128:W128" si="28">IF(B$79=0,0,B$79/B$54)</f>
        <v>0.15033304770683187</v>
      </c>
      <c r="C128" s="272">
        <f t="shared" si="28"/>
        <v>0.15926820098491817</v>
      </c>
      <c r="D128" s="272">
        <f t="shared" si="28"/>
        <v>0.1700407979563324</v>
      </c>
      <c r="E128" s="272">
        <f t="shared" si="28"/>
        <v>0.17048202211209704</v>
      </c>
      <c r="F128" s="272">
        <f t="shared" si="28"/>
        <v>0.13090132139709201</v>
      </c>
      <c r="G128" s="272">
        <f t="shared" si="28"/>
        <v>0.13068568183775606</v>
      </c>
      <c r="H128" s="272">
        <f t="shared" si="28"/>
        <v>0.12991882008318933</v>
      </c>
      <c r="I128" s="272">
        <f t="shared" si="28"/>
        <v>0.12887595250670419</v>
      </c>
      <c r="J128" s="272">
        <f t="shared" si="28"/>
        <v>0.12455898947266923</v>
      </c>
      <c r="K128" s="272">
        <f t="shared" si="28"/>
        <v>0.12738431358473443</v>
      </c>
      <c r="L128" s="272">
        <f t="shared" si="28"/>
        <v>0.12950466618681339</v>
      </c>
      <c r="M128" s="272">
        <f t="shared" si="28"/>
        <v>0.12802158612894149</v>
      </c>
      <c r="N128" s="272">
        <f t="shared" si="28"/>
        <v>0.12954577462562628</v>
      </c>
      <c r="O128" s="272">
        <f t="shared" si="28"/>
        <v>0.12761333998313296</v>
      </c>
      <c r="P128" s="272">
        <f t="shared" si="28"/>
        <v>0.12630329406200499</v>
      </c>
      <c r="Q128" s="272">
        <f t="shared" si="28"/>
        <v>0.14170467079455931</v>
      </c>
      <c r="R128" s="272">
        <f t="shared" si="28"/>
        <v>0.138035150977492</v>
      </c>
      <c r="S128" s="272">
        <f t="shared" si="28"/>
        <v>0.13835579177075577</v>
      </c>
      <c r="T128" s="272">
        <f t="shared" si="28"/>
        <v>0.13765425487809088</v>
      </c>
      <c r="U128" s="272">
        <f t="shared" si="28"/>
        <v>0.13546669467105005</v>
      </c>
      <c r="V128" s="272">
        <f t="shared" si="28"/>
        <v>0.1353890349941422</v>
      </c>
      <c r="W128" s="272">
        <f t="shared" si="28"/>
        <v>0.13346258010502252</v>
      </c>
      <c r="DA128" s="79"/>
    </row>
    <row r="129" spans="1:105" ht="12" customHeight="1" x14ac:dyDescent="0.25">
      <c r="A129" s="62" t="s">
        <v>192</v>
      </c>
      <c r="B129" s="273">
        <f t="shared" ref="B129:W129" si="29">IF(B$80=0,0,B$80/B$54)</f>
        <v>3.9734088159442994E-2</v>
      </c>
      <c r="C129" s="273">
        <f t="shared" si="29"/>
        <v>3.7928982115045529E-2</v>
      </c>
      <c r="D129" s="273">
        <f t="shared" si="29"/>
        <v>3.6686882502070653E-2</v>
      </c>
      <c r="E129" s="273">
        <f t="shared" si="29"/>
        <v>3.3478220275898272E-2</v>
      </c>
      <c r="F129" s="273">
        <f t="shared" si="29"/>
        <v>3.8539758034901568E-2</v>
      </c>
      <c r="G129" s="273">
        <f t="shared" si="29"/>
        <v>4.4874761414164521E-2</v>
      </c>
      <c r="H129" s="273">
        <f t="shared" si="29"/>
        <v>4.4498614420180868E-2</v>
      </c>
      <c r="I129" s="273">
        <f t="shared" si="29"/>
        <v>4.2900585188863083E-2</v>
      </c>
      <c r="J129" s="273">
        <f t="shared" si="29"/>
        <v>4.1383506885740308E-2</v>
      </c>
      <c r="K129" s="273">
        <f t="shared" si="29"/>
        <v>4.5087855697318886E-2</v>
      </c>
      <c r="L129" s="273">
        <f t="shared" si="29"/>
        <v>3.960509100732975E-2</v>
      </c>
      <c r="M129" s="273">
        <f t="shared" si="29"/>
        <v>3.8909191496507331E-2</v>
      </c>
      <c r="N129" s="273">
        <f t="shared" si="29"/>
        <v>3.8652257039055837E-2</v>
      </c>
      <c r="O129" s="273">
        <f t="shared" si="29"/>
        <v>3.749564113141559E-2</v>
      </c>
      <c r="P129" s="273">
        <f t="shared" si="29"/>
        <v>3.6998098064278707E-2</v>
      </c>
      <c r="Q129" s="273">
        <f t="shared" si="29"/>
        <v>3.6262027413371138E-2</v>
      </c>
      <c r="R129" s="273">
        <f t="shared" si="29"/>
        <v>3.9616973735387577E-2</v>
      </c>
      <c r="S129" s="273">
        <f t="shared" si="29"/>
        <v>4.3128982631978265E-2</v>
      </c>
      <c r="T129" s="273">
        <f t="shared" si="29"/>
        <v>4.4242807410862527E-2</v>
      </c>
      <c r="U129" s="273">
        <f t="shared" si="29"/>
        <v>4.0549084242309623E-2</v>
      </c>
      <c r="V129" s="273">
        <f t="shared" si="29"/>
        <v>4.3549716144865157E-2</v>
      </c>
      <c r="W129" s="273">
        <f t="shared" si="29"/>
        <v>4.3086690210628137E-2</v>
      </c>
      <c r="DA129" s="80"/>
    </row>
    <row r="130" spans="1:105" ht="12" customHeight="1" x14ac:dyDescent="0.25">
      <c r="A130" s="62" t="s">
        <v>197</v>
      </c>
      <c r="B130" s="273">
        <f t="shared" ref="B130:W130" si="30">IF(B$84=0,0,B$84/B$54)</f>
        <v>8.105917494863582E-2</v>
      </c>
      <c r="C130" s="273">
        <f t="shared" si="30"/>
        <v>9.1137310672955205E-2</v>
      </c>
      <c r="D130" s="273">
        <f t="shared" si="30"/>
        <v>0.10380146816237146</v>
      </c>
      <c r="E130" s="273">
        <f t="shared" si="30"/>
        <v>0.10523431516362201</v>
      </c>
      <c r="F130" s="273">
        <f t="shared" si="30"/>
        <v>6.0360708478356638E-2</v>
      </c>
      <c r="G130" s="273">
        <f t="shared" si="30"/>
        <v>5.7386219398669849E-2</v>
      </c>
      <c r="H130" s="273">
        <f t="shared" si="30"/>
        <v>5.6268835287591641E-2</v>
      </c>
      <c r="I130" s="273">
        <f t="shared" si="30"/>
        <v>5.5609497361799168E-2</v>
      </c>
      <c r="J130" s="273">
        <f t="shared" si="30"/>
        <v>4.917661878978058E-2</v>
      </c>
      <c r="K130" s="273">
        <f t="shared" si="30"/>
        <v>5.0847956782051139E-2</v>
      </c>
      <c r="L130" s="273">
        <f t="shared" si="30"/>
        <v>5.4065232987480331E-2</v>
      </c>
      <c r="M130" s="273">
        <f t="shared" si="30"/>
        <v>5.2579767499096167E-2</v>
      </c>
      <c r="N130" s="273">
        <f t="shared" si="30"/>
        <v>5.4387760800347303E-2</v>
      </c>
      <c r="O130" s="273">
        <f t="shared" si="30"/>
        <v>5.2405332937437245E-2</v>
      </c>
      <c r="P130" s="273">
        <f t="shared" si="30"/>
        <v>5.1241885025401744E-2</v>
      </c>
      <c r="Q130" s="273">
        <f t="shared" si="30"/>
        <v>6.7221970284261245E-2</v>
      </c>
      <c r="R130" s="273">
        <f t="shared" si="30"/>
        <v>6.2491252530316704E-2</v>
      </c>
      <c r="S130" s="273">
        <f t="shared" si="30"/>
        <v>6.2308523979092534E-2</v>
      </c>
      <c r="T130" s="273">
        <f t="shared" si="30"/>
        <v>6.1218445053691437E-2</v>
      </c>
      <c r="U130" s="273">
        <f t="shared" si="30"/>
        <v>5.9648591063859266E-2</v>
      </c>
      <c r="V130" s="273">
        <f t="shared" si="30"/>
        <v>5.8812778915039624E-2</v>
      </c>
      <c r="W130" s="273">
        <f t="shared" si="30"/>
        <v>5.6881076968380948E-2</v>
      </c>
      <c r="DA130" s="80"/>
    </row>
    <row r="131" spans="1:105" ht="12" customHeight="1" x14ac:dyDescent="0.25">
      <c r="A131" s="63" t="s">
        <v>209</v>
      </c>
      <c r="B131" s="274">
        <f t="shared" ref="B131:W131" si="31">IF(B$95=0,0,B$95/B$54)</f>
        <v>2.9539784598753054E-2</v>
      </c>
      <c r="C131" s="274">
        <f t="shared" si="31"/>
        <v>3.0201908196917433E-2</v>
      </c>
      <c r="D131" s="274">
        <f t="shared" si="31"/>
        <v>2.9552447291890306E-2</v>
      </c>
      <c r="E131" s="274">
        <f t="shared" si="31"/>
        <v>3.1769486672576765E-2</v>
      </c>
      <c r="F131" s="274">
        <f t="shared" si="31"/>
        <v>3.2000854883833793E-2</v>
      </c>
      <c r="G131" s="274">
        <f t="shared" si="31"/>
        <v>2.8424701024921683E-2</v>
      </c>
      <c r="H131" s="274">
        <f t="shared" si="31"/>
        <v>2.9151370375416819E-2</v>
      </c>
      <c r="I131" s="274">
        <f t="shared" si="31"/>
        <v>3.0365869956041947E-2</v>
      </c>
      <c r="J131" s="274">
        <f t="shared" si="31"/>
        <v>3.3998863797148338E-2</v>
      </c>
      <c r="K131" s="274">
        <f t="shared" si="31"/>
        <v>3.1448501105364408E-2</v>
      </c>
      <c r="L131" s="274">
        <f t="shared" si="31"/>
        <v>3.5834342192003307E-2</v>
      </c>
      <c r="M131" s="274">
        <f t="shared" si="31"/>
        <v>3.6532627133337978E-2</v>
      </c>
      <c r="N131" s="274">
        <f t="shared" si="31"/>
        <v>3.6505756786223122E-2</v>
      </c>
      <c r="O131" s="274">
        <f t="shared" si="31"/>
        <v>3.7712365914280101E-2</v>
      </c>
      <c r="P131" s="274">
        <f t="shared" si="31"/>
        <v>3.8063310972324557E-2</v>
      </c>
      <c r="Q131" s="274">
        <f t="shared" si="31"/>
        <v>3.8220673096926915E-2</v>
      </c>
      <c r="R131" s="274">
        <f t="shared" si="31"/>
        <v>3.5926924711787704E-2</v>
      </c>
      <c r="S131" s="274">
        <f t="shared" si="31"/>
        <v>3.2918285159684951E-2</v>
      </c>
      <c r="T131" s="274">
        <f t="shared" si="31"/>
        <v>3.2193002413536918E-2</v>
      </c>
      <c r="U131" s="274">
        <f t="shared" si="31"/>
        <v>3.5269019364881166E-2</v>
      </c>
      <c r="V131" s="274">
        <f t="shared" si="31"/>
        <v>3.3026539934237431E-2</v>
      </c>
      <c r="W131" s="274">
        <f t="shared" si="31"/>
        <v>3.3494812926013411E-2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DA134" s="88"/>
    </row>
    <row r="136" spans="1:105" ht="12" customHeight="1" x14ac:dyDescent="0.25">
      <c r="A136" s="35" t="s">
        <v>41</v>
      </c>
      <c r="B136" s="275">
        <f t="shared" ref="B136:W136" si="32">SUM(B$137:B$145)</f>
        <v>404.71968631154925</v>
      </c>
      <c r="C136" s="275">
        <f t="shared" si="32"/>
        <v>416.04353436519773</v>
      </c>
      <c r="D136" s="275">
        <f t="shared" si="32"/>
        <v>403.34457641288009</v>
      </c>
      <c r="E136" s="275">
        <f t="shared" si="32"/>
        <v>399.21449238201529</v>
      </c>
      <c r="F136" s="275">
        <f t="shared" si="32"/>
        <v>367.99451749607294</v>
      </c>
      <c r="G136" s="275">
        <f t="shared" si="32"/>
        <v>382.02277722494534</v>
      </c>
      <c r="H136" s="275">
        <f t="shared" si="32"/>
        <v>314.81313352770809</v>
      </c>
      <c r="I136" s="275">
        <f t="shared" si="32"/>
        <v>320.88863318372535</v>
      </c>
      <c r="J136" s="275">
        <f t="shared" si="32"/>
        <v>277.96199936730847</v>
      </c>
      <c r="K136" s="275">
        <f t="shared" si="32"/>
        <v>281.28941598220581</v>
      </c>
      <c r="L136" s="275">
        <f t="shared" si="32"/>
        <v>272.3126543589824</v>
      </c>
      <c r="M136" s="275">
        <f t="shared" si="32"/>
        <v>267.24123861608621</v>
      </c>
      <c r="N136" s="275">
        <f t="shared" si="32"/>
        <v>287.8285213231942</v>
      </c>
      <c r="O136" s="275">
        <f t="shared" si="32"/>
        <v>285.69294355847325</v>
      </c>
      <c r="P136" s="275">
        <f t="shared" si="32"/>
        <v>259.54248532338374</v>
      </c>
      <c r="Q136" s="275">
        <f t="shared" si="32"/>
        <v>239.55931760301618</v>
      </c>
      <c r="R136" s="275">
        <f t="shared" si="32"/>
        <v>240.78785218471353</v>
      </c>
      <c r="S136" s="275">
        <f t="shared" si="32"/>
        <v>250.57487854294271</v>
      </c>
      <c r="T136" s="275">
        <f t="shared" si="32"/>
        <v>252.51008309303714</v>
      </c>
      <c r="U136" s="275">
        <f t="shared" si="32"/>
        <v>232.23854319015217</v>
      </c>
      <c r="V136" s="275">
        <f t="shared" si="32"/>
        <v>245.53555039327051</v>
      </c>
      <c r="W136" s="275">
        <f t="shared" si="32"/>
        <v>256.73793552910439</v>
      </c>
      <c r="DA136" s="111"/>
    </row>
    <row r="137" spans="1:105" ht="12" customHeight="1" x14ac:dyDescent="0.25">
      <c r="A137" s="55" t="s">
        <v>92</v>
      </c>
      <c r="B137" s="276">
        <f>IF(B$6=0,0,B$6/ISI!B$8*1000)</f>
        <v>0.67835806860908521</v>
      </c>
      <c r="C137" s="276">
        <f>IF(C$6=0,0,C$6/ISI!C$8*1000)</f>
        <v>0.69000726373097232</v>
      </c>
      <c r="D137" s="276">
        <f>IF(D$6=0,0,D$6/ISI!D$8*1000)</f>
        <v>0.61304832729445602</v>
      </c>
      <c r="E137" s="276">
        <f>IF(E$6=0,0,E$6/ISI!E$8*1000)</f>
        <v>0.59189737239017715</v>
      </c>
      <c r="F137" s="276">
        <f>IF(F$6=0,0,F$6/ISI!F$8*1000)</f>
        <v>0.61496321541027643</v>
      </c>
      <c r="G137" s="276">
        <f>IF(G$6=0,0,G$6/ISI!G$8*1000)</f>
        <v>0.67902374251747</v>
      </c>
      <c r="H137" s="276">
        <f>IF(H$6=0,0,H$6/ISI!H$8*1000)</f>
        <v>0.57861841649395662</v>
      </c>
      <c r="I137" s="276">
        <f>IF(I$6=0,0,I$6/ISI!I$8*1000)</f>
        <v>0.62026964748810487</v>
      </c>
      <c r="J137" s="276">
        <f>IF(J$6=0,0,J$6/ISI!J$8*1000)</f>
        <v>0.62111582919202868</v>
      </c>
      <c r="K137" s="276">
        <f>IF(K$6=0,0,K$6/ISI!K$8*1000)</f>
        <v>0.63562071870084236</v>
      </c>
      <c r="L137" s="276">
        <f>IF(L$6=0,0,L$6/ISI!L$8*1000)</f>
        <v>0.64861597059651321</v>
      </c>
      <c r="M137" s="276">
        <f>IF(M$6=0,0,M$6/ISI!M$8*1000)</f>
        <v>0.61043819716144498</v>
      </c>
      <c r="N137" s="276">
        <f>IF(N$6=0,0,N$6/ISI!N$8*1000)</f>
        <v>0.63915329387231945</v>
      </c>
      <c r="O137" s="276">
        <f>IF(O$6=0,0,O$6/ISI!O$8*1000)</f>
        <v>0.65351300076350172</v>
      </c>
      <c r="P137" s="276">
        <f>IF(P$6=0,0,P$6/ISI!P$8*1000)</f>
        <v>0.60352941799956716</v>
      </c>
      <c r="Q137" s="276">
        <f>IF(Q$6=0,0,Q$6/ISI!Q$8*1000)</f>
        <v>0.56559613736220449</v>
      </c>
      <c r="R137" s="276">
        <f>IF(R$6=0,0,R$6/ISI!R$8*1000)</f>
        <v>0.60240383380316265</v>
      </c>
      <c r="S137" s="276">
        <f>IF(S$6=0,0,S$6/ISI!S$8*1000)</f>
        <v>0.59673925513161441</v>
      </c>
      <c r="T137" s="276">
        <f>IF(T$6=0,0,T$6/ISI!T$8*1000)</f>
        <v>0.62083050450104915</v>
      </c>
      <c r="U137" s="276">
        <f>IF(U$6=0,0,U$6/ISI!U$8*1000)</f>
        <v>0.632846145397299</v>
      </c>
      <c r="V137" s="276">
        <f>IF(V$6=0,0,V$6/ISI!V$8*1000)</f>
        <v>0.67524544893678906</v>
      </c>
      <c r="W137" s="276">
        <f>IF(W$6=0,0,W$6/ISI!W$8*1000)</f>
        <v>0.69915854183827097</v>
      </c>
      <c r="DA137" s="76"/>
    </row>
    <row r="138" spans="1:105" ht="12" customHeight="1" x14ac:dyDescent="0.25">
      <c r="A138" s="202" t="s">
        <v>93</v>
      </c>
      <c r="B138" s="277">
        <f>IF(B$7=0,0,B$7/ISI!B$8*1000)</f>
        <v>0.36179096992484527</v>
      </c>
      <c r="C138" s="277">
        <f>IF(C$7=0,0,C$7/ISI!C$8*1000)</f>
        <v>0.3680038739898519</v>
      </c>
      <c r="D138" s="277">
        <f>IF(D$7=0,0,D$7/ISI!D$8*1000)</f>
        <v>0.32695910789037674</v>
      </c>
      <c r="E138" s="277">
        <f>IF(E$7=0,0,E$7/ISI!E$8*1000)</f>
        <v>0.3156785986080945</v>
      </c>
      <c r="F138" s="277">
        <f>IF(F$7=0,0,F$7/ISI!F$8*1000)</f>
        <v>0.32798038155214748</v>
      </c>
      <c r="G138" s="277">
        <f>IF(G$7=0,0,G$7/ISI!G$8*1000)</f>
        <v>0.36214599600931746</v>
      </c>
      <c r="H138" s="277">
        <f>IF(H$7=0,0,H$7/ISI!H$8*1000)</f>
        <v>0.30859648879677687</v>
      </c>
      <c r="I138" s="277">
        <f>IF(I$7=0,0,I$7/ISI!I$8*1000)</f>
        <v>0.33081047866032248</v>
      </c>
      <c r="J138" s="277">
        <f>IF(J$7=0,0,J$7/ISI!J$8*1000)</f>
        <v>0.33126177556908198</v>
      </c>
      <c r="K138" s="277">
        <f>IF(K$7=0,0,K$7/ISI!K$8*1000)</f>
        <v>0.33899771664044925</v>
      </c>
      <c r="L138" s="277">
        <f>IF(L$7=0,0,L$7/ISI!L$8*1000)</f>
        <v>0.34592851765147375</v>
      </c>
      <c r="M138" s="277">
        <f>IF(M$7=0,0,M$7/ISI!M$8*1000)</f>
        <v>0.32556703848610413</v>
      </c>
      <c r="N138" s="277">
        <f>IF(N$7=0,0,N$7/ISI!N$8*1000)</f>
        <v>0.34088175673190385</v>
      </c>
      <c r="O138" s="277">
        <f>IF(O$7=0,0,O$7/ISI!O$8*1000)</f>
        <v>0.34854026707386743</v>
      </c>
      <c r="P138" s="277">
        <f>IF(P$7=0,0,P$7/ISI!P$8*1000)</f>
        <v>0.32188235626643563</v>
      </c>
      <c r="Q138" s="277">
        <f>IF(Q$7=0,0,Q$7/ISI!Q$8*1000)</f>
        <v>0.30165127325984231</v>
      </c>
      <c r="R138" s="277">
        <f>IF(R$7=0,0,R$7/ISI!R$8*1000)</f>
        <v>0.32128204469502009</v>
      </c>
      <c r="S138" s="277">
        <f>IF(S$7=0,0,S$7/ISI!S$8*1000)</f>
        <v>0.31826093607019434</v>
      </c>
      <c r="T138" s="277">
        <f>IF(T$7=0,0,T$7/ISI!T$8*1000)</f>
        <v>0.3311096024005597</v>
      </c>
      <c r="U138" s="277">
        <f>IF(U$7=0,0,U$7/ISI!U$8*1000)</f>
        <v>0.33751794421189285</v>
      </c>
      <c r="V138" s="277">
        <f>IF(V$7=0,0,V$7/ISI!V$8*1000)</f>
        <v>0.36013090609962101</v>
      </c>
      <c r="W138" s="277">
        <f>IF(W$7=0,0,W$7/ISI!W$8*1000)</f>
        <v>0.37288455564707779</v>
      </c>
      <c r="DA138" s="77"/>
    </row>
    <row r="139" spans="1:105" ht="12" customHeight="1" x14ac:dyDescent="0.25">
      <c r="A139" s="202" t="s">
        <v>94</v>
      </c>
      <c r="B139" s="277">
        <f>IF(B$8=0,0,B$8/ISI!B$8*1000)</f>
        <v>9.0447742481211364</v>
      </c>
      <c r="C139" s="277">
        <f>IF(C$8=0,0,C$8/ISI!C$8*1000)</f>
        <v>9.2000968497462967</v>
      </c>
      <c r="D139" s="277">
        <f>IF(D$8=0,0,D$8/ISI!D$8*1000)</f>
        <v>8.1739776972594136</v>
      </c>
      <c r="E139" s="277">
        <f>IF(E$8=0,0,E$8/ISI!E$8*1000)</f>
        <v>7.8919649652023622</v>
      </c>
      <c r="F139" s="277">
        <f>IF(F$8=0,0,F$8/ISI!F$8*1000)</f>
        <v>8.1995095388036869</v>
      </c>
      <c r="G139" s="277">
        <f>IF(G$8=0,0,G$8/ISI!G$8*1000)</f>
        <v>9.0536499002329318</v>
      </c>
      <c r="H139" s="277">
        <f>IF(H$8=0,0,H$8/ISI!H$8*1000)</f>
        <v>7.7149122199194213</v>
      </c>
      <c r="I139" s="277">
        <f>IF(I$8=0,0,I$8/ISI!I$8*1000)</f>
        <v>8.2702619665080679</v>
      </c>
      <c r="J139" s="277">
        <f>IF(J$8=0,0,J$8/ISI!J$8*1000)</f>
        <v>8.2815443892270508</v>
      </c>
      <c r="K139" s="277">
        <f>IF(K$8=0,0,K$8/ISI!K$8*1000)</f>
        <v>8.4749429160112317</v>
      </c>
      <c r="L139" s="277">
        <f>IF(L$8=0,0,L$8/ISI!L$8*1000)</f>
        <v>8.6482129412868485</v>
      </c>
      <c r="M139" s="277">
        <f>IF(M$8=0,0,M$8/ISI!M$8*1000)</f>
        <v>8.1391759621525992</v>
      </c>
      <c r="N139" s="277">
        <f>IF(N$8=0,0,N$8/ISI!N$8*1000)</f>
        <v>8.5220439182975962</v>
      </c>
      <c r="O139" s="277">
        <f>IF(O$8=0,0,O$8/ISI!O$8*1000)</f>
        <v>8.7135066768466896</v>
      </c>
      <c r="P139" s="277">
        <f>IF(P$8=0,0,P$8/ISI!P$8*1000)</f>
        <v>8.0470589066608937</v>
      </c>
      <c r="Q139" s="277">
        <f>IF(Q$8=0,0,Q$8/ISI!Q$8*1000)</f>
        <v>7.5412818314960592</v>
      </c>
      <c r="R139" s="277">
        <f>IF(R$8=0,0,R$8/ISI!R$8*1000)</f>
        <v>8.0320511173755023</v>
      </c>
      <c r="S139" s="277">
        <f>IF(S$8=0,0,S$8/ISI!S$8*1000)</f>
        <v>7.9565234017548603</v>
      </c>
      <c r="T139" s="277">
        <f>IF(T$8=0,0,T$8/ISI!T$8*1000)</f>
        <v>8.2777400600139934</v>
      </c>
      <c r="U139" s="277">
        <f>IF(U$8=0,0,U$8/ISI!U$8*1000)</f>
        <v>8.4379486052973167</v>
      </c>
      <c r="V139" s="277">
        <f>IF(V$8=0,0,V$8/ISI!V$8*1000)</f>
        <v>9.0032726524905193</v>
      </c>
      <c r="W139" s="277">
        <f>IF(W$8=0,0,W$8/ISI!W$8*1000)</f>
        <v>9.3221138911769454</v>
      </c>
      <c r="DA139" s="77"/>
    </row>
    <row r="140" spans="1:105" ht="12" customHeight="1" x14ac:dyDescent="0.25">
      <c r="A140" s="202" t="s">
        <v>95</v>
      </c>
      <c r="B140" s="277">
        <f>IF(B$9=0,0,B$9/ISI!B$8*1000)</f>
        <v>0.22611935620302845</v>
      </c>
      <c r="C140" s="277">
        <f>IF(C$9=0,0,C$9/ISI!C$8*1000)</f>
        <v>0.23000242124365738</v>
      </c>
      <c r="D140" s="277">
        <f>IF(D$9=0,0,D$9/ISI!D$8*1000)</f>
        <v>0.20434944243148534</v>
      </c>
      <c r="E140" s="277">
        <f>IF(E$9=0,0,E$9/ISI!E$8*1000)</f>
        <v>0.19729912413005909</v>
      </c>
      <c r="F140" s="277">
        <f>IF(F$9=0,0,F$9/ISI!F$8*1000)</f>
        <v>0.20498773847009208</v>
      </c>
      <c r="G140" s="277">
        <f>IF(G$9=0,0,G$9/ISI!G$8*1000)</f>
        <v>0.22634124750582335</v>
      </c>
      <c r="H140" s="277">
        <f>IF(H$9=0,0,H$9/ISI!H$8*1000)</f>
        <v>0.19287280549798549</v>
      </c>
      <c r="I140" s="277">
        <f>IF(I$9=0,0,I$9/ISI!I$8*1000)</f>
        <v>0.2067565491627017</v>
      </c>
      <c r="J140" s="277">
        <f>IF(J$9=0,0,J$9/ISI!J$8*1000)</f>
        <v>0.2070386097306762</v>
      </c>
      <c r="K140" s="277">
        <f>IF(K$9=0,0,K$9/ISI!K$8*1000)</f>
        <v>0.2118735729002808</v>
      </c>
      <c r="L140" s="277">
        <f>IF(L$9=0,0,L$9/ISI!L$8*1000)</f>
        <v>0.21620532353217112</v>
      </c>
      <c r="M140" s="277">
        <f>IF(M$9=0,0,M$9/ISI!M$8*1000)</f>
        <v>0.20347939905381496</v>
      </c>
      <c r="N140" s="277">
        <f>IF(N$9=0,0,N$9/ISI!N$8*1000)</f>
        <v>0.21305109795743987</v>
      </c>
      <c r="O140" s="277">
        <f>IF(O$9=0,0,O$9/ISI!O$8*1000)</f>
        <v>0.21783766692116721</v>
      </c>
      <c r="P140" s="277">
        <f>IF(P$9=0,0,P$9/ISI!P$8*1000)</f>
        <v>0.20117647266652225</v>
      </c>
      <c r="Q140" s="277">
        <f>IF(Q$9=0,0,Q$9/ISI!Q$8*1000)</f>
        <v>0.18853204578740143</v>
      </c>
      <c r="R140" s="277">
        <f>IF(R$9=0,0,R$9/ISI!R$8*1000)</f>
        <v>0.20080127793438757</v>
      </c>
      <c r="S140" s="277">
        <f>IF(S$9=0,0,S$9/ISI!S$8*1000)</f>
        <v>0.19891308504387142</v>
      </c>
      <c r="T140" s="277">
        <f>IF(T$9=0,0,T$9/ISI!T$8*1000)</f>
        <v>0.20694350150034987</v>
      </c>
      <c r="U140" s="277">
        <f>IF(U$9=0,0,U$9/ISI!U$8*1000)</f>
        <v>0.21094871513243288</v>
      </c>
      <c r="V140" s="277">
        <f>IF(V$9=0,0,V$9/ISI!V$8*1000)</f>
        <v>0.22508181631226301</v>
      </c>
      <c r="W140" s="277">
        <f>IF(W$9=0,0,W$9/ISI!W$8*1000)</f>
        <v>0.23305284727942366</v>
      </c>
      <c r="DA140" s="77"/>
    </row>
    <row r="141" spans="1:105" ht="12" customHeight="1" x14ac:dyDescent="0.25">
      <c r="A141" s="56" t="s">
        <v>96</v>
      </c>
      <c r="B141" s="278">
        <f>IF(B$10=0,0,B$10/ISI!B$8*1000)</f>
        <v>0.50480550911325472</v>
      </c>
      <c r="C141" s="278">
        <f>IF(C$10=0,0,C$10/ISI!C$8*1000)</f>
        <v>0.51025749645945484</v>
      </c>
      <c r="D141" s="278">
        <f>IF(D$10=0,0,D$10/ISI!D$8*1000)</f>
        <v>0.45441770179540136</v>
      </c>
      <c r="E141" s="278">
        <f>IF(E$10=0,0,E$10/ISI!E$8*1000)</f>
        <v>0.4352004263438729</v>
      </c>
      <c r="F141" s="278">
        <f>IF(F$10=0,0,F$10/ISI!F$8*1000)</f>
        <v>0.45584648261509886</v>
      </c>
      <c r="G141" s="278">
        <f>IF(G$10=0,0,G$10/ISI!G$8*1000)</f>
        <v>0.51875453976373953</v>
      </c>
      <c r="H141" s="278">
        <f>IF(H$10=0,0,H$10/ISI!H$8*1000)</f>
        <v>0.44052801404199998</v>
      </c>
      <c r="I141" s="278">
        <f>IF(I$10=0,0,I$10/ISI!I$8*1000)</f>
        <v>0.46558201553102985</v>
      </c>
      <c r="J141" s="278">
        <f>IF(J$10=0,0,J$10/ISI!J$8*1000)</f>
        <v>0.45351613537309127</v>
      </c>
      <c r="K141" s="278">
        <f>IF(K$10=0,0,K$10/ISI!K$8*1000)</f>
        <v>0.47556749918449054</v>
      </c>
      <c r="L141" s="278">
        <f>IF(L$10=0,0,L$10/ISI!L$8*1000)</f>
        <v>0.4668689638821798</v>
      </c>
      <c r="M141" s="278">
        <f>IF(M$10=0,0,M$10/ISI!M$8*1000)</f>
        <v>0.44040115910414629</v>
      </c>
      <c r="N141" s="278">
        <f>IF(N$10=0,0,N$10/ISI!N$8*1000)</f>
        <v>0.46196593138267317</v>
      </c>
      <c r="O141" s="278">
        <f>IF(O$10=0,0,O$10/ISI!O$8*1000)</f>
        <v>0.4654822343776841</v>
      </c>
      <c r="P141" s="278">
        <f>IF(P$10=0,0,P$10/ISI!P$8*1000)</f>
        <v>0.42699877398910624</v>
      </c>
      <c r="Q141" s="278">
        <f>IF(Q$10=0,0,Q$10/ISI!Q$8*1000)</f>
        <v>0.3977419553379713</v>
      </c>
      <c r="R141" s="278">
        <f>IF(R$10=0,0,R$10/ISI!R$8*1000)</f>
        <v>0.42397136763348181</v>
      </c>
      <c r="S141" s="278">
        <f>IF(S$10=0,0,S$10/ISI!S$8*1000)</f>
        <v>0.43013015500815216</v>
      </c>
      <c r="T141" s="278">
        <f>IF(T$10=0,0,T$10/ISI!T$8*1000)</f>
        <v>0.44787193422719401</v>
      </c>
      <c r="U141" s="278">
        <f>IF(U$10=0,0,U$10/ISI!U$8*1000)</f>
        <v>0.4406362103991539</v>
      </c>
      <c r="V141" s="278">
        <f>IF(V$10=0,0,V$10/ISI!V$8*1000)</f>
        <v>0.47589814178212209</v>
      </c>
      <c r="W141" s="278">
        <f>IF(W$10=0,0,W$10/ISI!W$8*1000)</f>
        <v>0.49341589684470805</v>
      </c>
      <c r="DA141" s="78"/>
    </row>
    <row r="142" spans="1:105" ht="12" customHeight="1" x14ac:dyDescent="0.25">
      <c r="A142" s="203" t="s">
        <v>167</v>
      </c>
      <c r="B142" s="279">
        <f>IF(B$16=0,0,B$16/ISI!B$8*1000)</f>
        <v>93.843734781874048</v>
      </c>
      <c r="C142" s="279">
        <f>IF(C$16=0,0,C$16/ISI!C$8*1000)</f>
        <v>96.419554051604479</v>
      </c>
      <c r="D142" s="279">
        <f>IF(D$16=0,0,D$16/ISI!D$8*1000)</f>
        <v>92.353224661205715</v>
      </c>
      <c r="E142" s="279">
        <f>IF(E$16=0,0,E$16/ISI!E$8*1000)</f>
        <v>91.570073670820236</v>
      </c>
      <c r="F142" s="279">
        <f>IF(F$16=0,0,F$16/ISI!F$8*1000)</f>
        <v>85.575249866513715</v>
      </c>
      <c r="G142" s="279">
        <f>IF(G$16=0,0,G$16/ISI!G$8*1000)</f>
        <v>86.665814246473715</v>
      </c>
      <c r="H142" s="279">
        <f>IF(H$16=0,0,H$16/ISI!H$8*1000)</f>
        <v>71.585154316747847</v>
      </c>
      <c r="I142" s="279">
        <f>IF(I$16=0,0,I$16/ISI!I$8*1000)</f>
        <v>76.496563589090243</v>
      </c>
      <c r="J142" s="279">
        <f>IF(J$16=0,0,J$16/ISI!J$8*1000)</f>
        <v>61.415630398808943</v>
      </c>
      <c r="K142" s="279">
        <f>IF(K$16=0,0,K$16/ISI!K$8*1000)</f>
        <v>61.38476659792299</v>
      </c>
      <c r="L142" s="279">
        <f>IF(L$16=0,0,L$16/ISI!L$8*1000)</f>
        <v>58.648513698215424</v>
      </c>
      <c r="M142" s="279">
        <f>IF(M$16=0,0,M$16/ISI!M$8*1000)</f>
        <v>55.576338349835723</v>
      </c>
      <c r="N142" s="279">
        <f>IF(N$16=0,0,N$16/ISI!N$8*1000)</f>
        <v>59.092773334183796</v>
      </c>
      <c r="O142" s="279">
        <f>IF(O$16=0,0,O$16/ISI!O$8*1000)</f>
        <v>58.186203500145645</v>
      </c>
      <c r="P142" s="279">
        <f>IF(P$16=0,0,P$16/ISI!P$8*1000)</f>
        <v>53.875812504366266</v>
      </c>
      <c r="Q142" s="279">
        <f>IF(Q$16=0,0,Q$16/ISI!Q$8*1000)</f>
        <v>46.355972398722869</v>
      </c>
      <c r="R142" s="279">
        <f>IF(R$16=0,0,R$16/ISI!R$8*1000)</f>
        <v>47.316373229486459</v>
      </c>
      <c r="S142" s="279">
        <f>IF(S$16=0,0,S$16/ISI!S$8*1000)</f>
        <v>48.980617565202209</v>
      </c>
      <c r="T142" s="279">
        <f>IF(T$16=0,0,T$16/ISI!T$8*1000)</f>
        <v>50.044299259347532</v>
      </c>
      <c r="U142" s="279">
        <f>IF(U$16=0,0,U$16/ISI!U$8*1000)</f>
        <v>48.256417791587253</v>
      </c>
      <c r="V142" s="279">
        <f>IF(V$16=0,0,V$16/ISI!V$8*1000)</f>
        <v>50.745139325964672</v>
      </c>
      <c r="W142" s="279">
        <f>IF(W$16=0,0,W$16/ISI!W$8*1000)</f>
        <v>53.425521598155029</v>
      </c>
      <c r="DA142" s="79"/>
    </row>
    <row r="143" spans="1:105" ht="12" customHeight="1" x14ac:dyDescent="0.25">
      <c r="A143" s="203" t="s">
        <v>174</v>
      </c>
      <c r="B143" s="279">
        <f>IF(B$22=0,0,B$22/ISI!B$8*1000)</f>
        <v>189.21204747812084</v>
      </c>
      <c r="C143" s="279">
        <f>IF(C$22=0,0,C$22/ISI!C$8*1000)</f>
        <v>192.20107669041218</v>
      </c>
      <c r="D143" s="279">
        <f>IF(D$22=0,0,D$22/ISI!D$8*1000)</f>
        <v>192.2881866944636</v>
      </c>
      <c r="E143" s="279">
        <f>IF(E$22=0,0,E$22/ISI!E$8*1000)</f>
        <v>192.8878804729074</v>
      </c>
      <c r="F143" s="279">
        <f>IF(F$22=0,0,F$22/ISI!F$8*1000)</f>
        <v>180.30661482598518</v>
      </c>
      <c r="G143" s="279">
        <f>IF(G$22=0,0,G$22/ISI!G$8*1000)</f>
        <v>181.51449485437715</v>
      </c>
      <c r="H143" s="279">
        <f>IF(H$22=0,0,H$22/ISI!H$8*1000)</f>
        <v>146.95525022660209</v>
      </c>
      <c r="I143" s="279">
        <f>IF(I$22=0,0,I$22/ISI!I$8*1000)</f>
        <v>142.63219771742104</v>
      </c>
      <c r="J143" s="279">
        <f>IF(J$22=0,0,J$22/ISI!J$8*1000)</f>
        <v>119.64950908260842</v>
      </c>
      <c r="K143" s="279">
        <f>IF(K$22=0,0,K$22/ISI!K$8*1000)</f>
        <v>118.22477473105907</v>
      </c>
      <c r="L143" s="279">
        <f>IF(L$22=0,0,L$22/ISI!L$8*1000)</f>
        <v>112.20410588225624</v>
      </c>
      <c r="M143" s="279">
        <f>IF(M$22=0,0,M$22/ISI!M$8*1000)</f>
        <v>116.43268762571158</v>
      </c>
      <c r="N143" s="279">
        <f>IF(N$22=0,0,N$22/ISI!N$8*1000)</f>
        <v>128.17904198649961</v>
      </c>
      <c r="O143" s="279">
        <f>IF(O$22=0,0,O$22/ISI!O$8*1000)</f>
        <v>126.72812352120388</v>
      </c>
      <c r="P143" s="279">
        <f>IF(P$22=0,0,P$22/ISI!P$8*1000)</f>
        <v>113.47327582543551</v>
      </c>
      <c r="Q143" s="279">
        <f>IF(Q$22=0,0,Q$22/ISI!Q$8*1000)</f>
        <v>102.72339746653653</v>
      </c>
      <c r="R143" s="279">
        <f>IF(R$22=0,0,R$22/ISI!R$8*1000)</f>
        <v>98.692521704963312</v>
      </c>
      <c r="S143" s="279">
        <f>IF(S$22=0,0,S$22/ISI!S$8*1000)</f>
        <v>105.84012999376121</v>
      </c>
      <c r="T143" s="279">
        <f>IF(T$22=0,0,T$22/ISI!T$8*1000)</f>
        <v>103.19137227944547</v>
      </c>
      <c r="U143" s="279">
        <f>IF(U$22=0,0,U$22/ISI!U$8*1000)</f>
        <v>86.295806898922564</v>
      </c>
      <c r="V143" s="279">
        <f>IF(V$22=0,0,V$22/ISI!V$8*1000)</f>
        <v>89.881352820909328</v>
      </c>
      <c r="W143" s="279">
        <f>IF(W$22=0,0,W$22/ISI!W$8*1000)</f>
        <v>95.204659816068585</v>
      </c>
      <c r="DA143" s="79"/>
    </row>
    <row r="144" spans="1:105" ht="12" customHeight="1" x14ac:dyDescent="0.25">
      <c r="A144" s="203" t="s">
        <v>181</v>
      </c>
      <c r="B144" s="279">
        <f>IF(B$28=0,0,B$28/ISI!B$8*1000)</f>
        <v>53.827190289837326</v>
      </c>
      <c r="C144" s="279">
        <f>IF(C$28=0,0,C$28/ISI!C$8*1000)</f>
        <v>54.326808250043356</v>
      </c>
      <c r="D144" s="279">
        <f>IF(D$28=0,0,D$28/ISI!D$8*1000)</f>
        <v>48.174963636529959</v>
      </c>
      <c r="E144" s="279">
        <f>IF(E$28=0,0,E$28/ISI!E$8*1000)</f>
        <v>46.121518176006632</v>
      </c>
      <c r="F144" s="279">
        <f>IF(F$28=0,0,F$28/ISI!F$8*1000)</f>
        <v>48.287621083995155</v>
      </c>
      <c r="G144" s="279">
        <f>IF(G$28=0,0,G$28/ISI!G$8*1000)</f>
        <v>54.908378458065982</v>
      </c>
      <c r="H144" s="279">
        <f>IF(H$28=0,0,H$28/ISI!H$8*1000)</f>
        <v>46.628370572746725</v>
      </c>
      <c r="I144" s="279">
        <f>IF(I$28=0,0,I$28/ISI!I$8*1000)</f>
        <v>49.280250200200477</v>
      </c>
      <c r="J144" s="279">
        <f>IF(J$28=0,0,J$28/ISI!J$8*1000)</f>
        <v>48.020708925508089</v>
      </c>
      <c r="K144" s="279">
        <f>IF(K$28=0,0,K$28/ISI!K$8*1000)</f>
        <v>50.362927046207702</v>
      </c>
      <c r="L144" s="279">
        <f>IF(L$28=0,0,L$28/ISI!L$8*1000)</f>
        <v>49.439144784273331</v>
      </c>
      <c r="M144" s="279">
        <f>IF(M$28=0,0,M$28/ISI!M$8*1000)</f>
        <v>46.634801288936266</v>
      </c>
      <c r="N144" s="279">
        <f>IF(N$28=0,0,N$28/ISI!N$8*1000)</f>
        <v>48.938816859631999</v>
      </c>
      <c r="O144" s="279">
        <f>IF(O$28=0,0,O$28/ISI!O$8*1000)</f>
        <v>49.290820899121314</v>
      </c>
      <c r="P144" s="279">
        <f>IF(P$28=0,0,P$28/ISI!P$8*1000)</f>
        <v>45.215284196571425</v>
      </c>
      <c r="Q144" s="279">
        <f>IF(Q$28=0,0,Q$28/ISI!Q$8*1000)</f>
        <v>42.118505422842397</v>
      </c>
      <c r="R144" s="279">
        <f>IF(R$28=0,0,R$28/ISI!R$8*1000)</f>
        <v>44.896334262367702</v>
      </c>
      <c r="S144" s="279">
        <f>IF(S$28=0,0,S$28/ISI!S$8*1000)</f>
        <v>45.545233314390728</v>
      </c>
      <c r="T144" s="279">
        <f>IF(T$28=0,0,T$28/ISI!T$8*1000)</f>
        <v>47.42807590617285</v>
      </c>
      <c r="U144" s="279">
        <f>IF(U$28=0,0,U$28/ISI!U$8*1000)</f>
        <v>46.664873953707072</v>
      </c>
      <c r="V144" s="279">
        <f>IF(V$28=0,0,V$28/ISI!V$8*1000)</f>
        <v>50.395919355770374</v>
      </c>
      <c r="W144" s="279">
        <f>IF(W$28=0,0,W$28/ISI!W$8*1000)</f>
        <v>52.251084569186062</v>
      </c>
      <c r="DA144" s="79"/>
    </row>
    <row r="145" spans="1:105" ht="12" customHeight="1" x14ac:dyDescent="0.25">
      <c r="A145" s="41" t="s">
        <v>191</v>
      </c>
      <c r="B145" s="280">
        <f>IF(B$35=0,0,B$35/ISI!B$8*1000)</f>
        <v>57.020865609745655</v>
      </c>
      <c r="C145" s="280">
        <f>IF(C$35=0,0,C$35/ISI!C$8*1000)</f>
        <v>62.097727467967431</v>
      </c>
      <c r="D145" s="280">
        <f>IF(D$35=0,0,D$35/ISI!D$8*1000)</f>
        <v>60.755449144009674</v>
      </c>
      <c r="E145" s="280">
        <f>IF(E$35=0,0,E$35/ISI!E$8*1000)</f>
        <v>59.20297957560642</v>
      </c>
      <c r="F145" s="280">
        <f>IF(F$35=0,0,F$35/ISI!F$8*1000)</f>
        <v>44.02174436272761</v>
      </c>
      <c r="G145" s="280">
        <f>IF(G$35=0,0,G$35/ISI!G$8*1000)</f>
        <v>48.094174239999241</v>
      </c>
      <c r="H145" s="280">
        <f>IF(H$35=0,0,H$35/ISI!H$8*1000)</f>
        <v>40.408830466861261</v>
      </c>
      <c r="I145" s="280">
        <f>IF(I$35=0,0,I$35/ISI!I$8*1000)</f>
        <v>42.585941019663338</v>
      </c>
      <c r="J145" s="280">
        <f>IF(J$35=0,0,J$35/ISI!J$8*1000)</f>
        <v>38.981674221291073</v>
      </c>
      <c r="K145" s="280">
        <f>IF(K$35=0,0,K$35/ISI!K$8*1000)</f>
        <v>41.179945183578724</v>
      </c>
      <c r="L145" s="280">
        <f>IF(L$35=0,0,L$35/ISI!L$8*1000)</f>
        <v>41.695058277288233</v>
      </c>
      <c r="M145" s="280">
        <f>IF(M$35=0,0,M$35/ISI!M$8*1000)</f>
        <v>38.878349595644551</v>
      </c>
      <c r="N145" s="280">
        <f>IF(N$35=0,0,N$35/ISI!N$8*1000)</f>
        <v>41.440793144636814</v>
      </c>
      <c r="O145" s="280">
        <f>IF(O$35=0,0,O$35/ISI!O$8*1000)</f>
        <v>41.088915792019492</v>
      </c>
      <c r="P145" s="280">
        <f>IF(P$35=0,0,P$35/ISI!P$8*1000)</f>
        <v>37.377466869427998</v>
      </c>
      <c r="Q145" s="280">
        <f>IF(Q$35=0,0,Q$35/ISI!Q$8*1000)</f>
        <v>39.366639071670932</v>
      </c>
      <c r="R145" s="280">
        <f>IF(R$35=0,0,R$35/ISI!R$8*1000)</f>
        <v>40.302113346454526</v>
      </c>
      <c r="S145" s="280">
        <f>IF(S$35=0,0,S$35/ISI!S$8*1000)</f>
        <v>40.70833083657989</v>
      </c>
      <c r="T145" s="280">
        <f>IF(T$35=0,0,T$35/ISI!T$8*1000)</f>
        <v>41.961840045428147</v>
      </c>
      <c r="U145" s="280">
        <f>IF(U$35=0,0,U$35/ISI!U$8*1000)</f>
        <v>40.961546925497174</v>
      </c>
      <c r="V145" s="280">
        <f>IF(V$35=0,0,V$35/ISI!V$8*1000)</f>
        <v>43.773509925004817</v>
      </c>
      <c r="W145" s="280">
        <f>IF(W$35=0,0,W$35/ISI!W$8*1000)</f>
        <v>44.736043812908299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5">
        <f t="shared" ref="B147:W147" si="33">SUM(B$148:B$152,B$155,B$156,B$154,B$153)</f>
        <v>164.94090138442124</v>
      </c>
      <c r="C147" s="275">
        <f t="shared" si="33"/>
        <v>168.22034965572124</v>
      </c>
      <c r="D147" s="275">
        <f t="shared" si="33"/>
        <v>164.53929692332406</v>
      </c>
      <c r="E147" s="275">
        <f t="shared" si="33"/>
        <v>163.33601480167877</v>
      </c>
      <c r="F147" s="275">
        <f t="shared" si="33"/>
        <v>154.10157893891852</v>
      </c>
      <c r="G147" s="275">
        <f t="shared" si="33"/>
        <v>158.28340431524714</v>
      </c>
      <c r="H147" s="275">
        <f t="shared" si="33"/>
        <v>137.71428150229343</v>
      </c>
      <c r="I147" s="275">
        <f t="shared" si="33"/>
        <v>139.62371743460085</v>
      </c>
      <c r="J147" s="275">
        <f t="shared" si="33"/>
        <v>125.90390619496617</v>
      </c>
      <c r="K147" s="275">
        <f t="shared" si="33"/>
        <v>126.99221018492408</v>
      </c>
      <c r="L147" s="275">
        <f t="shared" si="33"/>
        <v>124.02594855003481</v>
      </c>
      <c r="M147" s="275">
        <f t="shared" si="33"/>
        <v>122.34578536189306</v>
      </c>
      <c r="N147" s="275">
        <f t="shared" si="33"/>
        <v>129.11143496124302</v>
      </c>
      <c r="O147" s="275">
        <f t="shared" si="33"/>
        <v>128.41890946956198</v>
      </c>
      <c r="P147" s="275">
        <f t="shared" si="33"/>
        <v>119.84190408411037</v>
      </c>
      <c r="Q147" s="275">
        <f t="shared" si="33"/>
        <v>113.1131684747622</v>
      </c>
      <c r="R147" s="275">
        <f t="shared" si="33"/>
        <v>113.53171054476118</v>
      </c>
      <c r="S147" s="275">
        <f t="shared" si="33"/>
        <v>116.84911872393074</v>
      </c>
      <c r="T147" s="275">
        <f t="shared" si="33"/>
        <v>117.50187958660869</v>
      </c>
      <c r="U147" s="275">
        <f t="shared" si="33"/>
        <v>110.60190480746826</v>
      </c>
      <c r="V147" s="275">
        <f t="shared" si="33"/>
        <v>115.16597342120286</v>
      </c>
      <c r="W147" s="275">
        <f t="shared" si="33"/>
        <v>118.95756373829362</v>
      </c>
      <c r="DA147" s="111"/>
    </row>
    <row r="148" spans="1:105" ht="12" customHeight="1" x14ac:dyDescent="0.25">
      <c r="A148" s="55" t="s">
        <v>92</v>
      </c>
      <c r="B148" s="276">
        <f>IF(B$55=0,0,B$55/ISI!B$9*1000)</f>
        <v>0.35872205182601524</v>
      </c>
      <c r="C148" s="276">
        <f>IF(C$55=0,0,C$55/ISI!C$9*1000)</f>
        <v>0.36202254881515494</v>
      </c>
      <c r="D148" s="276">
        <f>IF(D$55=0,0,D$55/ISI!D$9*1000)</f>
        <v>0.34330672258035894</v>
      </c>
      <c r="E148" s="276">
        <f>IF(E$55=0,0,E$55/ISI!E$9*1000)</f>
        <v>0.33854269790351171</v>
      </c>
      <c r="F148" s="276">
        <f>IF(F$55=0,0,F$55/ISI!F$9*1000)</f>
        <v>0.34267551232593435</v>
      </c>
      <c r="G148" s="276">
        <f>IF(G$55=0,0,G$55/ISI!G$9*1000)</f>
        <v>0.35514519092672053</v>
      </c>
      <c r="H148" s="276">
        <f>IF(H$55=0,0,H$55/ISI!H$9*1000)</f>
        <v>0.31154234166871853</v>
      </c>
      <c r="I148" s="276">
        <f>IF(I$55=0,0,I$55/ISI!I$9*1000)</f>
        <v>0.31870980647590696</v>
      </c>
      <c r="J148" s="276">
        <f>IF(J$55=0,0,J$55/ISI!J$9*1000)</f>
        <v>0.30386204099531755</v>
      </c>
      <c r="K148" s="276">
        <f>IF(K$55=0,0,K$55/ISI!K$9*1000)</f>
        <v>0.30363747697921895</v>
      </c>
      <c r="L148" s="276">
        <f>IF(L$55=0,0,L$55/ISI!L$9*1000)</f>
        <v>0.30384429537552521</v>
      </c>
      <c r="M148" s="276">
        <f>IF(M$55=0,0,M$55/ISI!M$9*1000)</f>
        <v>0.29905850462129663</v>
      </c>
      <c r="N148" s="276">
        <f>IF(N$55=0,0,N$55/ISI!N$9*1000)</f>
        <v>0.31370034256806717</v>
      </c>
      <c r="O148" s="276">
        <f>IF(O$55=0,0,O$55/ISI!O$9*1000)</f>
        <v>0.31696014966094838</v>
      </c>
      <c r="P148" s="276">
        <f>IF(P$55=0,0,P$55/ISI!P$9*1000)</f>
        <v>0.29720904134030079</v>
      </c>
      <c r="Q148" s="276">
        <f>IF(Q$55=0,0,Q$55/ISI!Q$9*1000)</f>
        <v>0.28004349553503666</v>
      </c>
      <c r="R148" s="276">
        <f>IF(R$55=0,0,R$55/ISI!R$9*1000)</f>
        <v>0.2848504062283817</v>
      </c>
      <c r="S148" s="276">
        <f>IF(S$55=0,0,S$55/ISI!S$9*1000)</f>
        <v>0.28818684870169492</v>
      </c>
      <c r="T148" s="276">
        <f>IF(T$55=0,0,T$55/ISI!T$9*1000)</f>
        <v>0.2910067333056599</v>
      </c>
      <c r="U148" s="276">
        <f>IF(U$55=0,0,U$55/ISI!U$9*1000)</f>
        <v>0.28149260541862237</v>
      </c>
      <c r="V148" s="276">
        <f>IF(V$55=0,0,V$55/ISI!V$9*1000)</f>
        <v>0.292487984715744</v>
      </c>
      <c r="W148" s="276">
        <f>IF(W$55=0,0,W$55/ISI!W$9*1000)</f>
        <v>0.30173086008717248</v>
      </c>
      <c r="DA148" s="76"/>
    </row>
    <row r="149" spans="1:105" ht="12" customHeight="1" x14ac:dyDescent="0.25">
      <c r="A149" s="202" t="s">
        <v>93</v>
      </c>
      <c r="B149" s="277">
        <f>IF(B$56=0,0,B$56/ISI!B$9*1000)</f>
        <v>0.26505758499397558</v>
      </c>
      <c r="C149" s="277">
        <f>IF(C$56=0,0,C$56/ISI!C$9*1000)</f>
        <v>0.2674963025380131</v>
      </c>
      <c r="D149" s="277">
        <f>IF(D$56=0,0,D$56/ISI!D$9*1000)</f>
        <v>0.25366729013771611</v>
      </c>
      <c r="E149" s="277">
        <f>IF(E$56=0,0,E$56/ISI!E$9*1000)</f>
        <v>0.25014718071241293</v>
      </c>
      <c r="F149" s="277">
        <f>IF(F$56=0,0,F$56/ISI!F$9*1000)</f>
        <v>0.25320089264470019</v>
      </c>
      <c r="G149" s="277">
        <f>IF(G$56=0,0,G$56/ISI!G$9*1000)</f>
        <v>0.26241466380471368</v>
      </c>
      <c r="H149" s="277">
        <f>IF(H$56=0,0,H$56/ISI!H$9*1000)</f>
        <v>0.23019677849670989</v>
      </c>
      <c r="I149" s="277">
        <f>IF(I$56=0,0,I$56/ISI!I$9*1000)</f>
        <v>0.23549277550233605</v>
      </c>
      <c r="J149" s="277">
        <f>IF(J$56=0,0,J$56/ISI!J$9*1000)</f>
        <v>0.22452185012763762</v>
      </c>
      <c r="K149" s="277">
        <f>IF(K$56=0,0,K$56/ISI!K$9*1000)</f>
        <v>0.22435592111524291</v>
      </c>
      <c r="L149" s="277">
        <f>IF(L$56=0,0,L$56/ISI!L$9*1000)</f>
        <v>0.22450873799499213</v>
      </c>
      <c r="M149" s="277">
        <f>IF(M$56=0,0,M$56/ISI!M$9*1000)</f>
        <v>0.2209725457449056</v>
      </c>
      <c r="N149" s="277">
        <f>IF(N$56=0,0,N$56/ISI!N$9*1000)</f>
        <v>0.23179131249283452</v>
      </c>
      <c r="O149" s="277">
        <f>IF(O$56=0,0,O$56/ISI!O$9*1000)</f>
        <v>0.23419996451516528</v>
      </c>
      <c r="P149" s="277">
        <f>IF(P$56=0,0,P$56/ISI!P$9*1000)</f>
        <v>0.21960598835513692</v>
      </c>
      <c r="Q149" s="277">
        <f>IF(Q$56=0,0,Q$56/ISI!Q$9*1000)</f>
        <v>0.20692246891972318</v>
      </c>
      <c r="R149" s="277">
        <f>IF(R$56=0,0,R$56/ISI!R$9*1000)</f>
        <v>0.21047426656688242</v>
      </c>
      <c r="S149" s="277">
        <f>IF(S$56=0,0,S$56/ISI!S$9*1000)</f>
        <v>0.2129395440148289</v>
      </c>
      <c r="T149" s="277">
        <f>IF(T$56=0,0,T$56/ISI!T$9*1000)</f>
        <v>0.21502313993340672</v>
      </c>
      <c r="U149" s="277">
        <f>IF(U$56=0,0,U$56/ISI!U$9*1000)</f>
        <v>0.20799320757149811</v>
      </c>
      <c r="V149" s="277">
        <f>IF(V$56=0,0,V$56/ISI!V$9*1000)</f>
        <v>0.21611762776744803</v>
      </c>
      <c r="W149" s="277">
        <f>IF(W$56=0,0,W$56/ISI!W$9*1000)</f>
        <v>0.22294713326308277</v>
      </c>
      <c r="DA149" s="77"/>
    </row>
    <row r="150" spans="1:105" ht="12" customHeight="1" x14ac:dyDescent="0.25">
      <c r="A150" s="202" t="s">
        <v>94</v>
      </c>
      <c r="B150" s="277">
        <f>IF(B$57=0,0,B$57/ISI!B$9*1000)</f>
        <v>6.6264396248493886</v>
      </c>
      <c r="C150" s="277">
        <f>IF(C$57=0,0,C$57/ISI!C$9*1000)</f>
        <v>6.6874075634503267</v>
      </c>
      <c r="D150" s="277">
        <f>IF(D$57=0,0,D$57/ISI!D$9*1000)</f>
        <v>6.3416822534429027</v>
      </c>
      <c r="E150" s="277">
        <f>IF(E$57=0,0,E$57/ISI!E$9*1000)</f>
        <v>6.2536795178103217</v>
      </c>
      <c r="F150" s="277">
        <f>IF(F$57=0,0,F$57/ISI!F$9*1000)</f>
        <v>6.3300223161175051</v>
      </c>
      <c r="G150" s="277">
        <f>IF(G$57=0,0,G$57/ISI!G$9*1000)</f>
        <v>6.5603665951178414</v>
      </c>
      <c r="H150" s="277">
        <f>IF(H$57=0,0,H$57/ISI!H$9*1000)</f>
        <v>5.7549194624177478</v>
      </c>
      <c r="I150" s="277">
        <f>IF(I$57=0,0,I$57/ISI!I$9*1000)</f>
        <v>5.887319387558402</v>
      </c>
      <c r="J150" s="277">
        <f>IF(J$57=0,0,J$57/ISI!J$9*1000)</f>
        <v>5.61304625319094</v>
      </c>
      <c r="K150" s="277">
        <f>IF(K$57=0,0,K$57/ISI!K$9*1000)</f>
        <v>5.6088980278810743</v>
      </c>
      <c r="L150" s="277">
        <f>IF(L$57=0,0,L$57/ISI!L$9*1000)</f>
        <v>5.6127184498748051</v>
      </c>
      <c r="M150" s="277">
        <f>IF(M$57=0,0,M$57/ISI!M$9*1000)</f>
        <v>5.5243136436226399</v>
      </c>
      <c r="N150" s="277">
        <f>IF(N$57=0,0,N$57/ISI!N$9*1000)</f>
        <v>5.7947828123208636</v>
      </c>
      <c r="O150" s="277">
        <f>IF(O$57=0,0,O$57/ISI!O$9*1000)</f>
        <v>5.8549991128791312</v>
      </c>
      <c r="P150" s="277">
        <f>IF(P$57=0,0,P$57/ISI!P$9*1000)</f>
        <v>5.4901497088784259</v>
      </c>
      <c r="Q150" s="277">
        <f>IF(Q$57=0,0,Q$57/ISI!Q$9*1000)</f>
        <v>5.1730617229930793</v>
      </c>
      <c r="R150" s="277">
        <f>IF(R$57=0,0,R$57/ISI!R$9*1000)</f>
        <v>5.2618566641720612</v>
      </c>
      <c r="S150" s="277">
        <f>IF(S$57=0,0,S$57/ISI!S$9*1000)</f>
        <v>5.3234886003707222</v>
      </c>
      <c r="T150" s="277">
        <f>IF(T$57=0,0,T$57/ISI!T$9*1000)</f>
        <v>5.3755784983351713</v>
      </c>
      <c r="U150" s="277">
        <f>IF(U$57=0,0,U$57/ISI!U$9*1000)</f>
        <v>5.1998301892874537</v>
      </c>
      <c r="V150" s="277">
        <f>IF(V$57=0,0,V$57/ISI!V$9*1000)</f>
        <v>5.4029406941861993</v>
      </c>
      <c r="W150" s="277">
        <f>IF(W$57=0,0,W$57/ISI!W$9*1000)</f>
        <v>5.5736783315770682</v>
      </c>
      <c r="DA150" s="77"/>
    </row>
    <row r="151" spans="1:105" ht="12" customHeight="1" x14ac:dyDescent="0.25">
      <c r="A151" s="202" t="s">
        <v>95</v>
      </c>
      <c r="B151" s="277">
        <f>IF(B$58=0,0,B$58/ISI!B$9*1000)</f>
        <v>0.16566099062123479</v>
      </c>
      <c r="C151" s="277">
        <f>IF(C$58=0,0,C$58/ISI!C$9*1000)</f>
        <v>0.16718518908625823</v>
      </c>
      <c r="D151" s="277">
        <f>IF(D$58=0,0,D$58/ISI!D$9*1000)</f>
        <v>0.1585420563360726</v>
      </c>
      <c r="E151" s="277">
        <f>IF(E$58=0,0,E$58/ISI!E$9*1000)</f>
        <v>0.15634198794525811</v>
      </c>
      <c r="F151" s="277">
        <f>IF(F$58=0,0,F$58/ISI!F$9*1000)</f>
        <v>0.15825055790293766</v>
      </c>
      <c r="G151" s="277">
        <f>IF(G$58=0,0,G$58/ISI!G$9*1000)</f>
        <v>0.16400916487794606</v>
      </c>
      <c r="H151" s="277">
        <f>IF(H$58=0,0,H$58/ISI!H$9*1000)</f>
        <v>0.14387298656044367</v>
      </c>
      <c r="I151" s="277">
        <f>IF(I$58=0,0,I$58/ISI!I$9*1000)</f>
        <v>0.14718298468896013</v>
      </c>
      <c r="J151" s="277">
        <f>IF(J$58=0,0,J$58/ISI!J$9*1000)</f>
        <v>0.14032615632977347</v>
      </c>
      <c r="K151" s="277">
        <f>IF(K$58=0,0,K$58/ISI!K$9*1000)</f>
        <v>0.14022245069702688</v>
      </c>
      <c r="L151" s="277">
        <f>IF(L$58=0,0,L$58/ISI!L$9*1000)</f>
        <v>0.14031796124687013</v>
      </c>
      <c r="M151" s="277">
        <f>IF(M$58=0,0,M$58/ISI!M$9*1000)</f>
        <v>0.13810784109056601</v>
      </c>
      <c r="N151" s="277">
        <f>IF(N$58=0,0,N$58/ISI!N$9*1000)</f>
        <v>0.14486957030802158</v>
      </c>
      <c r="O151" s="277">
        <f>IF(O$58=0,0,O$58/ISI!O$9*1000)</f>
        <v>0.14637497782197831</v>
      </c>
      <c r="P151" s="277">
        <f>IF(P$58=0,0,P$58/ISI!P$9*1000)</f>
        <v>0.13725374272196061</v>
      </c>
      <c r="Q151" s="277">
        <f>IF(Q$58=0,0,Q$58/ISI!Q$9*1000)</f>
        <v>0.12932654307482705</v>
      </c>
      <c r="R151" s="277">
        <f>IF(R$58=0,0,R$58/ISI!R$9*1000)</f>
        <v>0.13154641660430152</v>
      </c>
      <c r="S151" s="277">
        <f>IF(S$58=0,0,S$58/ISI!S$9*1000)</f>
        <v>0.1330872150092681</v>
      </c>
      <c r="T151" s="277">
        <f>IF(T$58=0,0,T$58/ISI!T$9*1000)</f>
        <v>0.13438946245837927</v>
      </c>
      <c r="U151" s="277">
        <f>IF(U$58=0,0,U$58/ISI!U$9*1000)</f>
        <v>0.12999575473218639</v>
      </c>
      <c r="V151" s="277">
        <f>IF(V$58=0,0,V$58/ISI!V$9*1000)</f>
        <v>0.13507351735465503</v>
      </c>
      <c r="W151" s="277">
        <f>IF(W$58=0,0,W$58/ISI!W$9*1000)</f>
        <v>0.13934195828942672</v>
      </c>
      <c r="DA151" s="77"/>
    </row>
    <row r="152" spans="1:105" ht="12" customHeight="1" x14ac:dyDescent="0.25">
      <c r="A152" s="56" t="s">
        <v>96</v>
      </c>
      <c r="B152" s="278">
        <f>IF(B$59=0,0,B$59/ISI!B$9*1000)</f>
        <v>0.26694584524288467</v>
      </c>
      <c r="C152" s="278">
        <f>IF(C$59=0,0,C$59/ISI!C$9*1000)</f>
        <v>0.26771416640088352</v>
      </c>
      <c r="D152" s="278">
        <f>IF(D$59=0,0,D$59/ISI!D$9*1000)</f>
        <v>0.25447366046061609</v>
      </c>
      <c r="E152" s="278">
        <f>IF(E$59=0,0,E$59/ISI!E$9*1000)</f>
        <v>0.24891802757673173</v>
      </c>
      <c r="F152" s="278">
        <f>IF(F$59=0,0,F$59/ISI!F$9*1000)</f>
        <v>0.25401100920790765</v>
      </c>
      <c r="G152" s="278">
        <f>IF(G$59=0,0,G$59/ISI!G$9*1000)</f>
        <v>0.27132067486396672</v>
      </c>
      <c r="H152" s="278">
        <f>IF(H$59=0,0,H$59/ISI!H$9*1000)</f>
        <v>0.23719108336875439</v>
      </c>
      <c r="I152" s="278">
        <f>IF(I$59=0,0,I$59/ISI!I$9*1000)</f>
        <v>0.23922749512163241</v>
      </c>
      <c r="J152" s="278">
        <f>IF(J$59=0,0,J$59/ISI!J$9*1000)</f>
        <v>0.22186898488489656</v>
      </c>
      <c r="K152" s="278">
        <f>IF(K$59=0,0,K$59/ISI!K$9*1000)</f>
        <v>0.22717968646591269</v>
      </c>
      <c r="L152" s="278">
        <f>IF(L$59=0,0,L$59/ISI!L$9*1000)</f>
        <v>0.21870486974445305</v>
      </c>
      <c r="M152" s="278">
        <f>IF(M$59=0,0,M$59/ISI!M$9*1000)</f>
        <v>0.21575601377437892</v>
      </c>
      <c r="N152" s="278">
        <f>IF(N$59=0,0,N$59/ISI!N$9*1000)</f>
        <v>0.22673570224683925</v>
      </c>
      <c r="O152" s="278">
        <f>IF(O$59=0,0,O$59/ISI!O$9*1000)</f>
        <v>0.22576340256504882</v>
      </c>
      <c r="P152" s="278">
        <f>IF(P$59=0,0,P$59/ISI!P$9*1000)</f>
        <v>0.21027623921204966</v>
      </c>
      <c r="Q152" s="278">
        <f>IF(Q$59=0,0,Q$59/ISI!Q$9*1000)</f>
        <v>0.19693388998952016</v>
      </c>
      <c r="R152" s="278">
        <f>IF(R$59=0,0,R$59/ISI!R$9*1000)</f>
        <v>0.20047750283584911</v>
      </c>
      <c r="S152" s="278">
        <f>IF(S$59=0,0,S$59/ISI!S$9*1000)</f>
        <v>0.20772532196835514</v>
      </c>
      <c r="T152" s="278">
        <f>IF(T$59=0,0,T$59/ISI!T$9*1000)</f>
        <v>0.20993451122942175</v>
      </c>
      <c r="U152" s="278">
        <f>IF(U$59=0,0,U$59/ISI!U$9*1000)</f>
        <v>0.19599682451913614</v>
      </c>
      <c r="V152" s="278">
        <f>IF(V$59=0,0,V$59/ISI!V$9*1000)</f>
        <v>0.20613909895874133</v>
      </c>
      <c r="W152" s="278">
        <f>IF(W$59=0,0,W$59/ISI!W$9*1000)</f>
        <v>0.21293997573740003</v>
      </c>
      <c r="DA152" s="78"/>
    </row>
    <row r="153" spans="1:105" ht="12" customHeight="1" x14ac:dyDescent="0.25">
      <c r="A153" s="203" t="s">
        <v>222</v>
      </c>
      <c r="B153" s="279">
        <f>IF(B$65=0,0,B$65/ISI!B$9*1000)</f>
        <v>32.143145116932828</v>
      </c>
      <c r="C153" s="279">
        <f>IF(C$65=0,0,C$65/ISI!C$9*1000)</f>
        <v>32.834592674636511</v>
      </c>
      <c r="D153" s="279">
        <f>IF(D$65=0,0,D$65/ISI!D$9*1000)</f>
        <v>33.673851864707451</v>
      </c>
      <c r="E153" s="279">
        <f>IF(E$65=0,0,E$65/ISI!E$9*1000)</f>
        <v>34.434751536811369</v>
      </c>
      <c r="F153" s="279">
        <f>IF(F$65=0,0,F$65/ISI!F$9*1000)</f>
        <v>31.269427621596478</v>
      </c>
      <c r="G153" s="279">
        <f>IF(G$65=0,0,G$65/ISI!G$9*1000)</f>
        <v>29.700546638132195</v>
      </c>
      <c r="H153" s="279">
        <f>IF(H$65=0,0,H$65/ISI!H$9*1000)</f>
        <v>25.328521670611742</v>
      </c>
      <c r="I153" s="279">
        <f>IF(I$65=0,0,I$65/ISI!I$9*1000)</f>
        <v>25.614956942590528</v>
      </c>
      <c r="J153" s="279">
        <f>IF(J$65=0,0,J$65/ISI!J$9*1000)</f>
        <v>19.851418941923434</v>
      </c>
      <c r="K153" s="279">
        <f>IF(K$65=0,0,K$65/ISI!K$9*1000)</f>
        <v>19.459668177728378</v>
      </c>
      <c r="L153" s="279">
        <f>IF(L$65=0,0,L$65/ISI!L$9*1000)</f>
        <v>18.19761809362311</v>
      </c>
      <c r="M153" s="279">
        <f>IF(M$65=0,0,M$65/ISI!M$9*1000)</f>
        <v>18.236951884617351</v>
      </c>
      <c r="N153" s="279">
        <f>IF(N$65=0,0,N$65/ISI!N$9*1000)</f>
        <v>19.511751620520677</v>
      </c>
      <c r="O153" s="279">
        <f>IF(O$65=0,0,O$65/ISI!O$9*1000)</f>
        <v>18.846228732599755</v>
      </c>
      <c r="P153" s="279">
        <f>IF(P$65=0,0,P$65/ISI!P$9*1000)</f>
        <v>17.599060167737964</v>
      </c>
      <c r="Q153" s="279">
        <f>IF(Q$65=0,0,Q$65/ISI!Q$9*1000)</f>
        <v>15.236766957175462</v>
      </c>
      <c r="R153" s="279">
        <f>IF(R$65=0,0,R$65/ISI!R$9*1000)</f>
        <v>14.576250681576875</v>
      </c>
      <c r="S153" s="279">
        <f>IF(S$65=0,0,S$65/ISI!S$9*1000)</f>
        <v>15.489199486646788</v>
      </c>
      <c r="T153" s="279">
        <f>IF(T$65=0,0,T$65/ISI!T$9*1000)</f>
        <v>15.263169895370691</v>
      </c>
      <c r="U153" s="279">
        <f>IF(U$65=0,0,U$65/ISI!U$9*1000)</f>
        <v>13.718323433851594</v>
      </c>
      <c r="V153" s="279">
        <f>IF(V$65=0,0,V$65/ISI!V$9*1000)</f>
        <v>14.00126257009024</v>
      </c>
      <c r="W153" s="279">
        <f>IF(W$65=0,0,W$65/ISI!W$9*1000)</f>
        <v>14.749643216549186</v>
      </c>
      <c r="DA153" s="79"/>
    </row>
    <row r="154" spans="1:105" ht="12" customHeight="1" x14ac:dyDescent="0.25">
      <c r="A154" s="203" t="s">
        <v>228</v>
      </c>
      <c r="B154" s="279">
        <f>IF(B$71=0,0,B$71/ISI!B$9*1000)</f>
        <v>49.214949533085317</v>
      </c>
      <c r="C154" s="279">
        <f>IF(C$71=0,0,C$71/ISI!C$9*1000)</f>
        <v>49.667761931787247</v>
      </c>
      <c r="D154" s="279">
        <f>IF(D$71=0,0,D$71/ISI!D$9*1000)</f>
        <v>47.100040101119767</v>
      </c>
      <c r="E154" s="279">
        <f>IF(E$71=0,0,E$71/ISI!E$9*1000)</f>
        <v>46.446438704573524</v>
      </c>
      <c r="F154" s="279">
        <f>IF(F$71=0,0,F$71/ISI!F$9*1000)</f>
        <v>47.013441073660665</v>
      </c>
      <c r="G154" s="279">
        <f>IF(G$71=0,0,G$71/ISI!G$9*1000)</f>
        <v>48.724221327920382</v>
      </c>
      <c r="H154" s="279">
        <f>IF(H$71=0,0,H$71/ISI!H$9*1000)</f>
        <v>42.742118987660348</v>
      </c>
      <c r="I154" s="279">
        <f>IF(I$71=0,0,I$71/ISI!I$9*1000)</f>
        <v>43.725460873029114</v>
      </c>
      <c r="J154" s="279">
        <f>IF(J$71=0,0,J$71/ISI!J$9*1000)</f>
        <v>41.688418474641182</v>
      </c>
      <c r="K154" s="279">
        <f>IF(K$71=0,0,K$71/ISI!K$9*1000)</f>
        <v>41.657609365853538</v>
      </c>
      <c r="L154" s="279">
        <f>IF(L$71=0,0,L$71/ISI!L$9*1000)</f>
        <v>41.685983860493366</v>
      </c>
      <c r="M154" s="279">
        <f>IF(M$71=0,0,M$71/ISI!M$9*1000)</f>
        <v>41.029396262250316</v>
      </c>
      <c r="N154" s="279">
        <f>IF(N$71=0,0,N$71/ISI!N$9*1000)</f>
        <v>43.038186388070137</v>
      </c>
      <c r="O154" s="279">
        <f>IF(O$71=0,0,O$71/ISI!O$9*1000)</f>
        <v>43.485416327648977</v>
      </c>
      <c r="P154" s="279">
        <f>IF(P$71=0,0,P$71/ISI!P$9*1000)</f>
        <v>40.775658747162574</v>
      </c>
      <c r="Q154" s="279">
        <f>IF(Q$71=0,0,Q$71/ISI!Q$9*1000)</f>
        <v>38.420627975528625</v>
      </c>
      <c r="R154" s="279">
        <f>IF(R$71=0,0,R$71/ISI!R$9*1000)</f>
        <v>39.080113128389435</v>
      </c>
      <c r="S154" s="279">
        <f>IF(S$71=0,0,S$71/ISI!S$9*1000)</f>
        <v>39.537857075571708</v>
      </c>
      <c r="T154" s="279">
        <f>IF(T$71=0,0,T$71/ISI!T$9*1000)</f>
        <v>39.924731754077833</v>
      </c>
      <c r="U154" s="279">
        <f>IF(U$71=0,0,U$71/ISI!U$9*1000)</f>
        <v>38.619438919616201</v>
      </c>
      <c r="V154" s="279">
        <f>IF(V$71=0,0,V$71/ISI!V$9*1000)</f>
        <v>40.12795236184931</v>
      </c>
      <c r="W154" s="279">
        <f>IF(W$71=0,0,W$71/ISI!W$9*1000)</f>
        <v>41.396030648728868</v>
      </c>
      <c r="DA154" s="79"/>
    </row>
    <row r="155" spans="1:105" ht="12" customHeight="1" x14ac:dyDescent="0.25">
      <c r="A155" s="203" t="s">
        <v>181</v>
      </c>
      <c r="B155" s="279">
        <f>IF(B$72=0,0,B$72/ISI!B$9*1000)</f>
        <v>51.103912240237541</v>
      </c>
      <c r="C155" s="279">
        <f>IF(C$72=0,0,C$72/ISI!C$9*1000)</f>
        <v>51.174016820286212</v>
      </c>
      <c r="D155" s="279">
        <f>IF(D$72=0,0,D$72/ISI!D$9*1000)</f>
        <v>48.435339630523245</v>
      </c>
      <c r="E155" s="279">
        <f>IF(E$72=0,0,E$72/ISI!E$9*1000)</f>
        <v>47.361341061224017</v>
      </c>
      <c r="F155" s="279">
        <f>IF(F$72=0,0,F$72/ISI!F$9*1000)</f>
        <v>48.30844964297966</v>
      </c>
      <c r="G155" s="279">
        <f>IF(G$72=0,0,G$72/ISI!G$9*1000)</f>
        <v>51.560005443064078</v>
      </c>
      <c r="H155" s="279">
        <f>IF(H$72=0,0,H$72/ISI!H$9*1000)</f>
        <v>45.074241230126823</v>
      </c>
      <c r="I155" s="279">
        <f>IF(I$72=0,0,I$72/ISI!I$9*1000)</f>
        <v>45.461227592722864</v>
      </c>
      <c r="J155" s="279">
        <f>IF(J$72=0,0,J$72/ISI!J$9*1000)</f>
        <v>42.177980166566265</v>
      </c>
      <c r="K155" s="279">
        <f>IF(K$72=0,0,K$72/ISI!K$9*1000)</f>
        <v>43.193823553188821</v>
      </c>
      <c r="L155" s="279">
        <f>IF(L$72=0,0,L$72/ISI!L$9*1000)</f>
        <v>41.580313216206541</v>
      </c>
      <c r="M155" s="279">
        <f>IF(M$72=0,0,M$72/ISI!M$9*1000)</f>
        <v>41.018327167951028</v>
      </c>
      <c r="N155" s="279">
        <f>IF(N$72=0,0,N$72/ISI!N$9*1000)</f>
        <v>43.123776357635187</v>
      </c>
      <c r="O155" s="279">
        <f>IF(O$72=0,0,O$72/ISI!O$9*1000)</f>
        <v>42.921000847468605</v>
      </c>
      <c r="P155" s="279">
        <f>IF(P$72=0,0,P$72/ISI!P$9*1000)</f>
        <v>39.976263196215974</v>
      </c>
      <c r="Q155" s="279">
        <f>IF(Q$72=0,0,Q$72/ISI!Q$9*1000)</f>
        <v>37.440821120300228</v>
      </c>
      <c r="R155" s="279">
        <f>IF(R$72=0,0,R$72/ISI!R$9*1000)</f>
        <v>38.114774672608362</v>
      </c>
      <c r="S155" s="279">
        <f>IF(S$72=0,0,S$72/ISI!S$9*1000)</f>
        <v>39.489882292882911</v>
      </c>
      <c r="T155" s="279">
        <f>IF(T$72=0,0,T$72/ISI!T$9*1000)</f>
        <v>39.913411910628348</v>
      </c>
      <c r="U155" s="279">
        <f>IF(U$72=0,0,U$72/ISI!U$9*1000)</f>
        <v>37.265959403881716</v>
      </c>
      <c r="V155" s="279">
        <f>IF(V$72=0,0,V$72/ISI!V$9*1000)</f>
        <v>39.191789560622851</v>
      </c>
      <c r="W155" s="279">
        <f>IF(W$72=0,0,W$72/ISI!W$9*1000)</f>
        <v>40.484868234541075</v>
      </c>
      <c r="DA155" s="79"/>
    </row>
    <row r="156" spans="1:105" ht="12" customHeight="1" x14ac:dyDescent="0.25">
      <c r="A156" s="41" t="s">
        <v>191</v>
      </c>
      <c r="B156" s="280">
        <f>IF(B$79=0,0,B$79/ISI!B$9*1000)</f>
        <v>24.796068396632052</v>
      </c>
      <c r="C156" s="280">
        <f>IF(C$79=0,0,C$79/ISI!C$9*1000)</f>
        <v>26.792152458720622</v>
      </c>
      <c r="D156" s="280">
        <f>IF(D$79=0,0,D$79/ISI!D$9*1000)</f>
        <v>27.978393344015942</v>
      </c>
      <c r="E156" s="280">
        <f>IF(E$79=0,0,E$79/ISI!E$9*1000)</f>
        <v>27.845854087121609</v>
      </c>
      <c r="F156" s="280">
        <f>IF(F$79=0,0,F$79/ISI!F$9*1000)</f>
        <v>20.172100312482716</v>
      </c>
      <c r="G156" s="280">
        <f>IF(G$79=0,0,G$79/ISI!G$9*1000)</f>
        <v>20.685374616539296</v>
      </c>
      <c r="H156" s="280">
        <f>IF(H$79=0,0,H$79/ISI!H$9*1000)</f>
        <v>17.891676961382153</v>
      </c>
      <c r="I156" s="280">
        <f>IF(I$79=0,0,I$79/ISI!I$9*1000)</f>
        <v>17.994139576911106</v>
      </c>
      <c r="J156" s="280">
        <f>IF(J$79=0,0,J$79/ISI!J$9*1000)</f>
        <v>15.682463326306729</v>
      </c>
      <c r="K156" s="280">
        <f>IF(K$79=0,0,K$79/ISI!K$9*1000)</f>
        <v>16.176815525014877</v>
      </c>
      <c r="L156" s="280">
        <f>IF(L$79=0,0,L$79/ISI!L$9*1000)</f>
        <v>16.061939065475151</v>
      </c>
      <c r="M156" s="280">
        <f>IF(M$79=0,0,M$79/ISI!M$9*1000)</f>
        <v>15.662901498220583</v>
      </c>
      <c r="N156" s="280">
        <f>IF(N$79=0,0,N$79/ISI!N$9*1000)</f>
        <v>16.725840855080389</v>
      </c>
      <c r="O156" s="280">
        <f>IF(O$79=0,0,O$79/ISI!O$9*1000)</f>
        <v>16.387965954402389</v>
      </c>
      <c r="P156" s="280">
        <f>IF(P$79=0,0,P$79/ISI!P$9*1000)</f>
        <v>15.136427252485989</v>
      </c>
      <c r="Q156" s="280">
        <f>IF(Q$79=0,0,Q$79/ISI!Q$9*1000)</f>
        <v>16.028664301245698</v>
      </c>
      <c r="R156" s="280">
        <f>IF(R$79=0,0,R$79/ISI!R$9*1000)</f>
        <v>15.671366805779034</v>
      </c>
      <c r="S156" s="280">
        <f>IF(S$79=0,0,S$79/ISI!S$9*1000)</f>
        <v>16.166752338764478</v>
      </c>
      <c r="T156" s="280">
        <f>IF(T$79=0,0,T$79/ISI!T$9*1000)</f>
        <v>16.174633681269775</v>
      </c>
      <c r="U156" s="280">
        <f>IF(U$79=0,0,U$79/ISI!U$9*1000)</f>
        <v>14.982874468589847</v>
      </c>
      <c r="V156" s="280">
        <f>IF(V$79=0,0,V$79/ISI!V$9*1000)</f>
        <v>15.592210005657689</v>
      </c>
      <c r="W156" s="280">
        <f>IF(W$79=0,0,W$79/ISI!W$9*1000)</f>
        <v>15.876383379520332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PL: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DA3" s="88"/>
    </row>
    <row r="4" spans="1:105" ht="12" customHeight="1" x14ac:dyDescent="0.25">
      <c r="A4" s="2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1:105" ht="15" customHeight="1" x14ac:dyDescent="0.25">
      <c r="A5" s="34" t="s">
        <v>41</v>
      </c>
      <c r="B5" s="226">
        <v>1461.729404066888</v>
      </c>
      <c r="C5" s="226">
        <v>1253.1533869436389</v>
      </c>
      <c r="D5" s="226">
        <v>1179.233170339146</v>
      </c>
      <c r="E5" s="226">
        <v>1221.972897501973</v>
      </c>
      <c r="F5" s="226">
        <v>1274.640227231228</v>
      </c>
      <c r="G5" s="226">
        <v>943.85721994329128</v>
      </c>
      <c r="H5" s="226">
        <v>918.965827498213</v>
      </c>
      <c r="I5" s="226">
        <v>1003.606529801232</v>
      </c>
      <c r="J5" s="226">
        <v>746.52621747812611</v>
      </c>
      <c r="K5" s="226">
        <v>466.31112678434289</v>
      </c>
      <c r="L5" s="226">
        <v>563.81057062364187</v>
      </c>
      <c r="M5" s="226">
        <v>613.55402814560898</v>
      </c>
      <c r="N5" s="226">
        <v>632.35499566568626</v>
      </c>
      <c r="O5" s="226">
        <v>653.97373044461017</v>
      </c>
      <c r="P5" s="226">
        <v>683.18200923463382</v>
      </c>
      <c r="Q5" s="226">
        <v>669.72903972787287</v>
      </c>
      <c r="R5" s="226">
        <v>646.71356561012874</v>
      </c>
      <c r="S5" s="226">
        <v>770.65517652394669</v>
      </c>
      <c r="T5" s="226">
        <v>735.95874692443249</v>
      </c>
      <c r="U5" s="226">
        <v>618.01345210458021</v>
      </c>
      <c r="V5" s="226">
        <v>524.14350996551445</v>
      </c>
      <c r="W5" s="226">
        <v>588.09367706146554</v>
      </c>
      <c r="DA5" s="89" t="s">
        <v>256</v>
      </c>
    </row>
    <row r="6" spans="1:105" ht="12" customHeight="1" x14ac:dyDescent="0.25">
      <c r="A6" s="55" t="s">
        <v>92</v>
      </c>
      <c r="B6" s="262">
        <v>2.2436654250999259</v>
      </c>
      <c r="C6" s="262">
        <v>1.898135329072586</v>
      </c>
      <c r="D6" s="262">
        <v>1.6334512575647211</v>
      </c>
      <c r="E6" s="262">
        <v>1.648612418965463</v>
      </c>
      <c r="F6" s="262">
        <v>1.951543114387174</v>
      </c>
      <c r="G6" s="262">
        <v>1.5334572725052891</v>
      </c>
      <c r="H6" s="262">
        <v>1.540053616068048</v>
      </c>
      <c r="I6" s="262">
        <v>1.774461126797868</v>
      </c>
      <c r="J6" s="262">
        <v>1.4979796291298311</v>
      </c>
      <c r="K6" s="262">
        <v>0.94929771770621241</v>
      </c>
      <c r="L6" s="262">
        <v>1.1959336281215529</v>
      </c>
      <c r="M6" s="262">
        <v>1.2464040336137761</v>
      </c>
      <c r="N6" s="262">
        <v>1.2492203621123159</v>
      </c>
      <c r="O6" s="262">
        <v>1.3270630203769711</v>
      </c>
      <c r="P6" s="262">
        <v>1.4115167172252121</v>
      </c>
      <c r="Q6" s="262">
        <v>1.38906459992689</v>
      </c>
      <c r="R6" s="262">
        <v>1.4209734462093211</v>
      </c>
      <c r="S6" s="262">
        <v>1.601787875598528</v>
      </c>
      <c r="T6" s="262">
        <v>1.599642954783965</v>
      </c>
      <c r="U6" s="262">
        <v>1.484953142484537</v>
      </c>
      <c r="V6" s="262">
        <v>1.267600998551544</v>
      </c>
      <c r="W6" s="262">
        <v>1.412441914251884</v>
      </c>
      <c r="DA6" s="67" t="s">
        <v>257</v>
      </c>
    </row>
    <row r="7" spans="1:105" ht="12" customHeight="1" x14ac:dyDescent="0.25">
      <c r="A7" s="202" t="s">
        <v>93</v>
      </c>
      <c r="B7" s="227">
        <v>0.31034913429212208</v>
      </c>
      <c r="C7" s="227">
        <v>0.26255459016164762</v>
      </c>
      <c r="D7" s="227">
        <v>0.22594286029567551</v>
      </c>
      <c r="E7" s="227">
        <v>0.22803998817532509</v>
      </c>
      <c r="F7" s="227">
        <v>0.26994208196475528</v>
      </c>
      <c r="G7" s="227">
        <v>0.21211145461885439</v>
      </c>
      <c r="H7" s="227">
        <v>0.21302387653849281</v>
      </c>
      <c r="I7" s="227">
        <v>0.24544768055701341</v>
      </c>
      <c r="J7" s="227">
        <v>0.20720410266471551</v>
      </c>
      <c r="K7" s="227">
        <v>0.13130911658207209</v>
      </c>
      <c r="L7" s="227">
        <v>0.16542438190927289</v>
      </c>
      <c r="M7" s="227">
        <v>0.17240556835385429</v>
      </c>
      <c r="N7" s="227">
        <v>0.1727951296055571</v>
      </c>
      <c r="O7" s="227">
        <v>0.18356251111136121</v>
      </c>
      <c r="P7" s="227">
        <v>0.19524434718701111</v>
      </c>
      <c r="Q7" s="227">
        <v>0.19213871695863211</v>
      </c>
      <c r="R7" s="227">
        <v>0.19655242441662879</v>
      </c>
      <c r="S7" s="227">
        <v>0.22464910021419271</v>
      </c>
      <c r="T7" s="227">
        <v>0.22126641550024601</v>
      </c>
      <c r="U7" s="227">
        <v>0.205402248070885</v>
      </c>
      <c r="V7" s="227">
        <v>0.17533758292450441</v>
      </c>
      <c r="W7" s="227">
        <v>0.19537232263872739</v>
      </c>
      <c r="DA7" s="174" t="s">
        <v>258</v>
      </c>
    </row>
    <row r="8" spans="1:105" ht="12" customHeight="1" x14ac:dyDescent="0.25">
      <c r="A8" s="202" t="s">
        <v>94</v>
      </c>
      <c r="B8" s="227">
        <v>42.855951129994622</v>
      </c>
      <c r="C8" s="227">
        <v>36.256027298378541</v>
      </c>
      <c r="D8" s="227">
        <v>31.200332493559841</v>
      </c>
      <c r="E8" s="227">
        <v>31.48992379571898</v>
      </c>
      <c r="F8" s="227">
        <v>37.276162213236141</v>
      </c>
      <c r="G8" s="227">
        <v>29.290360851148151</v>
      </c>
      <c r="H8" s="227">
        <v>29.416356721209599</v>
      </c>
      <c r="I8" s="227">
        <v>33.893743015956922</v>
      </c>
      <c r="J8" s="227">
        <v>28.612707162814338</v>
      </c>
      <c r="K8" s="227">
        <v>18.132407863806609</v>
      </c>
      <c r="L8" s="227">
        <v>22.843367174146231</v>
      </c>
      <c r="M8" s="227">
        <v>23.807395592594279</v>
      </c>
      <c r="N8" s="227">
        <v>23.861189903969429</v>
      </c>
      <c r="O8" s="227">
        <v>25.34805203639737</v>
      </c>
      <c r="P8" s="227">
        <v>26.96119072650059</v>
      </c>
      <c r="Q8" s="227">
        <v>26.532335857616161</v>
      </c>
      <c r="R8" s="227">
        <v>27.14182243328662</v>
      </c>
      <c r="S8" s="227">
        <v>30.496785111258031</v>
      </c>
      <c r="T8" s="227">
        <v>30.459854313994349</v>
      </c>
      <c r="U8" s="227">
        <v>28.363889995681941</v>
      </c>
      <c r="V8" s="227">
        <v>24.212275965271392</v>
      </c>
      <c r="W8" s="227">
        <v>26.9788627903106</v>
      </c>
      <c r="DA8" s="174" t="s">
        <v>259</v>
      </c>
    </row>
    <row r="9" spans="1:105" ht="12" customHeight="1" x14ac:dyDescent="0.25">
      <c r="A9" s="202" t="s">
        <v>95</v>
      </c>
      <c r="B9" s="227">
        <v>0.74027479248554728</v>
      </c>
      <c r="C9" s="227">
        <v>0.62627061999500855</v>
      </c>
      <c r="D9" s="227">
        <v>0.53894077842516419</v>
      </c>
      <c r="E9" s="227">
        <v>0.54394305081578753</v>
      </c>
      <c r="F9" s="227">
        <v>0.64389198044767448</v>
      </c>
      <c r="G9" s="227">
        <v>0.50594877092191648</v>
      </c>
      <c r="H9" s="227">
        <v>0.50812516799407248</v>
      </c>
      <c r="I9" s="227">
        <v>0.58546556350105527</v>
      </c>
      <c r="J9" s="227">
        <v>0.49424328007919271</v>
      </c>
      <c r="K9" s="227">
        <v>0.31321121372214961</v>
      </c>
      <c r="L9" s="227">
        <v>0.39458624645193791</v>
      </c>
      <c r="M9" s="227">
        <v>0.41123844803887988</v>
      </c>
      <c r="N9" s="227">
        <v>0.41216766724041731</v>
      </c>
      <c r="O9" s="227">
        <v>0.43785106773709531</v>
      </c>
      <c r="P9" s="227">
        <v>0.46571571377993581</v>
      </c>
      <c r="Q9" s="227">
        <v>0.45830786397847267</v>
      </c>
      <c r="R9" s="227">
        <v>0.46883586619124817</v>
      </c>
      <c r="S9" s="227">
        <v>0.53585477666127879</v>
      </c>
      <c r="T9" s="227">
        <v>0.52778606968591535</v>
      </c>
      <c r="U9" s="227">
        <v>0.48994532210815012</v>
      </c>
      <c r="V9" s="227">
        <v>0.41823217297000731</v>
      </c>
      <c r="W9" s="227">
        <v>0.46602097321356878</v>
      </c>
      <c r="DA9" s="174" t="s">
        <v>260</v>
      </c>
    </row>
    <row r="10" spans="1:105" ht="12" customHeight="1" x14ac:dyDescent="0.25">
      <c r="A10" s="56" t="s">
        <v>96</v>
      </c>
      <c r="B10" s="263">
        <v>2.6150038397309552</v>
      </c>
      <c r="C10" s="263">
        <v>2.208862965822195</v>
      </c>
      <c r="D10" s="263">
        <v>1.9072688396110229</v>
      </c>
      <c r="E10" s="263">
        <v>1.926418088083687</v>
      </c>
      <c r="F10" s="263">
        <v>2.2815878333912321</v>
      </c>
      <c r="G10" s="263">
        <v>1.8200971840237501</v>
      </c>
      <c r="H10" s="263">
        <v>1.824682974246729</v>
      </c>
      <c r="I10" s="263">
        <v>2.0817916208784748</v>
      </c>
      <c r="J10" s="263">
        <v>1.7237507158264751</v>
      </c>
      <c r="K10" s="263">
        <v>1.1093248238647091</v>
      </c>
      <c r="L10" s="263">
        <v>1.3638136026675891</v>
      </c>
      <c r="M10" s="263">
        <v>1.427559987161245</v>
      </c>
      <c r="N10" s="263">
        <v>1.4344260734223619</v>
      </c>
      <c r="O10" s="263">
        <v>1.5065482775531229</v>
      </c>
      <c r="P10" s="263">
        <v>1.593389797565296</v>
      </c>
      <c r="Q10" s="263">
        <v>1.560636336039751</v>
      </c>
      <c r="R10" s="263">
        <v>1.5846513401227951</v>
      </c>
      <c r="S10" s="263">
        <v>1.8372061755241449</v>
      </c>
      <c r="T10" s="263">
        <v>1.806388536848667</v>
      </c>
      <c r="U10" s="263">
        <v>1.6342494581286131</v>
      </c>
      <c r="V10" s="263">
        <v>1.401633169724267</v>
      </c>
      <c r="W10" s="263">
        <v>1.5660753341603439</v>
      </c>
      <c r="DA10" s="68" t="s">
        <v>261</v>
      </c>
    </row>
    <row r="11" spans="1:105" ht="12" customHeight="1" x14ac:dyDescent="0.25">
      <c r="A11" s="37" t="s">
        <v>160</v>
      </c>
      <c r="B11" s="229">
        <v>3.3913311630981782E-2</v>
      </c>
      <c r="C11" s="229">
        <v>1.122111356137117E-2</v>
      </c>
      <c r="D11" s="229">
        <v>8.3303599690071027E-3</v>
      </c>
      <c r="E11" s="229">
        <v>7.9790283339440157E-3</v>
      </c>
      <c r="F11" s="229">
        <v>7.7882195873628726E-3</v>
      </c>
      <c r="G11" s="229">
        <v>4.8190932134726562E-3</v>
      </c>
      <c r="H11" s="229">
        <v>7.0313884570780971E-3</v>
      </c>
      <c r="I11" s="229">
        <v>4.8251623996208894E-3</v>
      </c>
      <c r="J11" s="229">
        <v>4.5316894827102062E-3</v>
      </c>
      <c r="K11" s="229">
        <v>4.0005057560285884E-3</v>
      </c>
      <c r="L11" s="229">
        <v>4.3771880281055003E-3</v>
      </c>
      <c r="M11" s="229">
        <v>4.3102956054156391E-3</v>
      </c>
      <c r="N11" s="229">
        <v>2.1684597972306879E-3</v>
      </c>
      <c r="O11" s="229">
        <v>2.3354083108652079E-3</v>
      </c>
      <c r="P11" s="229">
        <v>4.9139476393024531E-3</v>
      </c>
      <c r="Q11" s="229">
        <v>4.8106960084534356E-3</v>
      </c>
      <c r="R11" s="229">
        <v>4.792542424472696E-3</v>
      </c>
      <c r="S11" s="229">
        <v>7.2431580687722782E-3</v>
      </c>
      <c r="T11" s="229">
        <v>7.3126331930720816E-3</v>
      </c>
      <c r="U11" s="229">
        <v>8.0282513341474581E-3</v>
      </c>
      <c r="V11" s="229">
        <v>5.1549096984852437E-3</v>
      </c>
      <c r="W11" s="229">
        <v>5.2610448659473246E-3</v>
      </c>
      <c r="DA11" s="69" t="s">
        <v>262</v>
      </c>
    </row>
    <row r="12" spans="1:105" ht="12" customHeight="1" x14ac:dyDescent="0.25">
      <c r="A12" s="37" t="s">
        <v>162</v>
      </c>
      <c r="B12" s="229">
        <v>1.3151341747372229</v>
      </c>
      <c r="C12" s="229">
        <v>1.0900807596394031</v>
      </c>
      <c r="D12" s="229">
        <v>0.93454903250160259</v>
      </c>
      <c r="E12" s="229">
        <v>0.86717357368245196</v>
      </c>
      <c r="F12" s="229">
        <v>1.1083089327240649</v>
      </c>
      <c r="G12" s="229">
        <v>1.0121871482711231</v>
      </c>
      <c r="H12" s="229">
        <v>0.99725392089292997</v>
      </c>
      <c r="I12" s="229">
        <v>1.101115065537033</v>
      </c>
      <c r="J12" s="229">
        <v>0.84560625301174719</v>
      </c>
      <c r="K12" s="229">
        <v>0.58820610401250195</v>
      </c>
      <c r="L12" s="229">
        <v>0.63507117316081363</v>
      </c>
      <c r="M12" s="229">
        <v>0.65194902251273879</v>
      </c>
      <c r="N12" s="229">
        <v>0.65388125155155985</v>
      </c>
      <c r="O12" s="229">
        <v>0.66460528308234135</v>
      </c>
      <c r="P12" s="229">
        <v>0.69142600142568544</v>
      </c>
      <c r="Q12" s="229">
        <v>0.66789334261372257</v>
      </c>
      <c r="R12" s="229">
        <v>0.73739599043357629</v>
      </c>
      <c r="S12" s="229">
        <v>0.93265254553011234</v>
      </c>
      <c r="T12" s="229">
        <v>0.93812667717902709</v>
      </c>
      <c r="U12" s="229">
        <v>0.77405426506998776</v>
      </c>
      <c r="V12" s="229">
        <v>0.71404667429071356</v>
      </c>
      <c r="W12" s="229">
        <v>0.7886077797667993</v>
      </c>
      <c r="DA12" s="69" t="s">
        <v>263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264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265</v>
      </c>
    </row>
    <row r="15" spans="1:105" ht="12" customHeight="1" x14ac:dyDescent="0.25">
      <c r="A15" s="37" t="s">
        <v>38</v>
      </c>
      <c r="B15" s="229">
        <v>1.26595635336275</v>
      </c>
      <c r="C15" s="229">
        <v>1.107561092621421</v>
      </c>
      <c r="D15" s="229">
        <v>0.96438944714041364</v>
      </c>
      <c r="E15" s="229">
        <v>1.051265486067291</v>
      </c>
      <c r="F15" s="229">
        <v>1.165490681079804</v>
      </c>
      <c r="G15" s="229">
        <v>0.80309094253915447</v>
      </c>
      <c r="H15" s="229">
        <v>0.82039766489672128</v>
      </c>
      <c r="I15" s="229">
        <v>0.97585139294182044</v>
      </c>
      <c r="J15" s="229">
        <v>0.87361277333201803</v>
      </c>
      <c r="K15" s="229">
        <v>0.51711821409617864</v>
      </c>
      <c r="L15" s="229">
        <v>0.72436524147866976</v>
      </c>
      <c r="M15" s="229">
        <v>0.77130066904309047</v>
      </c>
      <c r="N15" s="229">
        <v>0.77837636207357108</v>
      </c>
      <c r="O15" s="229">
        <v>0.83960758615991637</v>
      </c>
      <c r="P15" s="229">
        <v>0.89704984850030844</v>
      </c>
      <c r="Q15" s="229">
        <v>0.8879322974175754</v>
      </c>
      <c r="R15" s="229">
        <v>0.84246280726474587</v>
      </c>
      <c r="S15" s="229">
        <v>0.8973104719252607</v>
      </c>
      <c r="T15" s="229">
        <v>0.86094922647656758</v>
      </c>
      <c r="U15" s="229">
        <v>0.8521669417244776</v>
      </c>
      <c r="V15" s="229">
        <v>0.68243158573506801</v>
      </c>
      <c r="W15" s="229">
        <v>0.77220650952759728</v>
      </c>
      <c r="DA15" s="69" t="s">
        <v>266</v>
      </c>
    </row>
    <row r="16" spans="1:105" ht="12" customHeight="1" x14ac:dyDescent="0.25">
      <c r="A16" s="57" t="s">
        <v>167</v>
      </c>
      <c r="B16" s="264">
        <v>282.00844036437599</v>
      </c>
      <c r="C16" s="264">
        <v>241.186240234401</v>
      </c>
      <c r="D16" s="264">
        <v>223.2006029701767</v>
      </c>
      <c r="E16" s="264">
        <v>231.37506163847411</v>
      </c>
      <c r="F16" s="264">
        <v>246.96689246828129</v>
      </c>
      <c r="G16" s="264">
        <v>179.88030067580061</v>
      </c>
      <c r="H16" s="264">
        <v>176.0731347003061</v>
      </c>
      <c r="I16" s="264">
        <v>201.65733391252749</v>
      </c>
      <c r="J16" s="264">
        <v>141.31613109446141</v>
      </c>
      <c r="K16" s="264">
        <v>87.752826194031854</v>
      </c>
      <c r="L16" s="264">
        <v>104.9984074013756</v>
      </c>
      <c r="M16" s="264">
        <v>110.4621386679888</v>
      </c>
      <c r="N16" s="264">
        <v>112.18083402905501</v>
      </c>
      <c r="O16" s="264">
        <v>115.45572266964631</v>
      </c>
      <c r="P16" s="264">
        <v>122.5472908904578</v>
      </c>
      <c r="Q16" s="264">
        <v>113.8009195218081</v>
      </c>
      <c r="R16" s="264">
        <v>112.53236327051511</v>
      </c>
      <c r="S16" s="264">
        <v>132.9198453036619</v>
      </c>
      <c r="T16" s="264">
        <v>128.93453303555299</v>
      </c>
      <c r="U16" s="264">
        <v>113.5712111937659</v>
      </c>
      <c r="V16" s="264">
        <v>96.566636270946404</v>
      </c>
      <c r="W16" s="264">
        <v>108.67852328905811</v>
      </c>
      <c r="DA16" s="70" t="s">
        <v>267</v>
      </c>
    </row>
    <row r="17" spans="1:105" ht="12" customHeight="1" x14ac:dyDescent="0.25">
      <c r="A17" s="18" t="s">
        <v>30</v>
      </c>
      <c r="B17" s="233">
        <v>62.67764930028639</v>
      </c>
      <c r="C17" s="233">
        <v>50.021799312222292</v>
      </c>
      <c r="D17" s="233">
        <v>45.015623022204188</v>
      </c>
      <c r="E17" s="233">
        <v>44.940121891825463</v>
      </c>
      <c r="F17" s="233">
        <v>56.587853834727099</v>
      </c>
      <c r="G17" s="233">
        <v>34.624041075482033</v>
      </c>
      <c r="H17" s="233">
        <v>28.140639739997201</v>
      </c>
      <c r="I17" s="233">
        <v>33.272162449842227</v>
      </c>
      <c r="J17" s="233">
        <v>10.850045034418899</v>
      </c>
      <c r="K17" s="233">
        <v>12.22573433963422</v>
      </c>
      <c r="L17" s="233">
        <v>6.8422444374037532</v>
      </c>
      <c r="M17" s="233">
        <v>7.0443203158158534</v>
      </c>
      <c r="N17" s="233">
        <v>7.6266691006899929</v>
      </c>
      <c r="O17" s="233">
        <v>6.1277686267264011</v>
      </c>
      <c r="P17" s="233">
        <v>7.6571753887811527</v>
      </c>
      <c r="Q17" s="233">
        <v>2.3835280145234021</v>
      </c>
      <c r="R17" s="233">
        <v>1.885529115911202</v>
      </c>
      <c r="S17" s="233">
        <v>5.7954342825620673</v>
      </c>
      <c r="T17" s="233">
        <v>7.0704909056597014</v>
      </c>
      <c r="U17" s="233">
        <v>8.5002159784452775</v>
      </c>
      <c r="V17" s="233">
        <v>4.1586231535326164</v>
      </c>
      <c r="W17" s="233">
        <v>6.8816938437601722</v>
      </c>
      <c r="DA17" s="71" t="s">
        <v>268</v>
      </c>
    </row>
    <row r="18" spans="1:105" ht="12" customHeight="1" x14ac:dyDescent="0.25">
      <c r="A18" s="18" t="s">
        <v>70</v>
      </c>
      <c r="B18" s="233">
        <v>0.95122073414197639</v>
      </c>
      <c r="C18" s="233">
        <v>0.56537207812682977</v>
      </c>
      <c r="D18" s="233">
        <v>0</v>
      </c>
      <c r="E18" s="233">
        <v>0</v>
      </c>
      <c r="F18" s="233">
        <v>0</v>
      </c>
      <c r="G18" s="233">
        <v>0</v>
      </c>
      <c r="H18" s="233">
        <v>0</v>
      </c>
      <c r="I18" s="233">
        <v>0</v>
      </c>
      <c r="J18" s="233">
        <v>0</v>
      </c>
      <c r="K18" s="233">
        <v>0</v>
      </c>
      <c r="L18" s="233">
        <v>0</v>
      </c>
      <c r="M18" s="233">
        <v>0</v>
      </c>
      <c r="N18" s="233">
        <v>0</v>
      </c>
      <c r="O18" s="233">
        <v>0</v>
      </c>
      <c r="P18" s="233">
        <v>0</v>
      </c>
      <c r="Q18" s="233">
        <v>0</v>
      </c>
      <c r="R18" s="233">
        <v>0</v>
      </c>
      <c r="S18" s="233">
        <v>0</v>
      </c>
      <c r="T18" s="233">
        <v>3.7121965820027249E-4</v>
      </c>
      <c r="U18" s="233">
        <v>0</v>
      </c>
      <c r="V18" s="233">
        <v>0</v>
      </c>
      <c r="W18" s="233">
        <v>0</v>
      </c>
      <c r="DA18" s="71" t="s">
        <v>269</v>
      </c>
    </row>
    <row r="19" spans="1:105" ht="12" customHeight="1" x14ac:dyDescent="0.25">
      <c r="A19" s="18" t="s">
        <v>162</v>
      </c>
      <c r="B19" s="233">
        <v>17.539406008571419</v>
      </c>
      <c r="C19" s="233">
        <v>14.10465618294837</v>
      </c>
      <c r="D19" s="233">
        <v>11.08621164429246</v>
      </c>
      <c r="E19" s="233">
        <v>9.9059967940715179</v>
      </c>
      <c r="F19" s="233">
        <v>15.25528344241067</v>
      </c>
      <c r="G19" s="233">
        <v>17.835014884399079</v>
      </c>
      <c r="H19" s="233">
        <v>18.464729976540561</v>
      </c>
      <c r="I19" s="233">
        <v>18.657684153956829</v>
      </c>
      <c r="J19" s="233">
        <v>21.450313102559448</v>
      </c>
      <c r="K19" s="233">
        <v>17.156886018043402</v>
      </c>
      <c r="L19" s="233">
        <v>18.797432496559772</v>
      </c>
      <c r="M19" s="233">
        <v>19.821448146367938</v>
      </c>
      <c r="N19" s="233">
        <v>19.58331607186118</v>
      </c>
      <c r="O19" s="233">
        <v>20.38064390000331</v>
      </c>
      <c r="P19" s="233">
        <v>20.21836458536044</v>
      </c>
      <c r="Q19" s="233">
        <v>23.789541664738628</v>
      </c>
      <c r="R19" s="233">
        <v>28.500505424879869</v>
      </c>
      <c r="S19" s="233">
        <v>35.382679638940488</v>
      </c>
      <c r="T19" s="233">
        <v>36.818399604171567</v>
      </c>
      <c r="U19" s="233">
        <v>29.637569219966849</v>
      </c>
      <c r="V19" s="233">
        <v>29.837418009863612</v>
      </c>
      <c r="W19" s="233">
        <v>31.705515730863478</v>
      </c>
      <c r="DA19" s="71" t="s">
        <v>270</v>
      </c>
    </row>
    <row r="20" spans="1:105" ht="12" customHeight="1" x14ac:dyDescent="0.25">
      <c r="A20" s="18" t="s">
        <v>36</v>
      </c>
      <c r="B20" s="233">
        <v>184.01939672725709</v>
      </c>
      <c r="C20" s="233">
        <v>162.21685967109909</v>
      </c>
      <c r="D20" s="233">
        <v>155.70110608018589</v>
      </c>
      <c r="E20" s="233">
        <v>164.5646561696866</v>
      </c>
      <c r="F20" s="233">
        <v>159.1410417582953</v>
      </c>
      <c r="G20" s="233">
        <v>113.3231752918028</v>
      </c>
      <c r="H20" s="233">
        <v>114.3341080822466</v>
      </c>
      <c r="I20" s="233">
        <v>133.25379393439971</v>
      </c>
      <c r="J20" s="233">
        <v>86.937419334987624</v>
      </c>
      <c r="K20" s="233">
        <v>43.342903172773703</v>
      </c>
      <c r="L20" s="233">
        <v>57.998005104885841</v>
      </c>
      <c r="M20" s="233">
        <v>60.233418571539957</v>
      </c>
      <c r="N20" s="233">
        <v>61.745660405512538</v>
      </c>
      <c r="O20" s="233">
        <v>63.295812554670853</v>
      </c>
      <c r="P20" s="233">
        <v>68.538156115165009</v>
      </c>
      <c r="Q20" s="233">
        <v>56.118381660558363</v>
      </c>
      <c r="R20" s="233">
        <v>49.706034350705977</v>
      </c>
      <c r="S20" s="233">
        <v>57.826417857595018</v>
      </c>
      <c r="T20" s="233">
        <v>51.381464884598678</v>
      </c>
      <c r="U20" s="233">
        <v>42.926334358157668</v>
      </c>
      <c r="V20" s="233">
        <v>34.160282194440477</v>
      </c>
      <c r="W20" s="233">
        <v>39.160632657601091</v>
      </c>
      <c r="DA20" s="71" t="s">
        <v>271</v>
      </c>
    </row>
    <row r="21" spans="1:105" ht="12" customHeight="1" x14ac:dyDescent="0.25">
      <c r="A21" s="18" t="s">
        <v>38</v>
      </c>
      <c r="B21" s="233">
        <v>16.820767594119111</v>
      </c>
      <c r="C21" s="233">
        <v>14.277552990004409</v>
      </c>
      <c r="D21" s="233">
        <v>11.397662223494139</v>
      </c>
      <c r="E21" s="233">
        <v>11.964286782890509</v>
      </c>
      <c r="F21" s="233">
        <v>15.98271343284827</v>
      </c>
      <c r="G21" s="233">
        <v>14.098069424116719</v>
      </c>
      <c r="H21" s="233">
        <v>15.13365690152173</v>
      </c>
      <c r="I21" s="233">
        <v>16.473693374328729</v>
      </c>
      <c r="J21" s="233">
        <v>22.078353622495481</v>
      </c>
      <c r="K21" s="233">
        <v>15.02730266358054</v>
      </c>
      <c r="L21" s="233">
        <v>21.360725362526249</v>
      </c>
      <c r="M21" s="233">
        <v>23.362951634265091</v>
      </c>
      <c r="N21" s="233">
        <v>23.225188450991329</v>
      </c>
      <c r="O21" s="233">
        <v>25.6514975882457</v>
      </c>
      <c r="P21" s="233">
        <v>26.133594801151251</v>
      </c>
      <c r="Q21" s="233">
        <v>31.509468181987739</v>
      </c>
      <c r="R21" s="233">
        <v>32.440294379018042</v>
      </c>
      <c r="S21" s="233">
        <v>33.915313524564333</v>
      </c>
      <c r="T21" s="233">
        <v>33.663806421464912</v>
      </c>
      <c r="U21" s="233">
        <v>32.507091637196162</v>
      </c>
      <c r="V21" s="233">
        <v>28.410312913109699</v>
      </c>
      <c r="W21" s="233">
        <v>30.930681056833329</v>
      </c>
      <c r="DA21" s="71" t="s">
        <v>272</v>
      </c>
    </row>
    <row r="22" spans="1:105" ht="12" customHeight="1" x14ac:dyDescent="0.25">
      <c r="A22" s="57" t="s">
        <v>174</v>
      </c>
      <c r="B22" s="264">
        <v>716.94953373243266</v>
      </c>
      <c r="C22" s="264">
        <v>606.0332765378339</v>
      </c>
      <c r="D22" s="264">
        <v>588.19169459717625</v>
      </c>
      <c r="E22" s="264">
        <v>616.99986218673871</v>
      </c>
      <c r="F22" s="264">
        <v>655.85069114700423</v>
      </c>
      <c r="G22" s="264">
        <v>471.04368161589628</v>
      </c>
      <c r="H22" s="264">
        <v>450.25264415763149</v>
      </c>
      <c r="I22" s="264">
        <v>468.55472297517258</v>
      </c>
      <c r="J22" s="264">
        <v>334.59343521709809</v>
      </c>
      <c r="K22" s="264">
        <v>203.80133231458791</v>
      </c>
      <c r="L22" s="264">
        <v>240.4373850064857</v>
      </c>
      <c r="M22" s="264">
        <v>276.02137356537253</v>
      </c>
      <c r="N22" s="264">
        <v>290.63885571403671</v>
      </c>
      <c r="O22" s="264">
        <v>298.83440319411932</v>
      </c>
      <c r="P22" s="264">
        <v>307.95651731267202</v>
      </c>
      <c r="Q22" s="264">
        <v>293.79091534091702</v>
      </c>
      <c r="R22" s="264">
        <v>271.89632002212898</v>
      </c>
      <c r="S22" s="264">
        <v>335.52983582712648</v>
      </c>
      <c r="T22" s="264">
        <v>309.9223396173166</v>
      </c>
      <c r="U22" s="264">
        <v>236.08134971221671</v>
      </c>
      <c r="V22" s="264">
        <v>198.10527716007701</v>
      </c>
      <c r="W22" s="264">
        <v>224.9568304532589</v>
      </c>
      <c r="DA22" s="70" t="s">
        <v>273</v>
      </c>
    </row>
    <row r="23" spans="1:105" ht="12" customHeight="1" x14ac:dyDescent="0.25">
      <c r="A23" s="18" t="s">
        <v>30</v>
      </c>
      <c r="B23" s="233">
        <v>106.149603318685</v>
      </c>
      <c r="C23" s="233">
        <v>87.493877877292178</v>
      </c>
      <c r="D23" s="233">
        <v>70.263410361035014</v>
      </c>
      <c r="E23" s="233">
        <v>70.332259734757145</v>
      </c>
      <c r="F23" s="233">
        <v>91.089290244470945</v>
      </c>
      <c r="G23" s="233">
        <v>58.461403644754633</v>
      </c>
      <c r="H23" s="233">
        <v>50.699373414255682</v>
      </c>
      <c r="I23" s="233">
        <v>72.724372498777669</v>
      </c>
      <c r="J23" s="233">
        <v>23.958797567584352</v>
      </c>
      <c r="K23" s="233">
        <v>28.820607014296801</v>
      </c>
      <c r="L23" s="233">
        <v>16.65066179569914</v>
      </c>
      <c r="M23" s="233">
        <v>14.52812586942669</v>
      </c>
      <c r="N23" s="233">
        <v>14.656355817245091</v>
      </c>
      <c r="O23" s="233">
        <v>11.41833397690495</v>
      </c>
      <c r="P23" s="233">
        <v>14.81860933181318</v>
      </c>
      <c r="Q23" s="233">
        <v>4.3902237341653061</v>
      </c>
      <c r="R23" s="233">
        <v>3.863253562727925</v>
      </c>
      <c r="S23" s="233">
        <v>10.890166651341911</v>
      </c>
      <c r="T23" s="233">
        <v>14.632369671560189</v>
      </c>
      <c r="U23" s="233">
        <v>23.536062583704219</v>
      </c>
      <c r="V23" s="233">
        <v>11.81141947962584</v>
      </c>
      <c r="W23" s="233">
        <v>19.306391391049541</v>
      </c>
      <c r="DA23" s="71" t="s">
        <v>274</v>
      </c>
    </row>
    <row r="24" spans="1:105" ht="12" customHeight="1" x14ac:dyDescent="0.25">
      <c r="A24" s="18" t="s">
        <v>40</v>
      </c>
      <c r="B24" s="233">
        <v>265.02148784174648</v>
      </c>
      <c r="C24" s="233">
        <v>206.4766270943627</v>
      </c>
      <c r="D24" s="233">
        <v>255.13885171198049</v>
      </c>
      <c r="E24" s="233">
        <v>270.87433554991452</v>
      </c>
      <c r="F24" s="233">
        <v>281.75786350811069</v>
      </c>
      <c r="G24" s="233">
        <v>190.004514987498</v>
      </c>
      <c r="H24" s="233">
        <v>159.13105424140079</v>
      </c>
      <c r="I24" s="233">
        <v>61.833959980365947</v>
      </c>
      <c r="J24" s="233">
        <v>71.014546521809564</v>
      </c>
      <c r="K24" s="233">
        <v>32.960915461157072</v>
      </c>
      <c r="L24" s="233">
        <v>37.235533539509902</v>
      </c>
      <c r="M24" s="233">
        <v>96.710915749840453</v>
      </c>
      <c r="N24" s="233">
        <v>119.92847841007929</v>
      </c>
      <c r="O24" s="233">
        <v>131.759882709089</v>
      </c>
      <c r="P24" s="233">
        <v>121.4922331913982</v>
      </c>
      <c r="Q24" s="233">
        <v>142.9687965538497</v>
      </c>
      <c r="R24" s="233">
        <v>109.28517702026539</v>
      </c>
      <c r="S24" s="233">
        <v>151.28590695961699</v>
      </c>
      <c r="T24" s="233">
        <v>115.06440158210479</v>
      </c>
      <c r="U24" s="233">
        <v>14.04780358916819</v>
      </c>
      <c r="V24" s="233">
        <v>7.3785681219966026</v>
      </c>
      <c r="W24" s="233">
        <v>9.7222168755051257</v>
      </c>
      <c r="DA24" s="71" t="s">
        <v>275</v>
      </c>
    </row>
    <row r="25" spans="1:105" ht="12" customHeight="1" x14ac:dyDescent="0.25">
      <c r="A25" s="18" t="s">
        <v>70</v>
      </c>
      <c r="B25" s="233">
        <v>1.6423419772273771</v>
      </c>
      <c r="C25" s="233">
        <v>1.0081596745385411</v>
      </c>
      <c r="D25" s="233">
        <v>0</v>
      </c>
      <c r="E25" s="233">
        <v>0</v>
      </c>
      <c r="F25" s="233">
        <v>0</v>
      </c>
      <c r="G25" s="233">
        <v>0</v>
      </c>
      <c r="H25" s="233">
        <v>0</v>
      </c>
      <c r="I25" s="233">
        <v>0</v>
      </c>
      <c r="J25" s="233">
        <v>0</v>
      </c>
      <c r="K25" s="233">
        <v>0</v>
      </c>
      <c r="L25" s="233">
        <v>0</v>
      </c>
      <c r="M25" s="233">
        <v>0</v>
      </c>
      <c r="N25" s="233">
        <v>0</v>
      </c>
      <c r="O25" s="233">
        <v>0</v>
      </c>
      <c r="P25" s="233">
        <v>0</v>
      </c>
      <c r="Q25" s="233">
        <v>0</v>
      </c>
      <c r="R25" s="233">
        <v>0</v>
      </c>
      <c r="S25" s="233">
        <v>0</v>
      </c>
      <c r="T25" s="233">
        <v>7.8319998912303526E-4</v>
      </c>
      <c r="U25" s="233">
        <v>0</v>
      </c>
      <c r="V25" s="233">
        <v>0</v>
      </c>
      <c r="W25" s="233">
        <v>0</v>
      </c>
      <c r="DA25" s="71" t="s">
        <v>276</v>
      </c>
    </row>
    <row r="26" spans="1:105" ht="12" customHeight="1" x14ac:dyDescent="0.25">
      <c r="A26" s="18" t="s">
        <v>162</v>
      </c>
      <c r="B26" s="233">
        <v>28.241538535459881</v>
      </c>
      <c r="C26" s="233">
        <v>23.455713907581021</v>
      </c>
      <c r="D26" s="233">
        <v>16.451932571601429</v>
      </c>
      <c r="E26" s="233">
        <v>14.739620565493849</v>
      </c>
      <c r="F26" s="233">
        <v>23.347058514266799</v>
      </c>
      <c r="G26" s="233">
        <v>28.630752043883419</v>
      </c>
      <c r="H26" s="233">
        <v>31.628557276597149</v>
      </c>
      <c r="I26" s="233">
        <v>38.772560937994697</v>
      </c>
      <c r="J26" s="233">
        <v>45.033417775389367</v>
      </c>
      <c r="K26" s="233">
        <v>38.45337211383648</v>
      </c>
      <c r="L26" s="233">
        <v>43.490985001131413</v>
      </c>
      <c r="M26" s="233">
        <v>38.86634257262947</v>
      </c>
      <c r="N26" s="233">
        <v>35.780394523291889</v>
      </c>
      <c r="O26" s="233">
        <v>36.106557139207197</v>
      </c>
      <c r="P26" s="233">
        <v>37.200833719140341</v>
      </c>
      <c r="Q26" s="233">
        <v>41.660095671673147</v>
      </c>
      <c r="R26" s="233">
        <v>55.518832912610463</v>
      </c>
      <c r="S26" s="233">
        <v>63.213095227283588</v>
      </c>
      <c r="T26" s="233">
        <v>72.443228880796767</v>
      </c>
      <c r="U26" s="233">
        <v>78.021487564867527</v>
      </c>
      <c r="V26" s="233">
        <v>80.571520701206921</v>
      </c>
      <c r="W26" s="233">
        <v>84.568451034230918</v>
      </c>
      <c r="DA26" s="71" t="s">
        <v>277</v>
      </c>
    </row>
    <row r="27" spans="1:105" ht="12" customHeight="1" x14ac:dyDescent="0.25">
      <c r="A27" s="18" t="s">
        <v>36</v>
      </c>
      <c r="B27" s="233">
        <v>315.89456205931378</v>
      </c>
      <c r="C27" s="233">
        <v>287.59889798405948</v>
      </c>
      <c r="D27" s="233">
        <v>246.33749995255931</v>
      </c>
      <c r="E27" s="233">
        <v>261.05364633657331</v>
      </c>
      <c r="F27" s="233">
        <v>259.65647888015582</v>
      </c>
      <c r="G27" s="233">
        <v>193.94701093976019</v>
      </c>
      <c r="H27" s="233">
        <v>208.79365922537789</v>
      </c>
      <c r="I27" s="233">
        <v>295.22382955803431</v>
      </c>
      <c r="J27" s="233">
        <v>194.58667335231479</v>
      </c>
      <c r="K27" s="233">
        <v>103.5664377252976</v>
      </c>
      <c r="L27" s="233">
        <v>143.0602046701452</v>
      </c>
      <c r="M27" s="233">
        <v>125.9159893734759</v>
      </c>
      <c r="N27" s="233">
        <v>120.2736269634205</v>
      </c>
      <c r="O27" s="233">
        <v>119.5496293689181</v>
      </c>
      <c r="P27" s="233">
        <v>134.44484107032019</v>
      </c>
      <c r="Q27" s="233">
        <v>104.7717993812288</v>
      </c>
      <c r="R27" s="233">
        <v>103.2290565265252</v>
      </c>
      <c r="S27" s="233">
        <v>110.14066698888401</v>
      </c>
      <c r="T27" s="233">
        <v>107.78155628286569</v>
      </c>
      <c r="U27" s="233">
        <v>120.4759959744768</v>
      </c>
      <c r="V27" s="233">
        <v>98.343768857247696</v>
      </c>
      <c r="W27" s="233">
        <v>111.3597711524733</v>
      </c>
      <c r="DA27" s="71" t="s">
        <v>278</v>
      </c>
    </row>
    <row r="28" spans="1:105" ht="12" customHeight="1" x14ac:dyDescent="0.25">
      <c r="A28" s="57" t="s">
        <v>181</v>
      </c>
      <c r="B28" s="264">
        <v>204.6495717259422</v>
      </c>
      <c r="C28" s="264">
        <v>172.85804225199499</v>
      </c>
      <c r="D28" s="264">
        <v>149.37482153242439</v>
      </c>
      <c r="E28" s="264">
        <v>150.83422012824141</v>
      </c>
      <c r="F28" s="264">
        <v>178.65801487006499</v>
      </c>
      <c r="G28" s="264">
        <v>142.5293835078333</v>
      </c>
      <c r="H28" s="264">
        <v>142.8882671841491</v>
      </c>
      <c r="I28" s="264">
        <v>163.0042972318565</v>
      </c>
      <c r="J28" s="264">
        <v>134.9699695593944</v>
      </c>
      <c r="K28" s="264">
        <v>86.88348815736876</v>
      </c>
      <c r="L28" s="264">
        <v>106.7829792944195</v>
      </c>
      <c r="M28" s="264">
        <v>111.7675618982467</v>
      </c>
      <c r="N28" s="264">
        <v>112.3164510099904</v>
      </c>
      <c r="O28" s="264">
        <v>117.93858843342809</v>
      </c>
      <c r="P28" s="264">
        <v>124.7376243152509</v>
      </c>
      <c r="Q28" s="264">
        <v>122.17388921043749</v>
      </c>
      <c r="R28" s="264">
        <v>124.0744849026761</v>
      </c>
      <c r="S28" s="264">
        <v>143.87288099538941</v>
      </c>
      <c r="T28" s="264">
        <v>141.47312701512561</v>
      </c>
      <c r="U28" s="264">
        <v>127.97530657054691</v>
      </c>
      <c r="V28" s="264">
        <v>109.7695534984263</v>
      </c>
      <c r="W28" s="264">
        <v>122.64348847219701</v>
      </c>
      <c r="DA28" s="70" t="s">
        <v>279</v>
      </c>
    </row>
    <row r="29" spans="1:105" ht="12" customHeight="1" x14ac:dyDescent="0.25">
      <c r="A29" s="60" t="s">
        <v>183</v>
      </c>
      <c r="B29" s="265">
        <v>108.9048784393223</v>
      </c>
      <c r="C29" s="265">
        <v>88.535674171070028</v>
      </c>
      <c r="D29" s="265">
        <v>74.638528299696375</v>
      </c>
      <c r="E29" s="265">
        <v>69.205711403990065</v>
      </c>
      <c r="F29" s="265">
        <v>87.936907640302962</v>
      </c>
      <c r="G29" s="265">
        <v>79.775353277815583</v>
      </c>
      <c r="H29" s="265">
        <v>78.781878808271273</v>
      </c>
      <c r="I29" s="265">
        <v>86.750656991492022</v>
      </c>
      <c r="J29" s="265">
        <v>66.802423789648131</v>
      </c>
      <c r="K29" s="265">
        <v>46.549730094975793</v>
      </c>
      <c r="L29" s="265">
        <v>50.274635573409583</v>
      </c>
      <c r="M29" s="265">
        <v>51.59240943251816</v>
      </c>
      <c r="N29" s="265">
        <v>51.685452701513768</v>
      </c>
      <c r="O29" s="265">
        <v>52.438145888418717</v>
      </c>
      <c r="P29" s="265">
        <v>54.756024513434021</v>
      </c>
      <c r="Q29" s="265">
        <v>52.902635794723032</v>
      </c>
      <c r="R29" s="265">
        <v>58.34640616950815</v>
      </c>
      <c r="S29" s="265">
        <v>73.849138166728707</v>
      </c>
      <c r="T29" s="265">
        <v>74.304203642706284</v>
      </c>
      <c r="U29" s="265">
        <v>61.502143696461332</v>
      </c>
      <c r="V29" s="265">
        <v>56.521174010084373</v>
      </c>
      <c r="W29" s="265">
        <v>62.392375004111173</v>
      </c>
      <c r="DA29" s="72" t="s">
        <v>280</v>
      </c>
    </row>
    <row r="30" spans="1:105" ht="12" customHeight="1" x14ac:dyDescent="0.25">
      <c r="A30" s="59" t="s">
        <v>33</v>
      </c>
      <c r="B30" s="233">
        <v>1.0176545916304449</v>
      </c>
      <c r="C30" s="233">
        <v>1.0168448986222831</v>
      </c>
      <c r="D30" s="233">
        <v>1.2805912179804551</v>
      </c>
      <c r="E30" s="233">
        <v>0.98313556936586333</v>
      </c>
      <c r="F30" s="233">
        <v>0.72141914819444319</v>
      </c>
      <c r="G30" s="233">
        <v>0</v>
      </c>
      <c r="H30" s="233">
        <v>0</v>
      </c>
      <c r="I30" s="233">
        <v>0</v>
      </c>
      <c r="J30" s="233">
        <v>0.2103388243242271</v>
      </c>
      <c r="K30" s="233">
        <v>0.1792265986785527</v>
      </c>
      <c r="L30" s="233">
        <v>0.19615769093412991</v>
      </c>
      <c r="M30" s="233">
        <v>0.19317074662718661</v>
      </c>
      <c r="N30" s="233">
        <v>0.38811995342205319</v>
      </c>
      <c r="O30" s="233">
        <v>0.2093344851549109</v>
      </c>
      <c r="P30" s="233">
        <v>0.2202456170139914</v>
      </c>
      <c r="Q30" s="233">
        <v>0.21713000937717489</v>
      </c>
      <c r="R30" s="233">
        <v>0.21631899364837259</v>
      </c>
      <c r="S30" s="233">
        <v>0.2145118291897411</v>
      </c>
      <c r="T30" s="233">
        <v>0.25353455286290039</v>
      </c>
      <c r="U30" s="233">
        <v>0.25281486401901532</v>
      </c>
      <c r="V30" s="233">
        <v>0.1843953728961481</v>
      </c>
      <c r="W30" s="233">
        <v>0.20979913696659519</v>
      </c>
      <c r="DA30" s="71" t="s">
        <v>281</v>
      </c>
    </row>
    <row r="31" spans="1:105" ht="12" customHeight="1" x14ac:dyDescent="0.25">
      <c r="A31" s="59" t="s">
        <v>160</v>
      </c>
      <c r="B31" s="233">
        <v>2.6376045153716152</v>
      </c>
      <c r="C31" s="233">
        <v>0.87852587774313839</v>
      </c>
      <c r="D31" s="233">
        <v>0.66387508538476669</v>
      </c>
      <c r="E31" s="233">
        <v>0.63712252673251946</v>
      </c>
      <c r="F31" s="233">
        <v>0.62342070498596214</v>
      </c>
      <c r="G31" s="233">
        <v>0.38724491073548228</v>
      </c>
      <c r="H31" s="233">
        <v>0.56501695957974585</v>
      </c>
      <c r="I31" s="233">
        <v>0.38773260859566061</v>
      </c>
      <c r="J31" s="233">
        <v>0.36363219227526378</v>
      </c>
      <c r="K31" s="233">
        <v>0.32087601172425639</v>
      </c>
      <c r="L31" s="233">
        <v>0.35115081091677008</v>
      </c>
      <c r="M31" s="233">
        <v>0.34581517283313851</v>
      </c>
      <c r="N31" s="233">
        <v>0.1737000536626109</v>
      </c>
      <c r="O31" s="233">
        <v>0.18735884440134309</v>
      </c>
      <c r="P31" s="233">
        <v>0.3942224122890523</v>
      </c>
      <c r="Q31" s="233">
        <v>0.38594427628041189</v>
      </c>
      <c r="R31" s="233">
        <v>0.38451179312836092</v>
      </c>
      <c r="S31" s="233">
        <v>0.58126482780238298</v>
      </c>
      <c r="T31" s="233">
        <v>0.58668925434882191</v>
      </c>
      <c r="U31" s="233">
        <v>0.64400037246544239</v>
      </c>
      <c r="V31" s="233">
        <v>0.41362981441091601</v>
      </c>
      <c r="W31" s="233">
        <v>0.42213087874019689</v>
      </c>
      <c r="DA31" s="71" t="s">
        <v>282</v>
      </c>
    </row>
    <row r="32" spans="1:105" ht="12" customHeight="1" x14ac:dyDescent="0.25">
      <c r="A32" s="59" t="s">
        <v>70</v>
      </c>
      <c r="B32" s="233">
        <v>5.4143984172362254</v>
      </c>
      <c r="C32" s="233">
        <v>3.3390534433921402</v>
      </c>
      <c r="D32" s="233">
        <v>0</v>
      </c>
      <c r="E32" s="233">
        <v>0</v>
      </c>
      <c r="F32" s="233">
        <v>0</v>
      </c>
      <c r="G32" s="233">
        <v>0</v>
      </c>
      <c r="H32" s="233">
        <v>0</v>
      </c>
      <c r="I32" s="233">
        <v>0</v>
      </c>
      <c r="J32" s="233">
        <v>0</v>
      </c>
      <c r="K32" s="233">
        <v>0</v>
      </c>
      <c r="L32" s="233">
        <v>0</v>
      </c>
      <c r="M32" s="233">
        <v>0</v>
      </c>
      <c r="N32" s="233">
        <v>0</v>
      </c>
      <c r="O32" s="233">
        <v>0</v>
      </c>
      <c r="P32" s="233">
        <v>0</v>
      </c>
      <c r="Q32" s="233">
        <v>0</v>
      </c>
      <c r="R32" s="233">
        <v>0</v>
      </c>
      <c r="S32" s="233">
        <v>0</v>
      </c>
      <c r="T32" s="233">
        <v>7.4068940582105341E-4</v>
      </c>
      <c r="U32" s="233">
        <v>0</v>
      </c>
      <c r="V32" s="233">
        <v>0</v>
      </c>
      <c r="W32" s="233">
        <v>0</v>
      </c>
      <c r="DA32" s="71" t="s">
        <v>283</v>
      </c>
    </row>
    <row r="33" spans="1:105" ht="12" customHeight="1" x14ac:dyDescent="0.25">
      <c r="A33" s="59" t="s">
        <v>162</v>
      </c>
      <c r="B33" s="233">
        <v>99.835220915084037</v>
      </c>
      <c r="C33" s="233">
        <v>83.301249951312471</v>
      </c>
      <c r="D33" s="233">
        <v>72.694061996331158</v>
      </c>
      <c r="E33" s="233">
        <v>67.585453307891683</v>
      </c>
      <c r="F33" s="233">
        <v>86.592067787122559</v>
      </c>
      <c r="G33" s="233">
        <v>79.388108367080108</v>
      </c>
      <c r="H33" s="233">
        <v>78.216861848691522</v>
      </c>
      <c r="I33" s="233">
        <v>86.362924382896367</v>
      </c>
      <c r="J33" s="233">
        <v>66.228452773048645</v>
      </c>
      <c r="K33" s="233">
        <v>46.049627484572987</v>
      </c>
      <c r="L33" s="233">
        <v>49.727327071558683</v>
      </c>
      <c r="M33" s="233">
        <v>51.053423513057837</v>
      </c>
      <c r="N33" s="233">
        <v>51.123632694429112</v>
      </c>
      <c r="O33" s="233">
        <v>52.04145255886246</v>
      </c>
      <c r="P33" s="233">
        <v>54.14155648413098</v>
      </c>
      <c r="Q33" s="233">
        <v>52.299561509065441</v>
      </c>
      <c r="R33" s="233">
        <v>57.745575382731417</v>
      </c>
      <c r="S33" s="233">
        <v>73.05336150973659</v>
      </c>
      <c r="T33" s="233">
        <v>73.463239146088739</v>
      </c>
      <c r="U33" s="233">
        <v>60.605328459976867</v>
      </c>
      <c r="V33" s="233">
        <v>55.923148822777307</v>
      </c>
      <c r="W33" s="233">
        <v>61.760444988404373</v>
      </c>
      <c r="DA33" s="71" t="s">
        <v>284</v>
      </c>
    </row>
    <row r="34" spans="1:105" ht="12" customHeight="1" x14ac:dyDescent="0.25">
      <c r="A34" s="60" t="s">
        <v>189</v>
      </c>
      <c r="B34" s="265">
        <v>95.744693286619864</v>
      </c>
      <c r="C34" s="265">
        <v>84.322368080924946</v>
      </c>
      <c r="D34" s="265">
        <v>74.736293232728002</v>
      </c>
      <c r="E34" s="265">
        <v>81.628508724251375</v>
      </c>
      <c r="F34" s="265">
        <v>90.721107229762069</v>
      </c>
      <c r="G34" s="265">
        <v>62.75403023001774</v>
      </c>
      <c r="H34" s="265">
        <v>64.106388375877799</v>
      </c>
      <c r="I34" s="265">
        <v>76.25364024036449</v>
      </c>
      <c r="J34" s="265">
        <v>68.167545769746269</v>
      </c>
      <c r="K34" s="265">
        <v>40.333758062392967</v>
      </c>
      <c r="L34" s="265">
        <v>56.508343721009958</v>
      </c>
      <c r="M34" s="265">
        <v>60.175152465728488</v>
      </c>
      <c r="N34" s="265">
        <v>60.630998308476592</v>
      </c>
      <c r="O34" s="265">
        <v>65.50044254500942</v>
      </c>
      <c r="P34" s="265">
        <v>69.98159980181687</v>
      </c>
      <c r="Q34" s="265">
        <v>69.271253415714497</v>
      </c>
      <c r="R34" s="265">
        <v>65.728078733167976</v>
      </c>
      <c r="S34" s="265">
        <v>70.023742828660659</v>
      </c>
      <c r="T34" s="265">
        <v>67.168923372419357</v>
      </c>
      <c r="U34" s="265">
        <v>66.473162874085588</v>
      </c>
      <c r="V34" s="265">
        <v>53.248379488341961</v>
      </c>
      <c r="W34" s="265">
        <v>60.25111346808584</v>
      </c>
      <c r="DA34" s="72" t="s">
        <v>285</v>
      </c>
    </row>
    <row r="35" spans="1:105" ht="12" customHeight="1" x14ac:dyDescent="0.25">
      <c r="A35" s="57" t="s">
        <v>191</v>
      </c>
      <c r="B35" s="264">
        <f t="shared" ref="B35:W35" si="0">B36+B40+B51</f>
        <v>209.35661392253456</v>
      </c>
      <c r="C35" s="264">
        <f t="shared" si="0"/>
        <v>191.82397711597946</v>
      </c>
      <c r="D35" s="264">
        <f t="shared" si="0"/>
        <v>182.96011500991199</v>
      </c>
      <c r="E35" s="264">
        <f t="shared" si="0"/>
        <v>186.9268162067597</v>
      </c>
      <c r="F35" s="264">
        <f t="shared" si="0"/>
        <v>150.74150152245056</v>
      </c>
      <c r="G35" s="264">
        <f t="shared" si="0"/>
        <v>117.04187861054291</v>
      </c>
      <c r="H35" s="264">
        <f t="shared" si="0"/>
        <v>116.24953910006953</v>
      </c>
      <c r="I35" s="264">
        <f t="shared" si="0"/>
        <v>131.80926667398415</v>
      </c>
      <c r="J35" s="264">
        <f t="shared" si="0"/>
        <v>103.11079671665756</v>
      </c>
      <c r="K35" s="264">
        <f t="shared" si="0"/>
        <v>67.237929382672576</v>
      </c>
      <c r="L35" s="264">
        <f t="shared" si="0"/>
        <v>85.628673888064398</v>
      </c>
      <c r="M35" s="264">
        <f t="shared" si="0"/>
        <v>88.237950384238943</v>
      </c>
      <c r="N35" s="264">
        <f t="shared" si="0"/>
        <v>90.089055776253986</v>
      </c>
      <c r="O35" s="264">
        <f t="shared" si="0"/>
        <v>92.941939234240635</v>
      </c>
      <c r="P35" s="264">
        <f t="shared" si="0"/>
        <v>97.313519413995039</v>
      </c>
      <c r="Q35" s="264">
        <f t="shared" si="0"/>
        <v>109.83083228019029</v>
      </c>
      <c r="R35" s="264">
        <f t="shared" si="0"/>
        <v>107.39756190458192</v>
      </c>
      <c r="S35" s="264">
        <f t="shared" si="0"/>
        <v>123.63633135851256</v>
      </c>
      <c r="T35" s="264">
        <f t="shared" si="0"/>
        <v>121.01380896562422</v>
      </c>
      <c r="U35" s="264">
        <f t="shared" si="0"/>
        <v>108.20714446157659</v>
      </c>
      <c r="V35" s="264">
        <f t="shared" si="0"/>
        <v>92.226963146622879</v>
      </c>
      <c r="W35" s="264">
        <f t="shared" si="0"/>
        <v>101.19606151237642</v>
      </c>
      <c r="DA35" s="70"/>
    </row>
    <row r="36" spans="1:105" ht="12" customHeight="1" x14ac:dyDescent="0.25">
      <c r="A36" s="60" t="s">
        <v>192</v>
      </c>
      <c r="B36" s="265">
        <v>49.62128502047252</v>
      </c>
      <c r="C36" s="265">
        <v>40.544378658603748</v>
      </c>
      <c r="D36" s="265">
        <v>34.806878999817108</v>
      </c>
      <c r="E36" s="265">
        <v>32.273342974592687</v>
      </c>
      <c r="F36" s="265">
        <v>41.008435905435292</v>
      </c>
      <c r="G36" s="265">
        <v>37.20238236154885</v>
      </c>
      <c r="H36" s="265">
        <v>36.739086173392671</v>
      </c>
      <c r="I36" s="265">
        <v>40.455240608887827</v>
      </c>
      <c r="J36" s="265">
        <v>31.15259551212565</v>
      </c>
      <c r="K36" s="265">
        <v>21.707968522425411</v>
      </c>
      <c r="L36" s="265">
        <v>23.445038333783511</v>
      </c>
      <c r="M36" s="265">
        <v>24.059568072083579</v>
      </c>
      <c r="N36" s="265">
        <v>24.102957804966241</v>
      </c>
      <c r="O36" s="265">
        <v>24.453968218453898</v>
      </c>
      <c r="P36" s="265">
        <v>25.534886112670979</v>
      </c>
      <c r="Q36" s="265">
        <v>24.670578115964918</v>
      </c>
      <c r="R36" s="265">
        <v>27.209222178949538</v>
      </c>
      <c r="S36" s="265">
        <v>34.438755358210308</v>
      </c>
      <c r="T36" s="265">
        <v>34.650826080480783</v>
      </c>
      <c r="U36" s="265">
        <v>28.68086660654054</v>
      </c>
      <c r="V36" s="265">
        <v>26.358044692376609</v>
      </c>
      <c r="W36" s="265">
        <v>29.09601645090509</v>
      </c>
      <c r="DA36" s="72" t="s">
        <v>286</v>
      </c>
    </row>
    <row r="37" spans="1:105" ht="12" customHeight="1" x14ac:dyDescent="0.25">
      <c r="A37" s="59" t="s">
        <v>33</v>
      </c>
      <c r="B37" s="233">
        <v>0.48794177525227561</v>
      </c>
      <c r="C37" s="233">
        <v>0.48390821437143938</v>
      </c>
      <c r="D37" s="233">
        <v>0.5971900114843961</v>
      </c>
      <c r="E37" s="233">
        <v>0.45847475268979943</v>
      </c>
      <c r="F37" s="233">
        <v>0.3364261001842026</v>
      </c>
      <c r="G37" s="233">
        <v>0</v>
      </c>
      <c r="H37" s="233">
        <v>0</v>
      </c>
      <c r="I37" s="233">
        <v>0</v>
      </c>
      <c r="J37" s="233">
        <v>9.8089259984068297E-2</v>
      </c>
      <c r="K37" s="233">
        <v>8.358040647190175E-2</v>
      </c>
      <c r="L37" s="233">
        <v>9.1476040173417428E-2</v>
      </c>
      <c r="M37" s="233">
        <v>9.0083110657798934E-2</v>
      </c>
      <c r="N37" s="233">
        <v>0.18099558718430689</v>
      </c>
      <c r="O37" s="233">
        <v>9.7620897159431716E-2</v>
      </c>
      <c r="P37" s="233">
        <v>0.1027091867468834</v>
      </c>
      <c r="Q37" s="233">
        <v>0.1012562564641461</v>
      </c>
      <c r="R37" s="233">
        <v>0.1008780479573274</v>
      </c>
      <c r="S37" s="233">
        <v>0.1000352961496847</v>
      </c>
      <c r="T37" s="233">
        <v>0.1182338123616969</v>
      </c>
      <c r="U37" s="233">
        <v>0.1178975065790636</v>
      </c>
      <c r="V37" s="233">
        <v>8.5990809019589012E-2</v>
      </c>
      <c r="W37" s="233">
        <v>9.7837582559784211E-2</v>
      </c>
      <c r="DA37" s="71" t="s">
        <v>287</v>
      </c>
    </row>
    <row r="38" spans="1:105" ht="12" customHeight="1" x14ac:dyDescent="0.25">
      <c r="A38" s="59" t="s">
        <v>160</v>
      </c>
      <c r="B38" s="233">
        <v>1.264670193824674</v>
      </c>
      <c r="C38" s="233">
        <v>0.41808331767586598</v>
      </c>
      <c r="D38" s="233">
        <v>0.30959104224560152</v>
      </c>
      <c r="E38" s="233">
        <v>0.29711527278501759</v>
      </c>
      <c r="F38" s="233">
        <v>0.29072557483043682</v>
      </c>
      <c r="G38" s="233">
        <v>0.18058752039085599</v>
      </c>
      <c r="H38" s="233">
        <v>0.26348961311200952</v>
      </c>
      <c r="I38" s="233">
        <v>0.18081495306931841</v>
      </c>
      <c r="J38" s="233">
        <v>0.16957598180583111</v>
      </c>
      <c r="K38" s="233">
        <v>0.1496370945201973</v>
      </c>
      <c r="L38" s="233">
        <v>0.16375542316684971</v>
      </c>
      <c r="M38" s="233">
        <v>0.16126720544077031</v>
      </c>
      <c r="N38" s="233">
        <v>8.1003161340747254E-2</v>
      </c>
      <c r="O38" s="233">
        <v>8.7372792245283812E-2</v>
      </c>
      <c r="P38" s="233">
        <v>0.18384140357731141</v>
      </c>
      <c r="Q38" s="233">
        <v>0.17998098343022831</v>
      </c>
      <c r="R38" s="233">
        <v>0.17931296024061599</v>
      </c>
      <c r="S38" s="233">
        <v>0.27106663259663127</v>
      </c>
      <c r="T38" s="233">
        <v>0.27359784467252712</v>
      </c>
      <c r="U38" s="233">
        <v>0.3003226825458854</v>
      </c>
      <c r="V38" s="233">
        <v>0.19289183788711059</v>
      </c>
      <c r="W38" s="233">
        <v>0.1968562182710705</v>
      </c>
      <c r="DA38" s="71" t="s">
        <v>288</v>
      </c>
    </row>
    <row r="39" spans="1:105" ht="12" customHeight="1" x14ac:dyDescent="0.25">
      <c r="A39" s="59" t="s">
        <v>162</v>
      </c>
      <c r="B39" s="233">
        <v>47.868673051395568</v>
      </c>
      <c r="C39" s="233">
        <v>39.64238712655645</v>
      </c>
      <c r="D39" s="233">
        <v>33.900097946087108</v>
      </c>
      <c r="E39" s="233">
        <v>31.517752949117881</v>
      </c>
      <c r="F39" s="233">
        <v>40.381284230420647</v>
      </c>
      <c r="G39" s="233">
        <v>37.021794841157991</v>
      </c>
      <c r="H39" s="233">
        <v>36.475596560280657</v>
      </c>
      <c r="I39" s="233">
        <v>40.274425655818519</v>
      </c>
      <c r="J39" s="233">
        <v>30.884930270335751</v>
      </c>
      <c r="K39" s="233">
        <v>21.47475102143332</v>
      </c>
      <c r="L39" s="233">
        <v>23.189806870443249</v>
      </c>
      <c r="M39" s="233">
        <v>23.808217755985009</v>
      </c>
      <c r="N39" s="233">
        <v>23.840959056441179</v>
      </c>
      <c r="O39" s="233">
        <v>24.268974529049181</v>
      </c>
      <c r="P39" s="233">
        <v>25.248335522346789</v>
      </c>
      <c r="Q39" s="233">
        <v>24.389340876070541</v>
      </c>
      <c r="R39" s="233">
        <v>26.9290311707516</v>
      </c>
      <c r="S39" s="233">
        <v>34.067653429463988</v>
      </c>
      <c r="T39" s="233">
        <v>34.258994423446552</v>
      </c>
      <c r="U39" s="233">
        <v>28.262646417415599</v>
      </c>
      <c r="V39" s="233">
        <v>26.079162045469911</v>
      </c>
      <c r="W39" s="233">
        <v>28.80132265007423</v>
      </c>
      <c r="DA39" s="71" t="s">
        <v>289</v>
      </c>
    </row>
    <row r="40" spans="1:105" ht="12" customHeight="1" x14ac:dyDescent="0.25">
      <c r="A40" s="60" t="s">
        <v>197</v>
      </c>
      <c r="B40" s="265">
        <v>113.82796898104159</v>
      </c>
      <c r="C40" s="265">
        <v>111.1512695205859</v>
      </c>
      <c r="D40" s="265">
        <v>113.3007653798963</v>
      </c>
      <c r="E40" s="265">
        <v>116.58689165794149</v>
      </c>
      <c r="F40" s="265">
        <v>67.42624802548184</v>
      </c>
      <c r="G40" s="265">
        <v>50.574825753394578</v>
      </c>
      <c r="H40" s="265">
        <v>49.615124680721387</v>
      </c>
      <c r="I40" s="265">
        <v>55.79395689432264</v>
      </c>
      <c r="J40" s="265">
        <v>40.168995664533313</v>
      </c>
      <c r="K40" s="265">
        <v>26.72074438094366</v>
      </c>
      <c r="L40" s="265">
        <v>35.831574129923069</v>
      </c>
      <c r="M40" s="265">
        <v>36.116343866540987</v>
      </c>
      <c r="N40" s="265">
        <v>37.7114806947056</v>
      </c>
      <c r="O40" s="265">
        <v>37.942540525192648</v>
      </c>
      <c r="P40" s="265">
        <v>39.143463074831622</v>
      </c>
      <c r="Q40" s="265">
        <v>52.856346373800058</v>
      </c>
      <c r="R40" s="265">
        <v>49.536753534521267</v>
      </c>
      <c r="S40" s="265">
        <v>56.542752824194473</v>
      </c>
      <c r="T40" s="265">
        <v>55.039292315652133</v>
      </c>
      <c r="U40" s="265">
        <v>48.527229647612529</v>
      </c>
      <c r="V40" s="265">
        <v>41.037106466407273</v>
      </c>
      <c r="W40" s="265">
        <v>44.002583015231522</v>
      </c>
      <c r="DA40" s="72" t="s">
        <v>290</v>
      </c>
    </row>
    <row r="41" spans="1:105" ht="12" customHeight="1" x14ac:dyDescent="0.25">
      <c r="A41" s="64" t="s">
        <v>30</v>
      </c>
      <c r="B41" s="232">
        <v>9.4733087255811714</v>
      </c>
      <c r="C41" s="232">
        <v>6.6338245750296654</v>
      </c>
      <c r="D41" s="232">
        <v>5.3575608004450856</v>
      </c>
      <c r="E41" s="232">
        <v>5.4894559300126424</v>
      </c>
      <c r="F41" s="232">
        <v>12.907134173202349</v>
      </c>
      <c r="G41" s="232">
        <v>7.7474563036689039</v>
      </c>
      <c r="H41" s="232">
        <v>6.3499881999086538</v>
      </c>
      <c r="I41" s="232">
        <v>7.5164887934559816</v>
      </c>
      <c r="J41" s="232">
        <v>2.5613803807519981</v>
      </c>
      <c r="K41" s="232">
        <v>2.7341688113921392</v>
      </c>
      <c r="L41" s="232">
        <v>1.3962166691535201</v>
      </c>
      <c r="M41" s="232">
        <v>1.5356806810428001</v>
      </c>
      <c r="N41" s="232">
        <v>1.6211616608681561</v>
      </c>
      <c r="O41" s="232">
        <v>1.3264164258137019</v>
      </c>
      <c r="P41" s="232">
        <v>1.6761886160712911</v>
      </c>
      <c r="Q41" s="232">
        <v>0.36537034440052862</v>
      </c>
      <c r="R41" s="232">
        <v>0.29896332881882431</v>
      </c>
      <c r="S41" s="232">
        <v>0.92693988181776266</v>
      </c>
      <c r="T41" s="232">
        <v>1.132080203052513</v>
      </c>
      <c r="U41" s="232">
        <v>1.3516260376085909</v>
      </c>
      <c r="V41" s="232">
        <v>0.66420629229289208</v>
      </c>
      <c r="W41" s="232">
        <v>1.158464876885426</v>
      </c>
      <c r="DA41" s="73" t="s">
        <v>291</v>
      </c>
    </row>
    <row r="42" spans="1:105" ht="12" customHeight="1" x14ac:dyDescent="0.25">
      <c r="A42" s="64" t="s">
        <v>32</v>
      </c>
      <c r="B42" s="232">
        <v>0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232">
        <v>0</v>
      </c>
      <c r="I42" s="232">
        <v>0</v>
      </c>
      <c r="J42" s="232">
        <v>0</v>
      </c>
      <c r="K42" s="232">
        <v>0</v>
      </c>
      <c r="L42" s="232">
        <v>0</v>
      </c>
      <c r="M42" s="232">
        <v>0</v>
      </c>
      <c r="N42" s="232">
        <v>0</v>
      </c>
      <c r="O42" s="232">
        <v>0</v>
      </c>
      <c r="P42" s="232">
        <v>0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DA42" s="73" t="s">
        <v>292</v>
      </c>
    </row>
    <row r="43" spans="1:105" ht="12" customHeight="1" x14ac:dyDescent="0.25">
      <c r="A43" s="64" t="s">
        <v>33</v>
      </c>
      <c r="B43" s="232">
        <v>2.7291533052545381E-2</v>
      </c>
      <c r="C43" s="232">
        <v>2.3060983250962269E-2</v>
      </c>
      <c r="D43" s="232">
        <v>2.347502359342326E-2</v>
      </c>
      <c r="E43" s="232">
        <v>1.7777097920299689E-2</v>
      </c>
      <c r="F43" s="232">
        <v>2.9278167050845991E-2</v>
      </c>
      <c r="G43" s="232">
        <v>0</v>
      </c>
      <c r="H43" s="232">
        <v>0</v>
      </c>
      <c r="I43" s="232">
        <v>0</v>
      </c>
      <c r="J43" s="232">
        <v>1.624270861550969E-2</v>
      </c>
      <c r="K43" s="232">
        <v>1.508247537352931E-2</v>
      </c>
      <c r="L43" s="232">
        <v>1.528165669426023E-2</v>
      </c>
      <c r="M43" s="232">
        <v>1.651281597010856E-2</v>
      </c>
      <c r="N43" s="232">
        <v>3.1917536619651909E-2</v>
      </c>
      <c r="O43" s="232">
        <v>1.7922320893615361E-2</v>
      </c>
      <c r="P43" s="232">
        <v>1.81837855137673E-2</v>
      </c>
      <c r="Q43" s="232">
        <v>1.529073490259281E-2</v>
      </c>
      <c r="R43" s="232">
        <v>1.7097028153546748E-2</v>
      </c>
      <c r="S43" s="232">
        <v>1.6783200828770981E-2</v>
      </c>
      <c r="T43" s="232">
        <v>2.0547882025961861E-2</v>
      </c>
      <c r="U43" s="232">
        <v>1.9854932356715489E-2</v>
      </c>
      <c r="V43" s="232">
        <v>1.5870130783187029E-2</v>
      </c>
      <c r="W43" s="232">
        <v>1.8311464235169831E-2</v>
      </c>
      <c r="DA43" s="73" t="s">
        <v>293</v>
      </c>
    </row>
    <row r="44" spans="1:105" ht="12" customHeight="1" x14ac:dyDescent="0.25">
      <c r="A44" s="64" t="s">
        <v>160</v>
      </c>
      <c r="B44" s="232">
        <v>7.2080630411018337E-2</v>
      </c>
      <c r="C44" s="232">
        <v>2.0302944517404151E-2</v>
      </c>
      <c r="D44" s="232">
        <v>1.2401186863608849E-2</v>
      </c>
      <c r="E44" s="232">
        <v>1.173955890879283E-2</v>
      </c>
      <c r="F44" s="232">
        <v>2.5782130602111049E-2</v>
      </c>
      <c r="G44" s="232">
        <v>2.0034288900516551E-2</v>
      </c>
      <c r="H44" s="232">
        <v>3.0976462433168119E-2</v>
      </c>
      <c r="I44" s="232">
        <v>1.9475361172281699E-2</v>
      </c>
      <c r="J44" s="232">
        <v>2.8614271832588259E-2</v>
      </c>
      <c r="K44" s="232">
        <v>2.7516220186619821E-2</v>
      </c>
      <c r="L44" s="232">
        <v>2.7876621416717269E-2</v>
      </c>
      <c r="M44" s="232">
        <v>3.0123483309293059E-2</v>
      </c>
      <c r="N44" s="232">
        <v>1.455608927200908E-2</v>
      </c>
      <c r="O44" s="232">
        <v>1.6345907331489981E-2</v>
      </c>
      <c r="P44" s="232">
        <v>3.3166504282298663E-2</v>
      </c>
      <c r="Q44" s="232">
        <v>2.7695835781570189E-2</v>
      </c>
      <c r="R44" s="232">
        <v>3.096827396623137E-2</v>
      </c>
      <c r="S44" s="232">
        <v>4.6342446042909061E-2</v>
      </c>
      <c r="T44" s="232">
        <v>4.8452858679498938E-2</v>
      </c>
      <c r="U44" s="232">
        <v>5.1538679744155623E-2</v>
      </c>
      <c r="V44" s="232">
        <v>3.6276358487188992E-2</v>
      </c>
      <c r="W44" s="232">
        <v>3.754463275716094E-2</v>
      </c>
      <c r="DA44" s="73" t="s">
        <v>294</v>
      </c>
    </row>
    <row r="45" spans="1:105" ht="12" customHeight="1" x14ac:dyDescent="0.25">
      <c r="A45" s="64" t="s">
        <v>70</v>
      </c>
      <c r="B45" s="232">
        <v>0.14344866092720129</v>
      </c>
      <c r="C45" s="232">
        <v>7.4810960256160616E-2</v>
      </c>
      <c r="D45" s="232">
        <v>0</v>
      </c>
      <c r="E45" s="232">
        <v>0</v>
      </c>
      <c r="F45" s="232">
        <v>0</v>
      </c>
      <c r="G45" s="232">
        <v>0</v>
      </c>
      <c r="H45" s="232">
        <v>0</v>
      </c>
      <c r="I45" s="232">
        <v>0</v>
      </c>
      <c r="J45" s="232">
        <v>0</v>
      </c>
      <c r="K45" s="232">
        <v>0</v>
      </c>
      <c r="L45" s="232">
        <v>0</v>
      </c>
      <c r="M45" s="232">
        <v>0</v>
      </c>
      <c r="N45" s="232">
        <v>0</v>
      </c>
      <c r="O45" s="232">
        <v>0</v>
      </c>
      <c r="P45" s="232">
        <v>0</v>
      </c>
      <c r="Q45" s="232">
        <v>0</v>
      </c>
      <c r="R45" s="232">
        <v>0</v>
      </c>
      <c r="S45" s="232">
        <v>0</v>
      </c>
      <c r="T45" s="232">
        <v>5.9304110183599298E-5</v>
      </c>
      <c r="U45" s="232">
        <v>0</v>
      </c>
      <c r="V45" s="232">
        <v>0</v>
      </c>
      <c r="W45" s="232">
        <v>0</v>
      </c>
      <c r="DA45" s="73" t="s">
        <v>295</v>
      </c>
    </row>
    <row r="46" spans="1:105" ht="12" customHeight="1" x14ac:dyDescent="0.25">
      <c r="A46" s="64" t="s">
        <v>34</v>
      </c>
      <c r="B46" s="232">
        <v>0.76150454308206073</v>
      </c>
      <c r="C46" s="232">
        <v>0</v>
      </c>
      <c r="D46" s="232">
        <v>0</v>
      </c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2">
        <v>0</v>
      </c>
      <c r="L46" s="232">
        <v>0</v>
      </c>
      <c r="M46" s="232">
        <v>0.24011790213109849</v>
      </c>
      <c r="N46" s="232">
        <v>0.48122242341402549</v>
      </c>
      <c r="O46" s="232">
        <v>0.76109080447041189</v>
      </c>
      <c r="P46" s="232">
        <v>0.5243991317522505</v>
      </c>
      <c r="Q46" s="232">
        <v>0.51726094406957612</v>
      </c>
      <c r="R46" s="232">
        <v>0.51751963479906615</v>
      </c>
      <c r="S46" s="232">
        <v>0.51571817500257811</v>
      </c>
      <c r="T46" s="232">
        <v>0.35088390962303528</v>
      </c>
      <c r="U46" s="232">
        <v>0.31729042266613972</v>
      </c>
      <c r="V46" s="232">
        <v>0.33916613991581268</v>
      </c>
      <c r="W46" s="232">
        <v>0.41306107732797509</v>
      </c>
      <c r="DA46" s="73" t="s">
        <v>296</v>
      </c>
    </row>
    <row r="47" spans="1:105" ht="12" customHeight="1" x14ac:dyDescent="0.25">
      <c r="A47" s="64" t="s">
        <v>162</v>
      </c>
      <c r="B47" s="232">
        <v>2.670955955120502</v>
      </c>
      <c r="C47" s="232">
        <v>1.8846470623529259</v>
      </c>
      <c r="D47" s="232">
        <v>1.3293822103883171</v>
      </c>
      <c r="E47" s="232">
        <v>1.21914705598044</v>
      </c>
      <c r="F47" s="232">
        <v>3.5058209920149959</v>
      </c>
      <c r="G47" s="232">
        <v>4.020848516677316</v>
      </c>
      <c r="H47" s="232">
        <v>4.1980225517529206</v>
      </c>
      <c r="I47" s="232">
        <v>4.2467292915279433</v>
      </c>
      <c r="J47" s="232">
        <v>5.1019832446528994</v>
      </c>
      <c r="K47" s="232">
        <v>3.8659095692114569</v>
      </c>
      <c r="L47" s="232">
        <v>3.8646985277005879</v>
      </c>
      <c r="M47" s="232">
        <v>4.3537156410696163</v>
      </c>
      <c r="N47" s="232">
        <v>4.1941166789541882</v>
      </c>
      <c r="O47" s="232">
        <v>4.4448620597873409</v>
      </c>
      <c r="P47" s="232">
        <v>4.4592638511587497</v>
      </c>
      <c r="Q47" s="232">
        <v>3.674192979947696</v>
      </c>
      <c r="R47" s="232">
        <v>4.5530256147526131</v>
      </c>
      <c r="S47" s="232">
        <v>5.70189423510186</v>
      </c>
      <c r="T47" s="232">
        <v>5.9395752536232171</v>
      </c>
      <c r="U47" s="232">
        <v>4.7482330256035974</v>
      </c>
      <c r="V47" s="232">
        <v>4.801506390962035</v>
      </c>
      <c r="W47" s="232">
        <v>5.3775591955952082</v>
      </c>
      <c r="DA47" s="73" t="s">
        <v>297</v>
      </c>
    </row>
    <row r="48" spans="1:105" ht="12" customHeight="1" x14ac:dyDescent="0.25">
      <c r="A48" s="64" t="s">
        <v>36</v>
      </c>
      <c r="B48" s="232">
        <v>29.934052654801189</v>
      </c>
      <c r="C48" s="232">
        <v>23.153336732648789</v>
      </c>
      <c r="D48" s="232">
        <v>19.9438255097648</v>
      </c>
      <c r="E48" s="232">
        <v>21.634384725154991</v>
      </c>
      <c r="F48" s="232">
        <v>39.066249845437341</v>
      </c>
      <c r="G48" s="232">
        <v>27.29059729594757</v>
      </c>
      <c r="H48" s="232">
        <v>27.766918469128939</v>
      </c>
      <c r="I48" s="232">
        <v>32.39861867699102</v>
      </c>
      <c r="J48" s="232">
        <v>22.088295677649182</v>
      </c>
      <c r="K48" s="232">
        <v>10.43232944046596</v>
      </c>
      <c r="L48" s="232">
        <v>12.73738319032771</v>
      </c>
      <c r="M48" s="232">
        <v>14.132280944589739</v>
      </c>
      <c r="N48" s="232">
        <v>14.125726246078679</v>
      </c>
      <c r="O48" s="232">
        <v>14.745701461047179</v>
      </c>
      <c r="P48" s="232">
        <v>16.14728956252641</v>
      </c>
      <c r="Q48" s="232">
        <v>9.2582967572427801</v>
      </c>
      <c r="R48" s="232">
        <v>8.4821650328571874</v>
      </c>
      <c r="S48" s="232">
        <v>9.9541641391553615</v>
      </c>
      <c r="T48" s="232">
        <v>8.8541532510015362</v>
      </c>
      <c r="U48" s="232">
        <v>7.3462096396984409</v>
      </c>
      <c r="V48" s="232">
        <v>5.8720236080096866</v>
      </c>
      <c r="W48" s="232">
        <v>7.094963210486628</v>
      </c>
      <c r="DA48" s="73" t="s">
        <v>298</v>
      </c>
    </row>
    <row r="49" spans="1:105" ht="12" customHeight="1" x14ac:dyDescent="0.25">
      <c r="A49" s="64" t="s">
        <v>73</v>
      </c>
      <c r="B49" s="232">
        <v>2.5334194844029569E-2</v>
      </c>
      <c r="C49" s="232">
        <v>5.0528754412444393E-2</v>
      </c>
      <c r="D49" s="232">
        <v>2.523639084606873E-2</v>
      </c>
      <c r="E49" s="232">
        <v>3.2780534887029901E-2</v>
      </c>
      <c r="F49" s="232">
        <v>3.2646175190485127E-2</v>
      </c>
      <c r="G49" s="232">
        <v>1.564901313441568E-2</v>
      </c>
      <c r="H49" s="232">
        <v>7.6889418911078667E-3</v>
      </c>
      <c r="I49" s="232">
        <v>7.8270324217620951E-3</v>
      </c>
      <c r="J49" s="232">
        <v>7.5689312613775456E-3</v>
      </c>
      <c r="K49" s="232">
        <v>6.9216093801402253E-3</v>
      </c>
      <c r="L49" s="232">
        <v>0</v>
      </c>
      <c r="M49" s="232">
        <v>0</v>
      </c>
      <c r="N49" s="232">
        <v>0</v>
      </c>
      <c r="O49" s="232">
        <v>7.7106745376420809E-3</v>
      </c>
      <c r="P49" s="232">
        <v>7.9690971346919343E-3</v>
      </c>
      <c r="Q49" s="232">
        <v>7.8606207708604124E-3</v>
      </c>
      <c r="R49" s="232">
        <v>7.8645519969558122E-3</v>
      </c>
      <c r="S49" s="232">
        <v>6.9931398892870136E-3</v>
      </c>
      <c r="T49" s="232">
        <v>1.0744470173024909E-2</v>
      </c>
      <c r="U49" s="232">
        <v>6.0031988840985404E-3</v>
      </c>
      <c r="V49" s="232">
        <v>1.9576243319633911E-4</v>
      </c>
      <c r="W49" s="232">
        <v>5.9709198285725178E-2</v>
      </c>
      <c r="DA49" s="73" t="s">
        <v>299</v>
      </c>
    </row>
    <row r="50" spans="1:105" ht="12" customHeight="1" x14ac:dyDescent="0.25">
      <c r="A50" s="64" t="s">
        <v>79</v>
      </c>
      <c r="B50" s="232">
        <v>70.719992083221854</v>
      </c>
      <c r="C50" s="232">
        <v>79.31075750811759</v>
      </c>
      <c r="D50" s="232">
        <v>86.608884257994958</v>
      </c>
      <c r="E50" s="232">
        <v>88.181606755077311</v>
      </c>
      <c r="F50" s="232">
        <v>11.85933654198371</v>
      </c>
      <c r="G50" s="232">
        <v>11.48024033506586</v>
      </c>
      <c r="H50" s="232">
        <v>11.261530055606601</v>
      </c>
      <c r="I50" s="232">
        <v>11.604817738753651</v>
      </c>
      <c r="J50" s="232">
        <v>10.36491044976975</v>
      </c>
      <c r="K50" s="232">
        <v>9.6388162549338183</v>
      </c>
      <c r="L50" s="232">
        <v>17.790117464630271</v>
      </c>
      <c r="M50" s="232">
        <v>15.80791239842833</v>
      </c>
      <c r="N50" s="232">
        <v>17.242780059498891</v>
      </c>
      <c r="O50" s="232">
        <v>16.622490871311271</v>
      </c>
      <c r="P50" s="232">
        <v>16.27700252639216</v>
      </c>
      <c r="Q50" s="232">
        <v>38.990378156684457</v>
      </c>
      <c r="R50" s="232">
        <v>35.629150069176838</v>
      </c>
      <c r="S50" s="232">
        <v>39.373917606355938</v>
      </c>
      <c r="T50" s="232">
        <v>38.682795183363147</v>
      </c>
      <c r="U50" s="232">
        <v>34.686473711050787</v>
      </c>
      <c r="V50" s="232">
        <v>29.307861783523268</v>
      </c>
      <c r="W50" s="232">
        <v>29.84296935965822</v>
      </c>
      <c r="DA50" s="73" t="s">
        <v>300</v>
      </c>
    </row>
    <row r="51" spans="1:105" ht="12" customHeight="1" x14ac:dyDescent="0.25">
      <c r="A51" s="61" t="s">
        <v>209</v>
      </c>
      <c r="B51" s="266">
        <v>45.907359921020458</v>
      </c>
      <c r="C51" s="266">
        <v>40.128328936789813</v>
      </c>
      <c r="D51" s="266">
        <v>34.852470630198567</v>
      </c>
      <c r="E51" s="266">
        <v>38.066581574225523</v>
      </c>
      <c r="F51" s="266">
        <v>42.306817591533417</v>
      </c>
      <c r="G51" s="266">
        <v>29.264670495599489</v>
      </c>
      <c r="H51" s="266">
        <v>29.895328245955469</v>
      </c>
      <c r="I51" s="266">
        <v>35.560069170773673</v>
      </c>
      <c r="J51" s="266">
        <v>31.789205539998608</v>
      </c>
      <c r="K51" s="266">
        <v>18.809216479303501</v>
      </c>
      <c r="L51" s="266">
        <v>26.35206142435781</v>
      </c>
      <c r="M51" s="266">
        <v>28.06203844561438</v>
      </c>
      <c r="N51" s="266">
        <v>28.274617276582141</v>
      </c>
      <c r="O51" s="266">
        <v>30.545430490594079</v>
      </c>
      <c r="P51" s="266">
        <v>32.635170226492427</v>
      </c>
      <c r="Q51" s="266">
        <v>32.303907790425313</v>
      </c>
      <c r="R51" s="266">
        <v>30.6515861911111</v>
      </c>
      <c r="S51" s="266">
        <v>32.654823176107783</v>
      </c>
      <c r="T51" s="266">
        <v>31.323690569491301</v>
      </c>
      <c r="U51" s="266">
        <v>30.99904820742351</v>
      </c>
      <c r="V51" s="266">
        <v>24.831811987839</v>
      </c>
      <c r="W51" s="266">
        <v>28.097462046239801</v>
      </c>
      <c r="DA51" s="74" t="s">
        <v>301</v>
      </c>
    </row>
    <row r="52" spans="1:105" ht="12" hidden="1" customHeight="1" x14ac:dyDescent="0.25">
      <c r="A52" s="53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DA52" s="75"/>
    </row>
    <row r="54" spans="1:105" ht="15" customHeight="1" x14ac:dyDescent="0.25">
      <c r="A54" s="34" t="s">
        <v>42</v>
      </c>
      <c r="B54" s="226">
        <v>273.3429605296551</v>
      </c>
      <c r="C54" s="226">
        <v>239.09982123162129</v>
      </c>
      <c r="D54" s="226">
        <v>212.53635599831071</v>
      </c>
      <c r="E54" s="226">
        <v>251.79546384184539</v>
      </c>
      <c r="F54" s="226">
        <v>293.35709887683919</v>
      </c>
      <c r="G54" s="226">
        <v>279.16843551410233</v>
      </c>
      <c r="H54" s="226">
        <v>303.92316549209932</v>
      </c>
      <c r="I54" s="226">
        <v>324.79648753195448</v>
      </c>
      <c r="J54" s="226">
        <v>302.17259813632057</v>
      </c>
      <c r="K54" s="226">
        <v>262.61356536944078</v>
      </c>
      <c r="L54" s="226">
        <v>266.25772760453572</v>
      </c>
      <c r="M54" s="226">
        <v>286.07065146343888</v>
      </c>
      <c r="N54" s="226">
        <v>286.12358790086239</v>
      </c>
      <c r="O54" s="226">
        <v>245.493109625529</v>
      </c>
      <c r="P54" s="226">
        <v>225.35171676872071</v>
      </c>
      <c r="Q54" s="226">
        <v>237.65130044744589</v>
      </c>
      <c r="R54" s="226">
        <v>239.29485866830211</v>
      </c>
      <c r="S54" s="226">
        <v>301.64267952488291</v>
      </c>
      <c r="T54" s="226">
        <v>321.91441619345812</v>
      </c>
      <c r="U54" s="226">
        <v>258.80967896530979</v>
      </c>
      <c r="V54" s="226">
        <v>261.61832810918168</v>
      </c>
      <c r="W54" s="226">
        <v>290.5580218553431</v>
      </c>
      <c r="DA54" s="89" t="s">
        <v>302</v>
      </c>
    </row>
    <row r="55" spans="1:105" ht="12" customHeight="1" x14ac:dyDescent="0.25">
      <c r="A55" s="55" t="s">
        <v>92</v>
      </c>
      <c r="B55" s="262">
        <v>0.49993283461056642</v>
      </c>
      <c r="C55" s="262">
        <v>0.4315363690950646</v>
      </c>
      <c r="D55" s="262">
        <v>0.37248220745507149</v>
      </c>
      <c r="E55" s="262">
        <v>0.43782440993568</v>
      </c>
      <c r="F55" s="262">
        <v>0.54799319965398063</v>
      </c>
      <c r="G55" s="262">
        <v>0.52603790209380896</v>
      </c>
      <c r="H55" s="262">
        <v>0.57578246910887831</v>
      </c>
      <c r="I55" s="262">
        <v>0.61958370629134485</v>
      </c>
      <c r="J55" s="262">
        <v>0.59988889822439895</v>
      </c>
      <c r="K55" s="262">
        <v>0.51827043018143537</v>
      </c>
      <c r="L55" s="262">
        <v>0.53268648953885267</v>
      </c>
      <c r="M55" s="262">
        <v>0.57113337276008369</v>
      </c>
      <c r="N55" s="262">
        <v>0.56829166044343271</v>
      </c>
      <c r="O55" s="262">
        <v>0.49349288663954027</v>
      </c>
      <c r="P55" s="262">
        <v>0.45500166401281389</v>
      </c>
      <c r="Q55" s="262">
        <v>0.47608692109003342</v>
      </c>
      <c r="R55" s="262">
        <v>0.48595937259705552</v>
      </c>
      <c r="S55" s="262">
        <v>0.59940258198093166</v>
      </c>
      <c r="T55" s="262">
        <v>0.6373441076054126</v>
      </c>
      <c r="U55" s="262">
        <v>0.53255146947976228</v>
      </c>
      <c r="V55" s="262">
        <v>0.53845827991903406</v>
      </c>
      <c r="W55" s="262">
        <v>0.59777482570154927</v>
      </c>
      <c r="DA55" s="67" t="s">
        <v>303</v>
      </c>
    </row>
    <row r="56" spans="1:105" ht="12" customHeight="1" x14ac:dyDescent="0.25">
      <c r="A56" s="202" t="s">
        <v>93</v>
      </c>
      <c r="B56" s="227">
        <v>9.5859973610808599E-2</v>
      </c>
      <c r="C56" s="227">
        <v>8.2745245140341386E-2</v>
      </c>
      <c r="D56" s="227">
        <v>7.1421863308804193E-2</v>
      </c>
      <c r="E56" s="227">
        <v>8.3950949961699231E-2</v>
      </c>
      <c r="F56" s="227">
        <v>0.1050753421680195</v>
      </c>
      <c r="G56" s="227">
        <v>0.10086550816826841</v>
      </c>
      <c r="H56" s="227">
        <v>0.1104038152191749</v>
      </c>
      <c r="I56" s="227">
        <v>0.1188025143038284</v>
      </c>
      <c r="J56" s="227">
        <v>0.1150261194546323</v>
      </c>
      <c r="K56" s="227">
        <v>9.9376128793691273E-2</v>
      </c>
      <c r="L56" s="227">
        <v>0.1021403462523232</v>
      </c>
      <c r="M56" s="227">
        <v>0.1095123709641547</v>
      </c>
      <c r="N56" s="227">
        <v>0.108967484833809</v>
      </c>
      <c r="O56" s="227">
        <v>9.4625141249700701E-2</v>
      </c>
      <c r="P56" s="227">
        <v>8.7244614647322222E-2</v>
      </c>
      <c r="Q56" s="227">
        <v>9.1287622121663942E-2</v>
      </c>
      <c r="R56" s="227">
        <v>9.3180622291725482E-2</v>
      </c>
      <c r="S56" s="227">
        <v>0.11637069491247951</v>
      </c>
      <c r="T56" s="227">
        <v>0.12485728197724549</v>
      </c>
      <c r="U56" s="227">
        <v>0.10231719843136799</v>
      </c>
      <c r="V56" s="227">
        <v>0.10324706226540981</v>
      </c>
      <c r="W56" s="227">
        <v>0.1146207551292233</v>
      </c>
      <c r="DA56" s="174" t="s">
        <v>304</v>
      </c>
    </row>
    <row r="57" spans="1:105" ht="12" customHeight="1" x14ac:dyDescent="0.25">
      <c r="A57" s="202" t="s">
        <v>94</v>
      </c>
      <c r="B57" s="227">
        <v>13.260846247718121</v>
      </c>
      <c r="C57" s="227">
        <v>11.44661251411079</v>
      </c>
      <c r="D57" s="227">
        <v>9.8801857791957648</v>
      </c>
      <c r="E57" s="227">
        <v>11.613404404968939</v>
      </c>
      <c r="F57" s="227">
        <v>14.53565971730424</v>
      </c>
      <c r="G57" s="227">
        <v>13.953289836567899</v>
      </c>
      <c r="H57" s="227">
        <v>15.27277719402462</v>
      </c>
      <c r="I57" s="227">
        <v>16.434616208237362</v>
      </c>
      <c r="J57" s="227">
        <v>15.91220638921132</v>
      </c>
      <c r="K57" s="227">
        <v>13.747255658309349</v>
      </c>
      <c r="L57" s="227">
        <v>14.129645318283581</v>
      </c>
      <c r="M57" s="227">
        <v>15.14945872481422</v>
      </c>
      <c r="N57" s="227">
        <v>15.07408157912081</v>
      </c>
      <c r="O57" s="227">
        <v>13.090024981390201</v>
      </c>
      <c r="P57" s="227">
        <v>12.06903546079327</v>
      </c>
      <c r="Q57" s="227">
        <v>12.628327295290241</v>
      </c>
      <c r="R57" s="227">
        <v>12.890196595442649</v>
      </c>
      <c r="S57" s="227">
        <v>15.841167082837281</v>
      </c>
      <c r="T57" s="227">
        <v>16.790822757676811</v>
      </c>
      <c r="U57" s="227">
        <v>13.991774194240721</v>
      </c>
      <c r="V57" s="227">
        <v>14.28274353369738</v>
      </c>
      <c r="W57" s="227">
        <v>15.856130075072279</v>
      </c>
      <c r="DA57" s="174" t="s">
        <v>305</v>
      </c>
    </row>
    <row r="58" spans="1:105" ht="12" customHeight="1" x14ac:dyDescent="0.25">
      <c r="A58" s="202" t="s">
        <v>95</v>
      </c>
      <c r="B58" s="227">
        <v>0.22864085335118431</v>
      </c>
      <c r="C58" s="227">
        <v>0.19736019891317191</v>
      </c>
      <c r="D58" s="227">
        <v>0.17035218308275599</v>
      </c>
      <c r="E58" s="227">
        <v>0.20023599126800951</v>
      </c>
      <c r="F58" s="227">
        <v>0.25062093170402022</v>
      </c>
      <c r="G58" s="227">
        <v>0.24057982693512239</v>
      </c>
      <c r="H58" s="227">
        <v>0.26333016350937499</v>
      </c>
      <c r="I58" s="227">
        <v>0.28336235894426393</v>
      </c>
      <c r="J58" s="227">
        <v>0.27435507354257183</v>
      </c>
      <c r="K58" s="227">
        <v>0.23702742692560941</v>
      </c>
      <c r="L58" s="227">
        <v>0.2436205128068534</v>
      </c>
      <c r="M58" s="227">
        <v>0.2612039311779295</v>
      </c>
      <c r="N58" s="227">
        <v>0.25990429353847772</v>
      </c>
      <c r="O58" s="227">
        <v>0.22569558731203801</v>
      </c>
      <c r="P58" s="227">
        <v>0.2080918906179399</v>
      </c>
      <c r="Q58" s="227">
        <v>0.21773508833872959</v>
      </c>
      <c r="R58" s="227">
        <v>0.22225018632982679</v>
      </c>
      <c r="S58" s="227">
        <v>0.27756209382953112</v>
      </c>
      <c r="T58" s="227">
        <v>0.2978039156811117</v>
      </c>
      <c r="U58" s="227">
        <v>0.24404233258846511</v>
      </c>
      <c r="V58" s="227">
        <v>0.24626020155407621</v>
      </c>
      <c r="W58" s="227">
        <v>0.27338821697263438</v>
      </c>
      <c r="DA58" s="174" t="s">
        <v>306</v>
      </c>
    </row>
    <row r="59" spans="1:105" ht="12" customHeight="1" x14ac:dyDescent="0.25">
      <c r="A59" s="56" t="s">
        <v>96</v>
      </c>
      <c r="B59" s="263">
        <v>0.58295961988467049</v>
      </c>
      <c r="C59" s="263">
        <v>0.50242539315387014</v>
      </c>
      <c r="D59" s="263">
        <v>0.43513482551017962</v>
      </c>
      <c r="E59" s="263">
        <v>0.51185214550798175</v>
      </c>
      <c r="F59" s="263">
        <v>0.64098340778919582</v>
      </c>
      <c r="G59" s="263">
        <v>0.62467267915999447</v>
      </c>
      <c r="H59" s="263">
        <v>0.68253133299285051</v>
      </c>
      <c r="I59" s="263">
        <v>0.72724933264811953</v>
      </c>
      <c r="J59" s="263">
        <v>0.69064035875531082</v>
      </c>
      <c r="K59" s="263">
        <v>0.60593397233889412</v>
      </c>
      <c r="L59" s="263">
        <v>0.60776011914752204</v>
      </c>
      <c r="M59" s="263">
        <v>0.65446380860888009</v>
      </c>
      <c r="N59" s="263">
        <v>0.65286438215897169</v>
      </c>
      <c r="O59" s="263">
        <v>0.56051208346717196</v>
      </c>
      <c r="P59" s="263">
        <v>0.51387982505528018</v>
      </c>
      <c r="Q59" s="263">
        <v>0.53515316498363619</v>
      </c>
      <c r="R59" s="263">
        <v>0.54220098132292704</v>
      </c>
      <c r="S59" s="263">
        <v>0.68687263821517286</v>
      </c>
      <c r="T59" s="263">
        <v>0.73567995050432811</v>
      </c>
      <c r="U59" s="263">
        <v>0.587545051514484</v>
      </c>
      <c r="V59" s="263">
        <v>0.59568467886624255</v>
      </c>
      <c r="W59" s="263">
        <v>0.66312018959463503</v>
      </c>
      <c r="DA59" s="68" t="s">
        <v>307</v>
      </c>
    </row>
    <row r="60" spans="1:105" ht="12" customHeight="1" x14ac:dyDescent="0.25">
      <c r="A60" s="37" t="s">
        <v>160</v>
      </c>
      <c r="B60" s="229">
        <v>7.5602532420990867E-3</v>
      </c>
      <c r="C60" s="229">
        <v>2.5523413991404452E-3</v>
      </c>
      <c r="D60" s="229">
        <v>1.9005342384192431E-3</v>
      </c>
      <c r="E60" s="229">
        <v>2.1200396721050732E-3</v>
      </c>
      <c r="F60" s="229">
        <v>2.1880023458480638E-3</v>
      </c>
      <c r="G60" s="229">
        <v>1.6539533686473909E-3</v>
      </c>
      <c r="H60" s="229">
        <v>2.6301242485047309E-3</v>
      </c>
      <c r="I60" s="229">
        <v>1.685613535884213E-3</v>
      </c>
      <c r="J60" s="229">
        <v>1.8156730096590781E-3</v>
      </c>
      <c r="K60" s="229">
        <v>2.185151086469011E-3</v>
      </c>
      <c r="L60" s="229">
        <v>1.950618700597397E-3</v>
      </c>
      <c r="M60" s="229">
        <v>1.9760517971367112E-3</v>
      </c>
      <c r="N60" s="229">
        <v>9.869523372353895E-4</v>
      </c>
      <c r="O60" s="229">
        <v>8.6888989723958544E-4</v>
      </c>
      <c r="P60" s="229">
        <v>1.584783934900318E-3</v>
      </c>
      <c r="Q60" s="229">
        <v>1.6496214622497599E-3</v>
      </c>
      <c r="R60" s="229">
        <v>1.639806271441071E-3</v>
      </c>
      <c r="S60" s="229">
        <v>2.7079851777048118E-3</v>
      </c>
      <c r="T60" s="229">
        <v>2.9781841036927892E-3</v>
      </c>
      <c r="U60" s="229">
        <v>2.8863153787392461E-3</v>
      </c>
      <c r="V60" s="229">
        <v>2.1908019834681412E-3</v>
      </c>
      <c r="W60" s="229">
        <v>2.2276738499577681E-3</v>
      </c>
      <c r="DA60" s="69" t="s">
        <v>308</v>
      </c>
    </row>
    <row r="61" spans="1:105" ht="12" customHeight="1" x14ac:dyDescent="0.25">
      <c r="A61" s="37" t="s">
        <v>162</v>
      </c>
      <c r="B61" s="229">
        <v>0.29318125922179539</v>
      </c>
      <c r="C61" s="229">
        <v>0.2479484978043599</v>
      </c>
      <c r="D61" s="229">
        <v>0.21321316730116921</v>
      </c>
      <c r="E61" s="229">
        <v>0.23040930572798099</v>
      </c>
      <c r="F61" s="229">
        <v>0.31136545618967698</v>
      </c>
      <c r="G61" s="229">
        <v>0.34739115211640609</v>
      </c>
      <c r="H61" s="229">
        <v>0.37302756564624001</v>
      </c>
      <c r="I61" s="229">
        <v>0.38466155236165389</v>
      </c>
      <c r="J61" s="229">
        <v>0.33880177718490812</v>
      </c>
      <c r="K61" s="229">
        <v>0.32128917832794068</v>
      </c>
      <c r="L61" s="229">
        <v>0.28300856591576912</v>
      </c>
      <c r="M61" s="229">
        <v>0.29888554185452232</v>
      </c>
      <c r="N61" s="229">
        <v>0.29760737566699708</v>
      </c>
      <c r="O61" s="229">
        <v>0.24726674707617341</v>
      </c>
      <c r="P61" s="229">
        <v>0.222989925750885</v>
      </c>
      <c r="Q61" s="229">
        <v>0.2290253199398336</v>
      </c>
      <c r="R61" s="229">
        <v>0.2523058666051391</v>
      </c>
      <c r="S61" s="229">
        <v>0.34868896208864603</v>
      </c>
      <c r="T61" s="229">
        <v>0.38206674442137251</v>
      </c>
      <c r="U61" s="229">
        <v>0.27828784080879321</v>
      </c>
      <c r="V61" s="229">
        <v>0.30346503854075291</v>
      </c>
      <c r="W61" s="229">
        <v>0.33391863662493659</v>
      </c>
      <c r="DA61" s="69" t="s">
        <v>309</v>
      </c>
    </row>
    <row r="62" spans="1:105" ht="12" customHeight="1" x14ac:dyDescent="0.25">
      <c r="A62" s="37" t="s">
        <v>97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DA62" s="69" t="s">
        <v>310</v>
      </c>
    </row>
    <row r="63" spans="1:105" ht="12" customHeight="1" x14ac:dyDescent="0.25">
      <c r="A63" s="37" t="s">
        <v>78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DA63" s="69" t="s">
        <v>311</v>
      </c>
    </row>
    <row r="64" spans="1:105" ht="12" customHeight="1" x14ac:dyDescent="0.25">
      <c r="A64" s="37" t="s">
        <v>38</v>
      </c>
      <c r="B64" s="229">
        <v>0.28221810742077602</v>
      </c>
      <c r="C64" s="229">
        <v>0.25192455395036978</v>
      </c>
      <c r="D64" s="229">
        <v>0.22002112397059109</v>
      </c>
      <c r="E64" s="229">
        <v>0.27932280010789567</v>
      </c>
      <c r="F64" s="229">
        <v>0.32742994925367069</v>
      </c>
      <c r="G64" s="229">
        <v>0.27562757367494101</v>
      </c>
      <c r="H64" s="229">
        <v>0.30687364309810578</v>
      </c>
      <c r="I64" s="229">
        <v>0.34090216675058138</v>
      </c>
      <c r="J64" s="229">
        <v>0.3500229085607437</v>
      </c>
      <c r="K64" s="229">
        <v>0.28245964292448428</v>
      </c>
      <c r="L64" s="229">
        <v>0.3228009345311556</v>
      </c>
      <c r="M64" s="229">
        <v>0.35360221495722111</v>
      </c>
      <c r="N64" s="229">
        <v>0.35427005415473922</v>
      </c>
      <c r="O64" s="229">
        <v>0.31237644649375901</v>
      </c>
      <c r="P64" s="229">
        <v>0.28930511536949483</v>
      </c>
      <c r="Q64" s="229">
        <v>0.3044782235815528</v>
      </c>
      <c r="R64" s="229">
        <v>0.28825530844634689</v>
      </c>
      <c r="S64" s="229">
        <v>0.33547569094882213</v>
      </c>
      <c r="T64" s="229">
        <v>0.35063502197926277</v>
      </c>
      <c r="U64" s="229">
        <v>0.3063708953269515</v>
      </c>
      <c r="V64" s="229">
        <v>0.29002883834202148</v>
      </c>
      <c r="W64" s="229">
        <v>0.32697387911974057</v>
      </c>
      <c r="DA64" s="69" t="s">
        <v>312</v>
      </c>
    </row>
    <row r="65" spans="1:105" ht="12" customHeight="1" x14ac:dyDescent="0.25">
      <c r="A65" s="57" t="s">
        <v>222</v>
      </c>
      <c r="B65" s="264">
        <v>40.522511265955458</v>
      </c>
      <c r="C65" s="264">
        <v>35.440406833880957</v>
      </c>
      <c r="D65" s="264">
        <v>33.077180183141913</v>
      </c>
      <c r="E65" s="264">
        <v>40.315672854059343</v>
      </c>
      <c r="F65" s="264">
        <v>45.209022293421597</v>
      </c>
      <c r="G65" s="264">
        <v>40.053218609288649</v>
      </c>
      <c r="H65" s="264">
        <v>42.77125974253206</v>
      </c>
      <c r="I65" s="264">
        <v>45.418642518708467</v>
      </c>
      <c r="J65" s="264">
        <v>36.293915405259987</v>
      </c>
      <c r="K65" s="264">
        <v>30.72768113916819</v>
      </c>
      <c r="L65" s="264">
        <v>29.699333115899151</v>
      </c>
      <c r="M65" s="264">
        <v>32.434055722366637</v>
      </c>
      <c r="N65" s="264">
        <v>32.879143228699832</v>
      </c>
      <c r="O65" s="264">
        <v>27.35340943756842</v>
      </c>
      <c r="P65" s="264">
        <v>25.049228949705469</v>
      </c>
      <c r="Q65" s="264">
        <v>24.379265142843739</v>
      </c>
      <c r="R65" s="264">
        <v>23.572861841278868</v>
      </c>
      <c r="S65" s="264">
        <v>30.83196148953521</v>
      </c>
      <c r="T65" s="264">
        <v>32.332285202830811</v>
      </c>
      <c r="U65" s="264">
        <v>24.50185029405953</v>
      </c>
      <c r="V65" s="264">
        <v>24.556628450767381</v>
      </c>
      <c r="W65" s="264">
        <v>27.68845401028166</v>
      </c>
      <c r="DA65" s="70" t="s">
        <v>313</v>
      </c>
    </row>
    <row r="66" spans="1:105" ht="12" customHeight="1" x14ac:dyDescent="0.25">
      <c r="A66" s="18" t="s">
        <v>30</v>
      </c>
      <c r="B66" s="233">
        <v>9.5775784875748879</v>
      </c>
      <c r="C66" s="233">
        <v>7.8128032016618363</v>
      </c>
      <c r="D66" s="233">
        <v>7.0300717662965733</v>
      </c>
      <c r="E66" s="233">
        <v>8.2575308956677667</v>
      </c>
      <c r="F66" s="233">
        <v>11.075570440513239</v>
      </c>
      <c r="G66" s="233">
        <v>8.3652166813214155</v>
      </c>
      <c r="H66" s="233">
        <v>7.4786536411237883</v>
      </c>
      <c r="I66" s="233">
        <v>8.1604209083580592</v>
      </c>
      <c r="J66" s="233">
        <v>3.302565889531488</v>
      </c>
      <c r="K66" s="233">
        <v>5.1655656534828642</v>
      </c>
      <c r="L66" s="233">
        <v>2.4296476403120781</v>
      </c>
      <c r="M66" s="233">
        <v>2.6231688886017701</v>
      </c>
      <c r="N66" s="233">
        <v>2.818914348718101</v>
      </c>
      <c r="O66" s="233">
        <v>1.866452987413491</v>
      </c>
      <c r="P66" s="233">
        <v>1.9894096710488289</v>
      </c>
      <c r="Q66" s="233">
        <v>0.70613241710252184</v>
      </c>
      <c r="R66" s="233">
        <v>0.55495279323221769</v>
      </c>
      <c r="S66" s="233">
        <v>1.804812400040164</v>
      </c>
      <c r="T66" s="233">
        <v>2.3995316988797488</v>
      </c>
      <c r="U66" s="233">
        <v>2.5692133648068429</v>
      </c>
      <c r="V66" s="233">
        <v>1.498346134545665</v>
      </c>
      <c r="W66" s="233">
        <v>2.450787803687958</v>
      </c>
      <c r="DA66" s="71" t="s">
        <v>314</v>
      </c>
    </row>
    <row r="67" spans="1:105" ht="12" customHeight="1" x14ac:dyDescent="0.25">
      <c r="A67" s="18" t="s">
        <v>70</v>
      </c>
      <c r="B67" s="233">
        <v>0.14535310979207</v>
      </c>
      <c r="C67" s="233">
        <v>8.8304316175212436E-2</v>
      </c>
      <c r="D67" s="233">
        <v>0</v>
      </c>
      <c r="E67" s="233">
        <v>0</v>
      </c>
      <c r="F67" s="233">
        <v>0</v>
      </c>
      <c r="G67" s="233">
        <v>0</v>
      </c>
      <c r="H67" s="233">
        <v>0</v>
      </c>
      <c r="I67" s="233">
        <v>0</v>
      </c>
      <c r="J67" s="233">
        <v>0</v>
      </c>
      <c r="K67" s="233">
        <v>0</v>
      </c>
      <c r="L67" s="233">
        <v>0</v>
      </c>
      <c r="M67" s="233">
        <v>0</v>
      </c>
      <c r="N67" s="233">
        <v>0</v>
      </c>
      <c r="O67" s="233">
        <v>0</v>
      </c>
      <c r="P67" s="233">
        <v>0</v>
      </c>
      <c r="Q67" s="233">
        <v>0</v>
      </c>
      <c r="R67" s="233">
        <v>0</v>
      </c>
      <c r="S67" s="233">
        <v>0</v>
      </c>
      <c r="T67" s="233">
        <v>1.259818234665771E-4</v>
      </c>
      <c r="U67" s="233">
        <v>0</v>
      </c>
      <c r="V67" s="233">
        <v>0</v>
      </c>
      <c r="W67" s="233">
        <v>0</v>
      </c>
      <c r="DA67" s="71" t="s">
        <v>315</v>
      </c>
    </row>
    <row r="68" spans="1:105" ht="12" customHeight="1" x14ac:dyDescent="0.25">
      <c r="A68" s="18" t="s">
        <v>162</v>
      </c>
      <c r="B68" s="233">
        <v>2.6801425954525659</v>
      </c>
      <c r="C68" s="233">
        <v>2.2029775917627381</v>
      </c>
      <c r="D68" s="233">
        <v>1.7313292195753001</v>
      </c>
      <c r="E68" s="233">
        <v>1.8201791881278899</v>
      </c>
      <c r="F68" s="233">
        <v>2.9858168300548948</v>
      </c>
      <c r="G68" s="233">
        <v>4.3089645052506036</v>
      </c>
      <c r="H68" s="233">
        <v>4.9071848169517267</v>
      </c>
      <c r="I68" s="233">
        <v>4.5760342779347072</v>
      </c>
      <c r="J68" s="233">
        <v>6.5291039942745464</v>
      </c>
      <c r="K68" s="233">
        <v>7.2490550402534701</v>
      </c>
      <c r="L68" s="233">
        <v>6.6748766325164501</v>
      </c>
      <c r="M68" s="233">
        <v>7.3811246186302464</v>
      </c>
      <c r="N68" s="233">
        <v>7.2382438442828114</v>
      </c>
      <c r="O68" s="233">
        <v>6.2077268268030759</v>
      </c>
      <c r="P68" s="233">
        <v>5.2529304863303787</v>
      </c>
      <c r="Q68" s="233">
        <v>7.0477739112464306</v>
      </c>
      <c r="R68" s="233">
        <v>8.3883271600521443</v>
      </c>
      <c r="S68" s="233">
        <v>11.018863444134739</v>
      </c>
      <c r="T68" s="233">
        <v>12.49516025563549</v>
      </c>
      <c r="U68" s="233">
        <v>8.9580357879628867</v>
      </c>
      <c r="V68" s="233">
        <v>10.75038018338482</v>
      </c>
      <c r="W68" s="233">
        <v>11.29133219625759</v>
      </c>
      <c r="DA68" s="71" t="s">
        <v>316</v>
      </c>
    </row>
    <row r="69" spans="1:105" ht="12" customHeight="1" x14ac:dyDescent="0.25">
      <c r="A69" s="18" t="s">
        <v>36</v>
      </c>
      <c r="B69" s="233">
        <v>28.119437073135941</v>
      </c>
      <c r="C69" s="233">
        <v>25.33632172428117</v>
      </c>
      <c r="D69" s="233">
        <v>24.315779197270039</v>
      </c>
      <c r="E69" s="233">
        <v>30.237962770263682</v>
      </c>
      <c r="F69" s="233">
        <v>31.147635022853471</v>
      </c>
      <c r="G69" s="233">
        <v>27.379037422716632</v>
      </c>
      <c r="H69" s="233">
        <v>30.385421284456541</v>
      </c>
      <c r="I69" s="233">
        <v>32.682187332415708</v>
      </c>
      <c r="J69" s="233">
        <v>26.462245521453958</v>
      </c>
      <c r="K69" s="233">
        <v>18.313060445431859</v>
      </c>
      <c r="L69" s="233">
        <v>20.594808843070631</v>
      </c>
      <c r="M69" s="233">
        <v>22.42976221513462</v>
      </c>
      <c r="N69" s="233">
        <v>22.821985035698919</v>
      </c>
      <c r="O69" s="233">
        <v>19.27922962335186</v>
      </c>
      <c r="P69" s="233">
        <v>17.806888792326259</v>
      </c>
      <c r="Q69" s="233">
        <v>16.625358814494781</v>
      </c>
      <c r="R69" s="233">
        <v>14.62958188799451</v>
      </c>
      <c r="S69" s="233">
        <v>18.008285645360299</v>
      </c>
      <c r="T69" s="233">
        <v>17.43746726649211</v>
      </c>
      <c r="U69" s="233">
        <v>12.974601141289799</v>
      </c>
      <c r="V69" s="233">
        <v>12.307902132836899</v>
      </c>
      <c r="W69" s="233">
        <v>13.946334010336111</v>
      </c>
      <c r="DA69" s="71" t="s">
        <v>317</v>
      </c>
    </row>
    <row r="70" spans="1:105" ht="12" hidden="1" customHeight="1" x14ac:dyDescent="0.25">
      <c r="A70" s="54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DA70" s="173"/>
    </row>
    <row r="71" spans="1:105" ht="12" customHeight="1" x14ac:dyDescent="0.25">
      <c r="A71" s="57" t="s">
        <v>228</v>
      </c>
      <c r="B71" s="264">
        <v>98.367253460923109</v>
      </c>
      <c r="C71" s="264">
        <v>84.909500752130654</v>
      </c>
      <c r="D71" s="264">
        <v>73.289948516701713</v>
      </c>
      <c r="E71" s="264">
        <v>86.14674156593567</v>
      </c>
      <c r="F71" s="264">
        <v>107.8236559661369</v>
      </c>
      <c r="G71" s="264">
        <v>103.5037110247455</v>
      </c>
      <c r="H71" s="264">
        <v>113.2914986896364</v>
      </c>
      <c r="I71" s="264">
        <v>121.9098712019879</v>
      </c>
      <c r="J71" s="264">
        <v>118.03470229355911</v>
      </c>
      <c r="K71" s="264">
        <v>101.9753759655966</v>
      </c>
      <c r="L71" s="264">
        <v>104.81189332662051</v>
      </c>
      <c r="M71" s="264">
        <v>112.37673813132579</v>
      </c>
      <c r="N71" s="264">
        <v>111.81760015045521</v>
      </c>
      <c r="O71" s="264">
        <v>97.10012325765382</v>
      </c>
      <c r="P71" s="264">
        <v>89.526554189934103</v>
      </c>
      <c r="Q71" s="264">
        <v>93.67530914982629</v>
      </c>
      <c r="R71" s="264">
        <v>95.617821968430064</v>
      </c>
      <c r="S71" s="264">
        <v>119.4144459955174</v>
      </c>
      <c r="T71" s="264">
        <v>128.12300525516551</v>
      </c>
      <c r="U71" s="264">
        <v>104.9933711892355</v>
      </c>
      <c r="V71" s="264">
        <v>105.94755621560211</v>
      </c>
      <c r="W71" s="264">
        <v>117.6187354010227</v>
      </c>
      <c r="DA71" s="70" t="s">
        <v>318</v>
      </c>
    </row>
    <row r="72" spans="1:105" ht="12" customHeight="1" x14ac:dyDescent="0.25">
      <c r="A72" s="57" t="s">
        <v>181</v>
      </c>
      <c r="B72" s="264">
        <v>81.181760892665864</v>
      </c>
      <c r="C72" s="264">
        <v>69.963879301484454</v>
      </c>
      <c r="D72" s="264">
        <v>60.641622641211299</v>
      </c>
      <c r="E72" s="264">
        <v>71.314090444233045</v>
      </c>
      <c r="F72" s="264">
        <v>89.312775170970156</v>
      </c>
      <c r="G72" s="264">
        <v>87.044999185069756</v>
      </c>
      <c r="H72" s="264">
        <v>95.10716316336655</v>
      </c>
      <c r="I72" s="264">
        <v>101.3273334028288</v>
      </c>
      <c r="J72" s="264">
        <v>96.22681881504306</v>
      </c>
      <c r="K72" s="264">
        <v>84.447209658481341</v>
      </c>
      <c r="L72" s="264">
        <v>84.676071147490518</v>
      </c>
      <c r="M72" s="264">
        <v>91.177678578439455</v>
      </c>
      <c r="N72" s="264">
        <v>90.964023518756377</v>
      </c>
      <c r="O72" s="264">
        <v>78.079915829982156</v>
      </c>
      <c r="P72" s="264">
        <v>71.584416401372692</v>
      </c>
      <c r="Q72" s="264">
        <v>74.548046564394255</v>
      </c>
      <c r="R72" s="264">
        <v>75.542358992576965</v>
      </c>
      <c r="S72" s="264">
        <v>95.714722563200269</v>
      </c>
      <c r="T72" s="264">
        <v>102.5258053525849</v>
      </c>
      <c r="U72" s="264">
        <v>81.871073796276193</v>
      </c>
      <c r="V72" s="264">
        <v>83.012873237534805</v>
      </c>
      <c r="W72" s="264">
        <v>92.407151086801235</v>
      </c>
      <c r="DA72" s="70" t="s">
        <v>319</v>
      </c>
    </row>
    <row r="73" spans="1:105" ht="12" customHeight="1" x14ac:dyDescent="0.25">
      <c r="A73" s="60" t="s">
        <v>183</v>
      </c>
      <c r="B73" s="265">
        <v>43.201115579882632</v>
      </c>
      <c r="C73" s="265">
        <v>35.834602433771408</v>
      </c>
      <c r="D73" s="265">
        <v>30.300966529778041</v>
      </c>
      <c r="E73" s="265">
        <v>32.720309477024102</v>
      </c>
      <c r="F73" s="265">
        <v>43.960464169607768</v>
      </c>
      <c r="G73" s="265">
        <v>48.720098201185777</v>
      </c>
      <c r="H73" s="265">
        <v>52.437622414991473</v>
      </c>
      <c r="I73" s="265">
        <v>53.926263866456203</v>
      </c>
      <c r="J73" s="265">
        <v>47.626777655776444</v>
      </c>
      <c r="K73" s="265">
        <v>45.244440574900459</v>
      </c>
      <c r="L73" s="265">
        <v>39.866452939009363</v>
      </c>
      <c r="M73" s="265">
        <v>42.088026654889241</v>
      </c>
      <c r="N73" s="265">
        <v>41.859555682540893</v>
      </c>
      <c r="O73" s="265">
        <v>34.716084630427567</v>
      </c>
      <c r="P73" s="265">
        <v>31.42338232566609</v>
      </c>
      <c r="Q73" s="265">
        <v>32.280122881340482</v>
      </c>
      <c r="R73" s="265">
        <v>35.524025461326943</v>
      </c>
      <c r="S73" s="265">
        <v>49.129827124170831</v>
      </c>
      <c r="T73" s="265">
        <v>53.848377287486109</v>
      </c>
      <c r="U73" s="265">
        <v>39.345454057783151</v>
      </c>
      <c r="V73" s="265">
        <v>42.74395680586462</v>
      </c>
      <c r="W73" s="265">
        <v>47.010254645327443</v>
      </c>
      <c r="DA73" s="72" t="s">
        <v>320</v>
      </c>
    </row>
    <row r="74" spans="1:105" ht="12" customHeight="1" x14ac:dyDescent="0.25">
      <c r="A74" s="59" t="s">
        <v>33</v>
      </c>
      <c r="B74" s="233">
        <v>0.40369002989999281</v>
      </c>
      <c r="C74" s="233">
        <v>0.41156554146220831</v>
      </c>
      <c r="D74" s="233">
        <v>0.51988098530757487</v>
      </c>
      <c r="E74" s="233">
        <v>0.46482435387069321</v>
      </c>
      <c r="F74" s="233">
        <v>0.36064402838900539</v>
      </c>
      <c r="G74" s="233">
        <v>0</v>
      </c>
      <c r="H74" s="233">
        <v>0</v>
      </c>
      <c r="I74" s="233">
        <v>0</v>
      </c>
      <c r="J74" s="233">
        <v>0.14996103210284659</v>
      </c>
      <c r="K74" s="233">
        <v>0.17420094975434741</v>
      </c>
      <c r="L74" s="233">
        <v>0.1555478476384286</v>
      </c>
      <c r="M74" s="233">
        <v>0.15758472268336279</v>
      </c>
      <c r="N74" s="233">
        <v>0.31433465225892832</v>
      </c>
      <c r="O74" s="233">
        <v>0.1385875411798245</v>
      </c>
      <c r="P74" s="233">
        <v>0.12639453449154059</v>
      </c>
      <c r="Q74" s="233">
        <v>0.13248835863526021</v>
      </c>
      <c r="R74" s="233">
        <v>0.1317051373448489</v>
      </c>
      <c r="S74" s="233">
        <v>0.14270889743341311</v>
      </c>
      <c r="T74" s="233">
        <v>0.18373690301054299</v>
      </c>
      <c r="U74" s="233">
        <v>0.16173607974509019</v>
      </c>
      <c r="V74" s="233">
        <v>0.13944841012799919</v>
      </c>
      <c r="W74" s="233">
        <v>0.15807557978871131</v>
      </c>
      <c r="DA74" s="71" t="s">
        <v>321</v>
      </c>
    </row>
    <row r="75" spans="1:105" ht="12" customHeight="1" x14ac:dyDescent="0.25">
      <c r="A75" s="59" t="s">
        <v>160</v>
      </c>
      <c r="B75" s="233">
        <v>1.0463026005403111</v>
      </c>
      <c r="C75" s="233">
        <v>0.3555812484792979</v>
      </c>
      <c r="D75" s="233">
        <v>0.26951304105870472</v>
      </c>
      <c r="E75" s="233">
        <v>0.30123014165373752</v>
      </c>
      <c r="F75" s="233">
        <v>0.31165371059246161</v>
      </c>
      <c r="G75" s="233">
        <v>0.23649672867307331</v>
      </c>
      <c r="H75" s="233">
        <v>0.37607818489089612</v>
      </c>
      <c r="I75" s="233">
        <v>0.2410237764863222</v>
      </c>
      <c r="J75" s="233">
        <v>0.25925151495266979</v>
      </c>
      <c r="K75" s="233">
        <v>0.31187840648588688</v>
      </c>
      <c r="L75" s="233">
        <v>0.27845328202264652</v>
      </c>
      <c r="M75" s="233">
        <v>0.28210890656121612</v>
      </c>
      <c r="N75" s="233">
        <v>0.14067801844245911</v>
      </c>
      <c r="O75" s="233">
        <v>0.1240388154138124</v>
      </c>
      <c r="P75" s="233">
        <v>0.22623632180721959</v>
      </c>
      <c r="Q75" s="233">
        <v>0.23549542431162621</v>
      </c>
      <c r="R75" s="233">
        <v>0.23410879308639879</v>
      </c>
      <c r="S75" s="233">
        <v>0.38669971257915098</v>
      </c>
      <c r="T75" s="233">
        <v>0.42517465728589859</v>
      </c>
      <c r="U75" s="233">
        <v>0.41199355900650042</v>
      </c>
      <c r="V75" s="233">
        <v>0.31280622227775268</v>
      </c>
      <c r="W75" s="233">
        <v>0.31805937988295679</v>
      </c>
      <c r="DA75" s="71" t="s">
        <v>322</v>
      </c>
    </row>
    <row r="76" spans="1:105" ht="12" customHeight="1" x14ac:dyDescent="0.25">
      <c r="A76" s="59" t="s">
        <v>70</v>
      </c>
      <c r="B76" s="233">
        <v>2.1478197778704682</v>
      </c>
      <c r="C76" s="233">
        <v>1.351473897605117</v>
      </c>
      <c r="D76" s="233">
        <v>0</v>
      </c>
      <c r="E76" s="233">
        <v>0</v>
      </c>
      <c r="F76" s="233">
        <v>0</v>
      </c>
      <c r="G76" s="233">
        <v>0</v>
      </c>
      <c r="H76" s="233">
        <v>0</v>
      </c>
      <c r="I76" s="233">
        <v>0</v>
      </c>
      <c r="J76" s="233">
        <v>0</v>
      </c>
      <c r="K76" s="233">
        <v>0</v>
      </c>
      <c r="L76" s="233">
        <v>0</v>
      </c>
      <c r="M76" s="233">
        <v>0</v>
      </c>
      <c r="N76" s="233">
        <v>0</v>
      </c>
      <c r="O76" s="233">
        <v>0</v>
      </c>
      <c r="P76" s="233">
        <v>0</v>
      </c>
      <c r="Q76" s="233">
        <v>0</v>
      </c>
      <c r="R76" s="233">
        <v>0</v>
      </c>
      <c r="S76" s="233">
        <v>0</v>
      </c>
      <c r="T76" s="233">
        <v>5.3677881764649133E-4</v>
      </c>
      <c r="U76" s="233">
        <v>0</v>
      </c>
      <c r="V76" s="233">
        <v>0</v>
      </c>
      <c r="W76" s="233">
        <v>0</v>
      </c>
      <c r="DA76" s="71" t="s">
        <v>323</v>
      </c>
    </row>
    <row r="77" spans="1:105" ht="12" customHeight="1" x14ac:dyDescent="0.25">
      <c r="A77" s="59" t="s">
        <v>162</v>
      </c>
      <c r="B77" s="233">
        <v>39.603303171571852</v>
      </c>
      <c r="C77" s="233">
        <v>33.715981746224777</v>
      </c>
      <c r="D77" s="233">
        <v>29.51157250341176</v>
      </c>
      <c r="E77" s="233">
        <v>31.95425498149967</v>
      </c>
      <c r="F77" s="233">
        <v>43.288166430626298</v>
      </c>
      <c r="G77" s="233">
        <v>48.483601472512703</v>
      </c>
      <c r="H77" s="233">
        <v>52.061544230100573</v>
      </c>
      <c r="I77" s="233">
        <v>53.685240089969881</v>
      </c>
      <c r="J77" s="233">
        <v>47.217565108720933</v>
      </c>
      <c r="K77" s="233">
        <v>44.758361218660227</v>
      </c>
      <c r="L77" s="233">
        <v>39.432451809348279</v>
      </c>
      <c r="M77" s="233">
        <v>41.648333025644661</v>
      </c>
      <c r="N77" s="233">
        <v>41.404543011839507</v>
      </c>
      <c r="O77" s="233">
        <v>34.453458273833931</v>
      </c>
      <c r="P77" s="233">
        <v>31.07075146936733</v>
      </c>
      <c r="Q77" s="233">
        <v>31.912139098393599</v>
      </c>
      <c r="R77" s="233">
        <v>35.158211530895699</v>
      </c>
      <c r="S77" s="233">
        <v>48.600418514158257</v>
      </c>
      <c r="T77" s="233">
        <v>53.23892894837202</v>
      </c>
      <c r="U77" s="233">
        <v>38.771724419031557</v>
      </c>
      <c r="V77" s="233">
        <v>42.291702173458873</v>
      </c>
      <c r="W77" s="233">
        <v>46.534119685655767</v>
      </c>
      <c r="DA77" s="71" t="s">
        <v>324</v>
      </c>
    </row>
    <row r="78" spans="1:105" ht="12" customHeight="1" x14ac:dyDescent="0.25">
      <c r="A78" s="60" t="s">
        <v>189</v>
      </c>
      <c r="B78" s="265">
        <v>37.980645312783238</v>
      </c>
      <c r="C78" s="265">
        <v>34.129276867713052</v>
      </c>
      <c r="D78" s="265">
        <v>30.340656111433269</v>
      </c>
      <c r="E78" s="265">
        <v>38.59378096720895</v>
      </c>
      <c r="F78" s="265">
        <v>45.352311001362388</v>
      </c>
      <c r="G78" s="265">
        <v>38.324900983883978</v>
      </c>
      <c r="H78" s="265">
        <v>42.669540748375091</v>
      </c>
      <c r="I78" s="265">
        <v>47.401069536372582</v>
      </c>
      <c r="J78" s="265">
        <v>48.600041159266617</v>
      </c>
      <c r="K78" s="265">
        <v>39.202769083580883</v>
      </c>
      <c r="L78" s="265">
        <v>44.809618208481147</v>
      </c>
      <c r="M78" s="265">
        <v>49.089651923550207</v>
      </c>
      <c r="N78" s="265">
        <v>49.104467836215477</v>
      </c>
      <c r="O78" s="265">
        <v>43.363831199554582</v>
      </c>
      <c r="P78" s="265">
        <v>40.16103407570661</v>
      </c>
      <c r="Q78" s="265">
        <v>42.267923683053773</v>
      </c>
      <c r="R78" s="265">
        <v>40.018333531250008</v>
      </c>
      <c r="S78" s="265">
        <v>46.584895439029438</v>
      </c>
      <c r="T78" s="265">
        <v>48.677428065098738</v>
      </c>
      <c r="U78" s="265">
        <v>42.525619738493042</v>
      </c>
      <c r="V78" s="265">
        <v>40.268916431670178</v>
      </c>
      <c r="W78" s="265">
        <v>45.396896441473807</v>
      </c>
      <c r="DA78" s="72" t="s">
        <v>325</v>
      </c>
    </row>
    <row r="79" spans="1:105" ht="12" customHeight="1" x14ac:dyDescent="0.25">
      <c r="A79" s="57" t="s">
        <v>191</v>
      </c>
      <c r="B79" s="264">
        <f t="shared" ref="B79:W79" si="1">B80+B84+B95</f>
        <v>38.603195380935325</v>
      </c>
      <c r="C79" s="264">
        <f t="shared" si="1"/>
        <v>36.125354623712028</v>
      </c>
      <c r="D79" s="264">
        <f t="shared" si="1"/>
        <v>34.598027798703193</v>
      </c>
      <c r="E79" s="264">
        <f t="shared" si="1"/>
        <v>41.171691075975076</v>
      </c>
      <c r="F79" s="264">
        <f t="shared" si="1"/>
        <v>34.931312847691032</v>
      </c>
      <c r="G79" s="264">
        <f t="shared" si="1"/>
        <v>33.121060942073321</v>
      </c>
      <c r="H79" s="264">
        <f t="shared" si="1"/>
        <v>35.848418921709424</v>
      </c>
      <c r="I79" s="264">
        <f t="shared" si="1"/>
        <v>37.957026288004414</v>
      </c>
      <c r="J79" s="264">
        <f t="shared" si="1"/>
        <v>34.025044783270232</v>
      </c>
      <c r="K79" s="264">
        <f t="shared" si="1"/>
        <v>30.25543498964571</v>
      </c>
      <c r="L79" s="264">
        <f t="shared" si="1"/>
        <v>31.454577228496447</v>
      </c>
      <c r="M79" s="264">
        <f t="shared" si="1"/>
        <v>33.336406822981708</v>
      </c>
      <c r="N79" s="264">
        <f t="shared" si="1"/>
        <v>33.798711602855541</v>
      </c>
      <c r="O79" s="264">
        <f t="shared" si="1"/>
        <v>28.495310420266009</v>
      </c>
      <c r="P79" s="264">
        <f t="shared" si="1"/>
        <v>25.858263772581836</v>
      </c>
      <c r="Q79" s="264">
        <f t="shared" si="1"/>
        <v>31.100089498557367</v>
      </c>
      <c r="R79" s="264">
        <f t="shared" si="1"/>
        <v>30.328028108032019</v>
      </c>
      <c r="S79" s="264">
        <f t="shared" si="1"/>
        <v>38.160174384854585</v>
      </c>
      <c r="T79" s="264">
        <f t="shared" si="1"/>
        <v>40.346812369432087</v>
      </c>
      <c r="U79" s="264">
        <f t="shared" si="1"/>
        <v>31.985153439483813</v>
      </c>
      <c r="V79" s="264">
        <f t="shared" si="1"/>
        <v>32.33487644897518</v>
      </c>
      <c r="W79" s="264">
        <f t="shared" si="1"/>
        <v>35.338647294767149</v>
      </c>
      <c r="DA79" s="70"/>
    </row>
    <row r="80" spans="1:105" ht="12" customHeight="1" x14ac:dyDescent="0.25">
      <c r="A80" s="60" t="s">
        <v>192</v>
      </c>
      <c r="B80" s="265">
        <v>9.0159649736641203</v>
      </c>
      <c r="C80" s="265">
        <v>7.5164283697096792</v>
      </c>
      <c r="D80" s="265">
        <v>6.4722469506289313</v>
      </c>
      <c r="E80" s="265">
        <v>6.9890154503218556</v>
      </c>
      <c r="F80" s="265">
        <v>9.3898978400693398</v>
      </c>
      <c r="G80" s="265">
        <v>10.406549464588201</v>
      </c>
      <c r="H80" s="265">
        <v>11.20060779051809</v>
      </c>
      <c r="I80" s="265">
        <v>11.5185796639682</v>
      </c>
      <c r="J80" s="265">
        <v>10.173017621333919</v>
      </c>
      <c r="K80" s="265">
        <v>9.6641535264570457</v>
      </c>
      <c r="L80" s="265">
        <v>8.5154223781384193</v>
      </c>
      <c r="M80" s="265">
        <v>8.9899476278221364</v>
      </c>
      <c r="N80" s="265">
        <v>8.941146525961722</v>
      </c>
      <c r="O80" s="265">
        <v>7.4153104214100711</v>
      </c>
      <c r="P80" s="265">
        <v>6.7119935014571031</v>
      </c>
      <c r="Q80" s="265">
        <v>6.8949921673080548</v>
      </c>
      <c r="R80" s="265">
        <v>7.5878855296640602</v>
      </c>
      <c r="S80" s="265">
        <v>10.49406702841801</v>
      </c>
      <c r="T80" s="265">
        <v>11.50189532922241</v>
      </c>
      <c r="U80" s="265">
        <v>8.4041376962790597</v>
      </c>
      <c r="V80" s="265">
        <v>9.1300534530044466</v>
      </c>
      <c r="W80" s="265">
        <v>10.041329109997161</v>
      </c>
      <c r="DA80" s="72" t="s">
        <v>326</v>
      </c>
    </row>
    <row r="81" spans="1:105" ht="12" customHeight="1" x14ac:dyDescent="0.25">
      <c r="A81" s="59" t="s">
        <v>33</v>
      </c>
      <c r="B81" s="233">
        <v>8.8656832507400404E-2</v>
      </c>
      <c r="C81" s="233">
        <v>8.9710622068324405E-2</v>
      </c>
      <c r="D81" s="233">
        <v>0.11104590074841959</v>
      </c>
      <c r="E81" s="233">
        <v>9.9285876044947888E-2</v>
      </c>
      <c r="F81" s="233">
        <v>7.7033094330815455E-2</v>
      </c>
      <c r="G81" s="233">
        <v>0</v>
      </c>
      <c r="H81" s="233">
        <v>0</v>
      </c>
      <c r="I81" s="233">
        <v>0</v>
      </c>
      <c r="J81" s="233">
        <v>3.2031480968997529E-2</v>
      </c>
      <c r="K81" s="233">
        <v>3.720909578036808E-2</v>
      </c>
      <c r="L81" s="233">
        <v>3.3224817484463522E-2</v>
      </c>
      <c r="M81" s="233">
        <v>3.3659891338805141E-2</v>
      </c>
      <c r="N81" s="233">
        <v>6.7141471958015342E-2</v>
      </c>
      <c r="O81" s="233">
        <v>2.9602118134244591E-2</v>
      </c>
      <c r="P81" s="233">
        <v>2.699770780034683E-2</v>
      </c>
      <c r="Q81" s="233">
        <v>2.829934069357808E-2</v>
      </c>
      <c r="R81" s="233">
        <v>2.8132045646948111E-2</v>
      </c>
      <c r="S81" s="233">
        <v>3.0482434457439419E-2</v>
      </c>
      <c r="T81" s="233">
        <v>3.9246190870041463E-2</v>
      </c>
      <c r="U81" s="233">
        <v>3.4546615795509578E-2</v>
      </c>
      <c r="V81" s="233">
        <v>2.9785998619351859E-2</v>
      </c>
      <c r="W81" s="233">
        <v>3.3764737776629618E-2</v>
      </c>
      <c r="DA81" s="71" t="s">
        <v>327</v>
      </c>
    </row>
    <row r="82" spans="1:105" ht="12" customHeight="1" x14ac:dyDescent="0.25">
      <c r="A82" s="59" t="s">
        <v>160</v>
      </c>
      <c r="B82" s="233">
        <v>0.22978490311276711</v>
      </c>
      <c r="C82" s="233">
        <v>7.7507497064932013E-2</v>
      </c>
      <c r="D82" s="233">
        <v>5.7567634234791817E-2</v>
      </c>
      <c r="E82" s="233">
        <v>6.4342365575696558E-2</v>
      </c>
      <c r="F82" s="233">
        <v>6.6568826312915164E-2</v>
      </c>
      <c r="G82" s="233">
        <v>5.0515392949058789E-2</v>
      </c>
      <c r="H82" s="233">
        <v>8.0329810039759017E-2</v>
      </c>
      <c r="I82" s="233">
        <v>5.1482364460540331E-2</v>
      </c>
      <c r="J82" s="233">
        <v>5.5375785635397627E-2</v>
      </c>
      <c r="K82" s="233">
        <v>6.6616821062838838E-2</v>
      </c>
      <c r="L82" s="233">
        <v>5.9477258050253133E-2</v>
      </c>
      <c r="M82" s="233">
        <v>6.0258094686244552E-2</v>
      </c>
      <c r="N82" s="233">
        <v>3.0048641352411549E-2</v>
      </c>
      <c r="O82" s="233">
        <v>2.6494529276243298E-2</v>
      </c>
      <c r="P82" s="233">
        <v>4.832378341790828E-2</v>
      </c>
      <c r="Q82" s="233">
        <v>5.0301515642747159E-2</v>
      </c>
      <c r="R82" s="233">
        <v>5.0005333020641529E-2</v>
      </c>
      <c r="S82" s="233">
        <v>8.2598554507819763E-2</v>
      </c>
      <c r="T82" s="233">
        <v>9.0817279923289917E-2</v>
      </c>
      <c r="U82" s="233">
        <v>8.8001287131817291E-2</v>
      </c>
      <c r="V82" s="233">
        <v>6.6815001306487071E-2</v>
      </c>
      <c r="W82" s="233">
        <v>6.7937068922978516E-2</v>
      </c>
      <c r="DA82" s="71" t="s">
        <v>328</v>
      </c>
    </row>
    <row r="83" spans="1:105" ht="12" customHeight="1" x14ac:dyDescent="0.25">
      <c r="A83" s="59" t="s">
        <v>162</v>
      </c>
      <c r="B83" s="233">
        <v>8.6975232380439529</v>
      </c>
      <c r="C83" s="233">
        <v>7.349210250576423</v>
      </c>
      <c r="D83" s="233">
        <v>6.3036334156457201</v>
      </c>
      <c r="E83" s="233">
        <v>6.825387208701212</v>
      </c>
      <c r="F83" s="233">
        <v>9.2462959194256094</v>
      </c>
      <c r="G83" s="233">
        <v>10.356034071639151</v>
      </c>
      <c r="H83" s="233">
        <v>11.120277980478329</v>
      </c>
      <c r="I83" s="233">
        <v>11.46709729950766</v>
      </c>
      <c r="J83" s="233">
        <v>10.08561035472953</v>
      </c>
      <c r="K83" s="233">
        <v>9.5603276096138394</v>
      </c>
      <c r="L83" s="233">
        <v>8.4227203026037021</v>
      </c>
      <c r="M83" s="233">
        <v>8.896029641797087</v>
      </c>
      <c r="N83" s="233">
        <v>8.8439564126512948</v>
      </c>
      <c r="O83" s="233">
        <v>7.3592137739995831</v>
      </c>
      <c r="P83" s="233">
        <v>6.6366720102388479</v>
      </c>
      <c r="Q83" s="233">
        <v>6.8163913109717296</v>
      </c>
      <c r="R83" s="233">
        <v>7.5097481509964714</v>
      </c>
      <c r="S83" s="233">
        <v>10.38098603945275</v>
      </c>
      <c r="T83" s="233">
        <v>11.371831858429079</v>
      </c>
      <c r="U83" s="233">
        <v>8.2815897933517331</v>
      </c>
      <c r="V83" s="233">
        <v>9.033452453078608</v>
      </c>
      <c r="W83" s="233">
        <v>9.9396273032975557</v>
      </c>
      <c r="DA83" s="71" t="s">
        <v>329</v>
      </c>
    </row>
    <row r="84" spans="1:105" ht="12" customHeight="1" x14ac:dyDescent="0.25">
      <c r="A84" s="60" t="s">
        <v>197</v>
      </c>
      <c r="B84" s="265">
        <v>21.24606896998581</v>
      </c>
      <c r="C84" s="265">
        <v>21.16962837773503</v>
      </c>
      <c r="D84" s="265">
        <v>21.64505625454284</v>
      </c>
      <c r="E84" s="265">
        <v>25.939094321644941</v>
      </c>
      <c r="F84" s="265">
        <v>15.85422049869153</v>
      </c>
      <c r="G84" s="265">
        <v>14.528362587404949</v>
      </c>
      <c r="H84" s="265">
        <v>15.53365285105839</v>
      </c>
      <c r="I84" s="265">
        <v>16.313639962775412</v>
      </c>
      <c r="J84" s="265">
        <v>13.4711217249965</v>
      </c>
      <c r="K84" s="265">
        <v>12.21762109139606</v>
      </c>
      <c r="L84" s="265">
        <v>13.36787881453669</v>
      </c>
      <c r="M84" s="265">
        <v>13.86097353722201</v>
      </c>
      <c r="N84" s="265">
        <v>14.368914759324889</v>
      </c>
      <c r="O84" s="265">
        <v>11.81754218342331</v>
      </c>
      <c r="P84" s="265">
        <v>10.56792574620173</v>
      </c>
      <c r="Q84" s="265">
        <v>15.17672393272376</v>
      </c>
      <c r="R84" s="265">
        <v>14.192278703717429</v>
      </c>
      <c r="S84" s="265">
        <v>17.715634418409319</v>
      </c>
      <c r="T84" s="265">
        <v>18.447421482140118</v>
      </c>
      <c r="U84" s="265">
        <v>14.497598803168181</v>
      </c>
      <c r="V84" s="265">
        <v>14.603434940448601</v>
      </c>
      <c r="W84" s="265">
        <v>15.6006002839533</v>
      </c>
      <c r="DA84" s="72" t="s">
        <v>330</v>
      </c>
    </row>
    <row r="85" spans="1:105" ht="12" customHeight="1" x14ac:dyDescent="0.25">
      <c r="A85" s="64" t="s">
        <v>30</v>
      </c>
      <c r="B85" s="232">
        <v>1.767307269592808</v>
      </c>
      <c r="C85" s="232">
        <v>1.262731518225142</v>
      </c>
      <c r="D85" s="232">
        <v>1.022876658854057</v>
      </c>
      <c r="E85" s="232">
        <v>1.2205835544404551</v>
      </c>
      <c r="F85" s="232">
        <v>3.0344756075107169</v>
      </c>
      <c r="G85" s="232">
        <v>2.2251602868574221</v>
      </c>
      <c r="H85" s="232">
        <v>1.987706795718601</v>
      </c>
      <c r="I85" s="232">
        <v>2.1973807732409019</v>
      </c>
      <c r="J85" s="232">
        <v>0.85880745019495841</v>
      </c>
      <c r="K85" s="232">
        <v>1.2497873557656629</v>
      </c>
      <c r="L85" s="232">
        <v>0.52068399708098378</v>
      </c>
      <c r="M85" s="232">
        <v>0.58916429595543351</v>
      </c>
      <c r="N85" s="232">
        <v>0.61746928639078735</v>
      </c>
      <c r="O85" s="232">
        <v>0.41297717421617702</v>
      </c>
      <c r="P85" s="232">
        <v>0.45238339239712833</v>
      </c>
      <c r="Q85" s="232">
        <v>0.1048464931988685</v>
      </c>
      <c r="R85" s="232">
        <v>8.5602949387093299E-2</v>
      </c>
      <c r="S85" s="232">
        <v>0.29001076490088512</v>
      </c>
      <c r="T85" s="232">
        <v>0.38583282989656492</v>
      </c>
      <c r="U85" s="232">
        <v>0.40665264673893808</v>
      </c>
      <c r="V85" s="232">
        <v>0.23622686138194579</v>
      </c>
      <c r="W85" s="232">
        <v>0.41049389557094068</v>
      </c>
      <c r="DA85" s="73" t="s">
        <v>331</v>
      </c>
    </row>
    <row r="86" spans="1:105" ht="12" customHeight="1" x14ac:dyDescent="0.25">
      <c r="A86" s="64" t="s">
        <v>32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3" t="s">
        <v>332</v>
      </c>
    </row>
    <row r="87" spans="1:105" ht="12" customHeight="1" x14ac:dyDescent="0.25">
      <c r="A87" s="64" t="s">
        <v>33</v>
      </c>
      <c r="B87" s="232">
        <v>5.0914127428204232E-3</v>
      </c>
      <c r="C87" s="232">
        <v>4.3895991012276566E-3</v>
      </c>
      <c r="D87" s="232">
        <v>4.4819003636442376E-3</v>
      </c>
      <c r="E87" s="232">
        <v>3.9527475297803207E-3</v>
      </c>
      <c r="F87" s="232">
        <v>6.8833160449259766E-3</v>
      </c>
      <c r="G87" s="232">
        <v>0</v>
      </c>
      <c r="H87" s="232">
        <v>0</v>
      </c>
      <c r="I87" s="232">
        <v>0</v>
      </c>
      <c r="J87" s="232">
        <v>5.4460318643692242E-3</v>
      </c>
      <c r="K87" s="232">
        <v>6.8941928299907137E-3</v>
      </c>
      <c r="L87" s="232">
        <v>5.6989106815425739E-3</v>
      </c>
      <c r="M87" s="232">
        <v>6.3351461767848487E-3</v>
      </c>
      <c r="N87" s="232">
        <v>1.2156775623064209E-2</v>
      </c>
      <c r="O87" s="232">
        <v>5.5800797502189407E-3</v>
      </c>
      <c r="P87" s="232">
        <v>4.9075876655339029E-3</v>
      </c>
      <c r="Q87" s="232">
        <v>4.387821719906611E-3</v>
      </c>
      <c r="R87" s="232">
        <v>4.8954366459596967E-3</v>
      </c>
      <c r="S87" s="232">
        <v>5.2509434595608001E-3</v>
      </c>
      <c r="T87" s="232">
        <v>7.0030793304932254E-3</v>
      </c>
      <c r="U87" s="232">
        <v>5.9735907484930054E-3</v>
      </c>
      <c r="V87" s="232">
        <v>5.6442572558167156E-3</v>
      </c>
      <c r="W87" s="232">
        <v>6.4885387873923808E-3</v>
      </c>
      <c r="DA87" s="73" t="s">
        <v>333</v>
      </c>
    </row>
    <row r="88" spans="1:105" ht="12" customHeight="1" x14ac:dyDescent="0.25">
      <c r="A88" s="64" t="s">
        <v>160</v>
      </c>
      <c r="B88" s="232">
        <v>1.344710974933524E-2</v>
      </c>
      <c r="C88" s="232">
        <v>3.8646134918012848E-3</v>
      </c>
      <c r="D88" s="232">
        <v>2.367660406918617E-3</v>
      </c>
      <c r="E88" s="232">
        <v>2.610297399805242E-3</v>
      </c>
      <c r="F88" s="232">
        <v>6.0613956105138138E-3</v>
      </c>
      <c r="G88" s="232">
        <v>5.7540826678488914E-3</v>
      </c>
      <c r="H88" s="232">
        <v>9.6964156384756663E-3</v>
      </c>
      <c r="I88" s="232">
        <v>5.6934541336843706E-3</v>
      </c>
      <c r="J88" s="232">
        <v>9.594104029373331E-3</v>
      </c>
      <c r="K88" s="232">
        <v>1.257765209098099E-2</v>
      </c>
      <c r="L88" s="232">
        <v>1.039588696013035E-2</v>
      </c>
      <c r="M88" s="232">
        <v>1.1556882270338509E-2</v>
      </c>
      <c r="N88" s="232">
        <v>5.5441343527793943E-3</v>
      </c>
      <c r="O88" s="232">
        <v>5.0892664538718154E-3</v>
      </c>
      <c r="P88" s="232">
        <v>8.9512454489441579E-3</v>
      </c>
      <c r="Q88" s="232">
        <v>7.9475833285641336E-3</v>
      </c>
      <c r="R88" s="232">
        <v>8.8672266241170694E-3</v>
      </c>
      <c r="S88" s="232">
        <v>1.449911530176704E-2</v>
      </c>
      <c r="T88" s="232">
        <v>1.6513585813515239E-2</v>
      </c>
      <c r="U88" s="232">
        <v>1.550602011520333E-2</v>
      </c>
      <c r="V88" s="232">
        <v>1.2901790313085641E-2</v>
      </c>
      <c r="W88" s="232">
        <v>1.3303677017556749E-2</v>
      </c>
      <c r="DA88" s="73" t="s">
        <v>334</v>
      </c>
    </row>
    <row r="89" spans="1:105" ht="12" customHeight="1" x14ac:dyDescent="0.25">
      <c r="A89" s="64" t="s">
        <v>70</v>
      </c>
      <c r="B89" s="232">
        <v>2.676127936012599E-2</v>
      </c>
      <c r="C89" s="232">
        <v>1.4240074689300931E-2</v>
      </c>
      <c r="D89" s="232">
        <v>0</v>
      </c>
      <c r="E89" s="232">
        <v>0</v>
      </c>
      <c r="F89" s="232">
        <v>0</v>
      </c>
      <c r="G89" s="232">
        <v>0</v>
      </c>
      <c r="H89" s="232">
        <v>0</v>
      </c>
      <c r="I89" s="232">
        <v>0</v>
      </c>
      <c r="J89" s="232">
        <v>0</v>
      </c>
      <c r="K89" s="232">
        <v>0</v>
      </c>
      <c r="L89" s="232">
        <v>0</v>
      </c>
      <c r="M89" s="232">
        <v>0</v>
      </c>
      <c r="N89" s="232">
        <v>0</v>
      </c>
      <c r="O89" s="232">
        <v>0</v>
      </c>
      <c r="P89" s="232">
        <v>0</v>
      </c>
      <c r="Q89" s="232">
        <v>0</v>
      </c>
      <c r="R89" s="232">
        <v>0</v>
      </c>
      <c r="S89" s="232">
        <v>0</v>
      </c>
      <c r="T89" s="232">
        <v>2.021188304056442E-5</v>
      </c>
      <c r="U89" s="232">
        <v>0</v>
      </c>
      <c r="V89" s="232">
        <v>0</v>
      </c>
      <c r="W89" s="232">
        <v>0</v>
      </c>
      <c r="DA89" s="73" t="s">
        <v>335</v>
      </c>
    </row>
    <row r="90" spans="1:105" ht="12" customHeight="1" x14ac:dyDescent="0.25">
      <c r="A90" s="64" t="s">
        <v>34</v>
      </c>
      <c r="B90" s="232">
        <v>0.1420636182987178</v>
      </c>
      <c r="C90" s="232">
        <v>0</v>
      </c>
      <c r="D90" s="232">
        <v>0</v>
      </c>
      <c r="E90" s="232">
        <v>0</v>
      </c>
      <c r="F90" s="232">
        <v>0</v>
      </c>
      <c r="G90" s="232">
        <v>0</v>
      </c>
      <c r="H90" s="232">
        <v>0</v>
      </c>
      <c r="I90" s="232">
        <v>0</v>
      </c>
      <c r="J90" s="232">
        <v>0</v>
      </c>
      <c r="K90" s="232">
        <v>0</v>
      </c>
      <c r="L90" s="232">
        <v>0</v>
      </c>
      <c r="M90" s="232">
        <v>9.2121296114306972E-2</v>
      </c>
      <c r="N90" s="232">
        <v>0.1832883626310165</v>
      </c>
      <c r="O90" s="232">
        <v>0.23696414160378729</v>
      </c>
      <c r="P90" s="232">
        <v>0.14152909518513401</v>
      </c>
      <c r="Q90" s="232">
        <v>0.14843294450569719</v>
      </c>
      <c r="R90" s="232">
        <v>0.1481827462905278</v>
      </c>
      <c r="S90" s="232">
        <v>0.1613522358240603</v>
      </c>
      <c r="T90" s="232">
        <v>0.1195874033040982</v>
      </c>
      <c r="U90" s="232">
        <v>9.5460568657279879E-2</v>
      </c>
      <c r="V90" s="232">
        <v>0.1206254045603231</v>
      </c>
      <c r="W90" s="232">
        <v>0.14636529265950271</v>
      </c>
      <c r="DA90" s="73" t="s">
        <v>336</v>
      </c>
    </row>
    <row r="91" spans="1:105" ht="12" customHeight="1" x14ac:dyDescent="0.25">
      <c r="A91" s="64" t="s">
        <v>162</v>
      </c>
      <c r="B91" s="232">
        <v>0.49828418063690572</v>
      </c>
      <c r="C91" s="232">
        <v>0.35873774162212019</v>
      </c>
      <c r="D91" s="232">
        <v>0.25380841848571378</v>
      </c>
      <c r="E91" s="232">
        <v>0.27107802047165602</v>
      </c>
      <c r="F91" s="232">
        <v>0.82422078687736156</v>
      </c>
      <c r="G91" s="232">
        <v>1.154834837150738</v>
      </c>
      <c r="H91" s="232">
        <v>1.314087159220116</v>
      </c>
      <c r="I91" s="232">
        <v>1.241494739204138</v>
      </c>
      <c r="J91" s="232">
        <v>1.710648388737698</v>
      </c>
      <c r="K91" s="232">
        <v>1.767105556175919</v>
      </c>
      <c r="L91" s="232">
        <v>1.441242409844681</v>
      </c>
      <c r="M91" s="232">
        <v>1.670304147291314</v>
      </c>
      <c r="N91" s="232">
        <v>1.59745835057973</v>
      </c>
      <c r="O91" s="232">
        <v>1.3838991567867469</v>
      </c>
      <c r="P91" s="232">
        <v>1.2035023321595439</v>
      </c>
      <c r="Q91" s="232">
        <v>1.0543445990819691</v>
      </c>
      <c r="R91" s="232">
        <v>1.3036796947561491</v>
      </c>
      <c r="S91" s="232">
        <v>1.783946015207639</v>
      </c>
      <c r="T91" s="232">
        <v>2.0243116364987359</v>
      </c>
      <c r="U91" s="232">
        <v>1.428561949436262</v>
      </c>
      <c r="V91" s="232">
        <v>1.7076694361428191</v>
      </c>
      <c r="W91" s="232">
        <v>1.905500345248303</v>
      </c>
      <c r="DA91" s="73" t="s">
        <v>337</v>
      </c>
    </row>
    <row r="92" spans="1:105" ht="12" customHeight="1" x14ac:dyDescent="0.25">
      <c r="A92" s="64" t="s">
        <v>36</v>
      </c>
      <c r="B92" s="232">
        <v>5.5843919371432236</v>
      </c>
      <c r="C92" s="232">
        <v>4.407178349943754</v>
      </c>
      <c r="D92" s="232">
        <v>3.80771667593614</v>
      </c>
      <c r="E92" s="232">
        <v>4.8104173788131952</v>
      </c>
      <c r="F92" s="232">
        <v>9.184500652284374</v>
      </c>
      <c r="G92" s="232">
        <v>7.8381795169084807</v>
      </c>
      <c r="H92" s="232">
        <v>8.691747259947018</v>
      </c>
      <c r="I92" s="232">
        <v>9.4714571812260324</v>
      </c>
      <c r="J92" s="232">
        <v>7.406003822245613</v>
      </c>
      <c r="K92" s="232">
        <v>4.7686131783639416</v>
      </c>
      <c r="L92" s="232">
        <v>4.7500876750832761</v>
      </c>
      <c r="M92" s="232">
        <v>5.4218532900405441</v>
      </c>
      <c r="N92" s="232">
        <v>5.3802173561438336</v>
      </c>
      <c r="O92" s="232">
        <v>4.5910454686075504</v>
      </c>
      <c r="P92" s="232">
        <v>4.3579616042469018</v>
      </c>
      <c r="Q92" s="232">
        <v>2.6567562553113362</v>
      </c>
      <c r="R92" s="232">
        <v>2.428720428252495</v>
      </c>
      <c r="S92" s="232">
        <v>3.1143494983560949</v>
      </c>
      <c r="T92" s="232">
        <v>3.0176510427091419</v>
      </c>
      <c r="U92" s="232">
        <v>2.2101938778628072</v>
      </c>
      <c r="V92" s="232">
        <v>2.0884019362302899</v>
      </c>
      <c r="W92" s="232">
        <v>2.5140504000737272</v>
      </c>
      <c r="DA92" s="73" t="s">
        <v>338</v>
      </c>
    </row>
    <row r="93" spans="1:105" ht="12" customHeight="1" x14ac:dyDescent="0.25">
      <c r="A93" s="64" t="s">
        <v>73</v>
      </c>
      <c r="B93" s="232">
        <v>4.7262585875862857E-3</v>
      </c>
      <c r="C93" s="232">
        <v>9.6180189951685559E-3</v>
      </c>
      <c r="D93" s="232">
        <v>4.8181842654995881E-3</v>
      </c>
      <c r="E93" s="232">
        <v>7.2887700163717598E-3</v>
      </c>
      <c r="F93" s="232">
        <v>7.675136940911661E-3</v>
      </c>
      <c r="G93" s="232">
        <v>4.4945800518709301E-3</v>
      </c>
      <c r="H93" s="232">
        <v>2.4068331416836962E-3</v>
      </c>
      <c r="I93" s="232">
        <v>2.288165528842004E-3</v>
      </c>
      <c r="J93" s="232">
        <v>2.5377935296654942E-3</v>
      </c>
      <c r="K93" s="232">
        <v>3.1638645897813901E-3</v>
      </c>
      <c r="L93" s="232">
        <v>0</v>
      </c>
      <c r="M93" s="232">
        <v>0</v>
      </c>
      <c r="N93" s="232">
        <v>0</v>
      </c>
      <c r="O93" s="232">
        <v>2.4007035195621898E-3</v>
      </c>
      <c r="P93" s="232">
        <v>2.1507646344621398E-3</v>
      </c>
      <c r="Q93" s="232">
        <v>2.2556798460015028E-3</v>
      </c>
      <c r="R93" s="232">
        <v>2.2518776774644411E-3</v>
      </c>
      <c r="S93" s="232">
        <v>2.1879367671330178E-3</v>
      </c>
      <c r="T93" s="232">
        <v>3.661904272700316E-3</v>
      </c>
      <c r="U93" s="232">
        <v>1.8061332404028809E-3</v>
      </c>
      <c r="V93" s="232">
        <v>6.9623467448381022E-5</v>
      </c>
      <c r="W93" s="232">
        <v>2.1157535195734021E-2</v>
      </c>
      <c r="DA93" s="73" t="s">
        <v>339</v>
      </c>
    </row>
    <row r="94" spans="1:105" ht="12" customHeight="1" x14ac:dyDescent="0.25">
      <c r="A94" s="64" t="s">
        <v>79</v>
      </c>
      <c r="B94" s="232">
        <v>13.20399590387429</v>
      </c>
      <c r="C94" s="232">
        <v>15.108868461666519</v>
      </c>
      <c r="D94" s="232">
        <v>16.548986756230871</v>
      </c>
      <c r="E94" s="232">
        <v>19.623163552973679</v>
      </c>
      <c r="F94" s="232">
        <v>2.790403603422726</v>
      </c>
      <c r="G94" s="232">
        <v>3.2999392837685919</v>
      </c>
      <c r="H94" s="232">
        <v>3.528008387392497</v>
      </c>
      <c r="I94" s="232">
        <v>3.3953256494418098</v>
      </c>
      <c r="J94" s="232">
        <v>3.4780841343948188</v>
      </c>
      <c r="K94" s="232">
        <v>4.4094792915797836</v>
      </c>
      <c r="L94" s="232">
        <v>6.6397699348860746</v>
      </c>
      <c r="M94" s="232">
        <v>6.0696384793732863</v>
      </c>
      <c r="N94" s="232">
        <v>6.5727804936036751</v>
      </c>
      <c r="O94" s="232">
        <v>5.1795861924853934</v>
      </c>
      <c r="P94" s="232">
        <v>4.3965397244640778</v>
      </c>
      <c r="Q94" s="232">
        <v>11.197752555731419</v>
      </c>
      <c r="R94" s="232">
        <v>10.21007834408363</v>
      </c>
      <c r="S94" s="232">
        <v>12.344037908592179</v>
      </c>
      <c r="T94" s="232">
        <v>12.872839788431831</v>
      </c>
      <c r="U94" s="232">
        <v>10.333444016368791</v>
      </c>
      <c r="V94" s="232">
        <v>10.43189563109688</v>
      </c>
      <c r="W94" s="232">
        <v>10.583240599400151</v>
      </c>
      <c r="DA94" s="73" t="s">
        <v>340</v>
      </c>
    </row>
    <row r="95" spans="1:105" ht="12" customHeight="1" x14ac:dyDescent="0.25">
      <c r="A95" s="61" t="s">
        <v>209</v>
      </c>
      <c r="B95" s="266">
        <v>8.3411614372853951</v>
      </c>
      <c r="C95" s="266">
        <v>7.4392978762673163</v>
      </c>
      <c r="D95" s="266">
        <v>6.4807245935314226</v>
      </c>
      <c r="E95" s="266">
        <v>8.2435813040082841</v>
      </c>
      <c r="F95" s="266">
        <v>9.6871945089301637</v>
      </c>
      <c r="G95" s="266">
        <v>8.1861488900801671</v>
      </c>
      <c r="H95" s="266">
        <v>9.1141582801329424</v>
      </c>
      <c r="I95" s="266">
        <v>10.1248066612608</v>
      </c>
      <c r="J95" s="266">
        <v>10.380905436939811</v>
      </c>
      <c r="K95" s="266">
        <v>8.3736603717926066</v>
      </c>
      <c r="L95" s="266">
        <v>9.5712760358213362</v>
      </c>
      <c r="M95" s="266">
        <v>10.485485657937559</v>
      </c>
      <c r="N95" s="266">
        <v>10.488650317568929</v>
      </c>
      <c r="O95" s="266">
        <v>9.262457815432624</v>
      </c>
      <c r="P95" s="266">
        <v>8.5783445249230059</v>
      </c>
      <c r="Q95" s="266">
        <v>9.0283733985255505</v>
      </c>
      <c r="R95" s="266">
        <v>8.5478638746505275</v>
      </c>
      <c r="S95" s="266">
        <v>9.9504729380272501</v>
      </c>
      <c r="T95" s="266">
        <v>10.39749555806956</v>
      </c>
      <c r="U95" s="266">
        <v>9.0834169400365745</v>
      </c>
      <c r="V95" s="266">
        <v>8.6013880555221309</v>
      </c>
      <c r="W95" s="266">
        <v>9.6967179008166884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DA98" s="88"/>
    </row>
    <row r="100" spans="1:105" ht="12" customHeight="1" x14ac:dyDescent="0.25">
      <c r="A100" s="35" t="s">
        <v>41</v>
      </c>
      <c r="B100" s="235">
        <f t="shared" ref="B100:W100" si="2">SUM(B$101:B$105,B$109:B$110,B$112:B$114,B$107,B$106)</f>
        <v>1.0000000000000004</v>
      </c>
      <c r="C100" s="235">
        <f t="shared" si="2"/>
        <v>1.0000000000000002</v>
      </c>
      <c r="D100" s="235">
        <f t="shared" si="2"/>
        <v>0.99999999999999978</v>
      </c>
      <c r="E100" s="235">
        <f t="shared" si="2"/>
        <v>1.0000000000000002</v>
      </c>
      <c r="F100" s="235">
        <f t="shared" si="2"/>
        <v>1.0000000000000002</v>
      </c>
      <c r="G100" s="235">
        <f t="shared" si="2"/>
        <v>0.99999999999999989</v>
      </c>
      <c r="H100" s="235">
        <f t="shared" si="2"/>
        <v>1.0000000000000002</v>
      </c>
      <c r="I100" s="235">
        <f t="shared" si="2"/>
        <v>1</v>
      </c>
      <c r="J100" s="235">
        <f t="shared" si="2"/>
        <v>0.99999999999999989</v>
      </c>
      <c r="K100" s="235">
        <f t="shared" si="2"/>
        <v>0.99999999999999989</v>
      </c>
      <c r="L100" s="235">
        <f t="shared" si="2"/>
        <v>0.99999999999999989</v>
      </c>
      <c r="M100" s="235">
        <f t="shared" si="2"/>
        <v>0.99999999999999989</v>
      </c>
      <c r="N100" s="235">
        <f t="shared" si="2"/>
        <v>0.99999999999999989</v>
      </c>
      <c r="O100" s="235">
        <f t="shared" si="2"/>
        <v>1.0000000000000002</v>
      </c>
      <c r="P100" s="235">
        <f t="shared" si="2"/>
        <v>0.99999999999999989</v>
      </c>
      <c r="Q100" s="235">
        <f t="shared" si="2"/>
        <v>1</v>
      </c>
      <c r="R100" s="235">
        <f t="shared" si="2"/>
        <v>0.99999999999999978</v>
      </c>
      <c r="S100" s="235">
        <f t="shared" si="2"/>
        <v>0.99999999999999967</v>
      </c>
      <c r="T100" s="235">
        <f t="shared" si="2"/>
        <v>1.0000000000000002</v>
      </c>
      <c r="U100" s="235">
        <f t="shared" si="2"/>
        <v>1</v>
      </c>
      <c r="V100" s="235">
        <f t="shared" si="2"/>
        <v>0.99999999999999978</v>
      </c>
      <c r="W100" s="235">
        <f t="shared" si="2"/>
        <v>1</v>
      </c>
      <c r="DA100" s="95"/>
    </row>
    <row r="101" spans="1:105" ht="12" customHeight="1" x14ac:dyDescent="0.25">
      <c r="A101" s="55" t="s">
        <v>92</v>
      </c>
      <c r="B101" s="269">
        <f t="shared" ref="B101:W101" si="3">IF(B$6=0,0,B$6/B$5)</f>
        <v>1.5349389694546071E-3</v>
      </c>
      <c r="C101" s="269">
        <f t="shared" si="3"/>
        <v>1.5146871475183233E-3</v>
      </c>
      <c r="D101" s="269">
        <f t="shared" si="3"/>
        <v>1.3851808943730294E-3</v>
      </c>
      <c r="E101" s="269">
        <f t="shared" si="3"/>
        <v>1.3491399214627844E-3</v>
      </c>
      <c r="F101" s="269">
        <f t="shared" si="3"/>
        <v>1.5310540752556615E-3</v>
      </c>
      <c r="G101" s="269">
        <f t="shared" si="3"/>
        <v>1.6246708083638138E-3</v>
      </c>
      <c r="H101" s="269">
        <f t="shared" si="3"/>
        <v>1.6758551515029462E-3</v>
      </c>
      <c r="I101" s="269">
        <f t="shared" si="3"/>
        <v>1.768084477438889E-3</v>
      </c>
      <c r="J101" s="269">
        <f t="shared" si="3"/>
        <v>2.0066001622692149E-3</v>
      </c>
      <c r="K101" s="269">
        <f t="shared" si="3"/>
        <v>2.0357603822420446E-3</v>
      </c>
      <c r="L101" s="269">
        <f t="shared" si="3"/>
        <v>2.1211621250710275E-3</v>
      </c>
      <c r="M101" s="269">
        <f t="shared" si="3"/>
        <v>2.0314495161589566E-3</v>
      </c>
      <c r="N101" s="269">
        <f t="shared" si="3"/>
        <v>1.9755048519815195E-3</v>
      </c>
      <c r="O101" s="269">
        <f t="shared" si="3"/>
        <v>2.0292298583228334E-3</v>
      </c>
      <c r="P101" s="269">
        <f t="shared" si="3"/>
        <v>2.0660917561434746E-3</v>
      </c>
      <c r="Q101" s="269">
        <f t="shared" si="3"/>
        <v>2.0740695378705701E-3</v>
      </c>
      <c r="R101" s="269">
        <f t="shared" si="3"/>
        <v>2.1972222661955955E-3</v>
      </c>
      <c r="S101" s="269">
        <f t="shared" si="3"/>
        <v>2.0784754639856175E-3</v>
      </c>
      <c r="T101" s="269">
        <f t="shared" si="3"/>
        <v>2.1735497559732309E-3</v>
      </c>
      <c r="U101" s="269">
        <f t="shared" si="3"/>
        <v>2.402784498343336E-3</v>
      </c>
      <c r="V101" s="269">
        <f t="shared" si="3"/>
        <v>2.4184235318204066E-3</v>
      </c>
      <c r="W101" s="269">
        <f t="shared" si="3"/>
        <v>2.4017294681851517E-3</v>
      </c>
      <c r="DA101" s="76"/>
    </row>
    <row r="102" spans="1:105" ht="12" customHeight="1" x14ac:dyDescent="0.25">
      <c r="A102" s="202" t="s">
        <v>93</v>
      </c>
      <c r="B102" s="270">
        <f t="shared" ref="B102:W102" si="4">IF(B$7=0,0,B$7/B$5)</f>
        <v>2.1231640646254704E-4</v>
      </c>
      <c r="C102" s="270">
        <f t="shared" si="4"/>
        <v>2.0951512631825662E-4</v>
      </c>
      <c r="D102" s="270">
        <f t="shared" si="4"/>
        <v>1.9160151357572024E-4</v>
      </c>
      <c r="E102" s="270">
        <f t="shared" si="4"/>
        <v>1.8661624054142076E-4</v>
      </c>
      <c r="F102" s="270">
        <f t="shared" si="4"/>
        <v>2.1177903866342204E-4</v>
      </c>
      <c r="G102" s="270">
        <f t="shared" si="4"/>
        <v>2.2472832769303649E-4</v>
      </c>
      <c r="H102" s="270">
        <f t="shared" si="4"/>
        <v>2.3180826768980922E-4</v>
      </c>
      <c r="I102" s="270">
        <f t="shared" si="4"/>
        <v>2.4456564726180614E-4</v>
      </c>
      <c r="J102" s="270">
        <f t="shared" si="4"/>
        <v>2.7755770368612239E-4</v>
      </c>
      <c r="K102" s="270">
        <f t="shared" si="4"/>
        <v>2.815912146201033E-4</v>
      </c>
      <c r="L102" s="270">
        <f t="shared" si="4"/>
        <v>2.9340418666910372E-4</v>
      </c>
      <c r="M102" s="270">
        <f t="shared" si="4"/>
        <v>2.8099492537752337E-4</v>
      </c>
      <c r="N102" s="270">
        <f t="shared" si="4"/>
        <v>2.7325652646051129E-4</v>
      </c>
      <c r="O102" s="270">
        <f t="shared" si="4"/>
        <v>2.8068789702999922E-4</v>
      </c>
      <c r="P102" s="270">
        <f t="shared" si="4"/>
        <v>2.857867223490598E-4</v>
      </c>
      <c r="Q102" s="270">
        <f t="shared" si="4"/>
        <v>2.8689022807895968E-4</v>
      </c>
      <c r="R102" s="270">
        <f t="shared" si="4"/>
        <v>3.0392500616744511E-4</v>
      </c>
      <c r="S102" s="270">
        <f t="shared" si="4"/>
        <v>2.9150404364696066E-4</v>
      </c>
      <c r="T102" s="270">
        <f t="shared" si="4"/>
        <v>3.0065056828921068E-4</v>
      </c>
      <c r="U102" s="270">
        <f t="shared" si="4"/>
        <v>3.3235886269369886E-4</v>
      </c>
      <c r="V102" s="270">
        <f t="shared" si="4"/>
        <v>3.3452209097474197E-4</v>
      </c>
      <c r="W102" s="270">
        <f t="shared" si="4"/>
        <v>3.3221292841464738E-4</v>
      </c>
      <c r="DA102" s="77"/>
    </row>
    <row r="103" spans="1:105" ht="12" customHeight="1" x14ac:dyDescent="0.25">
      <c r="A103" s="202" t="s">
        <v>94</v>
      </c>
      <c r="B103" s="270">
        <f t="shared" ref="B103:W103" si="5">IF(B$8=0,0,B$8/B$5)</f>
        <v>2.9318662545036657E-2</v>
      </c>
      <c r="C103" s="270">
        <f t="shared" si="5"/>
        <v>2.8931835221548317E-2</v>
      </c>
      <c r="D103" s="270">
        <f t="shared" si="5"/>
        <v>2.6458153720851207E-2</v>
      </c>
      <c r="E103" s="270">
        <f t="shared" si="5"/>
        <v>2.5769739950937117E-2</v>
      </c>
      <c r="F103" s="270">
        <f t="shared" si="5"/>
        <v>2.924445770412203E-2</v>
      </c>
      <c r="G103" s="270">
        <f t="shared" si="5"/>
        <v>3.1032618315838038E-2</v>
      </c>
      <c r="H103" s="270">
        <f t="shared" si="5"/>
        <v>3.2010283561133619E-2</v>
      </c>
      <c r="I103" s="270">
        <f t="shared" si="5"/>
        <v>3.3771943495295616E-2</v>
      </c>
      <c r="J103" s="270">
        <f t="shared" si="5"/>
        <v>3.8327799470288151E-2</v>
      </c>
      <c r="K103" s="270">
        <f t="shared" si="5"/>
        <v>3.8884784904976953E-2</v>
      </c>
      <c r="L103" s="270">
        <f t="shared" si="5"/>
        <v>4.0516032093684831E-2</v>
      </c>
      <c r="M103" s="270">
        <f t="shared" si="5"/>
        <v>3.8802443632468979E-2</v>
      </c>
      <c r="N103" s="270">
        <f t="shared" si="5"/>
        <v>3.77338521360941E-2</v>
      </c>
      <c r="O103" s="270">
        <f t="shared" si="5"/>
        <v>3.8760046247062953E-2</v>
      </c>
      <c r="P103" s="270">
        <f t="shared" si="5"/>
        <v>3.9464140393136386E-2</v>
      </c>
      <c r="Q103" s="270">
        <f t="shared" si="5"/>
        <v>3.9616522927536327E-2</v>
      </c>
      <c r="R103" s="270">
        <f t="shared" si="5"/>
        <v>4.1968846606271849E-2</v>
      </c>
      <c r="S103" s="270">
        <f t="shared" si="5"/>
        <v>3.9572543000118809E-2</v>
      </c>
      <c r="T103" s="270">
        <f t="shared" si="5"/>
        <v>4.1387991434691018E-2</v>
      </c>
      <c r="U103" s="270">
        <f t="shared" si="5"/>
        <v>4.5895263119421881E-2</v>
      </c>
      <c r="V103" s="270">
        <f t="shared" si="5"/>
        <v>4.6193982191755877E-2</v>
      </c>
      <c r="W103" s="270">
        <f t="shared" si="5"/>
        <v>4.5875111130451521E-2</v>
      </c>
      <c r="DA103" s="77"/>
    </row>
    <row r="104" spans="1:105" ht="12" customHeight="1" x14ac:dyDescent="0.25">
      <c r="A104" s="202" t="s">
        <v>95</v>
      </c>
      <c r="B104" s="270">
        <f t="shared" ref="B104:W104" si="6">IF(B$9=0,0,B$9/B$5)</f>
        <v>5.0643764189590914E-4</v>
      </c>
      <c r="C104" s="270">
        <f t="shared" si="6"/>
        <v>4.9975575737176323E-4</v>
      </c>
      <c r="D104" s="270">
        <f t="shared" si="6"/>
        <v>4.570264744759219E-4</v>
      </c>
      <c r="E104" s="270">
        <f t="shared" si="6"/>
        <v>4.4513511873114952E-4</v>
      </c>
      <c r="F104" s="270">
        <f t="shared" si="6"/>
        <v>5.0515586021189355E-4</v>
      </c>
      <c r="G104" s="270">
        <f t="shared" si="6"/>
        <v>5.360437577119078E-4</v>
      </c>
      <c r="H104" s="270">
        <f t="shared" si="6"/>
        <v>5.5293151582947256E-4</v>
      </c>
      <c r="I104" s="270">
        <f t="shared" si="6"/>
        <v>5.8336165231707776E-4</v>
      </c>
      <c r="J104" s="270">
        <f t="shared" si="6"/>
        <v>6.6205749846109658E-4</v>
      </c>
      <c r="K104" s="270">
        <f t="shared" si="6"/>
        <v>6.7167861912718603E-4</v>
      </c>
      <c r="L104" s="270">
        <f t="shared" si="6"/>
        <v>6.9985606338575444E-4</v>
      </c>
      <c r="M104" s="270">
        <f t="shared" si="6"/>
        <v>6.7025629231348563E-4</v>
      </c>
      <c r="N104" s="270">
        <f t="shared" si="6"/>
        <v>6.517979142499292E-4</v>
      </c>
      <c r="O104" s="270">
        <f t="shared" si="6"/>
        <v>6.6952393858300417E-4</v>
      </c>
      <c r="P104" s="270">
        <f t="shared" si="6"/>
        <v>6.8168615022763158E-4</v>
      </c>
      <c r="Q104" s="270">
        <f t="shared" si="6"/>
        <v>6.8431833889821207E-4</v>
      </c>
      <c r="R104" s="270">
        <f t="shared" si="6"/>
        <v>7.2495134031854509E-4</v>
      </c>
      <c r="S104" s="270">
        <f t="shared" si="6"/>
        <v>6.9532365834258181E-4</v>
      </c>
      <c r="T104" s="270">
        <f t="shared" si="6"/>
        <v>7.1714083417247286E-4</v>
      </c>
      <c r="U104" s="270">
        <f t="shared" si="6"/>
        <v>7.9277452689693493E-4</v>
      </c>
      <c r="V104" s="270">
        <f t="shared" si="6"/>
        <v>7.9793446836253781E-4</v>
      </c>
      <c r="W104" s="270">
        <f t="shared" si="6"/>
        <v>7.9242643033018332E-4</v>
      </c>
      <c r="DA104" s="77"/>
    </row>
    <row r="105" spans="1:105" ht="12" customHeight="1" x14ac:dyDescent="0.25">
      <c r="A105" s="56" t="s">
        <v>96</v>
      </c>
      <c r="B105" s="271">
        <f t="shared" ref="B105:W105" si="7">IF(B$10=0,0,B$10/B$5)</f>
        <v>1.7889794324827675E-3</v>
      </c>
      <c r="C105" s="271">
        <f t="shared" si="7"/>
        <v>1.7626437344669121E-3</v>
      </c>
      <c r="D105" s="271">
        <f t="shared" si="7"/>
        <v>1.6173805889996248E-3</v>
      </c>
      <c r="E105" s="271">
        <f t="shared" si="7"/>
        <v>1.5764818450734719E-3</v>
      </c>
      <c r="F105" s="271">
        <f t="shared" si="7"/>
        <v>1.7899857423669223E-3</v>
      </c>
      <c r="G105" s="271">
        <f t="shared" si="7"/>
        <v>1.9283607155466851E-3</v>
      </c>
      <c r="H105" s="271">
        <f t="shared" si="7"/>
        <v>1.9855830539577679E-3</v>
      </c>
      <c r="I105" s="271">
        <f t="shared" si="7"/>
        <v>2.0743105580339153E-3</v>
      </c>
      <c r="J105" s="271">
        <f t="shared" si="7"/>
        <v>2.3090290407342361E-3</v>
      </c>
      <c r="K105" s="271">
        <f t="shared" si="7"/>
        <v>2.3789370661484212E-3</v>
      </c>
      <c r="L105" s="271">
        <f t="shared" si="7"/>
        <v>2.418921662215464E-3</v>
      </c>
      <c r="M105" s="271">
        <f t="shared" si="7"/>
        <v>2.3267062421150884E-3</v>
      </c>
      <c r="N105" s="271">
        <f t="shared" si="7"/>
        <v>2.2683873508618805E-3</v>
      </c>
      <c r="O105" s="271">
        <f t="shared" si="7"/>
        <v>2.303683171690829E-3</v>
      </c>
      <c r="P105" s="271">
        <f t="shared" si="7"/>
        <v>2.3323064366849535E-3</v>
      </c>
      <c r="Q105" s="271">
        <f t="shared" si="7"/>
        <v>2.3302503601663671E-3</v>
      </c>
      <c r="R105" s="271">
        <f t="shared" si="7"/>
        <v>2.4503140561583673E-3</v>
      </c>
      <c r="S105" s="271">
        <f t="shared" si="7"/>
        <v>2.3839535910352211E-3</v>
      </c>
      <c r="T105" s="271">
        <f t="shared" si="7"/>
        <v>2.454469825105761E-3</v>
      </c>
      <c r="U105" s="271">
        <f t="shared" si="7"/>
        <v>2.6443590387286026E-3</v>
      </c>
      <c r="V105" s="271">
        <f t="shared" si="7"/>
        <v>2.6741400839180212E-3</v>
      </c>
      <c r="W105" s="271">
        <f t="shared" si="7"/>
        <v>2.6629691752265909E-3</v>
      </c>
      <c r="DA105" s="78"/>
    </row>
    <row r="106" spans="1:105" ht="12" customHeight="1" x14ac:dyDescent="0.25">
      <c r="A106" s="203" t="s">
        <v>167</v>
      </c>
      <c r="B106" s="272">
        <f t="shared" ref="B106:W106" si="8">IF(B$16=0,0,B$16/B$5)</f>
        <v>0.19292793835833066</v>
      </c>
      <c r="C106" s="272">
        <f t="shared" si="8"/>
        <v>0.19246346277101709</v>
      </c>
      <c r="D106" s="272">
        <f t="shared" si="8"/>
        <v>0.18927605547763254</v>
      </c>
      <c r="E106" s="272">
        <f t="shared" si="8"/>
        <v>0.18934549375969326</v>
      </c>
      <c r="F106" s="272">
        <f t="shared" si="8"/>
        <v>0.19375419604066826</v>
      </c>
      <c r="G106" s="272">
        <f t="shared" si="8"/>
        <v>0.19057999120524624</v>
      </c>
      <c r="H106" s="272">
        <f t="shared" si="8"/>
        <v>0.19159921885196377</v>
      </c>
      <c r="I106" s="272">
        <f t="shared" si="8"/>
        <v>0.20093266427079393</v>
      </c>
      <c r="J106" s="272">
        <f t="shared" si="8"/>
        <v>0.18929828288127348</v>
      </c>
      <c r="K106" s="272">
        <f t="shared" si="8"/>
        <v>0.18818514325225466</v>
      </c>
      <c r="L106" s="272">
        <f t="shared" si="8"/>
        <v>0.18622993762822648</v>
      </c>
      <c r="M106" s="272">
        <f t="shared" si="8"/>
        <v>0.1800365307711318</v>
      </c>
      <c r="N106" s="272">
        <f t="shared" si="8"/>
        <v>0.1774016727913427</v>
      </c>
      <c r="O106" s="272">
        <f t="shared" si="8"/>
        <v>0.17654489361698467</v>
      </c>
      <c r="P106" s="272">
        <f t="shared" si="8"/>
        <v>0.17937722193203984</v>
      </c>
      <c r="Q106" s="272">
        <f t="shared" si="8"/>
        <v>0.16992083778844078</v>
      </c>
      <c r="R106" s="272">
        <f t="shared" si="8"/>
        <v>0.17400649878798929</v>
      </c>
      <c r="S106" s="272">
        <f t="shared" si="8"/>
        <v>0.17247641922448265</v>
      </c>
      <c r="T106" s="272">
        <f t="shared" si="8"/>
        <v>0.1751926090618118</v>
      </c>
      <c r="U106" s="272">
        <f t="shared" si="8"/>
        <v>0.1837681862862548</v>
      </c>
      <c r="V106" s="272">
        <f t="shared" si="8"/>
        <v>0.18423701607466231</v>
      </c>
      <c r="W106" s="272">
        <f t="shared" si="8"/>
        <v>0.18479797951934007</v>
      </c>
      <c r="DA106" s="79"/>
    </row>
    <row r="107" spans="1:105" ht="12" customHeight="1" x14ac:dyDescent="0.25">
      <c r="A107" s="203" t="s">
        <v>174</v>
      </c>
      <c r="B107" s="272">
        <f t="shared" ref="B107:W107" si="9">IF(B$22=0,0,B$22/B$5)</f>
        <v>0.49048033906802724</v>
      </c>
      <c r="C107" s="272">
        <f t="shared" si="9"/>
        <v>0.48360662218366607</v>
      </c>
      <c r="D107" s="272">
        <f t="shared" si="9"/>
        <v>0.4987916803832893</v>
      </c>
      <c r="E107" s="272">
        <f t="shared" si="9"/>
        <v>0.50492106940182158</v>
      </c>
      <c r="F107" s="272">
        <f t="shared" si="9"/>
        <v>0.51453788852376203</v>
      </c>
      <c r="G107" s="272">
        <f t="shared" si="9"/>
        <v>0.49906243408743273</v>
      </c>
      <c r="H107" s="272">
        <f t="shared" si="9"/>
        <v>0.4899558075879672</v>
      </c>
      <c r="I107" s="272">
        <f t="shared" si="9"/>
        <v>0.46687093902026683</v>
      </c>
      <c r="J107" s="272">
        <f t="shared" si="9"/>
        <v>0.44820051511037784</v>
      </c>
      <c r="K107" s="272">
        <f t="shared" si="9"/>
        <v>0.43705011656057025</v>
      </c>
      <c r="L107" s="272">
        <f t="shared" si="9"/>
        <v>0.42645065121878295</v>
      </c>
      <c r="M107" s="272">
        <f t="shared" si="9"/>
        <v>0.44987297108881008</v>
      </c>
      <c r="N107" s="272">
        <f t="shared" si="9"/>
        <v>0.45961344135200255</v>
      </c>
      <c r="O107" s="272">
        <f t="shared" si="9"/>
        <v>0.45695169283168907</v>
      </c>
      <c r="P107" s="272">
        <f t="shared" si="9"/>
        <v>0.45076789662197708</v>
      </c>
      <c r="Q107" s="272">
        <f t="shared" si="9"/>
        <v>0.4386713102067239</v>
      </c>
      <c r="R107" s="272">
        <f t="shared" si="9"/>
        <v>0.42042773567864455</v>
      </c>
      <c r="S107" s="272">
        <f t="shared" si="9"/>
        <v>0.43538257582404044</v>
      </c>
      <c r="T107" s="272">
        <f t="shared" si="9"/>
        <v>0.42111373893235232</v>
      </c>
      <c r="U107" s="272">
        <f t="shared" si="9"/>
        <v>0.38200034142989336</v>
      </c>
      <c r="V107" s="272">
        <f t="shared" si="9"/>
        <v>0.37795999262322483</v>
      </c>
      <c r="W107" s="272">
        <f t="shared" si="9"/>
        <v>0.3825187027639938</v>
      </c>
      <c r="DA107" s="79"/>
    </row>
    <row r="108" spans="1:105" ht="12" customHeight="1" x14ac:dyDescent="0.25">
      <c r="A108" s="203" t="s">
        <v>181</v>
      </c>
      <c r="B108" s="272">
        <f t="shared" ref="B108:W108" si="10">IF(B$28=0,0,B$28/B$5)</f>
        <v>0.14000510023028689</v>
      </c>
      <c r="C108" s="272">
        <f t="shared" si="10"/>
        <v>0.13793845514281752</v>
      </c>
      <c r="D108" s="272">
        <f t="shared" si="10"/>
        <v>0.12667114976884883</v>
      </c>
      <c r="E108" s="272">
        <f t="shared" si="10"/>
        <v>0.12343499633795919</v>
      </c>
      <c r="F108" s="272">
        <f t="shared" si="10"/>
        <v>0.14016348382331045</v>
      </c>
      <c r="G108" s="272">
        <f t="shared" si="10"/>
        <v>0.15100735629950124</v>
      </c>
      <c r="H108" s="272">
        <f t="shared" si="10"/>
        <v>0.15548811817426036</v>
      </c>
      <c r="I108" s="272">
        <f t="shared" si="10"/>
        <v>0.16241852996327166</v>
      </c>
      <c r="J108" s="272">
        <f t="shared" si="10"/>
        <v>0.18079736035975072</v>
      </c>
      <c r="K108" s="272">
        <f t="shared" si="10"/>
        <v>0.18632085568387086</v>
      </c>
      <c r="L108" s="272">
        <f t="shared" si="10"/>
        <v>0.18939513527797958</v>
      </c>
      <c r="M108" s="272">
        <f t="shared" si="10"/>
        <v>0.18216417262559631</v>
      </c>
      <c r="N108" s="272">
        <f t="shared" si="10"/>
        <v>0.17761613615743446</v>
      </c>
      <c r="O108" s="272">
        <f t="shared" si="10"/>
        <v>0.18034147694777655</v>
      </c>
      <c r="P108" s="272">
        <f t="shared" si="10"/>
        <v>0.1825832979047472</v>
      </c>
      <c r="Q108" s="272">
        <f t="shared" si="10"/>
        <v>0.18242286352116327</v>
      </c>
      <c r="R108" s="272">
        <f t="shared" si="10"/>
        <v>0.19185384612370171</v>
      </c>
      <c r="S108" s="272">
        <f t="shared" si="10"/>
        <v>0.18668904768061181</v>
      </c>
      <c r="T108" s="272">
        <f t="shared" si="10"/>
        <v>0.19222969712139576</v>
      </c>
      <c r="U108" s="272">
        <f t="shared" si="10"/>
        <v>0.20707527665415756</v>
      </c>
      <c r="V108" s="272">
        <f t="shared" si="10"/>
        <v>0.20942652424647687</v>
      </c>
      <c r="W108" s="272">
        <f t="shared" si="10"/>
        <v>0.20854413719428364</v>
      </c>
      <c r="DA108" s="79"/>
    </row>
    <row r="109" spans="1:105" ht="12" customHeight="1" x14ac:dyDescent="0.25">
      <c r="A109" s="62" t="s">
        <v>183</v>
      </c>
      <c r="B109" s="273">
        <f t="shared" ref="B109:W109" si="11">IF(B$29=0,0,B$29/B$5)</f>
        <v>7.4504130611536129E-2</v>
      </c>
      <c r="C109" s="273">
        <f t="shared" si="11"/>
        <v>7.0650309126964003E-2</v>
      </c>
      <c r="D109" s="273">
        <f t="shared" si="11"/>
        <v>6.3294122127034835E-2</v>
      </c>
      <c r="E109" s="273">
        <f t="shared" si="11"/>
        <v>5.6634407805168464E-2</v>
      </c>
      <c r="F109" s="273">
        <f t="shared" si="11"/>
        <v>6.8989590757950123E-2</v>
      </c>
      <c r="G109" s="273">
        <f t="shared" si="11"/>
        <v>8.4520573230989993E-2</v>
      </c>
      <c r="H109" s="273">
        <f t="shared" si="11"/>
        <v>8.5728844806717761E-2</v>
      </c>
      <c r="I109" s="273">
        <f t="shared" si="11"/>
        <v>8.6438912477655269E-2</v>
      </c>
      <c r="J109" s="273">
        <f t="shared" si="11"/>
        <v>8.9484364012447429E-2</v>
      </c>
      <c r="K109" s="273">
        <f t="shared" si="11"/>
        <v>9.9825475784762613E-2</v>
      </c>
      <c r="L109" s="273">
        <f t="shared" si="11"/>
        <v>8.916937388704832E-2</v>
      </c>
      <c r="M109" s="273">
        <f t="shared" si="11"/>
        <v>8.4087801669968376E-2</v>
      </c>
      <c r="N109" s="273">
        <f t="shared" si="11"/>
        <v>8.1734868951424969E-2</v>
      </c>
      <c r="O109" s="273">
        <f t="shared" si="11"/>
        <v>8.0183871992485306E-2</v>
      </c>
      <c r="P109" s="273">
        <f t="shared" si="11"/>
        <v>8.0148516461633679E-2</v>
      </c>
      <c r="Q109" s="273">
        <f t="shared" si="11"/>
        <v>7.8991103351616132E-2</v>
      </c>
      <c r="R109" s="273">
        <f t="shared" si="11"/>
        <v>9.0219858175485182E-2</v>
      </c>
      <c r="S109" s="273">
        <f t="shared" si="11"/>
        <v>9.5826434982019454E-2</v>
      </c>
      <c r="T109" s="273">
        <f t="shared" si="11"/>
        <v>0.10096245741112955</v>
      </c>
      <c r="U109" s="273">
        <f t="shared" si="11"/>
        <v>9.9515865693573832E-2</v>
      </c>
      <c r="V109" s="273">
        <f t="shared" si="11"/>
        <v>0.10783530261359743</v>
      </c>
      <c r="W109" s="273">
        <f t="shared" si="11"/>
        <v>0.10609257918885963</v>
      </c>
      <c r="DA109" s="80"/>
    </row>
    <row r="110" spans="1:105" ht="12" customHeight="1" x14ac:dyDescent="0.25">
      <c r="A110" s="62" t="s">
        <v>189</v>
      </c>
      <c r="B110" s="273">
        <f t="shared" ref="B110:W110" si="12">IF(B$34=0,0,B$34/B$5)</f>
        <v>6.5500969618750737E-2</v>
      </c>
      <c r="C110" s="273">
        <f t="shared" si="12"/>
        <v>6.7288146015853506E-2</v>
      </c>
      <c r="D110" s="273">
        <f t="shared" si="12"/>
        <v>6.3377027641813993E-2</v>
      </c>
      <c r="E110" s="273">
        <f t="shared" si="12"/>
        <v>6.680058853279075E-2</v>
      </c>
      <c r="F110" s="273">
        <f t="shared" si="12"/>
        <v>7.1173893065360372E-2</v>
      </c>
      <c r="G110" s="273">
        <f t="shared" si="12"/>
        <v>6.6486783068511274E-2</v>
      </c>
      <c r="H110" s="273">
        <f t="shared" si="12"/>
        <v>6.9759273367542562E-2</v>
      </c>
      <c r="I110" s="273">
        <f t="shared" si="12"/>
        <v>7.5979617485616407E-2</v>
      </c>
      <c r="J110" s="273">
        <f t="shared" si="12"/>
        <v>9.1312996347303291E-2</v>
      </c>
      <c r="K110" s="273">
        <f t="shared" si="12"/>
        <v>8.6495379899108243E-2</v>
      </c>
      <c r="L110" s="273">
        <f t="shared" si="12"/>
        <v>0.10022576139093131</v>
      </c>
      <c r="M110" s="273">
        <f t="shared" si="12"/>
        <v>9.8076370955627865E-2</v>
      </c>
      <c r="N110" s="273">
        <f t="shared" si="12"/>
        <v>9.5881267206009424E-2</v>
      </c>
      <c r="O110" s="273">
        <f t="shared" si="12"/>
        <v>0.10015760495529129</v>
      </c>
      <c r="P110" s="273">
        <f t="shared" si="12"/>
        <v>0.10243478144311351</v>
      </c>
      <c r="Q110" s="273">
        <f t="shared" si="12"/>
        <v>0.10343176016954721</v>
      </c>
      <c r="R110" s="273">
        <f t="shared" si="12"/>
        <v>0.10163398794821654</v>
      </c>
      <c r="S110" s="273">
        <f t="shared" si="12"/>
        <v>9.0862612698592318E-2</v>
      </c>
      <c r="T110" s="273">
        <f t="shared" si="12"/>
        <v>9.1267239710266249E-2</v>
      </c>
      <c r="U110" s="273">
        <f t="shared" si="12"/>
        <v>0.10755941096058376</v>
      </c>
      <c r="V110" s="273">
        <f t="shared" si="12"/>
        <v>0.10159122163287949</v>
      </c>
      <c r="W110" s="273">
        <f t="shared" si="12"/>
        <v>0.10245155800542402</v>
      </c>
      <c r="DA110" s="80"/>
    </row>
    <row r="111" spans="1:105" ht="12" customHeight="1" x14ac:dyDescent="0.25">
      <c r="A111" s="203" t="s">
        <v>191</v>
      </c>
      <c r="B111" s="272">
        <f t="shared" ref="B111:W111" si="13">IF(B$35=0,0,B$35/B$5)</f>
        <v>0.14322528734802306</v>
      </c>
      <c r="C111" s="272">
        <f t="shared" si="13"/>
        <v>0.15307302291527608</v>
      </c>
      <c r="D111" s="272">
        <f t="shared" si="13"/>
        <v>0.15515177117795362</v>
      </c>
      <c r="E111" s="272">
        <f t="shared" si="13"/>
        <v>0.1529713274237802</v>
      </c>
      <c r="F111" s="272">
        <f t="shared" si="13"/>
        <v>0.11826199919163942</v>
      </c>
      <c r="G111" s="272">
        <f t="shared" si="13"/>
        <v>0.1240037964826661</v>
      </c>
      <c r="H111" s="272">
        <f t="shared" si="13"/>
        <v>0.12650039383569525</v>
      </c>
      <c r="I111" s="272">
        <f t="shared" si="13"/>
        <v>0.13133560091532034</v>
      </c>
      <c r="J111" s="272">
        <f t="shared" si="13"/>
        <v>0.13812079777315897</v>
      </c>
      <c r="K111" s="272">
        <f t="shared" si="13"/>
        <v>0.14419113231618944</v>
      </c>
      <c r="L111" s="272">
        <f t="shared" si="13"/>
        <v>0.15187489974398466</v>
      </c>
      <c r="M111" s="272">
        <f t="shared" si="13"/>
        <v>0.14381447490602778</v>
      </c>
      <c r="N111" s="272">
        <f t="shared" si="13"/>
        <v>0.14246595091957226</v>
      </c>
      <c r="O111" s="272">
        <f t="shared" si="13"/>
        <v>0.1421187654908603</v>
      </c>
      <c r="P111" s="272">
        <f t="shared" si="13"/>
        <v>0.14244157208269434</v>
      </c>
      <c r="Q111" s="272">
        <f t="shared" si="13"/>
        <v>0.16399293709112153</v>
      </c>
      <c r="R111" s="272">
        <f t="shared" si="13"/>
        <v>0.16606666013455257</v>
      </c>
      <c r="S111" s="272">
        <f t="shared" si="13"/>
        <v>0.16043015751373571</v>
      </c>
      <c r="T111" s="272">
        <f t="shared" si="13"/>
        <v>0.16443015246620854</v>
      </c>
      <c r="U111" s="272">
        <f t="shared" si="13"/>
        <v>0.17508865558360984</v>
      </c>
      <c r="V111" s="272">
        <f t="shared" si="13"/>
        <v>0.17595746468880416</v>
      </c>
      <c r="W111" s="272">
        <f t="shared" si="13"/>
        <v>0.17207473138977442</v>
      </c>
      <c r="DA111" s="79"/>
    </row>
    <row r="112" spans="1:105" ht="12" customHeight="1" x14ac:dyDescent="0.25">
      <c r="A112" s="62" t="s">
        <v>192</v>
      </c>
      <c r="B112" s="273">
        <f t="shared" ref="B112:W112" si="14">IF(B$36=0,0,B$36/B$5)</f>
        <v>3.3946970542163273E-2</v>
      </c>
      <c r="C112" s="273">
        <f t="shared" si="14"/>
        <v>3.2353883475899861E-2</v>
      </c>
      <c r="D112" s="273">
        <f t="shared" si="14"/>
        <v>2.9516536572497101E-2</v>
      </c>
      <c r="E112" s="273">
        <f t="shared" si="14"/>
        <v>2.6410850061051032E-2</v>
      </c>
      <c r="F112" s="273">
        <f t="shared" si="14"/>
        <v>3.2172557423920133E-2</v>
      </c>
      <c r="G112" s="273">
        <f t="shared" si="14"/>
        <v>3.9415264910283826E-2</v>
      </c>
      <c r="H112" s="273">
        <f t="shared" si="14"/>
        <v>3.9978729430463086E-2</v>
      </c>
      <c r="I112" s="273">
        <f t="shared" si="14"/>
        <v>4.0309861890695485E-2</v>
      </c>
      <c r="J112" s="273">
        <f t="shared" si="14"/>
        <v>4.1730075625962121E-2</v>
      </c>
      <c r="K112" s="273">
        <f t="shared" si="14"/>
        <v>4.6552542445475027E-2</v>
      </c>
      <c r="L112" s="273">
        <f t="shared" si="14"/>
        <v>4.1583183351547481E-2</v>
      </c>
      <c r="M112" s="273">
        <f t="shared" si="14"/>
        <v>3.9213446523691881E-2</v>
      </c>
      <c r="N112" s="273">
        <f t="shared" si="14"/>
        <v>3.8116181528055806E-2</v>
      </c>
      <c r="O112" s="273">
        <f t="shared" si="14"/>
        <v>3.7392890692763206E-2</v>
      </c>
      <c r="P112" s="273">
        <f t="shared" si="14"/>
        <v>3.7376403019273904E-2</v>
      </c>
      <c r="Q112" s="273">
        <f t="shared" si="14"/>
        <v>3.683665580036543E-2</v>
      </c>
      <c r="R112" s="273">
        <f t="shared" si="14"/>
        <v>4.2073065458708217E-2</v>
      </c>
      <c r="S112" s="273">
        <f t="shared" si="14"/>
        <v>4.4687632559021924E-2</v>
      </c>
      <c r="T112" s="273">
        <f t="shared" si="14"/>
        <v>4.7082565735221425E-2</v>
      </c>
      <c r="U112" s="273">
        <f t="shared" si="14"/>
        <v>4.640815909244507E-2</v>
      </c>
      <c r="V112" s="273">
        <f t="shared" si="14"/>
        <v>5.0287839477609508E-2</v>
      </c>
      <c r="W112" s="273">
        <f t="shared" si="14"/>
        <v>4.9475139056569167E-2</v>
      </c>
      <c r="DA112" s="80"/>
    </row>
    <row r="113" spans="1:105" ht="12" customHeight="1" x14ac:dyDescent="0.25">
      <c r="A113" s="62" t="s">
        <v>197</v>
      </c>
      <c r="B113" s="273">
        <f t="shared" ref="B113:W113" si="15">IF(B$40=0,0,B$40/B$5)</f>
        <v>7.7872120971463246E-2</v>
      </c>
      <c r="C113" s="273">
        <f t="shared" si="15"/>
        <v>8.8697258195723952E-2</v>
      </c>
      <c r="D113" s="273">
        <f t="shared" si="15"/>
        <v>9.6080035933276145E-2</v>
      </c>
      <c r="E113" s="273">
        <f t="shared" si="15"/>
        <v>9.5408737703000693E-2</v>
      </c>
      <c r="F113" s="273">
        <f t="shared" si="15"/>
        <v>5.2898258335958105E-2</v>
      </c>
      <c r="G113" s="273">
        <f t="shared" si="15"/>
        <v>5.3583131733031836E-2</v>
      </c>
      <c r="H113" s="273">
        <f t="shared" si="15"/>
        <v>5.3990173732350093E-2</v>
      </c>
      <c r="I113" s="273">
        <f t="shared" si="15"/>
        <v>5.559345743333579E-2</v>
      </c>
      <c r="J113" s="273">
        <f t="shared" si="15"/>
        <v>5.3807883399232793E-2</v>
      </c>
      <c r="K113" s="273">
        <f t="shared" si="15"/>
        <v>5.7302395002256354E-2</v>
      </c>
      <c r="L113" s="273">
        <f t="shared" si="15"/>
        <v>6.3552505037798537E-2</v>
      </c>
      <c r="M113" s="273">
        <f t="shared" si="15"/>
        <v>5.8864162257557272E-2</v>
      </c>
      <c r="N113" s="273">
        <f t="shared" si="15"/>
        <v>5.9636566411571328E-2</v>
      </c>
      <c r="O113" s="273">
        <f t="shared" si="15"/>
        <v>5.8018447467908317E-2</v>
      </c>
      <c r="P113" s="273">
        <f t="shared" si="15"/>
        <v>5.7295804845159629E-2</v>
      </c>
      <c r="Q113" s="273">
        <f t="shared" si="15"/>
        <v>7.8921986711636208E-2</v>
      </c>
      <c r="R113" s="273">
        <f t="shared" si="15"/>
        <v>7.6597671935003914E-2</v>
      </c>
      <c r="S113" s="273">
        <f t="shared" si="15"/>
        <v>7.3369717801976653E-2</v>
      </c>
      <c r="T113" s="273">
        <f t="shared" si="15"/>
        <v>7.4785838942279081E-2</v>
      </c>
      <c r="U113" s="273">
        <f t="shared" si="15"/>
        <v>7.8521316133747771E-2</v>
      </c>
      <c r="V113" s="273">
        <f t="shared" si="15"/>
        <v>7.8293646083888876E-2</v>
      </c>
      <c r="W113" s="273">
        <f t="shared" si="15"/>
        <v>7.482240454462924E-2</v>
      </c>
      <c r="DA113" s="80"/>
    </row>
    <row r="114" spans="1:105" ht="12" customHeight="1" x14ac:dyDescent="0.25">
      <c r="A114" s="63" t="s">
        <v>209</v>
      </c>
      <c r="B114" s="274">
        <f t="shared" ref="B114:W114" si="16">IF(B$51=0,0,B$51/B$5)</f>
        <v>3.1406195834396557E-2</v>
      </c>
      <c r="C114" s="274">
        <f t="shared" si="16"/>
        <v>3.202188124365226E-2</v>
      </c>
      <c r="D114" s="274">
        <f t="shared" si="16"/>
        <v>2.9555198672180361E-2</v>
      </c>
      <c r="E114" s="274">
        <f t="shared" si="16"/>
        <v>3.1151739659728471E-2</v>
      </c>
      <c r="F114" s="274">
        <f t="shared" si="16"/>
        <v>3.3191183431761161E-2</v>
      </c>
      <c r="G114" s="274">
        <f t="shared" si="16"/>
        <v>3.1005399839350453E-2</v>
      </c>
      <c r="H114" s="274">
        <f t="shared" si="16"/>
        <v>3.2531490672882066E-2</v>
      </c>
      <c r="I114" s="274">
        <f t="shared" si="16"/>
        <v>3.5432281591289042E-2</v>
      </c>
      <c r="J114" s="274">
        <f t="shared" si="16"/>
        <v>4.2582838747964077E-2</v>
      </c>
      <c r="K114" s="274">
        <f t="shared" si="16"/>
        <v>4.0336194868458047E-2</v>
      </c>
      <c r="L114" s="274">
        <f t="shared" si="16"/>
        <v>4.6739211354638634E-2</v>
      </c>
      <c r="M114" s="274">
        <f t="shared" si="16"/>
        <v>4.5736866124778633E-2</v>
      </c>
      <c r="N114" s="274">
        <f t="shared" si="16"/>
        <v>4.4713202979945112E-2</v>
      </c>
      <c r="O114" s="274">
        <f t="shared" si="16"/>
        <v>4.6707427330188754E-2</v>
      </c>
      <c r="P114" s="274">
        <f t="shared" si="16"/>
        <v>4.7769364218260786E-2</v>
      </c>
      <c r="Q114" s="274">
        <f t="shared" si="16"/>
        <v>4.8234294579119895E-2</v>
      </c>
      <c r="R114" s="274">
        <f t="shared" si="16"/>
        <v>4.7395922740840431E-2</v>
      </c>
      <c r="S114" s="274">
        <f t="shared" si="16"/>
        <v>4.2372807152737127E-2</v>
      </c>
      <c r="T114" s="274">
        <f t="shared" si="16"/>
        <v>4.2561747788708033E-2</v>
      </c>
      <c r="U114" s="274">
        <f t="shared" si="16"/>
        <v>5.0159180357416962E-2</v>
      </c>
      <c r="V114" s="274">
        <f t="shared" si="16"/>
        <v>4.7375979127305776E-2</v>
      </c>
      <c r="W114" s="274">
        <f t="shared" si="16"/>
        <v>4.7777187788575988E-2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5">
        <f t="shared" ref="B117:W117" si="17">SUM(B$118:B$122,B$126:B$127,B$129:B$131,B$124,B$123)</f>
        <v>1</v>
      </c>
      <c r="C117" s="235">
        <f t="shared" si="17"/>
        <v>1.0000000000000002</v>
      </c>
      <c r="D117" s="235">
        <f t="shared" si="17"/>
        <v>0.99999999999999989</v>
      </c>
      <c r="E117" s="235">
        <f t="shared" si="17"/>
        <v>1.0000000000000002</v>
      </c>
      <c r="F117" s="235">
        <f t="shared" si="17"/>
        <v>0.99999999999999989</v>
      </c>
      <c r="G117" s="235">
        <f t="shared" si="17"/>
        <v>1</v>
      </c>
      <c r="H117" s="235">
        <f t="shared" si="17"/>
        <v>1.0000000000000002</v>
      </c>
      <c r="I117" s="235">
        <f t="shared" si="17"/>
        <v>1</v>
      </c>
      <c r="J117" s="235">
        <f t="shared" si="17"/>
        <v>1</v>
      </c>
      <c r="K117" s="235">
        <f t="shared" si="17"/>
        <v>1</v>
      </c>
      <c r="L117" s="235">
        <f t="shared" si="17"/>
        <v>1.0000000000000002</v>
      </c>
      <c r="M117" s="235">
        <f t="shared" si="17"/>
        <v>0.99999999999999989</v>
      </c>
      <c r="N117" s="235">
        <f t="shared" si="17"/>
        <v>1.0000000000000002</v>
      </c>
      <c r="O117" s="235">
        <f t="shared" si="17"/>
        <v>1.0000000000000002</v>
      </c>
      <c r="P117" s="235">
        <f t="shared" si="17"/>
        <v>1.0000000000000002</v>
      </c>
      <c r="Q117" s="235">
        <f t="shared" si="17"/>
        <v>1.0000000000000002</v>
      </c>
      <c r="R117" s="235">
        <f t="shared" si="17"/>
        <v>0.99999999999999989</v>
      </c>
      <c r="S117" s="235">
        <f t="shared" si="17"/>
        <v>0.99999999999999978</v>
      </c>
      <c r="T117" s="235">
        <f t="shared" si="17"/>
        <v>1</v>
      </c>
      <c r="U117" s="235">
        <f t="shared" si="17"/>
        <v>1.0000000000000002</v>
      </c>
      <c r="V117" s="235">
        <f t="shared" si="17"/>
        <v>0.99999999999999978</v>
      </c>
      <c r="W117" s="235">
        <f t="shared" si="17"/>
        <v>1</v>
      </c>
      <c r="DA117" s="95"/>
    </row>
    <row r="118" spans="1:105" ht="12" customHeight="1" x14ac:dyDescent="0.25">
      <c r="A118" s="55" t="s">
        <v>92</v>
      </c>
      <c r="B118" s="269">
        <f t="shared" ref="B118:W118" si="18">IF(B$55=0,0,B$55/B$54)</f>
        <v>1.8289581470905612E-3</v>
      </c>
      <c r="C118" s="269">
        <f t="shared" si="18"/>
        <v>1.8048376902675546E-3</v>
      </c>
      <c r="D118" s="269">
        <f t="shared" si="18"/>
        <v>1.7525576069349381E-3</v>
      </c>
      <c r="E118" s="269">
        <f t="shared" si="18"/>
        <v>1.7388097595383242E-3</v>
      </c>
      <c r="F118" s="269">
        <f t="shared" si="18"/>
        <v>1.8680072912912393E-3</v>
      </c>
      <c r="G118" s="269">
        <f t="shared" si="18"/>
        <v>1.8843029339082854E-3</v>
      </c>
      <c r="H118" s="269">
        <f t="shared" si="18"/>
        <v>1.8945001055664715E-3</v>
      </c>
      <c r="I118" s="269">
        <f t="shared" si="18"/>
        <v>1.9076059319465032E-3</v>
      </c>
      <c r="J118" s="269">
        <f t="shared" si="18"/>
        <v>1.9852524746594271E-3</v>
      </c>
      <c r="K118" s="269">
        <f t="shared" si="18"/>
        <v>1.9735097440695434E-3</v>
      </c>
      <c r="L118" s="269">
        <f t="shared" si="18"/>
        <v>2.0006423638153905E-3</v>
      </c>
      <c r="M118" s="269">
        <f t="shared" si="18"/>
        <v>1.996476639034316E-3</v>
      </c>
      <c r="N118" s="269">
        <f t="shared" si="18"/>
        <v>1.9861755006383374E-3</v>
      </c>
      <c r="O118" s="269">
        <f t="shared" si="18"/>
        <v>2.0102107443761086E-3</v>
      </c>
      <c r="P118" s="269">
        <f t="shared" si="18"/>
        <v>2.0190734312434096E-3</v>
      </c>
      <c r="Q118" s="269">
        <f t="shared" si="18"/>
        <v>2.0033002983516814E-3</v>
      </c>
      <c r="R118" s="269">
        <f t="shared" si="18"/>
        <v>2.0307973823652714E-3</v>
      </c>
      <c r="S118" s="269">
        <f t="shared" si="18"/>
        <v>1.9871278922632902E-3</v>
      </c>
      <c r="T118" s="269">
        <f t="shared" si="18"/>
        <v>1.9798557490584498E-3</v>
      </c>
      <c r="U118" s="269">
        <f t="shared" si="18"/>
        <v>2.0576953366228013E-3</v>
      </c>
      <c r="V118" s="269">
        <f t="shared" si="18"/>
        <v>2.0581825585794518E-3</v>
      </c>
      <c r="W118" s="269">
        <f t="shared" si="18"/>
        <v>2.0573337534599435E-3</v>
      </c>
      <c r="DA118" s="76"/>
    </row>
    <row r="119" spans="1:105" ht="12" customHeight="1" x14ac:dyDescent="0.25">
      <c r="A119" s="202" t="s">
        <v>93</v>
      </c>
      <c r="B119" s="270">
        <f t="shared" ref="B119:W119" si="19">IF(B$56=0,0,B$56/B$54)</f>
        <v>3.5069486854558563E-4</v>
      </c>
      <c r="C119" s="270">
        <f t="shared" si="19"/>
        <v>3.4606987455747295E-4</v>
      </c>
      <c r="D119" s="270">
        <f t="shared" si="19"/>
        <v>3.360453931438058E-4</v>
      </c>
      <c r="E119" s="270">
        <f t="shared" si="19"/>
        <v>3.334093024584011E-4</v>
      </c>
      <c r="F119" s="270">
        <f t="shared" si="19"/>
        <v>3.5818237421325719E-4</v>
      </c>
      <c r="G119" s="270">
        <f t="shared" si="19"/>
        <v>3.6130699368830735E-4</v>
      </c>
      <c r="H119" s="270">
        <f t="shared" si="19"/>
        <v>3.6326225755254227E-4</v>
      </c>
      <c r="I119" s="270">
        <f t="shared" si="19"/>
        <v>3.6577524346577254E-4</v>
      </c>
      <c r="J119" s="270">
        <f t="shared" si="19"/>
        <v>3.8066363450579995E-4</v>
      </c>
      <c r="K119" s="270">
        <f t="shared" si="19"/>
        <v>3.7841201635524974E-4</v>
      </c>
      <c r="L119" s="270">
        <f t="shared" si="19"/>
        <v>3.8361457964528663E-4</v>
      </c>
      <c r="M119" s="270">
        <f t="shared" si="19"/>
        <v>3.8281581981208887E-4</v>
      </c>
      <c r="N119" s="270">
        <f t="shared" si="19"/>
        <v>3.8084062077246362E-4</v>
      </c>
      <c r="O119" s="270">
        <f t="shared" si="19"/>
        <v>3.8544927551750953E-4</v>
      </c>
      <c r="P119" s="270">
        <f t="shared" si="19"/>
        <v>3.8714865765527624E-4</v>
      </c>
      <c r="Q119" s="270">
        <f t="shared" si="19"/>
        <v>3.8412422717565243E-4</v>
      </c>
      <c r="R119" s="270">
        <f t="shared" si="19"/>
        <v>3.8939667492349906E-4</v>
      </c>
      <c r="S119" s="270">
        <f t="shared" si="19"/>
        <v>3.8578988588675473E-4</v>
      </c>
      <c r="T119" s="270">
        <f t="shared" si="19"/>
        <v>3.8785862234330968E-4</v>
      </c>
      <c r="U119" s="270">
        <f t="shared" si="19"/>
        <v>3.9533760422106294E-4</v>
      </c>
      <c r="V119" s="270">
        <f t="shared" si="19"/>
        <v>3.9464766483150032E-4</v>
      </c>
      <c r="W119" s="270">
        <f t="shared" si="19"/>
        <v>3.9448491009581648E-4</v>
      </c>
      <c r="DA119" s="77"/>
    </row>
    <row r="120" spans="1:105" ht="12" customHeight="1" x14ac:dyDescent="0.25">
      <c r="A120" s="202" t="s">
        <v>94</v>
      </c>
      <c r="B120" s="270">
        <f t="shared" ref="B120:W120" si="20">IF(B$57=0,0,B$57/B$54)</f>
        <v>4.8513582431472364E-2</v>
      </c>
      <c r="C120" s="270">
        <f t="shared" si="20"/>
        <v>4.7873781147758379E-2</v>
      </c>
      <c r="D120" s="270">
        <f t="shared" si="20"/>
        <v>4.6487038571764609E-2</v>
      </c>
      <c r="E120" s="270">
        <f t="shared" si="20"/>
        <v>4.6122373404881532E-2</v>
      </c>
      <c r="F120" s="270">
        <f t="shared" si="20"/>
        <v>4.9549370964453054E-2</v>
      </c>
      <c r="G120" s="270">
        <f t="shared" si="20"/>
        <v>4.9981617050911337E-2</v>
      </c>
      <c r="H120" s="270">
        <f t="shared" si="20"/>
        <v>5.0252099636089259E-2</v>
      </c>
      <c r="I120" s="270">
        <f t="shared" si="20"/>
        <v>5.0599735031372446E-2</v>
      </c>
      <c r="J120" s="270">
        <f t="shared" si="20"/>
        <v>5.2659329427457782E-2</v>
      </c>
      <c r="K120" s="270">
        <f t="shared" si="20"/>
        <v>5.2347850496488706E-2</v>
      </c>
      <c r="L120" s="270">
        <f t="shared" si="20"/>
        <v>5.3067550171801592E-2</v>
      </c>
      <c r="M120" s="270">
        <f t="shared" si="20"/>
        <v>5.2957053257000709E-2</v>
      </c>
      <c r="N120" s="270">
        <f t="shared" si="20"/>
        <v>5.2683812927523326E-2</v>
      </c>
      <c r="O120" s="270">
        <f t="shared" si="20"/>
        <v>5.3321353912366427E-2</v>
      </c>
      <c r="P120" s="270">
        <f t="shared" si="20"/>
        <v>5.3556438947300167E-2</v>
      </c>
      <c r="Q120" s="270">
        <f t="shared" si="20"/>
        <v>5.3138052564887454E-2</v>
      </c>
      <c r="R120" s="270">
        <f t="shared" si="20"/>
        <v>5.3867419748078911E-2</v>
      </c>
      <c r="S120" s="270">
        <f t="shared" si="20"/>
        <v>5.2516331932167849E-2</v>
      </c>
      <c r="T120" s="270">
        <f t="shared" si="20"/>
        <v>5.2159275611894852E-2</v>
      </c>
      <c r="U120" s="270">
        <f t="shared" si="20"/>
        <v>5.4062020594353985E-2</v>
      </c>
      <c r="V120" s="270">
        <f t="shared" si="20"/>
        <v>5.4593818548281277E-2</v>
      </c>
      <c r="W120" s="270">
        <f t="shared" si="20"/>
        <v>5.4571303775486177E-2</v>
      </c>
      <c r="DA120" s="77"/>
    </row>
    <row r="121" spans="1:105" ht="12" customHeight="1" x14ac:dyDescent="0.25">
      <c r="A121" s="202" t="s">
        <v>95</v>
      </c>
      <c r="B121" s="270">
        <f t="shared" ref="B121:W121" si="21">IF(B$58=0,0,B$58/B$54)</f>
        <v>8.3646146550892778E-4</v>
      </c>
      <c r="C121" s="270">
        <f t="shared" si="21"/>
        <v>8.2543013999991546E-4</v>
      </c>
      <c r="D121" s="270">
        <f t="shared" si="21"/>
        <v>8.015202024264968E-4</v>
      </c>
      <c r="E121" s="270">
        <f t="shared" si="21"/>
        <v>7.9523271870290415E-4</v>
      </c>
      <c r="F121" s="270">
        <f t="shared" si="21"/>
        <v>8.5432032380862552E-4</v>
      </c>
      <c r="G121" s="270">
        <f t="shared" si="21"/>
        <v>8.6177302420340927E-4</v>
      </c>
      <c r="H121" s="270">
        <f t="shared" si="21"/>
        <v>8.6643663072869795E-4</v>
      </c>
      <c r="I121" s="270">
        <f t="shared" si="21"/>
        <v>8.7243049054336178E-4</v>
      </c>
      <c r="J121" s="270">
        <f t="shared" si="21"/>
        <v>9.0794160435024194E-4</v>
      </c>
      <c r="K121" s="270">
        <f t="shared" si="21"/>
        <v>9.0257114704704166E-4</v>
      </c>
      <c r="L121" s="270">
        <f t="shared" si="21"/>
        <v>9.1498006461129019E-4</v>
      </c>
      <c r="M121" s="270">
        <f t="shared" si="21"/>
        <v>9.130748989513611E-4</v>
      </c>
      <c r="N121" s="270">
        <f t="shared" si="21"/>
        <v>9.0836374395154981E-4</v>
      </c>
      <c r="O121" s="270">
        <f t="shared" si="21"/>
        <v>9.1935609784042497E-4</v>
      </c>
      <c r="P121" s="270">
        <f t="shared" si="21"/>
        <v>9.2340938689854915E-4</v>
      </c>
      <c r="Q121" s="270">
        <f t="shared" si="21"/>
        <v>9.1619565274324863E-4</v>
      </c>
      <c r="R121" s="270">
        <f t="shared" si="21"/>
        <v>9.287712555408399E-4</v>
      </c>
      <c r="S121" s="270">
        <f t="shared" si="21"/>
        <v>9.2016850621642432E-4</v>
      </c>
      <c r="T121" s="270">
        <f t="shared" si="21"/>
        <v>9.2510276241292361E-4</v>
      </c>
      <c r="U121" s="270">
        <f t="shared" si="21"/>
        <v>9.4294129015621534E-4</v>
      </c>
      <c r="V121" s="270">
        <f t="shared" si="21"/>
        <v>9.4129567807383881E-4</v>
      </c>
      <c r="W121" s="270">
        <f t="shared" si="21"/>
        <v>9.409074828735692E-4</v>
      </c>
      <c r="DA121" s="77"/>
    </row>
    <row r="122" spans="1:105" ht="12" customHeight="1" x14ac:dyDescent="0.25">
      <c r="A122" s="56" t="s">
        <v>96</v>
      </c>
      <c r="B122" s="271">
        <f t="shared" ref="B122:W122" si="22">IF(B$59=0,0,B$59/B$54)</f>
        <v>2.1327039802125245E-3</v>
      </c>
      <c r="C122" s="271">
        <f t="shared" si="22"/>
        <v>2.1013206558074316E-3</v>
      </c>
      <c r="D122" s="271">
        <f t="shared" si="22"/>
        <v>2.047343022638622E-3</v>
      </c>
      <c r="E122" s="271">
        <f t="shared" si="22"/>
        <v>2.032809240080194E-3</v>
      </c>
      <c r="F122" s="271">
        <f t="shared" si="22"/>
        <v>2.1849936825912688E-3</v>
      </c>
      <c r="G122" s="271">
        <f t="shared" si="22"/>
        <v>2.2376192996519436E-3</v>
      </c>
      <c r="H122" s="271">
        <f t="shared" si="22"/>
        <v>2.2457364573961486E-3</v>
      </c>
      <c r="I122" s="271">
        <f t="shared" si="22"/>
        <v>2.239092356491603E-3</v>
      </c>
      <c r="J122" s="271">
        <f t="shared" si="22"/>
        <v>2.2855823559611416E-3</v>
      </c>
      <c r="K122" s="271">
        <f t="shared" si="22"/>
        <v>2.3073216780956285E-3</v>
      </c>
      <c r="L122" s="271">
        <f t="shared" si="22"/>
        <v>2.282600864265653E-3</v>
      </c>
      <c r="M122" s="271">
        <f t="shared" si="22"/>
        <v>2.2877698402854986E-3</v>
      </c>
      <c r="N122" s="271">
        <f t="shared" si="22"/>
        <v>2.2817565896915133E-3</v>
      </c>
      <c r="O122" s="271">
        <f t="shared" si="22"/>
        <v>2.283209024979021E-3</v>
      </c>
      <c r="P122" s="271">
        <f t="shared" si="22"/>
        <v>2.2803457298826656E-3</v>
      </c>
      <c r="Q122" s="271">
        <f t="shared" si="22"/>
        <v>2.2518419380666496E-3</v>
      </c>
      <c r="R122" s="271">
        <f t="shared" si="22"/>
        <v>2.2658279594485456E-3</v>
      </c>
      <c r="S122" s="271">
        <f t="shared" si="22"/>
        <v>2.2771069375761587E-3</v>
      </c>
      <c r="T122" s="271">
        <f t="shared" si="22"/>
        <v>2.285327756375511E-3</v>
      </c>
      <c r="U122" s="271">
        <f t="shared" si="22"/>
        <v>2.2701819107516343E-3</v>
      </c>
      <c r="V122" s="271">
        <f t="shared" si="22"/>
        <v>2.2769225809655212E-3</v>
      </c>
      <c r="W122" s="271">
        <f t="shared" si="22"/>
        <v>2.2822298464186797E-3</v>
      </c>
      <c r="DA122" s="78"/>
    </row>
    <row r="123" spans="1:105" ht="12" customHeight="1" x14ac:dyDescent="0.25">
      <c r="A123" s="203" t="s">
        <v>222</v>
      </c>
      <c r="B123" s="272">
        <f t="shared" ref="B123:W123" si="23">IF(B$65=0,0,B$65/B$54)</f>
        <v>0.14824786849251659</v>
      </c>
      <c r="C123" s="272">
        <f t="shared" si="23"/>
        <v>0.14822431339063633</v>
      </c>
      <c r="D123" s="272">
        <f t="shared" si="23"/>
        <v>0.15563069211276406</v>
      </c>
      <c r="E123" s="272">
        <f t="shared" si="23"/>
        <v>0.16011278455509398</v>
      </c>
      <c r="F123" s="272">
        <f t="shared" si="23"/>
        <v>0.15410918115331448</v>
      </c>
      <c r="G123" s="272">
        <f t="shared" si="23"/>
        <v>0.14347330684261883</v>
      </c>
      <c r="H123" s="272">
        <f t="shared" si="23"/>
        <v>0.14073050230731401</v>
      </c>
      <c r="I123" s="272">
        <f t="shared" si="23"/>
        <v>0.13983723427501671</v>
      </c>
      <c r="J123" s="272">
        <f t="shared" si="23"/>
        <v>0.12010988299106638</v>
      </c>
      <c r="K123" s="272">
        <f t="shared" si="23"/>
        <v>0.11700721208343123</v>
      </c>
      <c r="L123" s="272">
        <f t="shared" si="23"/>
        <v>0.11154355362038784</v>
      </c>
      <c r="M123" s="272">
        <f t="shared" si="23"/>
        <v>0.11337778117554242</v>
      </c>
      <c r="N123" s="272">
        <f t="shared" si="23"/>
        <v>0.11491238268720429</v>
      </c>
      <c r="O123" s="272">
        <f t="shared" si="23"/>
        <v>0.11142231030146973</v>
      </c>
      <c r="P123" s="272">
        <f t="shared" si="23"/>
        <v>0.1111561487477532</v>
      </c>
      <c r="Q123" s="272">
        <f t="shared" si="23"/>
        <v>0.10258418572481137</v>
      </c>
      <c r="R123" s="272">
        <f t="shared" si="23"/>
        <v>9.8509687890763767E-2</v>
      </c>
      <c r="S123" s="272">
        <f t="shared" si="23"/>
        <v>0.10221352475086948</v>
      </c>
      <c r="T123" s="272">
        <f t="shared" si="23"/>
        <v>0.10043751872050476</v>
      </c>
      <c r="U123" s="272">
        <f t="shared" si="23"/>
        <v>9.467130592648236E-2</v>
      </c>
      <c r="V123" s="272">
        <f t="shared" si="23"/>
        <v>9.386432758074624E-2</v>
      </c>
      <c r="W123" s="272">
        <f t="shared" si="23"/>
        <v>9.5294061521614445E-2</v>
      </c>
      <c r="DA123" s="79"/>
    </row>
    <row r="124" spans="1:105" ht="12" customHeight="1" x14ac:dyDescent="0.25">
      <c r="A124" s="203" t="s">
        <v>228</v>
      </c>
      <c r="B124" s="272">
        <f t="shared" ref="B124:W124" si="24">IF(B$71=0,0,B$71/B$54)</f>
        <v>0.35986752053287724</v>
      </c>
      <c r="C124" s="272">
        <f t="shared" si="24"/>
        <v>0.35512155682407198</v>
      </c>
      <c r="D124" s="272">
        <f t="shared" si="24"/>
        <v>0.34483487859029743</v>
      </c>
      <c r="E124" s="272">
        <f t="shared" si="24"/>
        <v>0.34212983924144513</v>
      </c>
      <c r="F124" s="272">
        <f t="shared" si="24"/>
        <v>0.36755086677280224</v>
      </c>
      <c r="G124" s="272">
        <f t="shared" si="24"/>
        <v>0.37075721269898709</v>
      </c>
      <c r="H124" s="272">
        <f t="shared" si="24"/>
        <v>0.37276361775911249</v>
      </c>
      <c r="I124" s="272">
        <f t="shared" si="24"/>
        <v>0.37534233245054421</v>
      </c>
      <c r="J124" s="272">
        <f t="shared" si="24"/>
        <v>0.39062013902501358</v>
      </c>
      <c r="K124" s="272">
        <f t="shared" si="24"/>
        <v>0.38830962833979726</v>
      </c>
      <c r="L124" s="272">
        <f t="shared" si="24"/>
        <v>0.39364826805062475</v>
      </c>
      <c r="M124" s="272">
        <f t="shared" si="24"/>
        <v>0.39282861613536768</v>
      </c>
      <c r="N124" s="272">
        <f t="shared" si="24"/>
        <v>0.39080175448239646</v>
      </c>
      <c r="O124" s="272">
        <f t="shared" si="24"/>
        <v>0.39553095158462365</v>
      </c>
      <c r="P124" s="272">
        <f t="shared" si="24"/>
        <v>0.39727478216558487</v>
      </c>
      <c r="Q124" s="272">
        <f t="shared" si="24"/>
        <v>0.3941712457430529</v>
      </c>
      <c r="R124" s="272">
        <f t="shared" si="24"/>
        <v>0.39958159778505914</v>
      </c>
      <c r="S124" s="272">
        <f t="shared" si="24"/>
        <v>0.39588047083922928</v>
      </c>
      <c r="T124" s="272">
        <f t="shared" si="24"/>
        <v>0.39800331644100256</v>
      </c>
      <c r="U124" s="272">
        <f t="shared" si="24"/>
        <v>0.40567791594575009</v>
      </c>
      <c r="V124" s="272">
        <f t="shared" si="24"/>
        <v>0.40496993074348681</v>
      </c>
      <c r="W124" s="272">
        <f t="shared" si="24"/>
        <v>0.40480291905201721</v>
      </c>
      <c r="DA124" s="79"/>
    </row>
    <row r="125" spans="1:105" ht="12" customHeight="1" x14ac:dyDescent="0.25">
      <c r="A125" s="203" t="s">
        <v>181</v>
      </c>
      <c r="B125" s="272">
        <f t="shared" ref="B125:W125" si="25">IF(B$72=0,0,B$72/B$54)</f>
        <v>0.29699598166113528</v>
      </c>
      <c r="C125" s="272">
        <f t="shared" si="25"/>
        <v>0.2926136830261738</v>
      </c>
      <c r="D125" s="272">
        <f t="shared" si="25"/>
        <v>0.28532352668026967</v>
      </c>
      <c r="E125" s="272">
        <f t="shared" si="25"/>
        <v>0.28322230018022071</v>
      </c>
      <c r="F125" s="272">
        <f t="shared" si="25"/>
        <v>0.30445070364043431</v>
      </c>
      <c r="G125" s="272">
        <f t="shared" si="25"/>
        <v>0.31180100653131554</v>
      </c>
      <c r="H125" s="272">
        <f t="shared" si="25"/>
        <v>0.31293160233236295</v>
      </c>
      <c r="I125" s="272">
        <f t="shared" si="25"/>
        <v>0.31197176475887811</v>
      </c>
      <c r="J125" s="272">
        <f t="shared" si="25"/>
        <v>0.31844985087506772</v>
      </c>
      <c r="K125" s="272">
        <f t="shared" si="25"/>
        <v>0.32156453738283586</v>
      </c>
      <c r="L125" s="272">
        <f t="shared" si="25"/>
        <v>0.3180229618471665</v>
      </c>
      <c r="M125" s="272">
        <f t="shared" si="25"/>
        <v>0.31872433649521847</v>
      </c>
      <c r="N125" s="272">
        <f t="shared" si="25"/>
        <v>0.31791864552696042</v>
      </c>
      <c r="O125" s="272">
        <f t="shared" si="25"/>
        <v>0.31805339037451569</v>
      </c>
      <c r="P125" s="272">
        <f t="shared" si="25"/>
        <v>0.31765640585219079</v>
      </c>
      <c r="Q125" s="272">
        <f t="shared" si="25"/>
        <v>0.31368667633644942</v>
      </c>
      <c r="R125" s="272">
        <f t="shared" si="25"/>
        <v>0.3156873466190504</v>
      </c>
      <c r="S125" s="272">
        <f t="shared" si="25"/>
        <v>0.31731160429273614</v>
      </c>
      <c r="T125" s="272">
        <f t="shared" si="25"/>
        <v>0.31848777251084914</v>
      </c>
      <c r="U125" s="272">
        <f t="shared" si="25"/>
        <v>0.31633698601840154</v>
      </c>
      <c r="V125" s="272">
        <f t="shared" si="25"/>
        <v>0.31730526617726446</v>
      </c>
      <c r="W125" s="272">
        <f t="shared" si="25"/>
        <v>0.31803338450867813</v>
      </c>
      <c r="DA125" s="79"/>
    </row>
    <row r="126" spans="1:105" ht="12" customHeight="1" x14ac:dyDescent="0.25">
      <c r="A126" s="62" t="s">
        <v>183</v>
      </c>
      <c r="B126" s="273">
        <f t="shared" ref="B126:W126" si="26">IF(B$73=0,0,B$73/B$54)</f>
        <v>0.15804729522271976</v>
      </c>
      <c r="C126" s="273">
        <f t="shared" si="26"/>
        <v>0.14987297878009551</v>
      </c>
      <c r="D126" s="273">
        <f t="shared" si="26"/>
        <v>0.14256839206379768</v>
      </c>
      <c r="E126" s="273">
        <f t="shared" si="26"/>
        <v>0.12994797037954572</v>
      </c>
      <c r="F126" s="273">
        <f t="shared" si="26"/>
        <v>0.14985307782875162</v>
      </c>
      <c r="G126" s="273">
        <f t="shared" si="26"/>
        <v>0.17451864897070235</v>
      </c>
      <c r="H126" s="273">
        <f t="shared" si="26"/>
        <v>0.17253578656989418</v>
      </c>
      <c r="I126" s="273">
        <f t="shared" si="26"/>
        <v>0.16603093301971367</v>
      </c>
      <c r="J126" s="273">
        <f t="shared" si="26"/>
        <v>0.1576144824167357</v>
      </c>
      <c r="K126" s="273">
        <f t="shared" si="26"/>
        <v>0.17228523785986175</v>
      </c>
      <c r="L126" s="273">
        <f t="shared" si="26"/>
        <v>0.14972881086937601</v>
      </c>
      <c r="M126" s="273">
        <f t="shared" si="26"/>
        <v>0.14712458771838843</v>
      </c>
      <c r="N126" s="273">
        <f t="shared" si="26"/>
        <v>0.14629886333259812</v>
      </c>
      <c r="O126" s="273">
        <f t="shared" si="26"/>
        <v>0.14141368237741128</v>
      </c>
      <c r="P126" s="273">
        <f t="shared" si="26"/>
        <v>0.13944150404638816</v>
      </c>
      <c r="Q126" s="273">
        <f t="shared" si="26"/>
        <v>0.1358297758967193</v>
      </c>
      <c r="R126" s="273">
        <f t="shared" si="26"/>
        <v>0.14845294069008172</v>
      </c>
      <c r="S126" s="273">
        <f t="shared" si="26"/>
        <v>0.16287425639354211</v>
      </c>
      <c r="T126" s="273">
        <f t="shared" si="26"/>
        <v>0.16727544520754023</v>
      </c>
      <c r="U126" s="273">
        <f t="shared" si="26"/>
        <v>0.15202466235065698</v>
      </c>
      <c r="V126" s="273">
        <f t="shared" si="26"/>
        <v>0.16338288343478063</v>
      </c>
      <c r="W126" s="273">
        <f t="shared" si="26"/>
        <v>0.16179300211760086</v>
      </c>
      <c r="DA126" s="80"/>
    </row>
    <row r="127" spans="1:105" ht="12" customHeight="1" x14ac:dyDescent="0.25">
      <c r="A127" s="62" t="s">
        <v>189</v>
      </c>
      <c r="B127" s="273">
        <f t="shared" ref="B127:W127" si="27">IF(B$78=0,0,B$78/B$54)</f>
        <v>0.13894868643841551</v>
      </c>
      <c r="C127" s="273">
        <f t="shared" si="27"/>
        <v>0.14274070424607832</v>
      </c>
      <c r="D127" s="273">
        <f t="shared" si="27"/>
        <v>0.14275513461647205</v>
      </c>
      <c r="E127" s="273">
        <f t="shared" si="27"/>
        <v>0.15327432980067501</v>
      </c>
      <c r="F127" s="273">
        <f t="shared" si="27"/>
        <v>0.15459762581168271</v>
      </c>
      <c r="G127" s="273">
        <f t="shared" si="27"/>
        <v>0.13728235756061319</v>
      </c>
      <c r="H127" s="273">
        <f t="shared" si="27"/>
        <v>0.14039581576246879</v>
      </c>
      <c r="I127" s="273">
        <f t="shared" si="27"/>
        <v>0.14594083173916442</v>
      </c>
      <c r="J127" s="273">
        <f t="shared" si="27"/>
        <v>0.16083536845833205</v>
      </c>
      <c r="K127" s="273">
        <f t="shared" si="27"/>
        <v>0.14927929952297408</v>
      </c>
      <c r="L127" s="273">
        <f t="shared" si="27"/>
        <v>0.16829415097779049</v>
      </c>
      <c r="M127" s="273">
        <f t="shared" si="27"/>
        <v>0.17159974877683001</v>
      </c>
      <c r="N127" s="273">
        <f t="shared" si="27"/>
        <v>0.1716197821943623</v>
      </c>
      <c r="O127" s="273">
        <f t="shared" si="27"/>
        <v>0.17663970799710441</v>
      </c>
      <c r="P127" s="273">
        <f t="shared" si="27"/>
        <v>0.17821490180580266</v>
      </c>
      <c r="Q127" s="273">
        <f t="shared" si="27"/>
        <v>0.17785690043973013</v>
      </c>
      <c r="R127" s="273">
        <f t="shared" si="27"/>
        <v>0.1672344059289686</v>
      </c>
      <c r="S127" s="273">
        <f t="shared" si="27"/>
        <v>0.15443734789919406</v>
      </c>
      <c r="T127" s="273">
        <f t="shared" si="27"/>
        <v>0.15121232730330872</v>
      </c>
      <c r="U127" s="273">
        <f t="shared" si="27"/>
        <v>0.16431232366774456</v>
      </c>
      <c r="V127" s="273">
        <f t="shared" si="27"/>
        <v>0.15392238274248382</v>
      </c>
      <c r="W127" s="273">
        <f t="shared" si="27"/>
        <v>0.15624038239107732</v>
      </c>
      <c r="DA127" s="80"/>
    </row>
    <row r="128" spans="1:105" ht="12" customHeight="1" x14ac:dyDescent="0.25">
      <c r="A128" s="203" t="s">
        <v>191</v>
      </c>
      <c r="B128" s="272">
        <f t="shared" ref="B128:W128" si="28">IF(B$79=0,0,B$79/B$54)</f>
        <v>0.14122622842064098</v>
      </c>
      <c r="C128" s="272">
        <f t="shared" si="28"/>
        <v>0.1510890072507273</v>
      </c>
      <c r="D128" s="272">
        <f t="shared" si="28"/>
        <v>0.16278639781976023</v>
      </c>
      <c r="E128" s="272">
        <f t="shared" si="28"/>
        <v>0.16351244159757908</v>
      </c>
      <c r="F128" s="272">
        <f t="shared" si="28"/>
        <v>0.11907437379709133</v>
      </c>
      <c r="G128" s="272">
        <f t="shared" si="28"/>
        <v>0.11864185462471524</v>
      </c>
      <c r="H128" s="272">
        <f t="shared" si="28"/>
        <v>0.11795224251387749</v>
      </c>
      <c r="I128" s="272">
        <f t="shared" si="28"/>
        <v>0.11686402946174128</v>
      </c>
      <c r="J128" s="272">
        <f t="shared" si="28"/>
        <v>0.11260135761191804</v>
      </c>
      <c r="K128" s="272">
        <f t="shared" si="28"/>
        <v>0.11520895711187967</v>
      </c>
      <c r="L128" s="272">
        <f t="shared" si="28"/>
        <v>0.11813582843768181</v>
      </c>
      <c r="M128" s="272">
        <f t="shared" si="28"/>
        <v>0.11653207573878739</v>
      </c>
      <c r="N128" s="272">
        <f t="shared" si="28"/>
        <v>0.11812626792086187</v>
      </c>
      <c r="O128" s="272">
        <f t="shared" si="28"/>
        <v>0.11607376868431163</v>
      </c>
      <c r="P128" s="272">
        <f t="shared" si="28"/>
        <v>0.11474624708149114</v>
      </c>
      <c r="Q128" s="272">
        <f t="shared" si="28"/>
        <v>0.13086437751446189</v>
      </c>
      <c r="R128" s="272">
        <f t="shared" si="28"/>
        <v>0.12673915468476959</v>
      </c>
      <c r="S128" s="272">
        <f t="shared" si="28"/>
        <v>0.12650787496305443</v>
      </c>
      <c r="T128" s="272">
        <f t="shared" si="28"/>
        <v>0.12533397182555878</v>
      </c>
      <c r="U128" s="272">
        <f t="shared" si="28"/>
        <v>0.12358561537326054</v>
      </c>
      <c r="V128" s="272">
        <f t="shared" si="28"/>
        <v>0.12359560846777067</v>
      </c>
      <c r="W128" s="272">
        <f t="shared" si="28"/>
        <v>0.12162337514935592</v>
      </c>
      <c r="DA128" s="79"/>
    </row>
    <row r="129" spans="1:105" ht="12" customHeight="1" x14ac:dyDescent="0.25">
      <c r="A129" s="62" t="s">
        <v>192</v>
      </c>
      <c r="B129" s="273">
        <f t="shared" ref="B129:W129" si="29">IF(B$80=0,0,B$80/B$54)</f>
        <v>3.2984075961546386E-2</v>
      </c>
      <c r="C129" s="273">
        <f t="shared" si="29"/>
        <v>3.1436361311321721E-2</v>
      </c>
      <c r="D129" s="273">
        <f t="shared" si="29"/>
        <v>3.0452422693651407E-2</v>
      </c>
      <c r="E129" s="273">
        <f t="shared" si="29"/>
        <v>2.775671707379013E-2</v>
      </c>
      <c r="F129" s="273">
        <f t="shared" si="29"/>
        <v>3.2008422076779272E-2</v>
      </c>
      <c r="G129" s="273">
        <f t="shared" si="29"/>
        <v>3.7276955918830977E-2</v>
      </c>
      <c r="H129" s="273">
        <f t="shared" si="29"/>
        <v>3.685341909486415E-2</v>
      </c>
      <c r="I129" s="273">
        <f t="shared" si="29"/>
        <v>3.5463990856227985E-2</v>
      </c>
      <c r="J129" s="273">
        <f t="shared" si="29"/>
        <v>3.3666247979059032E-2</v>
      </c>
      <c r="K129" s="273">
        <f t="shared" si="29"/>
        <v>3.6799902217014804E-2</v>
      </c>
      <c r="L129" s="273">
        <f t="shared" si="29"/>
        <v>3.1981878816250212E-2</v>
      </c>
      <c r="M129" s="273">
        <f t="shared" si="29"/>
        <v>3.1425620146046655E-2</v>
      </c>
      <c r="N129" s="273">
        <f t="shared" si="29"/>
        <v>3.124924649365049E-2</v>
      </c>
      <c r="O129" s="273">
        <f t="shared" si="29"/>
        <v>3.0205778209910897E-2</v>
      </c>
      <c r="P129" s="273">
        <f t="shared" si="29"/>
        <v>2.9784523489322454E-2</v>
      </c>
      <c r="Q129" s="273">
        <f t="shared" si="29"/>
        <v>2.9013063064777172E-2</v>
      </c>
      <c r="R129" s="273">
        <f t="shared" si="29"/>
        <v>3.1709354609168544E-2</v>
      </c>
      <c r="S129" s="273">
        <f t="shared" si="29"/>
        <v>3.4789728843899692E-2</v>
      </c>
      <c r="T129" s="273">
        <f t="shared" si="29"/>
        <v>3.5729668354803394E-2</v>
      </c>
      <c r="U129" s="273">
        <f t="shared" si="29"/>
        <v>3.2472269699795615E-2</v>
      </c>
      <c r="V129" s="273">
        <f t="shared" si="29"/>
        <v>3.4898370916865519E-2</v>
      </c>
      <c r="W129" s="273">
        <f t="shared" si="29"/>
        <v>3.455877434007424E-2</v>
      </c>
      <c r="DA129" s="80"/>
    </row>
    <row r="130" spans="1:105" ht="12" customHeight="1" x14ac:dyDescent="0.25">
      <c r="A130" s="62" t="s">
        <v>197</v>
      </c>
      <c r="B130" s="273">
        <f t="shared" ref="B130:W130" si="30">IF(B$84=0,0,B$84/B$54)</f>
        <v>7.7726782971902483E-2</v>
      </c>
      <c r="C130" s="273">
        <f t="shared" si="30"/>
        <v>8.8538871625619256E-2</v>
      </c>
      <c r="D130" s="273">
        <f t="shared" si="30"/>
        <v>0.1018416644666425</v>
      </c>
      <c r="E130" s="273">
        <f t="shared" si="30"/>
        <v>0.10301652748572739</v>
      </c>
      <c r="F130" s="273">
        <f t="shared" si="30"/>
        <v>5.4044100379338857E-2</v>
      </c>
      <c r="G130" s="273">
        <f t="shared" si="30"/>
        <v>5.2041566091274818E-2</v>
      </c>
      <c r="H130" s="273">
        <f t="shared" si="30"/>
        <v>5.111046019117025E-2</v>
      </c>
      <c r="I130" s="273">
        <f t="shared" si="30"/>
        <v>5.0227267193492742E-2</v>
      </c>
      <c r="J130" s="273">
        <f t="shared" si="30"/>
        <v>4.4580884594039888E-2</v>
      </c>
      <c r="K130" s="273">
        <f t="shared" si="30"/>
        <v>4.6523191116226215E-2</v>
      </c>
      <c r="L130" s="273">
        <f t="shared" si="30"/>
        <v>5.0206538359673758E-2</v>
      </c>
      <c r="M130" s="273">
        <f t="shared" si="30"/>
        <v>4.8452972950262622E-2</v>
      </c>
      <c r="N130" s="273">
        <f t="shared" si="30"/>
        <v>5.0219259672863836E-2</v>
      </c>
      <c r="O130" s="273">
        <f t="shared" si="30"/>
        <v>4.8137979112528199E-2</v>
      </c>
      <c r="P130" s="273">
        <f t="shared" si="30"/>
        <v>4.6895252886170073E-2</v>
      </c>
      <c r="Q130" s="273">
        <f t="shared" si="30"/>
        <v>6.3861312368791071E-2</v>
      </c>
      <c r="R130" s="273">
        <f t="shared" si="30"/>
        <v>5.9308748974795218E-2</v>
      </c>
      <c r="S130" s="273">
        <f t="shared" si="30"/>
        <v>5.8730529931351881E-2</v>
      </c>
      <c r="T130" s="273">
        <f t="shared" si="30"/>
        <v>5.7305359916077603E-2</v>
      </c>
      <c r="U130" s="273">
        <f t="shared" si="30"/>
        <v>5.6016447534450224E-2</v>
      </c>
      <c r="V130" s="273">
        <f t="shared" si="30"/>
        <v>5.5819617249270551E-2</v>
      </c>
      <c r="W130" s="273">
        <f t="shared" si="30"/>
        <v>5.3691858804435964E-2</v>
      </c>
      <c r="DA130" s="80"/>
    </row>
    <row r="131" spans="1:105" ht="12" customHeight="1" x14ac:dyDescent="0.25">
      <c r="A131" s="63" t="s">
        <v>209</v>
      </c>
      <c r="B131" s="274">
        <f t="shared" ref="B131:W131" si="31">IF(B$95=0,0,B$95/B$54)</f>
        <v>3.051536948719211E-2</v>
      </c>
      <c r="C131" s="274">
        <f t="shared" si="31"/>
        <v>3.1113774313786306E-2</v>
      </c>
      <c r="D131" s="274">
        <f t="shared" si="31"/>
        <v>3.0492310659466341E-2</v>
      </c>
      <c r="E131" s="274">
        <f t="shared" si="31"/>
        <v>3.2739197038061572E-2</v>
      </c>
      <c r="F131" s="274">
        <f t="shared" si="31"/>
        <v>3.3021851340973213E-2</v>
      </c>
      <c r="G131" s="274">
        <f t="shared" si="31"/>
        <v>2.9323332614609433E-2</v>
      </c>
      <c r="H131" s="274">
        <f t="shared" si="31"/>
        <v>2.9988363227843096E-2</v>
      </c>
      <c r="I131" s="274">
        <f t="shared" si="31"/>
        <v>3.1172771412020552E-2</v>
      </c>
      <c r="J131" s="274">
        <f t="shared" si="31"/>
        <v>3.4354225038819117E-2</v>
      </c>
      <c r="K131" s="274">
        <f t="shared" si="31"/>
        <v>3.1885863778638654E-2</v>
      </c>
      <c r="L131" s="274">
        <f t="shared" si="31"/>
        <v>3.5947411261757829E-2</v>
      </c>
      <c r="M131" s="274">
        <f t="shared" si="31"/>
        <v>3.66534826424781E-2</v>
      </c>
      <c r="N131" s="274">
        <f t="shared" si="31"/>
        <v>3.665776175434754E-2</v>
      </c>
      <c r="O131" s="274">
        <f t="shared" si="31"/>
        <v>3.7730011361872512E-2</v>
      </c>
      <c r="P131" s="274">
        <f t="shared" si="31"/>
        <v>3.8066470705998626E-2</v>
      </c>
      <c r="Q131" s="274">
        <f t="shared" si="31"/>
        <v>3.7990002080893648E-2</v>
      </c>
      <c r="R131" s="274">
        <f t="shared" si="31"/>
        <v>3.5721051100805826E-2</v>
      </c>
      <c r="S131" s="274">
        <f t="shared" si="31"/>
        <v>3.2987616187802833E-2</v>
      </c>
      <c r="T131" s="274">
        <f t="shared" si="31"/>
        <v>3.2298943554677793E-2</v>
      </c>
      <c r="U131" s="274">
        <f t="shared" si="31"/>
        <v>3.5096898139014704E-2</v>
      </c>
      <c r="V131" s="274">
        <f t="shared" si="31"/>
        <v>3.2877620301634589E-2</v>
      </c>
      <c r="W131" s="274">
        <f t="shared" si="31"/>
        <v>3.3372742004845718E-2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DA134" s="88"/>
    </row>
    <row r="136" spans="1:105" ht="12" customHeight="1" x14ac:dyDescent="0.25">
      <c r="A136" s="35" t="s">
        <v>41</v>
      </c>
      <c r="B136" s="275">
        <f>IF(B$5=0,0,B$5/ISI_fec!B$5)</f>
        <v>0.50106939316743404</v>
      </c>
      <c r="C136" s="275">
        <f>IF(C$5=0,0,C$5/ISI_fec!C$5)</f>
        <v>0.50243081504985654</v>
      </c>
      <c r="D136" s="275">
        <f>IF(D$5=0,0,D$5/ISI_fec!D$5)</f>
        <v>0.503496342409958</v>
      </c>
      <c r="E136" s="275">
        <f>IF(E$5=0,0,E$5/ISI_fec!E$5)</f>
        <v>0.50427500504400535</v>
      </c>
      <c r="F136" s="275">
        <f>IF(F$5=0,0,F$5/ISI_fec!F$5)</f>
        <v>0.50379977227606443</v>
      </c>
      <c r="G136" s="275">
        <f>IF(G$5=0,0,G$5/ISI_fec!G$5)</f>
        <v>0.50497634137835534</v>
      </c>
      <c r="H136" s="275">
        <f>IF(H$5=0,0,H$5/ISI_fec!H$5)</f>
        <v>0.50622505684754038</v>
      </c>
      <c r="I136" s="275">
        <f>IF(I$5=0,0,I$5/ISI_fec!I$5)</f>
        <v>0.50461934007144238</v>
      </c>
      <c r="J136" s="275">
        <f>IF(J$5=0,0,J$5/ISI_fec!J$5)</f>
        <v>0.51400463330538038</v>
      </c>
      <c r="K136" s="275">
        <f>IF(K$5=0,0,K$5/ISI_fec!K$5)</f>
        <v>0.51234051632797539</v>
      </c>
      <c r="L136" s="275">
        <f>IF(L$5=0,0,L$5/ISI_fec!L$5)</f>
        <v>0.51830650190118221</v>
      </c>
      <c r="M136" s="275">
        <f>IF(M$5=0,0,M$5/ISI_fec!M$5)</f>
        <v>0.51900661991590513</v>
      </c>
      <c r="N136" s="275">
        <f>IF(N$5=0,0,N$5/ISI_fec!N$5)</f>
        <v>0.51884042981678524</v>
      </c>
      <c r="O136" s="275">
        <f>IF(O$5=0,0,O$5/ISI_fec!O$5)</f>
        <v>0.52031240513364119</v>
      </c>
      <c r="P136" s="275">
        <f>IF(P$5=0,0,P$5/ISI_fec!P$5)</f>
        <v>0.51949465831886565</v>
      </c>
      <c r="Q136" s="275">
        <f>IF(Q$5=0,0,Q$5/ISI_fec!Q$5)</f>
        <v>0.5254250338064036</v>
      </c>
      <c r="R136" s="275">
        <f>IF(R$5=0,0,R$5/ISI_fec!R$5)</f>
        <v>0.52555705350954152</v>
      </c>
      <c r="S136" s="275">
        <f>IF(S$5=0,0,S$5/ISI_fec!S$5)</f>
        <v>0.53899440682713629</v>
      </c>
      <c r="T136" s="275">
        <f>IF(T$5=0,0,T$5/ISI_fec!T$5)</f>
        <v>0.53952808492833781</v>
      </c>
      <c r="U136" s="275">
        <f>IF(U$5=0,0,U$5/ISI_fec!U$5)</f>
        <v>0.54092660104298496</v>
      </c>
      <c r="V136" s="275">
        <f>IF(V$5=0,0,V$5/ISI_fec!V$5)</f>
        <v>0.54238072150384598</v>
      </c>
      <c r="W136" s="275">
        <f>IF(W$5=0,0,W$5/ISI_fec!W$5)</f>
        <v>0.54081764977214042</v>
      </c>
      <c r="DA136" s="111"/>
    </row>
    <row r="137" spans="1:105" ht="12" customHeight="1" x14ac:dyDescent="0.25">
      <c r="A137" s="55" t="s">
        <v>92</v>
      </c>
      <c r="B137" s="276">
        <f>IF(B$6=0,0,B$6/ISI_fec!B$6)</f>
        <v>0.45886435491763938</v>
      </c>
      <c r="C137" s="276">
        <f>IF(C$6=0,0,C$6/ISI_fec!C$6)</f>
        <v>0.45886435491763922</v>
      </c>
      <c r="D137" s="276">
        <f>IF(D$6=0,0,D$6/ISI_fec!D$6)</f>
        <v>0.45886435491763922</v>
      </c>
      <c r="E137" s="276">
        <f>IF(E$6=0,0,E$6/ISI_fec!E$6)</f>
        <v>0.45886435491763933</v>
      </c>
      <c r="F137" s="276">
        <f>IF(F$6=0,0,F$6/ISI_fec!F$6)</f>
        <v>0.46157332917900035</v>
      </c>
      <c r="G137" s="276">
        <f>IF(G$6=0,0,G$6/ISI_fec!G$6)</f>
        <v>0.46157332917900046</v>
      </c>
      <c r="H137" s="276">
        <f>IF(H$6=0,0,H$6/ISI_fec!H$6)</f>
        <v>0.46157332917900024</v>
      </c>
      <c r="I137" s="276">
        <f>IF(I$6=0,0,I$6/ISI_fec!I$6)</f>
        <v>0.46157332917900035</v>
      </c>
      <c r="J137" s="276">
        <f>IF(J$6=0,0,J$6/ISI_fec!J$6)</f>
        <v>0.4615733291790004</v>
      </c>
      <c r="K137" s="276">
        <f>IF(K$6=0,0,K$6/ISI_fec!K$6)</f>
        <v>0.4615733291790004</v>
      </c>
      <c r="L137" s="276">
        <f>IF(L$6=0,0,L$6/ISI_fec!L$6)</f>
        <v>0.46157332917900024</v>
      </c>
      <c r="M137" s="276">
        <f>IF(M$6=0,0,M$6/ISI_fec!M$6)</f>
        <v>0.46157332917900057</v>
      </c>
      <c r="N137" s="276">
        <f>IF(N$6=0,0,N$6/ISI_fec!N$6)</f>
        <v>0.46157332917900035</v>
      </c>
      <c r="O137" s="276">
        <f>IF(O$6=0,0,O$6/ISI_fec!O$6)</f>
        <v>0.46157332917900046</v>
      </c>
      <c r="P137" s="276">
        <f>IF(P$6=0,0,P$6/ISI_fec!P$6)</f>
        <v>0.46157332917900046</v>
      </c>
      <c r="Q137" s="276">
        <f>IF(Q$6=0,0,Q$6/ISI_fec!Q$6)</f>
        <v>0.46157332917900024</v>
      </c>
      <c r="R137" s="276">
        <f>IF(R$6=0,0,R$6/ISI_fec!R$6)</f>
        <v>0.4615733291790004</v>
      </c>
      <c r="S137" s="276">
        <f>IF(S$6=0,0,S$6/ISI_fec!S$6)</f>
        <v>0.47041599626110048</v>
      </c>
      <c r="T137" s="276">
        <f>IF(T$6=0,0,T$6/ISI_fec!T$6)</f>
        <v>0.47696808450051958</v>
      </c>
      <c r="U137" s="276">
        <f>IF(U$6=0,0,U$6/ISI_fec!U$6)</f>
        <v>0.47696808450051953</v>
      </c>
      <c r="V137" s="276">
        <f>IF(V$6=0,0,V$6/ISI_fec!V$6)</f>
        <v>0.47696808450051953</v>
      </c>
      <c r="W137" s="276">
        <f>IF(W$6=0,0,W$6/ISI_fec!W$6)</f>
        <v>0.47696808450051964</v>
      </c>
      <c r="DA137" s="76"/>
    </row>
    <row r="138" spans="1:105" ht="12" customHeight="1" x14ac:dyDescent="0.25">
      <c r="A138" s="202" t="s">
        <v>93</v>
      </c>
      <c r="B138" s="277">
        <f>IF(B$7=0,0,B$7/ISI_fec!B$7)</f>
        <v>0.11900851535706916</v>
      </c>
      <c r="C138" s="277">
        <f>IF(C$7=0,0,C$7/ISI_fec!C$7)</f>
        <v>0.11900851535706922</v>
      </c>
      <c r="D138" s="277">
        <f>IF(D$7=0,0,D$7/ISI_fec!D$7)</f>
        <v>0.11900851535706915</v>
      </c>
      <c r="E138" s="277">
        <f>IF(E$7=0,0,E$7/ISI_fec!E$7)</f>
        <v>0.11900851535706913</v>
      </c>
      <c r="F138" s="277">
        <f>IF(F$7=0,0,F$7/ISI_fec!F$7)</f>
        <v>0.11971109990417997</v>
      </c>
      <c r="G138" s="277">
        <f>IF(G$7=0,0,G$7/ISI_fec!G$7)</f>
        <v>0.11971109990417997</v>
      </c>
      <c r="H138" s="277">
        <f>IF(H$7=0,0,H$7/ISI_fec!H$7)</f>
        <v>0.11971109990418005</v>
      </c>
      <c r="I138" s="277">
        <f>IF(I$7=0,0,I$7/ISI_fec!I$7)</f>
        <v>0.11971109990418004</v>
      </c>
      <c r="J138" s="277">
        <f>IF(J$7=0,0,J$7/ISI_fec!J$7)</f>
        <v>0.11971109990418001</v>
      </c>
      <c r="K138" s="277">
        <f>IF(K$7=0,0,K$7/ISI_fec!K$7)</f>
        <v>0.11971109990417998</v>
      </c>
      <c r="L138" s="277">
        <f>IF(L$7=0,0,L$7/ISI_fec!L$7)</f>
        <v>0.11971109990418005</v>
      </c>
      <c r="M138" s="277">
        <f>IF(M$7=0,0,M$7/ISI_fec!M$7)</f>
        <v>0.11971109990418001</v>
      </c>
      <c r="N138" s="277">
        <f>IF(N$7=0,0,N$7/ISI_fec!N$7)</f>
        <v>0.11971109990418002</v>
      </c>
      <c r="O138" s="277">
        <f>IF(O$7=0,0,O$7/ISI_fec!O$7)</f>
        <v>0.11971109990418008</v>
      </c>
      <c r="P138" s="277">
        <f>IF(P$7=0,0,P$7/ISI_fec!P$7)</f>
        <v>0.11971109990418002</v>
      </c>
      <c r="Q138" s="277">
        <f>IF(Q$7=0,0,Q$7/ISI_fec!Q$7)</f>
        <v>0.11971109990418002</v>
      </c>
      <c r="R138" s="277">
        <f>IF(R$7=0,0,R$7/ISI_fec!R$7)</f>
        <v>0.11971109990418001</v>
      </c>
      <c r="S138" s="277">
        <f>IF(S$7=0,0,S$7/ISI_fec!S$7)</f>
        <v>0.12370379830287824</v>
      </c>
      <c r="T138" s="277">
        <f>IF(T$7=0,0,T$7/ISI_fec!T$7)</f>
        <v>0.12370379830287818</v>
      </c>
      <c r="U138" s="277">
        <f>IF(U$7=0,0,U$7/ISI_fec!U$7)</f>
        <v>0.12370379830287818</v>
      </c>
      <c r="V138" s="277">
        <f>IF(V$7=0,0,V$7/ISI_fec!V$7)</f>
        <v>0.12370379830287818</v>
      </c>
      <c r="W138" s="277">
        <f>IF(W$7=0,0,W$7/ISI_fec!W$7)</f>
        <v>0.12370379830287817</v>
      </c>
      <c r="DA138" s="77"/>
    </row>
    <row r="139" spans="1:105" ht="12" customHeight="1" x14ac:dyDescent="0.25">
      <c r="A139" s="202" t="s">
        <v>94</v>
      </c>
      <c r="B139" s="277">
        <f>IF(B$8=0,0,B$8/ISI_fec!B$8)</f>
        <v>0.65735296859505143</v>
      </c>
      <c r="C139" s="277">
        <f>IF(C$8=0,0,C$8/ISI_fec!C$8)</f>
        <v>0.65735296859505143</v>
      </c>
      <c r="D139" s="277">
        <f>IF(D$8=0,0,D$8/ISI_fec!D$8)</f>
        <v>0.65735296859505143</v>
      </c>
      <c r="E139" s="277">
        <f>IF(E$8=0,0,E$8/ISI_fec!E$8)</f>
        <v>0.65735296859505143</v>
      </c>
      <c r="F139" s="277">
        <f>IF(F$8=0,0,F$8/ISI_fec!F$8)</f>
        <v>0.66123375003616602</v>
      </c>
      <c r="G139" s="277">
        <f>IF(G$8=0,0,G$8/ISI_fec!G$8)</f>
        <v>0.66123375003616625</v>
      </c>
      <c r="H139" s="277">
        <f>IF(H$8=0,0,H$8/ISI_fec!H$8)</f>
        <v>0.66123375003616602</v>
      </c>
      <c r="I139" s="277">
        <f>IF(I$8=0,0,I$8/ISI_fec!I$8)</f>
        <v>0.6612337500361658</v>
      </c>
      <c r="J139" s="277">
        <f>IF(J$8=0,0,J$8/ISI_fec!J$8)</f>
        <v>0.66123375003616602</v>
      </c>
      <c r="K139" s="277">
        <f>IF(K$8=0,0,K$8/ISI_fec!K$8)</f>
        <v>0.66123375003616625</v>
      </c>
      <c r="L139" s="277">
        <f>IF(L$8=0,0,L$8/ISI_fec!L$8)</f>
        <v>0.66123375003616613</v>
      </c>
      <c r="M139" s="277">
        <f>IF(M$8=0,0,M$8/ISI_fec!M$8)</f>
        <v>0.6612337500361658</v>
      </c>
      <c r="N139" s="277">
        <f>IF(N$8=0,0,N$8/ISI_fec!N$8)</f>
        <v>0.66123375003616591</v>
      </c>
      <c r="O139" s="277">
        <f>IF(O$8=0,0,O$8/ISI_fec!O$8)</f>
        <v>0.66123375003616613</v>
      </c>
      <c r="P139" s="277">
        <f>IF(P$8=0,0,P$8/ISI_fec!P$8)</f>
        <v>0.66123375003616613</v>
      </c>
      <c r="Q139" s="277">
        <f>IF(Q$8=0,0,Q$8/ISI_fec!Q$8)</f>
        <v>0.66123375003616613</v>
      </c>
      <c r="R139" s="277">
        <f>IF(R$8=0,0,R$8/ISI_fec!R$8)</f>
        <v>0.66123375003616613</v>
      </c>
      <c r="S139" s="277">
        <f>IF(S$8=0,0,S$8/ISI_fec!S$8)</f>
        <v>0.67172637694828252</v>
      </c>
      <c r="T139" s="277">
        <f>IF(T$8=0,0,T$8/ISI_fec!T$8)</f>
        <v>0.68116974116918727</v>
      </c>
      <c r="U139" s="277">
        <f>IF(U$8=0,0,U$8/ISI_fec!U$8)</f>
        <v>0.68328773614979976</v>
      </c>
      <c r="V139" s="277">
        <f>IF(V$8=0,0,V$8/ISI_fec!V$8)</f>
        <v>0.68328773614979965</v>
      </c>
      <c r="W139" s="277">
        <f>IF(W$8=0,0,W$8/ISI_fec!W$8)</f>
        <v>0.68328773614979976</v>
      </c>
      <c r="DA139" s="77"/>
    </row>
    <row r="140" spans="1:105" ht="12" customHeight="1" x14ac:dyDescent="0.25">
      <c r="A140" s="202" t="s">
        <v>95</v>
      </c>
      <c r="B140" s="277">
        <f>IF(B$9=0,0,B$9/ISI_fec!B$9)</f>
        <v>0.45419300665188267</v>
      </c>
      <c r="C140" s="277">
        <f>IF(C$9=0,0,C$9/ISI_fec!C$9)</f>
        <v>0.45419300665188289</v>
      </c>
      <c r="D140" s="277">
        <f>IF(D$9=0,0,D$9/ISI_fec!D$9)</f>
        <v>0.45419300665188289</v>
      </c>
      <c r="E140" s="277">
        <f>IF(E$9=0,0,E$9/ISI_fec!E$9)</f>
        <v>0.45419300665188267</v>
      </c>
      <c r="F140" s="277">
        <f>IF(F$9=0,0,F$9/ISI_fec!F$9)</f>
        <v>0.45687440291098236</v>
      </c>
      <c r="G140" s="277">
        <f>IF(G$9=0,0,G$9/ISI_fec!G$9)</f>
        <v>0.45687440291098225</v>
      </c>
      <c r="H140" s="277">
        <f>IF(H$9=0,0,H$9/ISI_fec!H$9)</f>
        <v>0.4568744029109823</v>
      </c>
      <c r="I140" s="277">
        <f>IF(I$9=0,0,I$9/ISI_fec!I$9)</f>
        <v>0.45687440291098208</v>
      </c>
      <c r="J140" s="277">
        <f>IF(J$9=0,0,J$9/ISI_fec!J$9)</f>
        <v>0.45687440291098241</v>
      </c>
      <c r="K140" s="277">
        <f>IF(K$9=0,0,K$9/ISI_fec!K$9)</f>
        <v>0.4568744029109823</v>
      </c>
      <c r="L140" s="277">
        <f>IF(L$9=0,0,L$9/ISI_fec!L$9)</f>
        <v>0.45687440291098225</v>
      </c>
      <c r="M140" s="277">
        <f>IF(M$9=0,0,M$9/ISI_fec!M$9)</f>
        <v>0.45687440291098225</v>
      </c>
      <c r="N140" s="277">
        <f>IF(N$9=0,0,N$9/ISI_fec!N$9)</f>
        <v>0.45687440291098219</v>
      </c>
      <c r="O140" s="277">
        <f>IF(O$9=0,0,O$9/ISI_fec!O$9)</f>
        <v>0.4568744029109823</v>
      </c>
      <c r="P140" s="277">
        <f>IF(P$9=0,0,P$9/ISI_fec!P$9)</f>
        <v>0.45687440291098241</v>
      </c>
      <c r="Q140" s="277">
        <f>IF(Q$9=0,0,Q$9/ISI_fec!Q$9)</f>
        <v>0.4568744029109823</v>
      </c>
      <c r="R140" s="277">
        <f>IF(R$9=0,0,R$9/ISI_fec!R$9)</f>
        <v>0.45687440291098219</v>
      </c>
      <c r="S140" s="277">
        <f>IF(S$9=0,0,S$9/ISI_fec!S$9)</f>
        <v>0.47211243596196062</v>
      </c>
      <c r="T140" s="277">
        <f>IF(T$9=0,0,T$9/ISI_fec!T$9)</f>
        <v>0.47211243596196051</v>
      </c>
      <c r="U140" s="277">
        <f>IF(U$9=0,0,U$9/ISI_fec!U$9)</f>
        <v>0.47211243596196095</v>
      </c>
      <c r="V140" s="277">
        <f>IF(V$9=0,0,V$9/ISI_fec!V$9)</f>
        <v>0.47211243596196056</v>
      </c>
      <c r="W140" s="277">
        <f>IF(W$9=0,0,W$9/ISI_fec!W$9)</f>
        <v>0.47211243596196056</v>
      </c>
      <c r="DA140" s="77"/>
    </row>
    <row r="141" spans="1:105" ht="12" customHeight="1" x14ac:dyDescent="0.25">
      <c r="A141" s="56" t="s">
        <v>96</v>
      </c>
      <c r="B141" s="278">
        <f>IF(B$10=0,0,B$10/ISI_fec!B$10)</f>
        <v>0.7186765380069462</v>
      </c>
      <c r="C141" s="278">
        <f>IF(C$10=0,0,C$10/ISI_fec!C$10)</f>
        <v>0.72208810764233478</v>
      </c>
      <c r="D141" s="278">
        <f>IF(D$10=0,0,D$10/ISI_fec!D$10)</f>
        <v>0.72281894570756744</v>
      </c>
      <c r="E141" s="278">
        <f>IF(E$10=0,0,E$10/ISI_fec!E$10)</f>
        <v>0.72924490369622597</v>
      </c>
      <c r="F141" s="278">
        <f>IF(F$10=0,0,F$10/ISI_fec!F$10)</f>
        <v>0.7279981555574272</v>
      </c>
      <c r="G141" s="278">
        <f>IF(G$10=0,0,G$10/ISI_fec!G$10)</f>
        <v>0.71711144541039384</v>
      </c>
      <c r="H141" s="278">
        <f>IF(H$10=0,0,H$10/ISI_fec!H$10)</f>
        <v>0.71830850127564883</v>
      </c>
      <c r="I141" s="278">
        <f>IF(I$10=0,0,I$10/ISI_fec!I$10)</f>
        <v>0.72143267178617021</v>
      </c>
      <c r="J141" s="278">
        <f>IF(J$10=0,0,J$10/ISI_fec!J$10)</f>
        <v>0.72742649050385233</v>
      </c>
      <c r="K141" s="278">
        <f>IF(K$10=0,0,K$10/ISI_fec!K$10)</f>
        <v>0.72091303684698094</v>
      </c>
      <c r="L141" s="278">
        <f>IF(L$10=0,0,L$10/ISI_fec!L$10)</f>
        <v>0.73127593179870598</v>
      </c>
      <c r="M141" s="278">
        <f>IF(M$10=0,0,M$10/ISI_fec!M$10)</f>
        <v>0.73277302718346549</v>
      </c>
      <c r="N141" s="278">
        <f>IF(N$10=0,0,N$10/ISI_fec!N$10)</f>
        <v>0.73328855229680123</v>
      </c>
      <c r="O141" s="278">
        <f>IF(O$10=0,0,O$10/ISI_fec!O$10)</f>
        <v>0.73567048666272161</v>
      </c>
      <c r="P141" s="278">
        <f>IF(P$10=0,0,P$10/ISI_fec!P$10)</f>
        <v>0.73645892235844213</v>
      </c>
      <c r="Q141" s="278">
        <f>IF(Q$10=0,0,Q$10/ISI_fec!Q$10)</f>
        <v>0.73743714173348096</v>
      </c>
      <c r="R141" s="278">
        <f>IF(R$10=0,0,R$10/ISI_fec!R$10)</f>
        <v>0.73137424919585048</v>
      </c>
      <c r="S141" s="278">
        <f>IF(S$10=0,0,S$10/ISI_fec!S$10)</f>
        <v>0.74854806681652863</v>
      </c>
      <c r="T141" s="278">
        <f>IF(T$10=0,0,T$10/ISI_fec!T$10)</f>
        <v>0.7466148615485243</v>
      </c>
      <c r="U141" s="278">
        <f>IF(U$10=0,0,U$10/ISI_fec!U$10)</f>
        <v>0.75389849353284122</v>
      </c>
      <c r="V141" s="278">
        <f>IF(V$10=0,0,V$10/ISI_fec!V$10)</f>
        <v>0.74832244339475817</v>
      </c>
      <c r="W141" s="278">
        <f>IF(W$10=0,0,W$10/ISI_fec!W$10)</f>
        <v>0.74936585944843626</v>
      </c>
      <c r="DA141" s="78"/>
    </row>
    <row r="142" spans="1:105" ht="12" customHeight="1" x14ac:dyDescent="0.25">
      <c r="A142" s="203" t="s">
        <v>167</v>
      </c>
      <c r="B142" s="279">
        <f>IF(B$16=0,0,B$16/ISI_fec!B$16)</f>
        <v>0.4169097437466634</v>
      </c>
      <c r="C142" s="279">
        <f>IF(C$16=0,0,C$16/ISI_fec!C$16)</f>
        <v>0.41725180259057149</v>
      </c>
      <c r="D142" s="279">
        <f>IF(D$16=0,0,D$16/ISI_fec!D$16)</f>
        <v>0.41621349189736306</v>
      </c>
      <c r="E142" s="279">
        <f>IF(E$16=0,0,E$16/ISI_fec!E$16)</f>
        <v>0.41627003675871377</v>
      </c>
      <c r="F142" s="279">
        <f>IF(F$16=0,0,F$16/ISI_fec!F$16)</f>
        <v>0.41976116450470169</v>
      </c>
      <c r="G142" s="279">
        <f>IF(G$16=0,0,G$16/ISI_fec!G$16)</f>
        <v>0.42421866201757263</v>
      </c>
      <c r="H142" s="279">
        <f>IF(H$16=0,0,H$16/ISI_fec!H$16)</f>
        <v>0.42654735044095793</v>
      </c>
      <c r="I142" s="279">
        <f>IF(I$16=0,0,I$16/ISI_fec!I$16)</f>
        <v>0.4253308083409153</v>
      </c>
      <c r="J142" s="279">
        <f>IF(J$16=0,0,J$16/ISI_fec!J$16)</f>
        <v>0.44037253090512118</v>
      </c>
      <c r="K142" s="279">
        <f>IF(K$16=0,0,K$16/ISI_fec!K$16)</f>
        <v>0.44181129863952517</v>
      </c>
      <c r="L142" s="279">
        <f>IF(L$16=0,0,L$16/ISI_fec!L$16)</f>
        <v>0.44817431945570146</v>
      </c>
      <c r="M142" s="279">
        <f>IF(M$16=0,0,M$16/ISI_fec!M$16)</f>
        <v>0.44931102894681435</v>
      </c>
      <c r="N142" s="279">
        <f>IF(N$16=0,0,N$16/ISI_fec!N$16)</f>
        <v>0.44832295376140169</v>
      </c>
      <c r="O142" s="279">
        <f>IF(O$16=0,0,O$16/ISI_fec!O$16)</f>
        <v>0.45102314924116621</v>
      </c>
      <c r="P142" s="279">
        <f>IF(P$16=0,0,P$16/ISI_fec!P$16)</f>
        <v>0.44891385166247194</v>
      </c>
      <c r="Q142" s="279">
        <f>IF(Q$16=0,0,Q$16/ISI_fec!Q$16)</f>
        <v>0.46138638329887394</v>
      </c>
      <c r="R142" s="279">
        <f>IF(R$16=0,0,R$16/ISI_fec!R$16)</f>
        <v>0.46538079992419168</v>
      </c>
      <c r="S142" s="279">
        <f>IF(S$16=0,0,S$16/ISI_fec!S$16)</f>
        <v>0.47558402454402499</v>
      </c>
      <c r="T142" s="279">
        <f>IF(T$16=0,0,T$16/ISI_fec!T$16)</f>
        <v>0.47692924005258169</v>
      </c>
      <c r="U142" s="279">
        <f>IF(U$16=0,0,U$16/ISI_fec!U$16)</f>
        <v>0.47839638241289278</v>
      </c>
      <c r="V142" s="279">
        <f>IF(V$16=0,0,V$16/ISI_fec!V$16)</f>
        <v>0.48350510919715683</v>
      </c>
      <c r="W142" s="279">
        <f>IF(W$16=0,0,W$16/ISI_fec!W$16)</f>
        <v>0.48027430125310233</v>
      </c>
      <c r="DA142" s="79"/>
    </row>
    <row r="143" spans="1:105" ht="12" customHeight="1" x14ac:dyDescent="0.25">
      <c r="A143" s="203" t="s">
        <v>174</v>
      </c>
      <c r="B143" s="279">
        <f>IF(B$22=0,0,B$22/ISI_fec!B$22)</f>
        <v>0.52568432027645717</v>
      </c>
      <c r="C143" s="279">
        <f>IF(C$22=0,0,C$22/ISI_fec!C$22)</f>
        <v>0.52595848743406748</v>
      </c>
      <c r="D143" s="279">
        <f>IF(D$22=0,0,D$22/ISI_fec!D$22)</f>
        <v>0.52679196068804524</v>
      </c>
      <c r="E143" s="279">
        <f>IF(E$22=0,0,E$22/ISI_fec!E$22)</f>
        <v>0.52697776789088391</v>
      </c>
      <c r="F143" s="279">
        <f>IF(F$22=0,0,F$22/ISI_fec!F$22)</f>
        <v>0.52906010712500107</v>
      </c>
      <c r="G143" s="279">
        <f>IF(G$22=0,0,G$22/ISI_fec!G$22)</f>
        <v>0.53040041848814856</v>
      </c>
      <c r="H143" s="279">
        <f>IF(H$22=0,0,H$22/ISI_fec!H$22)</f>
        <v>0.53133482704841839</v>
      </c>
      <c r="I143" s="279">
        <f>IF(I$22=0,0,I$22/ISI_fec!I$22)</f>
        <v>0.53002638828613513</v>
      </c>
      <c r="J143" s="279">
        <f>IF(J$22=0,0,J$22/ISI_fec!J$22)</f>
        <v>0.53519727182891652</v>
      </c>
      <c r="K143" s="279">
        <f>IF(K$22=0,0,K$22/ISI_fec!K$22)</f>
        <v>0.53276395983439429</v>
      </c>
      <c r="L143" s="279">
        <f>IF(L$22=0,0,L$22/ISI_fec!L$22)</f>
        <v>0.53643179724094603</v>
      </c>
      <c r="M143" s="279">
        <f>IF(M$22=0,0,M$22/ISI_fec!M$22)</f>
        <v>0.53590937172633735</v>
      </c>
      <c r="N143" s="279">
        <f>IF(N$22=0,0,N$22/ISI_fec!N$22)</f>
        <v>0.53548010118277334</v>
      </c>
      <c r="O143" s="279">
        <f>IF(O$22=0,0,O$22/ISI_fec!O$22)</f>
        <v>0.53599529857361106</v>
      </c>
      <c r="P143" s="279">
        <f>IF(P$22=0,0,P$22/ISI_fec!P$22)</f>
        <v>0.53561031358918976</v>
      </c>
      <c r="Q143" s="279">
        <f>IF(Q$22=0,0,Q$22/ISI_fec!Q$22)</f>
        <v>0.53751883295343184</v>
      </c>
      <c r="R143" s="279">
        <f>IF(R$22=0,0,R$22/ISI_fec!R$22)</f>
        <v>0.53909034644870268</v>
      </c>
      <c r="S143" s="279">
        <f>IF(S$22=0,0,S$22/ISI_fec!S$22)</f>
        <v>0.55557470824784827</v>
      </c>
      <c r="T143" s="279">
        <f>IF(T$22=0,0,T$22/ISI_fec!T$22)</f>
        <v>0.55596673091083726</v>
      </c>
      <c r="U143" s="279">
        <f>IF(U$22=0,0,U$22/ISI_fec!U$22)</f>
        <v>0.55609206091816532</v>
      </c>
      <c r="V143" s="279">
        <f>IF(V$22=0,0,V$22/ISI_fec!V$22)</f>
        <v>0.56000880718052437</v>
      </c>
      <c r="W143" s="279">
        <f>IF(W$22=0,0,W$22/ISI_fec!W$22)</f>
        <v>0.55787303469097649</v>
      </c>
      <c r="DA143" s="79"/>
    </row>
    <row r="144" spans="1:105" ht="12" customHeight="1" x14ac:dyDescent="0.25">
      <c r="A144" s="203" t="s">
        <v>181</v>
      </c>
      <c r="B144" s="279">
        <f>IF(B$28=0,0,B$28/ISI_fec!B$28)</f>
        <v>0.52746585514774191</v>
      </c>
      <c r="C144" s="279">
        <f>IF(C$28=0,0,C$28/ISI_fec!C$28)</f>
        <v>0.53074536720037724</v>
      </c>
      <c r="D144" s="279">
        <f>IF(D$28=0,0,D$28/ISI_fec!D$28)</f>
        <v>0.53398475540206614</v>
      </c>
      <c r="E144" s="279">
        <f>IF(E$28=0,0,E$28/ISI_fec!E$28)</f>
        <v>0.53877626490524377</v>
      </c>
      <c r="F144" s="279">
        <f>IF(F$28=0,0,F$28/ISI_fec!F$28)</f>
        <v>0.53814385895466632</v>
      </c>
      <c r="G144" s="279">
        <f>IF(G$28=0,0,G$28/ISI_fec!G$28)</f>
        <v>0.53054200577817312</v>
      </c>
      <c r="H144" s="279">
        <f>IF(H$28=0,0,H$28/ISI_fec!H$28)</f>
        <v>0.53142679501378665</v>
      </c>
      <c r="I144" s="279">
        <f>IF(I$28=0,0,I$28/ISI_fec!I$28)</f>
        <v>0.53367996108435412</v>
      </c>
      <c r="J144" s="279">
        <f>IF(J$28=0,0,J$28/ISI_fec!J$28)</f>
        <v>0.53791787850473383</v>
      </c>
      <c r="K144" s="279">
        <f>IF(K$28=0,0,K$28/ISI_fec!K$28)</f>
        <v>0.53316618832392004</v>
      </c>
      <c r="L144" s="279">
        <f>IF(L$28=0,0,L$28/ISI_fec!L$28)</f>
        <v>0.54069499622400385</v>
      </c>
      <c r="M144" s="279">
        <f>IF(M$28=0,0,M$28/ISI_fec!M$28)</f>
        <v>0.5417877837211329</v>
      </c>
      <c r="N144" s="279">
        <f>IF(N$28=0,0,N$28/ISI_fec!N$28)</f>
        <v>0.54199663417946664</v>
      </c>
      <c r="O144" s="279">
        <f>IF(O$28=0,0,O$28/ISI_fec!O$28)</f>
        <v>0.54386769754328146</v>
      </c>
      <c r="P144" s="279">
        <f>IF(P$28=0,0,P$28/ISI_fec!P$28)</f>
        <v>0.54445918366846957</v>
      </c>
      <c r="Q144" s="279">
        <f>IF(Q$28=0,0,Q$28/ISI_fec!Q$28)</f>
        <v>0.54516773519433959</v>
      </c>
      <c r="R144" s="279">
        <f>IF(R$28=0,0,R$28/ISI_fec!R$28)</f>
        <v>0.54077184126916189</v>
      </c>
      <c r="S144" s="279">
        <f>IF(S$28=0,0,S$28/ISI_fec!S$28)</f>
        <v>0.55360205833275744</v>
      </c>
      <c r="T144" s="279">
        <f>IF(T$28=0,0,T$28/ISI_fec!T$28)</f>
        <v>0.55217629305305094</v>
      </c>
      <c r="U144" s="279">
        <f>IF(U$28=0,0,U$28/ISI_fec!U$28)</f>
        <v>0.55745625244895258</v>
      </c>
      <c r="V144" s="279">
        <f>IF(V$28=0,0,V$28/ISI_fec!V$28)</f>
        <v>0.55342011269337121</v>
      </c>
      <c r="W144" s="279">
        <f>IF(W$28=0,0,W$28/ISI_fec!W$28)</f>
        <v>0.5541707211734993</v>
      </c>
      <c r="DA144" s="79"/>
    </row>
    <row r="145" spans="1:105" ht="12" customHeight="1" x14ac:dyDescent="0.25">
      <c r="A145" s="41" t="s">
        <v>191</v>
      </c>
      <c r="B145" s="280">
        <f>IF(B$35=0,0,B$35/ISI_fec!B$35)</f>
        <v>0.50937555782935018</v>
      </c>
      <c r="C145" s="280">
        <f>IF(C$35=0,0,C$35/ISI_fec!C$35)</f>
        <v>0.51527372412426597</v>
      </c>
      <c r="D145" s="280">
        <f>IF(D$35=0,0,D$35/ISI_fec!D$35)</f>
        <v>0.51861376971189677</v>
      </c>
      <c r="E145" s="280">
        <f>IF(E$35=0,0,E$35/ISI_fec!E$35)</f>
        <v>0.52016390437289417</v>
      </c>
      <c r="F145" s="280">
        <f>IF(F$35=0,0,F$35/ISI_fec!F$35)</f>
        <v>0.4980549768775549</v>
      </c>
      <c r="G145" s="280">
        <f>IF(G$35=0,0,G$35/ISI_fec!G$35)</f>
        <v>0.49739658385374097</v>
      </c>
      <c r="H145" s="280">
        <f>IF(H$35=0,0,H$35/ISI_fec!H$35)</f>
        <v>0.49889836028156487</v>
      </c>
      <c r="I145" s="280">
        <f>IF(I$35=0,0,I$35/ISI_fec!I$35)</f>
        <v>0.4993837910003639</v>
      </c>
      <c r="J145" s="280">
        <f>IF(J$35=0,0,J$35/ISI_fec!J$35)</f>
        <v>0.50623369808185525</v>
      </c>
      <c r="K145" s="280">
        <f>IF(K$35=0,0,K$35/ISI_fec!K$35)</f>
        <v>0.50462049016910215</v>
      </c>
      <c r="L145" s="280">
        <f>IF(L$35=0,0,L$35/ISI_fec!L$35)</f>
        <v>0.51410982001744676</v>
      </c>
      <c r="M145" s="280">
        <f>IF(M$35=0,0,M$35/ISI_fec!M$35)</f>
        <v>0.51306353906049196</v>
      </c>
      <c r="N145" s="280">
        <f>IF(N$35=0,0,N$35/ISI_fec!N$35)</f>
        <v>0.51339384698459978</v>
      </c>
      <c r="O145" s="280">
        <f>IF(O$35=0,0,O$35/ISI_fec!O$35)</f>
        <v>0.51415070856889933</v>
      </c>
      <c r="P145" s="280">
        <f>IF(P$35=0,0,P$35/ISI_fec!P$35)</f>
        <v>0.51382642852013938</v>
      </c>
      <c r="Q145" s="280">
        <f>IF(Q$35=0,0,Q$35/ISI_fec!Q$35)</f>
        <v>0.52434922902728187</v>
      </c>
      <c r="R145" s="280">
        <f>IF(R$35=0,0,R$35/ISI_fec!R$35)</f>
        <v>0.5214456793559239</v>
      </c>
      <c r="S145" s="280">
        <f>IF(S$35=0,0,S$35/ISI_fec!S$35)</f>
        <v>0.5322608235071391</v>
      </c>
      <c r="T145" s="280">
        <f>IF(T$35=0,0,T$35/ISI_fec!T$35)</f>
        <v>0.53385057765524313</v>
      </c>
      <c r="U145" s="280">
        <f>IF(U$35=0,0,U$35/ISI_fec!U$35)</f>
        <v>0.53697528377980464</v>
      </c>
      <c r="V145" s="280">
        <f>IF(V$35=0,0,V$35/ISI_fec!V$35)</f>
        <v>0.53532182530641004</v>
      </c>
      <c r="W145" s="280">
        <f>IF(W$35=0,0,W$35/ISI_fec!W$35)</f>
        <v>0.53407275844888857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5">
        <f>IF(B$54=0,0,B$54/ISI_fec!B$54)</f>
        <v>0.50371354848304573</v>
      </c>
      <c r="C147" s="275">
        <f>IF(C$54=0,0,C$54/ISI_fec!C$54)</f>
        <v>0.50509913754938507</v>
      </c>
      <c r="D147" s="275">
        <f>IF(D$54=0,0,D$54/ISI_fec!D$54)</f>
        <v>0.50431055364741928</v>
      </c>
      <c r="E147" s="275">
        <f>IF(E$54=0,0,E$54/ISI_fec!E$54)</f>
        <v>0.50753328585289847</v>
      </c>
      <c r="F147" s="275">
        <f>IF(F$54=0,0,F$54/ISI_fec!F$54)</f>
        <v>0.51208594821315068</v>
      </c>
      <c r="G147" s="275">
        <f>IF(G$54=0,0,G$54/ISI_fec!G$54)</f>
        <v>0.51223031231474359</v>
      </c>
      <c r="H147" s="275">
        <f>IF(H$54=0,0,H$54/ISI_fec!H$54)</f>
        <v>0.52035797456387822</v>
      </c>
      <c r="I147" s="275">
        <f>IF(I$54=0,0,I$54/ISI_fec!I$54)</f>
        <v>0.52466820404237757</v>
      </c>
      <c r="J147" s="275">
        <f>IF(J$54=0,0,J$54/ISI_fec!J$54)</f>
        <v>0.53303862557008985</v>
      </c>
      <c r="K147" s="275">
        <f>IF(K$54=0,0,K$54/ISI_fec!K$54)</f>
        <v>0.53122217733597898</v>
      </c>
      <c r="L147" s="275">
        <f>IF(L$54=0,0,L$54/ISI_fec!L$54)</f>
        <v>0.5369158803052152</v>
      </c>
      <c r="M147" s="275">
        <f>IF(M$54=0,0,M$54/ISI_fec!M$54)</f>
        <v>0.53683409634763346</v>
      </c>
      <c r="N147" s="275">
        <f>IF(N$54=0,0,N$54/ISI_fec!N$54)</f>
        <v>0.53637662675057796</v>
      </c>
      <c r="O147" s="275">
        <f>IF(O$54=0,0,O$54/ISI_fec!O$54)</f>
        <v>0.53835813014881106</v>
      </c>
      <c r="P147" s="275">
        <f>IF(P$54=0,0,P$54/ISI_fec!P$54)</f>
        <v>0.53856531781675399</v>
      </c>
      <c r="Q147" s="275">
        <f>IF(Q$54=0,0,Q$54/ISI_fec!Q$54)</f>
        <v>0.5418804049562983</v>
      </c>
      <c r="R147" s="275">
        <f>IF(R$54=0,0,R$54/ISI_fec!R$54)</f>
        <v>0.54171423402507279</v>
      </c>
      <c r="S147" s="275">
        <f>IF(S$54=0,0,S$54/ISI_fec!S$54)</f>
        <v>0.55804477104159567</v>
      </c>
      <c r="T147" s="275">
        <f>IF(T$54=0,0,T$54/ISI_fec!T$54)</f>
        <v>0.57498956057864414</v>
      </c>
      <c r="U147" s="275">
        <f>IF(U$54=0,0,U$54/ISI_fec!U$54)</f>
        <v>0.57971087083187123</v>
      </c>
      <c r="V147" s="275">
        <f>IF(V$54=0,0,V$54/ISI_fec!V$54)</f>
        <v>0.5794947373045567</v>
      </c>
      <c r="W147" s="275">
        <f>IF(W$54=0,0,W$54/ISI_fec!W$54)</f>
        <v>0.57899186339051611</v>
      </c>
      <c r="DA147" s="111"/>
    </row>
    <row r="148" spans="1:105" ht="12" customHeight="1" x14ac:dyDescent="0.25">
      <c r="A148" s="55" t="s">
        <v>92</v>
      </c>
      <c r="B148" s="276">
        <f>IF(B$55=0,0,B$55/ISI_fec!B$55)</f>
        <v>0.42360169413920468</v>
      </c>
      <c r="C148" s="276">
        <f>IF(C$55=0,0,C$55/ISI_fec!C$55)</f>
        <v>0.42360169413920445</v>
      </c>
      <c r="D148" s="276">
        <f>IF(D$55=0,0,D$55/ISI_fec!D$55)</f>
        <v>0.42360169413920457</v>
      </c>
      <c r="E148" s="276">
        <f>IF(E$55=0,0,E$55/ISI_fec!E$55)</f>
        <v>0.42577984889809478</v>
      </c>
      <c r="F148" s="276">
        <f>IF(F$55=0,0,F$55/ISI_fec!F$55)</f>
        <v>0.43017527369959146</v>
      </c>
      <c r="G148" s="276">
        <f>IF(G$55=0,0,G$55/ISI_fec!G$55)</f>
        <v>0.4301752736995913</v>
      </c>
      <c r="H148" s="276">
        <f>IF(H$55=0,0,H$55/ISI_fec!H$55)</f>
        <v>0.43577142540413683</v>
      </c>
      <c r="I148" s="276">
        <f>IF(I$55=0,0,I$55/ISI_fec!I$55)</f>
        <v>0.43846726988599377</v>
      </c>
      <c r="J148" s="276">
        <f>IF(J$55=0,0,J$55/ISI_fec!J$55)</f>
        <v>0.43846726988599377</v>
      </c>
      <c r="K148" s="276">
        <f>IF(K$55=0,0,K$55/ISI_fec!K$55)</f>
        <v>0.43846726988599372</v>
      </c>
      <c r="L148" s="276">
        <f>IF(L$55=0,0,L$55/ISI_fec!L$55)</f>
        <v>0.43846726988599372</v>
      </c>
      <c r="M148" s="276">
        <f>IF(M$55=0,0,M$55/ISI_fec!M$55)</f>
        <v>0.43846726988599383</v>
      </c>
      <c r="N148" s="276">
        <f>IF(N$55=0,0,N$55/ISI_fec!N$55)</f>
        <v>0.43846726988599388</v>
      </c>
      <c r="O148" s="276">
        <f>IF(O$55=0,0,O$55/ISI_fec!O$55)</f>
        <v>0.43846726988599383</v>
      </c>
      <c r="P148" s="276">
        <f>IF(P$55=0,0,P$55/ISI_fec!P$55)</f>
        <v>0.43846726988599372</v>
      </c>
      <c r="Q148" s="276">
        <f>IF(Q$55=0,0,Q$55/ISI_fec!Q$55)</f>
        <v>0.43846726988599394</v>
      </c>
      <c r="R148" s="276">
        <f>IF(R$55=0,0,R$55/ISI_fec!R$55)</f>
        <v>0.43846726988599388</v>
      </c>
      <c r="S148" s="276">
        <f>IF(S$55=0,0,S$55/ISI_fec!S$55)</f>
        <v>0.4496205428973945</v>
      </c>
      <c r="T148" s="276">
        <f>IF(T$55=0,0,T$55/ISI_fec!T$55)</f>
        <v>0.45965848860765501</v>
      </c>
      <c r="U148" s="276">
        <f>IF(U$55=0,0,U$55/ISI_fec!U$55)</f>
        <v>0.46869263974688957</v>
      </c>
      <c r="V148" s="276">
        <f>IF(V$55=0,0,V$55/ISI_fec!V$55)</f>
        <v>0.46962319888067117</v>
      </c>
      <c r="W148" s="276">
        <f>IF(W$55=0,0,W$55/ISI_fec!W$55)</f>
        <v>0.46962319888067106</v>
      </c>
      <c r="DA148" s="76"/>
    </row>
    <row r="149" spans="1:105" ht="12" customHeight="1" x14ac:dyDescent="0.25">
      <c r="A149" s="202" t="s">
        <v>93</v>
      </c>
      <c r="B149" s="277">
        <f>IF(B$56=0,0,B$56/ISI_fec!B$56)</f>
        <v>0.10992618866248609</v>
      </c>
      <c r="C149" s="277">
        <f>IF(C$56=0,0,C$56/ISI_fec!C$56)</f>
        <v>0.10992618866248609</v>
      </c>
      <c r="D149" s="277">
        <f>IF(D$56=0,0,D$56/ISI_fec!D$56)</f>
        <v>0.1099261886624861</v>
      </c>
      <c r="E149" s="277">
        <f>IF(E$56=0,0,E$56/ISI_fec!E$56)</f>
        <v>0.11049142778752885</v>
      </c>
      <c r="F149" s="277">
        <f>IF(F$56=0,0,F$56/ISI_fec!F$56)</f>
        <v>0.11163205659677601</v>
      </c>
      <c r="G149" s="277">
        <f>IF(G$56=0,0,G$56/ISI_fec!G$56)</f>
        <v>0.11163205659677602</v>
      </c>
      <c r="H149" s="277">
        <f>IF(H$56=0,0,H$56/ISI_fec!H$56)</f>
        <v>0.11308427842820146</v>
      </c>
      <c r="I149" s="277">
        <f>IF(I$56=0,0,I$56/ISI_fec!I$56)</f>
        <v>0.11378385992944999</v>
      </c>
      <c r="J149" s="277">
        <f>IF(J$56=0,0,J$56/ISI_fec!J$56)</f>
        <v>0.11378385992945</v>
      </c>
      <c r="K149" s="277">
        <f>IF(K$56=0,0,K$56/ISI_fec!K$56)</f>
        <v>0.11378385992944999</v>
      </c>
      <c r="L149" s="277">
        <f>IF(L$56=0,0,L$56/ISI_fec!L$56)</f>
        <v>0.11378385992944996</v>
      </c>
      <c r="M149" s="277">
        <f>IF(M$56=0,0,M$56/ISI_fec!M$56)</f>
        <v>0.11378385992945002</v>
      </c>
      <c r="N149" s="277">
        <f>IF(N$56=0,0,N$56/ISI_fec!N$56)</f>
        <v>0.11378385992944998</v>
      </c>
      <c r="O149" s="277">
        <f>IF(O$56=0,0,O$56/ISI_fec!O$56)</f>
        <v>0.11378385992944999</v>
      </c>
      <c r="P149" s="277">
        <f>IF(P$56=0,0,P$56/ISI_fec!P$56)</f>
        <v>0.11378385992944999</v>
      </c>
      <c r="Q149" s="277">
        <f>IF(Q$56=0,0,Q$56/ISI_fec!Q$56)</f>
        <v>0.11378385992944999</v>
      </c>
      <c r="R149" s="277">
        <f>IF(R$56=0,0,R$56/ISI_fec!R$56)</f>
        <v>0.11378385992944999</v>
      </c>
      <c r="S149" s="277">
        <f>IF(S$56=0,0,S$56/ISI_fec!S$56)</f>
        <v>0.11813783354838306</v>
      </c>
      <c r="T149" s="277">
        <f>IF(T$56=0,0,T$56/ISI_fec!T$56)</f>
        <v>0.12186893743506179</v>
      </c>
      <c r="U149" s="277">
        <f>IF(U$56=0,0,U$56/ISI_fec!U$56)</f>
        <v>0.12186893743506168</v>
      </c>
      <c r="V149" s="277">
        <f>IF(V$56=0,0,V$56/ISI_fec!V$56)</f>
        <v>0.12186893743506165</v>
      </c>
      <c r="W149" s="277">
        <f>IF(W$56=0,0,W$56/ISI_fec!W$56)</f>
        <v>0.12186893743506166</v>
      </c>
      <c r="DA149" s="77"/>
    </row>
    <row r="150" spans="1:105" ht="12" customHeight="1" x14ac:dyDescent="0.25">
      <c r="A150" s="202" t="s">
        <v>94</v>
      </c>
      <c r="B150" s="277">
        <f>IF(B$57=0,0,B$57/ISI_fec!B$57)</f>
        <v>0.6082681776522082</v>
      </c>
      <c r="C150" s="277">
        <f>IF(C$57=0,0,C$57/ISI_fec!C$57)</f>
        <v>0.60826817765220809</v>
      </c>
      <c r="D150" s="277">
        <f>IF(D$57=0,0,D$57/ISI_fec!D$57)</f>
        <v>0.6082681776522082</v>
      </c>
      <c r="E150" s="277">
        <f>IF(E$57=0,0,E$57/ISI_fec!E$57)</f>
        <v>0.61139588522317789</v>
      </c>
      <c r="F150" s="277">
        <f>IF(F$57=0,0,F$57/ISI_fec!F$57)</f>
        <v>0.61770746770975504</v>
      </c>
      <c r="G150" s="277">
        <f>IF(G$57=0,0,G$57/ISI_fec!G$57)</f>
        <v>0.61770746770975515</v>
      </c>
      <c r="H150" s="277">
        <f>IF(H$57=0,0,H$57/ISI_fec!H$57)</f>
        <v>0.62574322641016888</v>
      </c>
      <c r="I150" s="277">
        <f>IF(I$57=0,0,I$57/ISI_fec!I$57)</f>
        <v>0.62961430726961909</v>
      </c>
      <c r="J150" s="277">
        <f>IF(J$57=0,0,J$57/ISI_fec!J$57)</f>
        <v>0.62961430726961953</v>
      </c>
      <c r="K150" s="277">
        <f>IF(K$57=0,0,K$57/ISI_fec!K$57)</f>
        <v>0.62961430726961909</v>
      </c>
      <c r="L150" s="277">
        <f>IF(L$57=0,0,L$57/ISI_fec!L$57)</f>
        <v>0.62961430726961887</v>
      </c>
      <c r="M150" s="277">
        <f>IF(M$57=0,0,M$57/ISI_fec!M$57)</f>
        <v>0.62961430726961931</v>
      </c>
      <c r="N150" s="277">
        <f>IF(N$57=0,0,N$57/ISI_fec!N$57)</f>
        <v>0.62961430726961898</v>
      </c>
      <c r="O150" s="277">
        <f>IF(O$57=0,0,O$57/ISI_fec!O$57)</f>
        <v>0.62961430726961909</v>
      </c>
      <c r="P150" s="277">
        <f>IF(P$57=0,0,P$57/ISI_fec!P$57)</f>
        <v>0.62961430726961887</v>
      </c>
      <c r="Q150" s="277">
        <f>IF(Q$57=0,0,Q$57/ISI_fec!Q$57)</f>
        <v>0.62961430726961909</v>
      </c>
      <c r="R150" s="277">
        <f>IF(R$57=0,0,R$57/ISI_fec!R$57)</f>
        <v>0.6296143072696192</v>
      </c>
      <c r="S150" s="277">
        <f>IF(S$57=0,0,S$57/ISI_fec!S$57)</f>
        <v>0.64326887845839043</v>
      </c>
      <c r="T150" s="277">
        <f>IF(T$57=0,0,T$57/ISI_fec!T$57)</f>
        <v>0.65555799252828451</v>
      </c>
      <c r="U150" s="277">
        <f>IF(U$57=0,0,U$57/ISI_fec!U$57)</f>
        <v>0.66661819519118914</v>
      </c>
      <c r="V150" s="277">
        <f>IF(V$57=0,0,V$57/ISI_fec!V$57)</f>
        <v>0.67435246675966587</v>
      </c>
      <c r="W150" s="277">
        <f>IF(W$57=0,0,W$57/ISI_fec!W$57)</f>
        <v>0.67435246675966576</v>
      </c>
      <c r="DA150" s="77"/>
    </row>
    <row r="151" spans="1:105" ht="12" customHeight="1" x14ac:dyDescent="0.25">
      <c r="A151" s="202" t="s">
        <v>95</v>
      </c>
      <c r="B151" s="277">
        <f>IF(B$58=0,0,B$58/ISI_fec!B$58)</f>
        <v>0.41950552055816842</v>
      </c>
      <c r="C151" s="277">
        <f>IF(C$58=0,0,C$58/ISI_fec!C$58)</f>
        <v>0.41950552055816848</v>
      </c>
      <c r="D151" s="277">
        <f>IF(D$58=0,0,D$58/ISI_fec!D$58)</f>
        <v>0.41950552055816837</v>
      </c>
      <c r="E151" s="277">
        <f>IF(E$58=0,0,E$58/ISI_fec!E$58)</f>
        <v>0.42166261284232809</v>
      </c>
      <c r="F151" s="277">
        <f>IF(F$58=0,0,F$58/ISI_fec!F$58)</f>
        <v>0.42601553445462925</v>
      </c>
      <c r="G151" s="277">
        <f>IF(G$58=0,0,G$58/ISI_fec!G$58)</f>
        <v>0.42601553445462942</v>
      </c>
      <c r="H151" s="277">
        <f>IF(H$58=0,0,H$58/ISI_fec!H$58)</f>
        <v>0.43155757209616513</v>
      </c>
      <c r="I151" s="277">
        <f>IF(I$58=0,0,I$58/ISI_fec!I$58)</f>
        <v>0.43422734811064367</v>
      </c>
      <c r="J151" s="277">
        <f>IF(J$58=0,0,J$58/ISI_fec!J$58)</f>
        <v>0.43422734811064384</v>
      </c>
      <c r="K151" s="277">
        <f>IF(K$58=0,0,K$58/ISI_fec!K$58)</f>
        <v>0.4342273481106439</v>
      </c>
      <c r="L151" s="277">
        <f>IF(L$58=0,0,L$58/ISI_fec!L$58)</f>
        <v>0.43422734811064373</v>
      </c>
      <c r="M151" s="277">
        <f>IF(M$58=0,0,M$58/ISI_fec!M$58)</f>
        <v>0.43422734811064378</v>
      </c>
      <c r="N151" s="277">
        <f>IF(N$58=0,0,N$58/ISI_fec!N$58)</f>
        <v>0.43422734811064373</v>
      </c>
      <c r="O151" s="277">
        <f>IF(O$58=0,0,O$58/ISI_fec!O$58)</f>
        <v>0.43422734811064367</v>
      </c>
      <c r="P151" s="277">
        <f>IF(P$58=0,0,P$58/ISI_fec!P$58)</f>
        <v>0.43422734811064378</v>
      </c>
      <c r="Q151" s="277">
        <f>IF(Q$58=0,0,Q$58/ISI_fec!Q$58)</f>
        <v>0.43422734811064367</v>
      </c>
      <c r="R151" s="277">
        <f>IF(R$58=0,0,R$58/ISI_fec!R$58)</f>
        <v>0.43422734811064362</v>
      </c>
      <c r="S151" s="277">
        <f>IF(S$58=0,0,S$58/ISI_fec!S$58)</f>
        <v>0.45084318817324354</v>
      </c>
      <c r="T151" s="277">
        <f>IF(T$58=0,0,T$58/ISI_fec!T$58)</f>
        <v>0.4650820033025802</v>
      </c>
      <c r="U151" s="277">
        <f>IF(U$58=0,0,U$58/ISI_fec!U$58)</f>
        <v>0.46508200330258032</v>
      </c>
      <c r="V151" s="277">
        <f>IF(V$58=0,0,V$58/ISI_fec!V$58)</f>
        <v>0.46508200330258015</v>
      </c>
      <c r="W151" s="277">
        <f>IF(W$58=0,0,W$58/ISI_fec!W$58)</f>
        <v>0.46508200330258015</v>
      </c>
      <c r="DA151" s="77"/>
    </row>
    <row r="152" spans="1:105" ht="12" customHeight="1" x14ac:dyDescent="0.25">
      <c r="A152" s="56" t="s">
        <v>96</v>
      </c>
      <c r="B152" s="278">
        <f>IF(B$59=0,0,B$59/ISI_fec!B$59)</f>
        <v>0.66377273511752011</v>
      </c>
      <c r="C152" s="278">
        <f>IF(C$59=0,0,C$59/ISI_fec!C$59)</f>
        <v>0.66692367547548126</v>
      </c>
      <c r="D152" s="278">
        <f>IF(D$59=0,0,D$59/ISI_fec!D$59)</f>
        <v>0.66759868064934313</v>
      </c>
      <c r="E152" s="278">
        <f>IF(E$59=0,0,E$59/ISI_fec!E$59)</f>
        <v>0.6769970252398203</v>
      </c>
      <c r="F152" s="278">
        <f>IF(F$59=0,0,F$59/ISI_fec!F$59)</f>
        <v>0.67880900198538285</v>
      </c>
      <c r="G152" s="278">
        <f>IF(G$59=0,0,G$59/ISI_fec!G$59)</f>
        <v>0.66865788169284102</v>
      </c>
      <c r="H152" s="278">
        <f>IF(H$59=0,0,H$59/ISI_fec!H$59)</f>
        <v>0.67848714838642454</v>
      </c>
      <c r="I152" s="278">
        <f>IF(I$59=0,0,I$59/ISI_fec!I$59)</f>
        <v>0.68565375239518556</v>
      </c>
      <c r="J152" s="278">
        <f>IF(J$59=0,0,J$59/ISI_fec!J$59)</f>
        <v>0.69135031210987186</v>
      </c>
      <c r="K152" s="278">
        <f>IF(K$59=0,0,K$59/ISI_fec!K$59)</f>
        <v>0.68515988836619923</v>
      </c>
      <c r="L152" s="278">
        <f>IF(L$59=0,0,L$59/ISI_fec!L$59)</f>
        <v>0.69500884321285938</v>
      </c>
      <c r="M152" s="278">
        <f>IF(M$59=0,0,M$59/ISI_fec!M$59)</f>
        <v>0.69643169126008286</v>
      </c>
      <c r="N152" s="278">
        <f>IF(N$59=0,0,N$59/ISI_fec!N$59)</f>
        <v>0.69692164928698674</v>
      </c>
      <c r="O152" s="278">
        <f>IF(O$59=0,0,O$59/ISI_fec!O$59)</f>
        <v>0.69918545338101079</v>
      </c>
      <c r="P152" s="278">
        <f>IF(P$59=0,0,P$59/ISI_fec!P$59)</f>
        <v>0.69993478719196067</v>
      </c>
      <c r="Q152" s="278">
        <f>IF(Q$59=0,0,Q$59/ISI_fec!Q$59)</f>
        <v>0.70086449250112093</v>
      </c>
      <c r="R152" s="278">
        <f>IF(R$59=0,0,R$59/ISI_fec!R$59)</f>
        <v>0.69510228463146184</v>
      </c>
      <c r="S152" s="278">
        <f>IF(S$59=0,0,S$59/ISI_fec!S$59)</f>
        <v>0.71480646212701471</v>
      </c>
      <c r="T152" s="278">
        <f>IF(T$59=0,0,T$59/ISI_fec!T$59)</f>
        <v>0.73547756503192618</v>
      </c>
      <c r="U152" s="278">
        <f>IF(U$59=0,0,U$59/ISI_fec!U$59)</f>
        <v>0.74265254666208502</v>
      </c>
      <c r="V152" s="278">
        <f>IF(V$59=0,0,V$59/ISI_fec!V$59)</f>
        <v>0.73715967478226807</v>
      </c>
      <c r="W152" s="278">
        <f>IF(W$59=0,0,W$59/ISI_fec!W$59)</f>
        <v>0.73818752613910144</v>
      </c>
      <c r="DA152" s="78"/>
    </row>
    <row r="153" spans="1:105" ht="12" customHeight="1" x14ac:dyDescent="0.25">
      <c r="A153" s="203" t="s">
        <v>222</v>
      </c>
      <c r="B153" s="279">
        <f>IF(B$65=0,0,B$65/ISI_fec!B$65)</f>
        <v>0.38318816283867524</v>
      </c>
      <c r="C153" s="279">
        <f>IF(C$65=0,0,C$65/ISI_fec!C$65)</f>
        <v>0.38356853385988965</v>
      </c>
      <c r="D153" s="279">
        <f>IF(D$65=0,0,D$65/ISI_fec!D$65)</f>
        <v>0.38350421867338369</v>
      </c>
      <c r="E153" s="279">
        <f>IF(E$65=0,0,E$65/ISI_fec!E$65)</f>
        <v>0.38545664947487629</v>
      </c>
      <c r="F153" s="279">
        <f>IF(F$65=0,0,F$65/ISI_fec!F$65)</f>
        <v>0.38891843418630861</v>
      </c>
      <c r="G153" s="279">
        <f>IF(G$65=0,0,G$65/ISI_fec!G$65)</f>
        <v>0.39165828983370371</v>
      </c>
      <c r="H153" s="279">
        <f>IF(H$65=0,0,H$65/ISI_fec!H$65)</f>
        <v>0.39816179951419289</v>
      </c>
      <c r="I153" s="279">
        <f>IF(I$65=0,0,I$65/ISI_fec!I$65)</f>
        <v>0.39992001338091471</v>
      </c>
      <c r="J153" s="279">
        <f>IF(J$65=0,0,J$65/ISI_fec!J$65)</f>
        <v>0.40605519763252323</v>
      </c>
      <c r="K153" s="279">
        <f>IF(K$65=0,0,K$65/ISI_fec!K$65)</f>
        <v>0.40563038565373016</v>
      </c>
      <c r="L153" s="279">
        <f>IF(L$65=0,0,L$65/ISI_fec!L$65)</f>
        <v>0.40817719455826401</v>
      </c>
      <c r="M153" s="279">
        <f>IF(M$65=0,0,M$65/ISI_fec!M$65)</f>
        <v>0.40832390496301335</v>
      </c>
      <c r="N153" s="279">
        <f>IF(N$65=0,0,N$65/ISI_fec!N$65)</f>
        <v>0.40785437334247332</v>
      </c>
      <c r="O153" s="279">
        <f>IF(O$65=0,0,O$65/ISI_fec!O$65)</f>
        <v>0.40874076650745111</v>
      </c>
      <c r="P153" s="279">
        <f>IF(P$65=0,0,P$65/ISI_fec!P$65)</f>
        <v>0.40765342769364804</v>
      </c>
      <c r="Q153" s="279">
        <f>IF(Q$65=0,0,Q$65/ISI_fec!Q$65)</f>
        <v>0.41267124181933373</v>
      </c>
      <c r="R153" s="279">
        <f>IF(R$65=0,0,R$65/ISI_fec!R$65)</f>
        <v>0.41564306903280435</v>
      </c>
      <c r="S153" s="279">
        <f>IF(S$65=0,0,S$65/ISI_fec!S$65)</f>
        <v>0.43030250675859888</v>
      </c>
      <c r="T153" s="279">
        <f>IF(T$65=0,0,T$65/ISI_fec!T$65)</f>
        <v>0.44458623289319504</v>
      </c>
      <c r="U153" s="279">
        <f>IF(U$65=0,0,U$65/ISI_fec!U$65)</f>
        <v>0.44247769285822802</v>
      </c>
      <c r="V153" s="279">
        <f>IF(V$65=0,0,V$65/ISI_fec!V$65)</f>
        <v>0.44741140670771462</v>
      </c>
      <c r="W153" s="279">
        <f>IF(W$65=0,0,W$65/ISI_fec!W$65)</f>
        <v>0.44498855792669723</v>
      </c>
      <c r="DA153" s="79"/>
    </row>
    <row r="154" spans="1:105" ht="12" customHeight="1" x14ac:dyDescent="0.25">
      <c r="A154" s="203" t="s">
        <v>228</v>
      </c>
      <c r="B154" s="279">
        <f>IF(B$71=0,0,B$71/ISI_fec!B$71)</f>
        <v>0.60751583650864616</v>
      </c>
      <c r="C154" s="279">
        <f>IF(C$71=0,0,C$71/ISI_fec!C$71)</f>
        <v>0.60751583650864593</v>
      </c>
      <c r="D154" s="279">
        <f>IF(D$71=0,0,D$71/ISI_fec!D$71)</f>
        <v>0.60751583650864627</v>
      </c>
      <c r="E154" s="279">
        <f>IF(E$71=0,0,E$71/ISI_fec!E$71)</f>
        <v>0.61063967555060661</v>
      </c>
      <c r="F154" s="279">
        <f>IF(F$71=0,0,F$71/ISI_fec!F$71)</f>
        <v>0.61694345150815577</v>
      </c>
      <c r="G154" s="279">
        <f>IF(G$71=0,0,G$71/ISI_fec!G$71)</f>
        <v>0.61694345150815588</v>
      </c>
      <c r="H154" s="279">
        <f>IF(H$71=0,0,H$71/ISI_fec!H$71)</f>
        <v>0.62496927111901701</v>
      </c>
      <c r="I154" s="279">
        <f>IF(I$71=0,0,I$71/ISI_fec!I$71)</f>
        <v>0.62883556400252505</v>
      </c>
      <c r="J154" s="279">
        <f>IF(J$71=0,0,J$71/ISI_fec!J$71)</f>
        <v>0.62883556400252516</v>
      </c>
      <c r="K154" s="279">
        <f>IF(K$71=0,0,K$71/ISI_fec!K$71)</f>
        <v>0.62883556400252538</v>
      </c>
      <c r="L154" s="279">
        <f>IF(L$71=0,0,L$71/ISI_fec!L$71)</f>
        <v>0.62883556400252527</v>
      </c>
      <c r="M154" s="279">
        <f>IF(M$71=0,0,M$71/ISI_fec!M$71)</f>
        <v>0.62883556400252527</v>
      </c>
      <c r="N154" s="279">
        <f>IF(N$71=0,0,N$71/ISI_fec!N$71)</f>
        <v>0.62883556400252494</v>
      </c>
      <c r="O154" s="279">
        <f>IF(O$71=0,0,O$71/ISI_fec!O$71)</f>
        <v>0.62883556400252516</v>
      </c>
      <c r="P154" s="279">
        <f>IF(P$71=0,0,P$71/ISI_fec!P$71)</f>
        <v>0.62883556400252527</v>
      </c>
      <c r="Q154" s="279">
        <f>IF(Q$71=0,0,Q$71/ISI_fec!Q$71)</f>
        <v>0.62883556400252494</v>
      </c>
      <c r="R154" s="279">
        <f>IF(R$71=0,0,R$71/ISI_fec!R$71)</f>
        <v>0.62883556400252527</v>
      </c>
      <c r="S154" s="279">
        <f>IF(S$71=0,0,S$71/ISI_fec!S$71)</f>
        <v>0.65289814597163309</v>
      </c>
      <c r="T154" s="279">
        <f>IF(T$71=0,0,T$71/ISI_fec!T$71)</f>
        <v>0.67351838875814407</v>
      </c>
      <c r="U154" s="279">
        <f>IF(U$71=0,0,U$71/ISI_fec!U$71)</f>
        <v>0.67351838875814418</v>
      </c>
      <c r="V154" s="279">
        <f>IF(V$71=0,0,V$71/ISI_fec!V$71)</f>
        <v>0.67351838875814374</v>
      </c>
      <c r="W154" s="279">
        <f>IF(W$71=0,0,W$71/ISI_fec!W$71)</f>
        <v>0.67351838875814374</v>
      </c>
      <c r="DA154" s="79"/>
    </row>
    <row r="155" spans="1:105" ht="12" customHeight="1" x14ac:dyDescent="0.25">
      <c r="A155" s="203" t="s">
        <v>181</v>
      </c>
      <c r="B155" s="279">
        <f>IF(B$72=0,0,B$72/ISI_fec!B$72)</f>
        <v>0.48284575838755339</v>
      </c>
      <c r="C155" s="279">
        <f>IF(C$72=0,0,C$72/ISI_fec!C$72)</f>
        <v>0.48584784557242411</v>
      </c>
      <c r="D155" s="279">
        <f>IF(D$72=0,0,D$72/ISI_fec!D$72)</f>
        <v>0.488813203116787</v>
      </c>
      <c r="E155" s="279">
        <f>IF(E$72=0,0,E$72/ISI_fec!E$72)</f>
        <v>0.49573540807022204</v>
      </c>
      <c r="F155" s="279">
        <f>IF(F$72=0,0,F$72/ISI_fec!F$72)</f>
        <v>0.49732905179843295</v>
      </c>
      <c r="G155" s="279">
        <f>IF(G$72=0,0,G$72/ISI_fec!G$72)</f>
        <v>0.49030375109255847</v>
      </c>
      <c r="H155" s="279">
        <f>IF(H$72=0,0,H$72/ISI_fec!H$72)</f>
        <v>0.49751043519703281</v>
      </c>
      <c r="I155" s="279">
        <f>IF(I$72=0,0,I$72/ISI_fec!I$72)</f>
        <v>0.50271063556938911</v>
      </c>
      <c r="J155" s="279">
        <f>IF(J$72=0,0,J$72/ISI_fec!J$72)</f>
        <v>0.50670262761563489</v>
      </c>
      <c r="K155" s="279">
        <f>IF(K$72=0,0,K$72/ISI_fec!K$72)</f>
        <v>0.50222667692419043</v>
      </c>
      <c r="L155" s="279">
        <f>IF(L$72=0,0,L$72/ISI_fec!L$72)</f>
        <v>0.50931858983177047</v>
      </c>
      <c r="M155" s="279">
        <f>IF(M$72=0,0,M$72/ISI_fec!M$72)</f>
        <v>0.51034796312153707</v>
      </c>
      <c r="N155" s="279">
        <f>IF(N$72=0,0,N$72/ISI_fec!N$72)</f>
        <v>0.51054469403576253</v>
      </c>
      <c r="O155" s="279">
        <f>IF(O$72=0,0,O$72/ISI_fec!O$72)</f>
        <v>0.51230718002250064</v>
      </c>
      <c r="P155" s="279">
        <f>IF(P$72=0,0,P$72/ISI_fec!P$72)</f>
        <v>0.51286434234375289</v>
      </c>
      <c r="Q155" s="279">
        <f>IF(Q$72=0,0,Q$72/ISI_fec!Q$72)</f>
        <v>0.51353177678738504</v>
      </c>
      <c r="R155" s="279">
        <f>IF(R$72=0,0,R$72/ISI_fec!R$72)</f>
        <v>0.50939097557661528</v>
      </c>
      <c r="S155" s="279">
        <f>IF(S$72=0,0,S$72/ISI_fec!S$72)</f>
        <v>0.52395573697645903</v>
      </c>
      <c r="T155" s="279">
        <f>IF(T$72=0,0,T$72/ISI_fec!T$72)</f>
        <v>0.53911160775925238</v>
      </c>
      <c r="U155" s="279">
        <f>IF(U$72=0,0,U$72/ISI_fec!U$72)</f>
        <v>0.54426664145888726</v>
      </c>
      <c r="V155" s="279">
        <f>IF(V$72=0,0,V$72/ISI_fec!V$72)</f>
        <v>0.54032599818943161</v>
      </c>
      <c r="W155" s="279">
        <f>IF(W$72=0,0,W$72/ISI_fec!W$72)</f>
        <v>0.54105884700893114</v>
      </c>
      <c r="DA155" s="79"/>
    </row>
    <row r="156" spans="1:105" ht="12" customHeight="1" x14ac:dyDescent="0.25">
      <c r="A156" s="41" t="s">
        <v>191</v>
      </c>
      <c r="B156" s="280">
        <f>IF(B$79=0,0,B$79/ISI_fec!B$79)</f>
        <v>0.47319977704014443</v>
      </c>
      <c r="C156" s="280">
        <f>IF(C$79=0,0,C$79/ISI_fec!C$79)</f>
        <v>0.47915984976035331</v>
      </c>
      <c r="D156" s="280">
        <f>IF(D$79=0,0,D$79/ISI_fec!D$79)</f>
        <v>0.48279530205353921</v>
      </c>
      <c r="E156" s="280">
        <f>IF(E$79=0,0,E$79/ISI_fec!E$79)</f>
        <v>0.48678450509744869</v>
      </c>
      <c r="F156" s="280">
        <f>IF(F$79=0,0,F$79/ISI_fec!F$79)</f>
        <v>0.46581893110763711</v>
      </c>
      <c r="G156" s="280">
        <f>IF(G$79=0,0,G$79/ISI_fec!G$79)</f>
        <v>0.46502381434154039</v>
      </c>
      <c r="H156" s="280">
        <f>IF(H$79=0,0,H$79/ISI_fec!H$79)</f>
        <v>0.47242878260815196</v>
      </c>
      <c r="I156" s="280">
        <f>IF(I$79=0,0,I$79/ISI_fec!I$79)</f>
        <v>0.47576634168160786</v>
      </c>
      <c r="J156" s="280">
        <f>IF(J$79=0,0,J$79/ISI_fec!J$79)</f>
        <v>0.48186705072742075</v>
      </c>
      <c r="K156" s="280">
        <f>IF(K$79=0,0,K$79/ISI_fec!K$79)</f>
        <v>0.48044811267024362</v>
      </c>
      <c r="L156" s="280">
        <f>IF(L$79=0,0,L$79/ISI_fec!L$79)</f>
        <v>0.48978159775112684</v>
      </c>
      <c r="M156" s="280">
        <f>IF(M$79=0,0,M$79/ISI_fec!M$79)</f>
        <v>0.48865502659635851</v>
      </c>
      <c r="N156" s="280">
        <f>IF(N$79=0,0,N$79/ISI_fec!N$79)</f>
        <v>0.48909483386186203</v>
      </c>
      <c r="O156" s="280">
        <f>IF(O$79=0,0,O$79/ISI_fec!O$79)</f>
        <v>0.48967652657998784</v>
      </c>
      <c r="P156" s="280">
        <f>IF(P$79=0,0,P$79/ISI_fec!P$79)</f>
        <v>0.48928533089077558</v>
      </c>
      <c r="Q156" s="280">
        <f>IF(Q$79=0,0,Q$79/ISI_fec!Q$79)</f>
        <v>0.50042699005100955</v>
      </c>
      <c r="R156" s="280">
        <f>IF(R$79=0,0,R$79/ISI_fec!R$79)</f>
        <v>0.49738348250323777</v>
      </c>
      <c r="S156" s="280">
        <f>IF(S$79=0,0,S$79/ISI_fec!S$79)</f>
        <v>0.51025733881592816</v>
      </c>
      <c r="T156" s="280">
        <f>IF(T$79=0,0,T$79/ISI_fec!T$79)</f>
        <v>0.52352704570866293</v>
      </c>
      <c r="U156" s="280">
        <f>IF(U$79=0,0,U$79/ISI_fec!U$79)</f>
        <v>0.52886744512587747</v>
      </c>
      <c r="V156" s="280">
        <f>IF(V$79=0,0,V$79/ISI_fec!V$79)</f>
        <v>0.52901628750161689</v>
      </c>
      <c r="W156" s="280">
        <f>IF(W$79=0,0,W$79/ISI_fec!W$79)</f>
        <v>0.52763062540943151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PL: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DA3" s="88"/>
    </row>
    <row r="4" spans="1:105" ht="12" customHeight="1" x14ac:dyDescent="0.25">
      <c r="A4" s="2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1:105" ht="15" customHeight="1" x14ac:dyDescent="0.25">
      <c r="A5" s="34" t="s">
        <v>41</v>
      </c>
      <c r="B5" s="226">
        <f t="shared" ref="B5:W5" si="0">SUM(B6:B10)+B16+B22+B28+B35+B52</f>
        <v>15994.783244764756</v>
      </c>
      <c r="C5" s="226">
        <f t="shared" si="0"/>
        <v>13265.005632490767</v>
      </c>
      <c r="D5" s="226">
        <f t="shared" si="0"/>
        <v>12456.440401558357</v>
      </c>
      <c r="E5" s="226">
        <f t="shared" si="0"/>
        <v>13277.518507704353</v>
      </c>
      <c r="F5" s="226">
        <f t="shared" si="0"/>
        <v>14388.82938088331</v>
      </c>
      <c r="G5" s="226">
        <f t="shared" si="0"/>
        <v>10189.2387327013</v>
      </c>
      <c r="H5" s="226">
        <f t="shared" si="0"/>
        <v>10167.448831740661</v>
      </c>
      <c r="I5" s="226">
        <f t="shared" si="0"/>
        <v>12159.912680885762</v>
      </c>
      <c r="J5" s="226">
        <f t="shared" si="0"/>
        <v>8359.673137345344</v>
      </c>
      <c r="K5" s="226">
        <f t="shared" si="0"/>
        <v>4884.0616695133522</v>
      </c>
      <c r="L5" s="226">
        <f t="shared" si="0"/>
        <v>5647.6842106227987</v>
      </c>
      <c r="M5" s="226">
        <f t="shared" si="0"/>
        <v>6319.3278689737899</v>
      </c>
      <c r="N5" s="226">
        <f t="shared" si="0"/>
        <v>6454.3032165002132</v>
      </c>
      <c r="O5" s="226">
        <f t="shared" si="0"/>
        <v>6619.7817235859548</v>
      </c>
      <c r="P5" s="226">
        <f t="shared" si="0"/>
        <v>7240.177568453505</v>
      </c>
      <c r="Q5" s="226">
        <f t="shared" si="0"/>
        <v>6767.1480147071616</v>
      </c>
      <c r="R5" s="226">
        <f t="shared" si="0"/>
        <v>6619.3897756157021</v>
      </c>
      <c r="S5" s="226">
        <f t="shared" si="0"/>
        <v>7077.8207875815779</v>
      </c>
      <c r="T5" s="226">
        <f t="shared" si="0"/>
        <v>7049.1763081620893</v>
      </c>
      <c r="U5" s="226">
        <f t="shared" si="0"/>
        <v>6094.6294362011122</v>
      </c>
      <c r="V5" s="226">
        <f t="shared" si="0"/>
        <v>4735.4939848059221</v>
      </c>
      <c r="W5" s="226">
        <f t="shared" si="0"/>
        <v>5312.6068418405057</v>
      </c>
      <c r="DA5" s="89"/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345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346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347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348</v>
      </c>
    </row>
    <row r="10" spans="1:105" ht="12" customHeight="1" x14ac:dyDescent="0.25">
      <c r="A10" s="56" t="s">
        <v>96</v>
      </c>
      <c r="B10" s="263">
        <v>4.9242557899872246</v>
      </c>
      <c r="C10" s="263">
        <v>3.9922969707079639</v>
      </c>
      <c r="D10" s="263">
        <v>3.4158608042136969</v>
      </c>
      <c r="E10" s="263">
        <v>3.1709151711412522</v>
      </c>
      <c r="F10" s="263">
        <v>4.016203434421965</v>
      </c>
      <c r="G10" s="263">
        <v>3.6558292761324491</v>
      </c>
      <c r="H10" s="263">
        <v>3.6138948093650818</v>
      </c>
      <c r="I10" s="263">
        <v>3.9748267061027192</v>
      </c>
      <c r="J10" s="263">
        <v>3.0568284286382998</v>
      </c>
      <c r="K10" s="263">
        <v>2.1307969191556899</v>
      </c>
      <c r="L10" s="263">
        <v>2.3008718027106219</v>
      </c>
      <c r="M10" s="263">
        <v>2.3610574723563031</v>
      </c>
      <c r="N10" s="263">
        <v>2.3567304579680162</v>
      </c>
      <c r="O10" s="263">
        <v>2.396072761745176</v>
      </c>
      <c r="P10" s="263">
        <v>2.5058258023815898</v>
      </c>
      <c r="Q10" s="263">
        <v>2.4208764674900971</v>
      </c>
      <c r="R10" s="263">
        <v>2.670072271293221</v>
      </c>
      <c r="S10" s="263">
        <v>3.2740962518776171</v>
      </c>
      <c r="T10" s="263">
        <v>3.293450443854133</v>
      </c>
      <c r="U10" s="263">
        <v>2.7275918437855839</v>
      </c>
      <c r="V10" s="263">
        <v>2.504689478953952</v>
      </c>
      <c r="W10" s="263">
        <v>2.7640323509565219</v>
      </c>
      <c r="DA10" s="68" t="s">
        <v>349</v>
      </c>
    </row>
    <row r="11" spans="1:105" ht="12" customHeight="1" x14ac:dyDescent="0.25">
      <c r="A11" s="37" t="s">
        <v>160</v>
      </c>
      <c r="B11" s="229">
        <v>0.1793010017342373</v>
      </c>
      <c r="C11" s="229">
        <v>5.9326465195143202E-2</v>
      </c>
      <c r="D11" s="229">
        <v>4.4042938168422183E-2</v>
      </c>
      <c r="E11" s="229">
        <v>4.2185434106501253E-2</v>
      </c>
      <c r="F11" s="229">
        <v>4.0934955196255798E-2</v>
      </c>
      <c r="G11" s="229">
        <v>2.5329199127894629E-2</v>
      </c>
      <c r="H11" s="229">
        <v>3.6957043677221552E-2</v>
      </c>
      <c r="I11" s="229">
        <v>2.5361098827212141E-2</v>
      </c>
      <c r="J11" s="229">
        <v>2.3818602423471041E-2</v>
      </c>
      <c r="K11" s="229">
        <v>2.1026695774103581E-2</v>
      </c>
      <c r="L11" s="229">
        <v>2.3006541329012149E-2</v>
      </c>
      <c r="M11" s="229">
        <v>2.265495412797567E-2</v>
      </c>
      <c r="N11" s="229">
        <v>1.139744503205214E-2</v>
      </c>
      <c r="O11" s="229">
        <v>1.2274927985511681E-2</v>
      </c>
      <c r="P11" s="229">
        <v>2.582775487968797E-2</v>
      </c>
      <c r="Q11" s="229">
        <v>2.528506333955691E-2</v>
      </c>
      <c r="R11" s="229">
        <v>2.5189647931893159E-2</v>
      </c>
      <c r="S11" s="229">
        <v>3.6841345327574479E-2</v>
      </c>
      <c r="T11" s="229">
        <v>3.7194721164702807E-2</v>
      </c>
      <c r="U11" s="229">
        <v>4.08346161949798E-2</v>
      </c>
      <c r="V11" s="229">
        <v>2.6219752010264809E-2</v>
      </c>
      <c r="W11" s="229">
        <v>2.67595942059955E-2</v>
      </c>
      <c r="DA11" s="69" t="s">
        <v>350</v>
      </c>
    </row>
    <row r="12" spans="1:105" ht="12" customHeight="1" x14ac:dyDescent="0.25">
      <c r="A12" s="37" t="s">
        <v>162</v>
      </c>
      <c r="B12" s="229">
        <v>4.7449547882529872</v>
      </c>
      <c r="C12" s="229">
        <v>3.932970505512821</v>
      </c>
      <c r="D12" s="229">
        <v>3.3718178660452751</v>
      </c>
      <c r="E12" s="229">
        <v>3.1287297370347509</v>
      </c>
      <c r="F12" s="229">
        <v>3.9752684792257091</v>
      </c>
      <c r="G12" s="229">
        <v>3.6305000770045539</v>
      </c>
      <c r="H12" s="229">
        <v>3.5769377656878598</v>
      </c>
      <c r="I12" s="229">
        <v>3.9494656072755072</v>
      </c>
      <c r="J12" s="229">
        <v>3.0330098262148288</v>
      </c>
      <c r="K12" s="229">
        <v>2.1097702233815858</v>
      </c>
      <c r="L12" s="229">
        <v>2.2778652613816091</v>
      </c>
      <c r="M12" s="229">
        <v>2.3384025182283268</v>
      </c>
      <c r="N12" s="229">
        <v>2.345333012935964</v>
      </c>
      <c r="O12" s="229">
        <v>2.3837978337596639</v>
      </c>
      <c r="P12" s="229">
        <v>2.4799980475019021</v>
      </c>
      <c r="Q12" s="229">
        <v>2.3955914041505402</v>
      </c>
      <c r="R12" s="229">
        <v>2.644882623361327</v>
      </c>
      <c r="S12" s="229">
        <v>3.2372549065500422</v>
      </c>
      <c r="T12" s="229">
        <v>3.25625572268943</v>
      </c>
      <c r="U12" s="229">
        <v>2.6867572275906042</v>
      </c>
      <c r="V12" s="229">
        <v>2.4784697269436871</v>
      </c>
      <c r="W12" s="229">
        <v>2.7372727567505271</v>
      </c>
      <c r="DA12" s="69" t="s">
        <v>351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352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353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354</v>
      </c>
    </row>
    <row r="16" spans="1:105" ht="12" customHeight="1" x14ac:dyDescent="0.25">
      <c r="A16" s="57" t="s">
        <v>167</v>
      </c>
      <c r="B16" s="264">
        <v>4147.7588755238694</v>
      </c>
      <c r="C16" s="264">
        <v>3477.6509485966249</v>
      </c>
      <c r="D16" s="264">
        <v>3292.6578419360608</v>
      </c>
      <c r="E16" s="264">
        <v>3438.1146900175222</v>
      </c>
      <c r="F16" s="264">
        <v>3553.9794044274099</v>
      </c>
      <c r="G16" s="264">
        <v>2423.3556322410518</v>
      </c>
      <c r="H16" s="264">
        <v>2404.2946006942739</v>
      </c>
      <c r="I16" s="264">
        <v>2955.4550179325611</v>
      </c>
      <c r="J16" s="264">
        <v>1828.1612910842409</v>
      </c>
      <c r="K16" s="264">
        <v>1014.47021280526</v>
      </c>
      <c r="L16" s="264">
        <v>1163.3802691331459</v>
      </c>
      <c r="M16" s="264">
        <v>1186.1250789438241</v>
      </c>
      <c r="N16" s="264">
        <v>1225.7187651984291</v>
      </c>
      <c r="O16" s="264">
        <v>1212.3535910412729</v>
      </c>
      <c r="P16" s="264">
        <v>1327.8761730702661</v>
      </c>
      <c r="Q16" s="264">
        <v>1179.739973513186</v>
      </c>
      <c r="R16" s="264">
        <v>1141.3224737606611</v>
      </c>
      <c r="S16" s="264">
        <v>1317.958225960175</v>
      </c>
      <c r="T16" s="264">
        <v>1180.333336914769</v>
      </c>
      <c r="U16" s="264">
        <v>1043.273202554923</v>
      </c>
      <c r="V16" s="264">
        <v>809.0522802763287</v>
      </c>
      <c r="W16" s="264">
        <v>898.06916533659876</v>
      </c>
      <c r="DA16" s="70" t="s">
        <v>355</v>
      </c>
    </row>
    <row r="17" spans="1:105" ht="12" customHeight="1" x14ac:dyDescent="0.25">
      <c r="A17" s="18" t="s">
        <v>30</v>
      </c>
      <c r="B17" s="233">
        <v>649.98215312494665</v>
      </c>
      <c r="C17" s="233">
        <v>518.87100674521253</v>
      </c>
      <c r="D17" s="233">
        <v>466.76238953367471</v>
      </c>
      <c r="E17" s="233">
        <v>465.76819905647727</v>
      </c>
      <c r="F17" s="233">
        <v>582.75907195649802</v>
      </c>
      <c r="G17" s="233">
        <v>356.21471418470219</v>
      </c>
      <c r="H17" s="233">
        <v>289.33380368520909</v>
      </c>
      <c r="I17" s="233">
        <v>342.44205663014827</v>
      </c>
      <c r="J17" s="233">
        <v>111.6284753925589</v>
      </c>
      <c r="K17" s="233">
        <v>125.6799063350683</v>
      </c>
      <c r="L17" s="233">
        <v>70.348962392459924</v>
      </c>
      <c r="M17" s="233">
        <v>72.494998074981183</v>
      </c>
      <c r="N17" s="233">
        <v>78.436738869759083</v>
      </c>
      <c r="O17" s="233">
        <v>63.044294610874843</v>
      </c>
      <c r="P17" s="233">
        <v>78.765846586543262</v>
      </c>
      <c r="Q17" s="233">
        <v>24.511249158516499</v>
      </c>
      <c r="R17" s="233">
        <v>19.395972054115528</v>
      </c>
      <c r="S17" s="233">
        <v>59.104595396430177</v>
      </c>
      <c r="T17" s="233">
        <v>72.233779254204634</v>
      </c>
      <c r="U17" s="233">
        <v>85.925959077640343</v>
      </c>
      <c r="V17" s="233">
        <v>42.283612631277457</v>
      </c>
      <c r="W17" s="233">
        <v>70.073593129086518</v>
      </c>
      <c r="DA17" s="71" t="s">
        <v>356</v>
      </c>
    </row>
    <row r="18" spans="1:105" ht="12" customHeight="1" x14ac:dyDescent="0.25">
      <c r="A18" s="18" t="s">
        <v>70</v>
      </c>
      <c r="B18" s="233">
        <v>7.7781668131411674</v>
      </c>
      <c r="C18" s="233">
        <v>4.6230682083790624</v>
      </c>
      <c r="D18" s="233">
        <v>0</v>
      </c>
      <c r="E18" s="233">
        <v>0</v>
      </c>
      <c r="F18" s="233">
        <v>0</v>
      </c>
      <c r="G18" s="233">
        <v>0</v>
      </c>
      <c r="H18" s="233">
        <v>0</v>
      </c>
      <c r="I18" s="233">
        <v>0</v>
      </c>
      <c r="J18" s="233">
        <v>0</v>
      </c>
      <c r="K18" s="233">
        <v>0</v>
      </c>
      <c r="L18" s="233">
        <v>0</v>
      </c>
      <c r="M18" s="233">
        <v>0</v>
      </c>
      <c r="N18" s="233">
        <v>0</v>
      </c>
      <c r="O18" s="233">
        <v>0</v>
      </c>
      <c r="P18" s="233">
        <v>0</v>
      </c>
      <c r="Q18" s="233">
        <v>0</v>
      </c>
      <c r="R18" s="233">
        <v>0</v>
      </c>
      <c r="S18" s="233">
        <v>0</v>
      </c>
      <c r="T18" s="233">
        <v>2.9202626497644509E-3</v>
      </c>
      <c r="U18" s="233">
        <v>0</v>
      </c>
      <c r="V18" s="233">
        <v>0</v>
      </c>
      <c r="W18" s="233">
        <v>0</v>
      </c>
      <c r="DA18" s="71" t="s">
        <v>357</v>
      </c>
    </row>
    <row r="19" spans="1:105" ht="12" customHeight="1" x14ac:dyDescent="0.25">
      <c r="A19" s="18" t="s">
        <v>162</v>
      </c>
      <c r="B19" s="233">
        <v>89.48852432252977</v>
      </c>
      <c r="C19" s="233">
        <v>71.963946057914555</v>
      </c>
      <c r="D19" s="233">
        <v>56.563416109425219</v>
      </c>
      <c r="E19" s="233">
        <v>50.541793411473343</v>
      </c>
      <c r="F19" s="233">
        <v>77.377797308320908</v>
      </c>
      <c r="G19" s="233">
        <v>90.462702441787158</v>
      </c>
      <c r="H19" s="233">
        <v>93.6567412117423</v>
      </c>
      <c r="I19" s="233">
        <v>94.635442740709095</v>
      </c>
      <c r="J19" s="233">
        <v>108.80020589034589</v>
      </c>
      <c r="K19" s="233">
        <v>87.023099489283808</v>
      </c>
      <c r="L19" s="233">
        <v>95.344273813492833</v>
      </c>
      <c r="M19" s="233">
        <v>100.5382825443384</v>
      </c>
      <c r="N19" s="233">
        <v>99.330429837874235</v>
      </c>
      <c r="O19" s="233">
        <v>103.3746333629788</v>
      </c>
      <c r="P19" s="233">
        <v>102.5515207696814</v>
      </c>
      <c r="Q19" s="233">
        <v>120.6652331266758</v>
      </c>
      <c r="R19" s="233">
        <v>144.56016764789581</v>
      </c>
      <c r="S19" s="233">
        <v>173.67535210299189</v>
      </c>
      <c r="T19" s="233">
        <v>180.72256200985211</v>
      </c>
      <c r="U19" s="233">
        <v>145.4755638148346</v>
      </c>
      <c r="V19" s="233">
        <v>146.45651860138159</v>
      </c>
      <c r="W19" s="233">
        <v>155.62604823475581</v>
      </c>
      <c r="DA19" s="71" t="s">
        <v>358</v>
      </c>
    </row>
    <row r="20" spans="1:105" ht="12" customHeight="1" x14ac:dyDescent="0.25">
      <c r="A20" s="18" t="s">
        <v>36</v>
      </c>
      <c r="B20" s="233">
        <v>3400.5100312632521</v>
      </c>
      <c r="C20" s="233">
        <v>2882.1929275851189</v>
      </c>
      <c r="D20" s="233">
        <v>2769.3320362929612</v>
      </c>
      <c r="E20" s="233">
        <v>2921.8046975495708</v>
      </c>
      <c r="F20" s="233">
        <v>2893.842535162591</v>
      </c>
      <c r="G20" s="233">
        <v>1976.678215614563</v>
      </c>
      <c r="H20" s="233">
        <v>2021.3040557973229</v>
      </c>
      <c r="I20" s="233">
        <v>2518.3775185617042</v>
      </c>
      <c r="J20" s="233">
        <v>1607.7326098013359</v>
      </c>
      <c r="K20" s="233">
        <v>801.76720698090799</v>
      </c>
      <c r="L20" s="233">
        <v>997.68703292719306</v>
      </c>
      <c r="M20" s="233">
        <v>1013.091798324504</v>
      </c>
      <c r="N20" s="233">
        <v>1047.951596490796</v>
      </c>
      <c r="O20" s="233">
        <v>1045.9346630674199</v>
      </c>
      <c r="P20" s="233">
        <v>1146.558805714041</v>
      </c>
      <c r="Q20" s="233">
        <v>1034.5634912279929</v>
      </c>
      <c r="R20" s="233">
        <v>977.3663340586495</v>
      </c>
      <c r="S20" s="233">
        <v>1085.1782784607531</v>
      </c>
      <c r="T20" s="233">
        <v>927.37407538806269</v>
      </c>
      <c r="U20" s="233">
        <v>811.8716796624476</v>
      </c>
      <c r="V20" s="233">
        <v>620.31214904366971</v>
      </c>
      <c r="W20" s="233">
        <v>672.3695239727565</v>
      </c>
      <c r="DA20" s="71" t="s">
        <v>359</v>
      </c>
    </row>
    <row r="21" spans="1:105" ht="12" customHeight="1" x14ac:dyDescent="0.25">
      <c r="A21" s="18" t="s">
        <v>38</v>
      </c>
      <c r="B21" s="233">
        <v>0</v>
      </c>
      <c r="C21" s="233">
        <v>0</v>
      </c>
      <c r="D21" s="233">
        <v>0</v>
      </c>
      <c r="E21" s="233">
        <v>0</v>
      </c>
      <c r="F21" s="233">
        <v>0</v>
      </c>
      <c r="G21" s="233">
        <v>0</v>
      </c>
      <c r="H21" s="233">
        <v>0</v>
      </c>
      <c r="I21" s="233">
        <v>0</v>
      </c>
      <c r="J21" s="233">
        <v>0</v>
      </c>
      <c r="K21" s="233">
        <v>0</v>
      </c>
      <c r="L21" s="233">
        <v>0</v>
      </c>
      <c r="M21" s="233">
        <v>0</v>
      </c>
      <c r="N21" s="233">
        <v>0</v>
      </c>
      <c r="O21" s="233">
        <v>0</v>
      </c>
      <c r="P21" s="233">
        <v>0</v>
      </c>
      <c r="Q21" s="233">
        <v>0</v>
      </c>
      <c r="R21" s="233">
        <v>0</v>
      </c>
      <c r="S21" s="233">
        <v>0</v>
      </c>
      <c r="T21" s="233">
        <v>0</v>
      </c>
      <c r="U21" s="233">
        <v>0</v>
      </c>
      <c r="V21" s="233">
        <v>0</v>
      </c>
      <c r="W21" s="233">
        <v>0</v>
      </c>
      <c r="DA21" s="71" t="s">
        <v>360</v>
      </c>
    </row>
    <row r="22" spans="1:105" ht="12" customHeight="1" x14ac:dyDescent="0.25">
      <c r="A22" s="57" t="s">
        <v>174</v>
      </c>
      <c r="B22" s="264">
        <v>7803.569455013233</v>
      </c>
      <c r="C22" s="264">
        <v>6561.0077741459227</v>
      </c>
      <c r="D22" s="264">
        <v>6231.887100791977</v>
      </c>
      <c r="E22" s="264">
        <v>6556.5499098931496</v>
      </c>
      <c r="F22" s="264">
        <v>6903.6421714689313</v>
      </c>
      <c r="G22" s="264">
        <v>4840.026956731147</v>
      </c>
      <c r="H22" s="264">
        <v>4767.4469485748214</v>
      </c>
      <c r="I22" s="264">
        <v>5621.2264244619837</v>
      </c>
      <c r="J22" s="264">
        <v>3787.4243392121161</v>
      </c>
      <c r="K22" s="264">
        <v>2166.430126591802</v>
      </c>
      <c r="L22" s="264">
        <v>2549.5359250574838</v>
      </c>
      <c r="M22" s="264">
        <v>2750.3984871952671</v>
      </c>
      <c r="N22" s="264">
        <v>2875.7351534233999</v>
      </c>
      <c r="O22" s="264">
        <v>2900.0182422257112</v>
      </c>
      <c r="P22" s="264">
        <v>3058.0702293458048</v>
      </c>
      <c r="Q22" s="264">
        <v>2927.162121499528</v>
      </c>
      <c r="R22" s="264">
        <v>2772.007492130615</v>
      </c>
      <c r="S22" s="264">
        <v>3195.8297592735262</v>
      </c>
      <c r="T22" s="264">
        <v>2871.77577095572</v>
      </c>
      <c r="U22" s="264">
        <v>2394.44604884707</v>
      </c>
      <c r="V22" s="264">
        <v>1873.563679787452</v>
      </c>
      <c r="W22" s="264">
        <v>2067.6543894359488</v>
      </c>
      <c r="DA22" s="70" t="s">
        <v>361</v>
      </c>
    </row>
    <row r="23" spans="1:105" ht="12" customHeight="1" x14ac:dyDescent="0.25">
      <c r="A23" s="18" t="s">
        <v>30</v>
      </c>
      <c r="B23" s="233">
        <v>868.50966902722007</v>
      </c>
      <c r="C23" s="233">
        <v>716.05323359932174</v>
      </c>
      <c r="D23" s="233">
        <v>574.81668349710776</v>
      </c>
      <c r="E23" s="233">
        <v>575.11899081210845</v>
      </c>
      <c r="F23" s="233">
        <v>740.11752554308373</v>
      </c>
      <c r="G23" s="233">
        <v>474.53788379491891</v>
      </c>
      <c r="H23" s="233">
        <v>411.27788002091478</v>
      </c>
      <c r="I23" s="233">
        <v>590.54582242621632</v>
      </c>
      <c r="J23" s="233">
        <v>194.48048132322589</v>
      </c>
      <c r="K23" s="233">
        <v>233.75535438176809</v>
      </c>
      <c r="L23" s="233">
        <v>135.0697701317934</v>
      </c>
      <c r="M23" s="233">
        <v>117.9630765947437</v>
      </c>
      <c r="N23" s="233">
        <v>118.9263732562809</v>
      </c>
      <c r="O23" s="233">
        <v>92.685910975787849</v>
      </c>
      <c r="P23" s="233">
        <v>120.2664105466727</v>
      </c>
      <c r="Q23" s="233">
        <v>35.6204488188909</v>
      </c>
      <c r="R23" s="233">
        <v>31.354441587315169</v>
      </c>
      <c r="S23" s="233">
        <v>87.626878061308403</v>
      </c>
      <c r="T23" s="233">
        <v>117.9432210750407</v>
      </c>
      <c r="U23" s="233">
        <v>187.7136212634197</v>
      </c>
      <c r="V23" s="233">
        <v>94.752823906201698</v>
      </c>
      <c r="W23" s="233">
        <v>155.1056778039578</v>
      </c>
      <c r="DA23" s="71" t="s">
        <v>362</v>
      </c>
    </row>
    <row r="24" spans="1:105" ht="12" customHeight="1" x14ac:dyDescent="0.25">
      <c r="A24" s="18" t="s">
        <v>40</v>
      </c>
      <c r="B24" s="233">
        <v>2261.3116085990032</v>
      </c>
      <c r="C24" s="233">
        <v>1761.7741019990681</v>
      </c>
      <c r="D24" s="233">
        <v>2176.987427998431</v>
      </c>
      <c r="E24" s="233">
        <v>2311.251379798784</v>
      </c>
      <c r="F24" s="233">
        <v>2390.0059721988341</v>
      </c>
      <c r="G24" s="233">
        <v>1611.7098557988991</v>
      </c>
      <c r="H24" s="233">
        <v>1349.8262843986131</v>
      </c>
      <c r="I24" s="233">
        <v>524.50544519948835</v>
      </c>
      <c r="J24" s="233">
        <v>602.37960419951537</v>
      </c>
      <c r="K24" s="233">
        <v>279.59036819939053</v>
      </c>
      <c r="L24" s="233">
        <v>315.84973859967141</v>
      </c>
      <c r="M24" s="233">
        <v>820.34859059854887</v>
      </c>
      <c r="N24" s="233">
        <v>1017.291145198357</v>
      </c>
      <c r="O24" s="233">
        <v>1117.650817798296</v>
      </c>
      <c r="P24" s="233">
        <v>1030.5556667981209</v>
      </c>
      <c r="Q24" s="233">
        <v>1212.7302263986139</v>
      </c>
      <c r="R24" s="233">
        <v>927.00953399911896</v>
      </c>
      <c r="S24" s="233">
        <v>1241.8604615988149</v>
      </c>
      <c r="T24" s="233">
        <v>944.52902939919625</v>
      </c>
      <c r="U24" s="233">
        <v>115.31419019982231</v>
      </c>
      <c r="V24" s="233">
        <v>60.568444199940828</v>
      </c>
      <c r="W24" s="233">
        <v>79.806751199908035</v>
      </c>
      <c r="DA24" s="71" t="s">
        <v>363</v>
      </c>
    </row>
    <row r="25" spans="1:105" ht="12" customHeight="1" x14ac:dyDescent="0.25">
      <c r="A25" s="18" t="s">
        <v>70</v>
      </c>
      <c r="B25" s="233">
        <v>10.393228571032999</v>
      </c>
      <c r="C25" s="233">
        <v>6.3799343126249806</v>
      </c>
      <c r="D25" s="233">
        <v>0</v>
      </c>
      <c r="E25" s="233">
        <v>0</v>
      </c>
      <c r="F25" s="233">
        <v>0</v>
      </c>
      <c r="G25" s="233">
        <v>0</v>
      </c>
      <c r="H25" s="233">
        <v>0</v>
      </c>
      <c r="I25" s="233">
        <v>0</v>
      </c>
      <c r="J25" s="233">
        <v>0</v>
      </c>
      <c r="K25" s="233">
        <v>0</v>
      </c>
      <c r="L25" s="233">
        <v>0</v>
      </c>
      <c r="M25" s="233">
        <v>0</v>
      </c>
      <c r="N25" s="233">
        <v>0</v>
      </c>
      <c r="O25" s="233">
        <v>0</v>
      </c>
      <c r="P25" s="233">
        <v>0</v>
      </c>
      <c r="Q25" s="233">
        <v>0</v>
      </c>
      <c r="R25" s="233">
        <v>0</v>
      </c>
      <c r="S25" s="233">
        <v>0</v>
      </c>
      <c r="T25" s="233">
        <v>4.7682010667925052E-3</v>
      </c>
      <c r="U25" s="233">
        <v>0</v>
      </c>
      <c r="V25" s="233">
        <v>0</v>
      </c>
      <c r="W25" s="233">
        <v>0</v>
      </c>
      <c r="DA25" s="71" t="s">
        <v>364</v>
      </c>
    </row>
    <row r="26" spans="1:105" ht="12" customHeight="1" x14ac:dyDescent="0.25">
      <c r="A26" s="18" t="s">
        <v>162</v>
      </c>
      <c r="B26" s="233">
        <v>119.57505028011769</v>
      </c>
      <c r="C26" s="233">
        <v>99.311805068037387</v>
      </c>
      <c r="D26" s="233">
        <v>69.657701615097665</v>
      </c>
      <c r="E26" s="233">
        <v>62.40774977665658</v>
      </c>
      <c r="F26" s="233">
        <v>98.271595641644055</v>
      </c>
      <c r="G26" s="233">
        <v>120.51152765361731</v>
      </c>
      <c r="H26" s="233">
        <v>133.1297811891377</v>
      </c>
      <c r="I26" s="233">
        <v>163.20006343245669</v>
      </c>
      <c r="J26" s="233">
        <v>189.55303595439989</v>
      </c>
      <c r="K26" s="233">
        <v>161.85654535964071</v>
      </c>
      <c r="L26" s="233">
        <v>183.06068361786569</v>
      </c>
      <c r="M26" s="233">
        <v>163.5948057025293</v>
      </c>
      <c r="N26" s="233">
        <v>150.60554460609151</v>
      </c>
      <c r="O26" s="233">
        <v>151.97841651134951</v>
      </c>
      <c r="P26" s="233">
        <v>156.5844059775427</v>
      </c>
      <c r="Q26" s="233">
        <v>175.35417036527861</v>
      </c>
      <c r="R26" s="233">
        <v>233.68786672419901</v>
      </c>
      <c r="S26" s="233">
        <v>257.48638999909059</v>
      </c>
      <c r="T26" s="233">
        <v>295.08356484248361</v>
      </c>
      <c r="U26" s="233">
        <v>317.80552911077518</v>
      </c>
      <c r="V26" s="233">
        <v>328.19259881988017</v>
      </c>
      <c r="W26" s="233">
        <v>344.47332607786171</v>
      </c>
      <c r="DA26" s="71" t="s">
        <v>365</v>
      </c>
    </row>
    <row r="27" spans="1:105" ht="12" customHeight="1" x14ac:dyDescent="0.25">
      <c r="A27" s="18" t="s">
        <v>36</v>
      </c>
      <c r="B27" s="233">
        <v>4543.7798985358586</v>
      </c>
      <c r="C27" s="233">
        <v>3977.4886991668709</v>
      </c>
      <c r="D27" s="233">
        <v>3410.4252876813412</v>
      </c>
      <c r="E27" s="233">
        <v>3607.7717895055998</v>
      </c>
      <c r="F27" s="233">
        <v>3675.2470780853691</v>
      </c>
      <c r="G27" s="233">
        <v>2633.2676894837109</v>
      </c>
      <c r="H27" s="233">
        <v>2873.2130029661562</v>
      </c>
      <c r="I27" s="233">
        <v>4342.975093403822</v>
      </c>
      <c r="J27" s="233">
        <v>2801.0112177349752</v>
      </c>
      <c r="K27" s="233">
        <v>1491.227858651002</v>
      </c>
      <c r="L27" s="233">
        <v>1915.5557327081531</v>
      </c>
      <c r="M27" s="233">
        <v>1648.4920142994449</v>
      </c>
      <c r="N27" s="233">
        <v>1588.9120903626711</v>
      </c>
      <c r="O27" s="233">
        <v>1537.7030969402781</v>
      </c>
      <c r="P27" s="233">
        <v>1750.6637460234681</v>
      </c>
      <c r="Q27" s="233">
        <v>1503.4572759167449</v>
      </c>
      <c r="R27" s="233">
        <v>1579.955649819982</v>
      </c>
      <c r="S27" s="233">
        <v>1608.856029614311</v>
      </c>
      <c r="T27" s="233">
        <v>1514.2151874379331</v>
      </c>
      <c r="U27" s="233">
        <v>1773.6127082730529</v>
      </c>
      <c r="V27" s="233">
        <v>1390.049812861429</v>
      </c>
      <c r="W27" s="233">
        <v>1488.2686343542209</v>
      </c>
      <c r="DA27" s="71" t="s">
        <v>366</v>
      </c>
    </row>
    <row r="28" spans="1:105" ht="12" customHeight="1" x14ac:dyDescent="0.25">
      <c r="A28" s="57" t="s">
        <v>181</v>
      </c>
      <c r="B28" s="264">
        <v>552.49130912838211</v>
      </c>
      <c r="C28" s="264">
        <v>443.53662225758819</v>
      </c>
      <c r="D28" s="264">
        <v>365.83381556078859</v>
      </c>
      <c r="E28" s="264">
        <v>339.08718915150359</v>
      </c>
      <c r="F28" s="264">
        <v>427.52826417623442</v>
      </c>
      <c r="G28" s="264">
        <v>386.95691716429218</v>
      </c>
      <c r="H28" s="264">
        <v>382.51829852059109</v>
      </c>
      <c r="I28" s="264">
        <v>420.72169466375323</v>
      </c>
      <c r="J28" s="264">
        <v>324.27989357349992</v>
      </c>
      <c r="K28" s="264">
        <v>226.13350531386391</v>
      </c>
      <c r="L28" s="264">
        <v>244.24032586960561</v>
      </c>
      <c r="M28" s="264">
        <v>250.60548489371311</v>
      </c>
      <c r="N28" s="264">
        <v>250.85239456315949</v>
      </c>
      <c r="O28" s="264">
        <v>254.38206609669669</v>
      </c>
      <c r="P28" s="264">
        <v>266.04122777397828</v>
      </c>
      <c r="Q28" s="264">
        <v>257.05023241160239</v>
      </c>
      <c r="R28" s="264">
        <v>283.39702150692671</v>
      </c>
      <c r="S28" s="264">
        <v>347.26371241238348</v>
      </c>
      <c r="T28" s="264">
        <v>349.43840123563768</v>
      </c>
      <c r="U28" s="264">
        <v>289.58335748913458</v>
      </c>
      <c r="V28" s="264">
        <v>265.73431960440968</v>
      </c>
      <c r="W28" s="264">
        <v>293.27311449347121</v>
      </c>
      <c r="DA28" s="70" t="s">
        <v>367</v>
      </c>
    </row>
    <row r="29" spans="1:105" ht="12" customHeight="1" x14ac:dyDescent="0.25">
      <c r="A29" s="60" t="s">
        <v>183</v>
      </c>
      <c r="B29" s="265">
        <v>552.49130912838211</v>
      </c>
      <c r="C29" s="265">
        <v>443.53662225758819</v>
      </c>
      <c r="D29" s="265">
        <v>365.83381556078859</v>
      </c>
      <c r="E29" s="265">
        <v>339.08718915150359</v>
      </c>
      <c r="F29" s="265">
        <v>427.52826417623442</v>
      </c>
      <c r="G29" s="265">
        <v>386.95691716429218</v>
      </c>
      <c r="H29" s="265">
        <v>382.51829852059109</v>
      </c>
      <c r="I29" s="265">
        <v>420.72169466375323</v>
      </c>
      <c r="J29" s="265">
        <v>324.27989357349992</v>
      </c>
      <c r="K29" s="265">
        <v>226.13350531386391</v>
      </c>
      <c r="L29" s="265">
        <v>244.24032586960561</v>
      </c>
      <c r="M29" s="265">
        <v>250.60548489371311</v>
      </c>
      <c r="N29" s="265">
        <v>250.85239456315949</v>
      </c>
      <c r="O29" s="265">
        <v>254.38206609669669</v>
      </c>
      <c r="P29" s="265">
        <v>266.04122777397828</v>
      </c>
      <c r="Q29" s="265">
        <v>257.05023241160239</v>
      </c>
      <c r="R29" s="265">
        <v>283.39702150692671</v>
      </c>
      <c r="S29" s="265">
        <v>347.26371241238348</v>
      </c>
      <c r="T29" s="265">
        <v>349.43840123563768</v>
      </c>
      <c r="U29" s="265">
        <v>289.58335748913458</v>
      </c>
      <c r="V29" s="265">
        <v>265.73431960440968</v>
      </c>
      <c r="W29" s="265">
        <v>293.27311449347121</v>
      </c>
      <c r="DA29" s="72" t="s">
        <v>368</v>
      </c>
    </row>
    <row r="30" spans="1:105" ht="12" customHeight="1" x14ac:dyDescent="0.25">
      <c r="A30" s="59" t="s">
        <v>33</v>
      </c>
      <c r="B30" s="233">
        <v>5.7690100864938492</v>
      </c>
      <c r="C30" s="233">
        <v>5.7644199955440616</v>
      </c>
      <c r="D30" s="233">
        <v>7.2595787548782553</v>
      </c>
      <c r="E30" s="233">
        <v>5.5733242523630144</v>
      </c>
      <c r="F30" s="233">
        <v>4.0656705452880368</v>
      </c>
      <c r="G30" s="233">
        <v>0</v>
      </c>
      <c r="H30" s="233">
        <v>0</v>
      </c>
      <c r="I30" s="233">
        <v>0</v>
      </c>
      <c r="J30" s="233">
        <v>1.185397372284652</v>
      </c>
      <c r="K30" s="233">
        <v>1.010059554148613</v>
      </c>
      <c r="L30" s="233">
        <v>1.1054773750580491</v>
      </c>
      <c r="M30" s="233">
        <v>1.08864398282061</v>
      </c>
      <c r="N30" s="233">
        <v>2.1873107563278849</v>
      </c>
      <c r="O30" s="233">
        <v>1.1797372616701951</v>
      </c>
      <c r="P30" s="233">
        <v>1.24122865336148</v>
      </c>
      <c r="Q30" s="233">
        <v>1.2236701587867489</v>
      </c>
      <c r="R30" s="233">
        <v>1.2190995526854149</v>
      </c>
      <c r="S30" s="233">
        <v>1.169895715932237</v>
      </c>
      <c r="T30" s="233">
        <v>1.382716227610667</v>
      </c>
      <c r="U30" s="233">
        <v>1.3787912184470901</v>
      </c>
      <c r="V30" s="233">
        <v>1.005647835850201</v>
      </c>
      <c r="W30" s="233">
        <v>1.144193830571459</v>
      </c>
      <c r="DA30" s="71" t="s">
        <v>369</v>
      </c>
    </row>
    <row r="31" spans="1:105" ht="12" customHeight="1" x14ac:dyDescent="0.25">
      <c r="A31" s="59" t="s">
        <v>160</v>
      </c>
      <c r="B31" s="233">
        <v>18.368703702405799</v>
      </c>
      <c r="C31" s="233">
        <v>6.1181960559716728</v>
      </c>
      <c r="D31" s="233">
        <v>4.6233332813065928</v>
      </c>
      <c r="E31" s="233">
        <v>4.4370241434883599</v>
      </c>
      <c r="F31" s="233">
        <v>4.3161215761641154</v>
      </c>
      <c r="G31" s="233">
        <v>2.6810083481632159</v>
      </c>
      <c r="H31" s="233">
        <v>3.9117755804977672</v>
      </c>
      <c r="I31" s="233">
        <v>2.6843848212898371</v>
      </c>
      <c r="J31" s="233">
        <v>2.517530679226422</v>
      </c>
      <c r="K31" s="233">
        <v>2.2215172938597512</v>
      </c>
      <c r="L31" s="233">
        <v>2.431118471625874</v>
      </c>
      <c r="M31" s="233">
        <v>2.3941783083121071</v>
      </c>
      <c r="N31" s="233">
        <v>1.2025756337543221</v>
      </c>
      <c r="O31" s="233">
        <v>1.2971393865143139</v>
      </c>
      <c r="P31" s="233">
        <v>2.7293156064275381</v>
      </c>
      <c r="Q31" s="233">
        <v>2.6720036802249609</v>
      </c>
      <c r="R31" s="233">
        <v>2.6620861856813698</v>
      </c>
      <c r="S31" s="233">
        <v>3.8943759852325899</v>
      </c>
      <c r="T31" s="233">
        <v>3.9307187251777829</v>
      </c>
      <c r="U31" s="233">
        <v>4.3146935184299826</v>
      </c>
      <c r="V31" s="233">
        <v>2.7712497625363461</v>
      </c>
      <c r="W31" s="233">
        <v>2.828205455001064</v>
      </c>
      <c r="DA31" s="71" t="s">
        <v>370</v>
      </c>
    </row>
    <row r="32" spans="1:105" ht="12" customHeight="1" x14ac:dyDescent="0.25">
      <c r="A32" s="59" t="s">
        <v>70</v>
      </c>
      <c r="B32" s="233">
        <v>42.251076425958992</v>
      </c>
      <c r="C32" s="233">
        <v>26.056191538844359</v>
      </c>
      <c r="D32" s="233">
        <v>0</v>
      </c>
      <c r="E32" s="233">
        <v>0</v>
      </c>
      <c r="F32" s="233">
        <v>0</v>
      </c>
      <c r="G32" s="233">
        <v>0</v>
      </c>
      <c r="H32" s="233">
        <v>0</v>
      </c>
      <c r="I32" s="233">
        <v>0</v>
      </c>
      <c r="J32" s="233">
        <v>0</v>
      </c>
      <c r="K32" s="233">
        <v>0</v>
      </c>
      <c r="L32" s="233">
        <v>0</v>
      </c>
      <c r="M32" s="233">
        <v>0</v>
      </c>
      <c r="N32" s="233">
        <v>0</v>
      </c>
      <c r="O32" s="233">
        <v>0</v>
      </c>
      <c r="P32" s="233">
        <v>0</v>
      </c>
      <c r="Q32" s="233">
        <v>0</v>
      </c>
      <c r="R32" s="233">
        <v>0</v>
      </c>
      <c r="S32" s="233">
        <v>0</v>
      </c>
      <c r="T32" s="233">
        <v>5.5605622032425554E-3</v>
      </c>
      <c r="U32" s="233">
        <v>0</v>
      </c>
      <c r="V32" s="233">
        <v>0</v>
      </c>
      <c r="W32" s="233">
        <v>0</v>
      </c>
      <c r="DA32" s="71" t="s">
        <v>371</v>
      </c>
    </row>
    <row r="33" spans="1:105" ht="12" customHeight="1" x14ac:dyDescent="0.25">
      <c r="A33" s="59" t="s">
        <v>162</v>
      </c>
      <c r="B33" s="233">
        <v>486.10251891352351</v>
      </c>
      <c r="C33" s="233">
        <v>405.59781466722808</v>
      </c>
      <c r="D33" s="233">
        <v>353.95090352460369</v>
      </c>
      <c r="E33" s="233">
        <v>329.0768407556522</v>
      </c>
      <c r="F33" s="233">
        <v>419.14647205478218</v>
      </c>
      <c r="G33" s="233">
        <v>384.27590881612889</v>
      </c>
      <c r="H33" s="233">
        <v>378.60652294009338</v>
      </c>
      <c r="I33" s="233">
        <v>418.03730984246329</v>
      </c>
      <c r="J33" s="233">
        <v>320.57696552198883</v>
      </c>
      <c r="K33" s="233">
        <v>222.90192846585549</v>
      </c>
      <c r="L33" s="233">
        <v>240.70373002292169</v>
      </c>
      <c r="M33" s="233">
        <v>247.12266260258039</v>
      </c>
      <c r="N33" s="233">
        <v>247.46250817307731</v>
      </c>
      <c r="O33" s="233">
        <v>251.9051894485122</v>
      </c>
      <c r="P33" s="233">
        <v>262.07068351418928</v>
      </c>
      <c r="Q33" s="233">
        <v>253.1545585725907</v>
      </c>
      <c r="R33" s="233">
        <v>279.5158357685599</v>
      </c>
      <c r="S33" s="233">
        <v>342.19944071121859</v>
      </c>
      <c r="T33" s="233">
        <v>344.119405720646</v>
      </c>
      <c r="U33" s="233">
        <v>283.88987275225747</v>
      </c>
      <c r="V33" s="233">
        <v>261.95742200602319</v>
      </c>
      <c r="W33" s="233">
        <v>289.30071520789858</v>
      </c>
      <c r="DA33" s="71" t="s">
        <v>372</v>
      </c>
    </row>
    <row r="34" spans="1:105" ht="12" customHeight="1" x14ac:dyDescent="0.25">
      <c r="A34" s="60" t="s">
        <v>189</v>
      </c>
      <c r="B34" s="265">
        <v>0</v>
      </c>
      <c r="C34" s="265">
        <v>0</v>
      </c>
      <c r="D34" s="265">
        <v>0</v>
      </c>
      <c r="E34" s="265">
        <v>0</v>
      </c>
      <c r="F34" s="265">
        <v>0</v>
      </c>
      <c r="G34" s="265">
        <v>0</v>
      </c>
      <c r="H34" s="265">
        <v>0</v>
      </c>
      <c r="I34" s="265">
        <v>0</v>
      </c>
      <c r="J34" s="265">
        <v>0</v>
      </c>
      <c r="K34" s="265">
        <v>0</v>
      </c>
      <c r="L34" s="265">
        <v>0</v>
      </c>
      <c r="M34" s="265">
        <v>0</v>
      </c>
      <c r="N34" s="265">
        <v>0</v>
      </c>
      <c r="O34" s="265">
        <v>0</v>
      </c>
      <c r="P34" s="265">
        <v>0</v>
      </c>
      <c r="Q34" s="265">
        <v>0</v>
      </c>
      <c r="R34" s="265">
        <v>0</v>
      </c>
      <c r="S34" s="265">
        <v>0</v>
      </c>
      <c r="T34" s="265">
        <v>0</v>
      </c>
      <c r="U34" s="265">
        <v>0</v>
      </c>
      <c r="V34" s="265">
        <v>0</v>
      </c>
      <c r="W34" s="265">
        <v>0</v>
      </c>
      <c r="DA34" s="72" t="s">
        <v>373</v>
      </c>
    </row>
    <row r="35" spans="1:105" ht="12" customHeight="1" x14ac:dyDescent="0.25">
      <c r="A35" s="57" t="s">
        <v>191</v>
      </c>
      <c r="B35" s="264">
        <f t="shared" ref="B35:W35" si="1">B36+B40+B51</f>
        <v>841.10575941596289</v>
      </c>
      <c r="C35" s="264">
        <f t="shared" si="1"/>
        <v>634.41238305011575</v>
      </c>
      <c r="D35" s="264">
        <f t="shared" si="1"/>
        <v>540.92839126545516</v>
      </c>
      <c r="E35" s="264">
        <f t="shared" si="1"/>
        <v>553.6291270841383</v>
      </c>
      <c r="F35" s="264">
        <f t="shared" si="1"/>
        <v>957.1035967212681</v>
      </c>
      <c r="G35" s="264">
        <f t="shared" si="1"/>
        <v>689.74819948986215</v>
      </c>
      <c r="H35" s="264">
        <f t="shared" si="1"/>
        <v>687.90108419593162</v>
      </c>
      <c r="I35" s="264">
        <f t="shared" si="1"/>
        <v>821.86448428678739</v>
      </c>
      <c r="J35" s="264">
        <f t="shared" si="1"/>
        <v>557.14860842119356</v>
      </c>
      <c r="K35" s="264">
        <f t="shared" si="1"/>
        <v>320.35096921629309</v>
      </c>
      <c r="L35" s="264">
        <f t="shared" si="1"/>
        <v>338.94152529972689</v>
      </c>
      <c r="M35" s="264">
        <f t="shared" si="1"/>
        <v>363.83552712723883</v>
      </c>
      <c r="N35" s="264">
        <f t="shared" si="1"/>
        <v>367.99311125137439</v>
      </c>
      <c r="O35" s="264">
        <f t="shared" si="1"/>
        <v>374.00013722705387</v>
      </c>
      <c r="P35" s="264">
        <f t="shared" si="1"/>
        <v>403.66195761124021</v>
      </c>
      <c r="Q35" s="264">
        <f t="shared" si="1"/>
        <v>297.94755668795426</v>
      </c>
      <c r="R35" s="264">
        <f t="shared" si="1"/>
        <v>311.0372247036828</v>
      </c>
      <c r="S35" s="264">
        <f t="shared" si="1"/>
        <v>369.75355378850168</v>
      </c>
      <c r="T35" s="264">
        <f t="shared" si="1"/>
        <v>349.2582517447845</v>
      </c>
      <c r="U35" s="264">
        <f t="shared" si="1"/>
        <v>298.25856959923522</v>
      </c>
      <c r="V35" s="264">
        <f t="shared" si="1"/>
        <v>252.9340697499461</v>
      </c>
      <c r="W35" s="264">
        <f t="shared" si="1"/>
        <v>287.37056432687007</v>
      </c>
      <c r="DA35" s="70"/>
    </row>
    <row r="36" spans="1:105" ht="12" customHeight="1" x14ac:dyDescent="0.25">
      <c r="A36" s="60" t="s">
        <v>192</v>
      </c>
      <c r="B36" s="265">
        <v>257.73115799284727</v>
      </c>
      <c r="C36" s="265">
        <v>209.29990087754501</v>
      </c>
      <c r="D36" s="265">
        <v>179.72582351601611</v>
      </c>
      <c r="E36" s="265">
        <v>166.58581498423169</v>
      </c>
      <c r="F36" s="265">
        <v>210.0349013326213</v>
      </c>
      <c r="G36" s="265">
        <v>190.1031223588873</v>
      </c>
      <c r="H36" s="265">
        <v>187.92253008698421</v>
      </c>
      <c r="I36" s="265">
        <v>206.69098871734141</v>
      </c>
      <c r="J36" s="265">
        <v>159.31132783021519</v>
      </c>
      <c r="K36" s="265">
        <v>111.0942420803753</v>
      </c>
      <c r="L36" s="265">
        <v>119.9897107254728</v>
      </c>
      <c r="M36" s="265">
        <v>123.1167684187713</v>
      </c>
      <c r="N36" s="265">
        <v>123.2380695172149</v>
      </c>
      <c r="O36" s="265">
        <v>124.9721167707024</v>
      </c>
      <c r="P36" s="265">
        <v>130.69999742258699</v>
      </c>
      <c r="Q36" s="265">
        <v>126.2829261268277</v>
      </c>
      <c r="R36" s="265">
        <v>139.2265036905948</v>
      </c>
      <c r="S36" s="265">
        <v>170.60275468212939</v>
      </c>
      <c r="T36" s="265">
        <v>171.6693949007487</v>
      </c>
      <c r="U36" s="265">
        <v>142.2657096952249</v>
      </c>
      <c r="V36" s="265">
        <v>130.5492204272048</v>
      </c>
      <c r="W36" s="265">
        <v>144.0784032953554</v>
      </c>
      <c r="DA36" s="72" t="s">
        <v>374</v>
      </c>
    </row>
    <row r="37" spans="1:105" ht="12" customHeight="1" x14ac:dyDescent="0.25">
      <c r="A37" s="59" t="s">
        <v>33</v>
      </c>
      <c r="B37" s="233">
        <v>2.9140266775701749</v>
      </c>
      <c r="C37" s="233">
        <v>2.8899379345920129</v>
      </c>
      <c r="D37" s="233">
        <v>3.5664657410082121</v>
      </c>
      <c r="E37" s="233">
        <v>2.7380473000896912</v>
      </c>
      <c r="F37" s="233">
        <v>1.997371363214741</v>
      </c>
      <c r="G37" s="233">
        <v>0</v>
      </c>
      <c r="H37" s="233">
        <v>0</v>
      </c>
      <c r="I37" s="233">
        <v>0</v>
      </c>
      <c r="J37" s="233">
        <v>0.58235873739829236</v>
      </c>
      <c r="K37" s="233">
        <v>0.49621925980600112</v>
      </c>
      <c r="L37" s="233">
        <v>0.54309586254641218</v>
      </c>
      <c r="M37" s="233">
        <v>0.53482600023801929</v>
      </c>
      <c r="N37" s="233">
        <v>1.074575969320549</v>
      </c>
      <c r="O37" s="233">
        <v>0.57957805393463946</v>
      </c>
      <c r="P37" s="233">
        <v>0.60978737450802845</v>
      </c>
      <c r="Q37" s="233">
        <v>0.60116128593196949</v>
      </c>
      <c r="R37" s="233">
        <v>0.59891585122749746</v>
      </c>
      <c r="S37" s="233">
        <v>0.5747431266064652</v>
      </c>
      <c r="T37" s="233">
        <v>0.67930094279605913</v>
      </c>
      <c r="U37" s="233">
        <v>0.67736873042256596</v>
      </c>
      <c r="V37" s="233">
        <v>0.49405188306121478</v>
      </c>
      <c r="W37" s="233">
        <v>0.56211637556296468</v>
      </c>
      <c r="DA37" s="71" t="s">
        <v>375</v>
      </c>
    </row>
    <row r="38" spans="1:105" ht="12" customHeight="1" x14ac:dyDescent="0.25">
      <c r="A38" s="59" t="s">
        <v>160</v>
      </c>
      <c r="B38" s="233">
        <v>9.2783496334158571</v>
      </c>
      <c r="C38" s="233">
        <v>3.0673002465280961</v>
      </c>
      <c r="D38" s="233">
        <v>2.2713383673898249</v>
      </c>
      <c r="E38" s="233">
        <v>2.1798089302556121</v>
      </c>
      <c r="F38" s="233">
        <v>2.12041225189158</v>
      </c>
      <c r="G38" s="233">
        <v>1.317118354650521</v>
      </c>
      <c r="H38" s="233">
        <v>1.9217662712155199</v>
      </c>
      <c r="I38" s="233">
        <v>1.318777139015032</v>
      </c>
      <c r="J38" s="233">
        <v>1.23680549830315</v>
      </c>
      <c r="K38" s="233">
        <v>1.091380862324008</v>
      </c>
      <c r="L38" s="233">
        <v>1.194353148322767</v>
      </c>
      <c r="M38" s="233">
        <v>1.1762052872175659</v>
      </c>
      <c r="N38" s="233">
        <v>0.59079802610777721</v>
      </c>
      <c r="O38" s="233">
        <v>0.63725504461357585</v>
      </c>
      <c r="P38" s="233">
        <v>1.340850610675151</v>
      </c>
      <c r="Q38" s="233">
        <v>1.3126945663295579</v>
      </c>
      <c r="R38" s="233">
        <v>1.3078223270825371</v>
      </c>
      <c r="S38" s="233">
        <v>1.913218246252093</v>
      </c>
      <c r="T38" s="233">
        <v>1.931083820787576</v>
      </c>
      <c r="U38" s="233">
        <v>2.1197106796438061</v>
      </c>
      <c r="V38" s="233">
        <v>1.3614519067268891</v>
      </c>
      <c r="W38" s="233">
        <v>1.3894329415485469</v>
      </c>
      <c r="DA38" s="71" t="s">
        <v>376</v>
      </c>
    </row>
    <row r="39" spans="1:105" ht="12" customHeight="1" x14ac:dyDescent="0.25">
      <c r="A39" s="59" t="s">
        <v>162</v>
      </c>
      <c r="B39" s="233">
        <v>245.53878168186131</v>
      </c>
      <c r="C39" s="233">
        <v>203.3426626964249</v>
      </c>
      <c r="D39" s="233">
        <v>173.88801940761809</v>
      </c>
      <c r="E39" s="233">
        <v>161.66795875388641</v>
      </c>
      <c r="F39" s="233">
        <v>205.91711771751491</v>
      </c>
      <c r="G39" s="233">
        <v>188.78600400423679</v>
      </c>
      <c r="H39" s="233">
        <v>186.00076381576869</v>
      </c>
      <c r="I39" s="233">
        <v>205.37221157832639</v>
      </c>
      <c r="J39" s="233">
        <v>157.49216359451381</v>
      </c>
      <c r="K39" s="233">
        <v>109.5066419582452</v>
      </c>
      <c r="L39" s="233">
        <v>118.25226171460361</v>
      </c>
      <c r="M39" s="233">
        <v>121.4057371313157</v>
      </c>
      <c r="N39" s="233">
        <v>121.5726955217866</v>
      </c>
      <c r="O39" s="233">
        <v>123.75528367215411</v>
      </c>
      <c r="P39" s="233">
        <v>128.74935943740391</v>
      </c>
      <c r="Q39" s="233">
        <v>124.3690702745662</v>
      </c>
      <c r="R39" s="233">
        <v>137.31976551228479</v>
      </c>
      <c r="S39" s="233">
        <v>168.11479330927091</v>
      </c>
      <c r="T39" s="233">
        <v>169.0590101371651</v>
      </c>
      <c r="U39" s="233">
        <v>139.4686302851585</v>
      </c>
      <c r="V39" s="233">
        <v>128.69371663741671</v>
      </c>
      <c r="W39" s="233">
        <v>142.1268539782439</v>
      </c>
      <c r="DA39" s="71" t="s">
        <v>377</v>
      </c>
    </row>
    <row r="40" spans="1:105" ht="12" customHeight="1" x14ac:dyDescent="0.25">
      <c r="A40" s="60" t="s">
        <v>197</v>
      </c>
      <c r="B40" s="265">
        <v>583.37460142311568</v>
      </c>
      <c r="C40" s="265">
        <v>425.11248217257071</v>
      </c>
      <c r="D40" s="265">
        <v>361.20256774943908</v>
      </c>
      <c r="E40" s="265">
        <v>387.04331209990659</v>
      </c>
      <c r="F40" s="265">
        <v>747.0686953886468</v>
      </c>
      <c r="G40" s="265">
        <v>499.64507713097481</v>
      </c>
      <c r="H40" s="265">
        <v>499.97855410894738</v>
      </c>
      <c r="I40" s="265">
        <v>615.173495569446</v>
      </c>
      <c r="J40" s="265">
        <v>397.83728059097831</v>
      </c>
      <c r="K40" s="265">
        <v>209.2567271359178</v>
      </c>
      <c r="L40" s="265">
        <v>218.95181457425409</v>
      </c>
      <c r="M40" s="265">
        <v>240.7187587084675</v>
      </c>
      <c r="N40" s="265">
        <v>244.75504173415951</v>
      </c>
      <c r="O40" s="265">
        <v>249.0280204563515</v>
      </c>
      <c r="P40" s="265">
        <v>272.96196018865322</v>
      </c>
      <c r="Q40" s="265">
        <v>171.66463056112659</v>
      </c>
      <c r="R40" s="265">
        <v>171.810721013088</v>
      </c>
      <c r="S40" s="265">
        <v>199.15079910637229</v>
      </c>
      <c r="T40" s="265">
        <v>177.5888568440358</v>
      </c>
      <c r="U40" s="265">
        <v>155.99285990401029</v>
      </c>
      <c r="V40" s="265">
        <v>122.3848493227413</v>
      </c>
      <c r="W40" s="265">
        <v>143.29216103151469</v>
      </c>
      <c r="DA40" s="72" t="s">
        <v>378</v>
      </c>
    </row>
    <row r="41" spans="1:105" ht="12" customHeight="1" x14ac:dyDescent="0.25">
      <c r="A41" s="64" t="s">
        <v>30</v>
      </c>
      <c r="B41" s="232">
        <v>90.498297527177883</v>
      </c>
      <c r="C41" s="232">
        <v>63.389023822770618</v>
      </c>
      <c r="D41" s="232">
        <v>51.174037613507821</v>
      </c>
      <c r="E41" s="232">
        <v>52.4100864893066</v>
      </c>
      <c r="F41" s="232">
        <v>122.4462900079694</v>
      </c>
      <c r="G41" s="232">
        <v>73.424876118899292</v>
      </c>
      <c r="H41" s="232">
        <v>60.143419245767141</v>
      </c>
      <c r="I41" s="232">
        <v>71.264143448783528</v>
      </c>
      <c r="J41" s="232">
        <v>24.275462757039111</v>
      </c>
      <c r="K41" s="232">
        <v>25.892036182434719</v>
      </c>
      <c r="L41" s="232">
        <v>13.223971849863689</v>
      </c>
      <c r="M41" s="232">
        <v>14.558608053608589</v>
      </c>
      <c r="N41" s="232">
        <v>15.35892910543058</v>
      </c>
      <c r="O41" s="232">
        <v>12.571100802620309</v>
      </c>
      <c r="P41" s="232">
        <v>15.88335430257627</v>
      </c>
      <c r="Q41" s="232">
        <v>3.4612141047655229</v>
      </c>
      <c r="R41" s="232">
        <v>2.8329976453530801</v>
      </c>
      <c r="S41" s="232">
        <v>8.7083688922533735</v>
      </c>
      <c r="T41" s="232">
        <v>10.65412902360743</v>
      </c>
      <c r="U41" s="232">
        <v>12.58638358935587</v>
      </c>
      <c r="V41" s="232">
        <v>6.2212190074026781</v>
      </c>
      <c r="W41" s="232">
        <v>10.86655536420229</v>
      </c>
      <c r="DA41" s="73" t="s">
        <v>379</v>
      </c>
    </row>
    <row r="42" spans="1:105" ht="12" customHeight="1" x14ac:dyDescent="0.25">
      <c r="A42" s="64" t="s">
        <v>32</v>
      </c>
      <c r="B42" s="232">
        <v>0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232">
        <v>0</v>
      </c>
      <c r="I42" s="232">
        <v>0</v>
      </c>
      <c r="J42" s="232">
        <v>0</v>
      </c>
      <c r="K42" s="232">
        <v>0</v>
      </c>
      <c r="L42" s="232">
        <v>0</v>
      </c>
      <c r="M42" s="232">
        <v>0</v>
      </c>
      <c r="N42" s="232">
        <v>0</v>
      </c>
      <c r="O42" s="232">
        <v>0</v>
      </c>
      <c r="P42" s="232">
        <v>0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DA42" s="73" t="s">
        <v>380</v>
      </c>
    </row>
    <row r="43" spans="1:105" ht="12" customHeight="1" x14ac:dyDescent="0.25">
      <c r="A43" s="64" t="s">
        <v>33</v>
      </c>
      <c r="B43" s="232">
        <v>0.14786989019720681</v>
      </c>
      <c r="C43" s="232">
        <v>0.12494809487594449</v>
      </c>
      <c r="D43" s="232">
        <v>0.12719143165951921</v>
      </c>
      <c r="E43" s="232">
        <v>9.6319159221967474E-2</v>
      </c>
      <c r="F43" s="232">
        <v>0.157702769023984</v>
      </c>
      <c r="G43" s="232">
        <v>0</v>
      </c>
      <c r="H43" s="232">
        <v>0</v>
      </c>
      <c r="I43" s="232">
        <v>0</v>
      </c>
      <c r="J43" s="232">
        <v>8.7489087710549973E-2</v>
      </c>
      <c r="K43" s="232">
        <v>8.1239652947225446E-2</v>
      </c>
      <c r="L43" s="232">
        <v>8.2312515389828853E-2</v>
      </c>
      <c r="M43" s="232">
        <v>8.8943983356169098E-2</v>
      </c>
      <c r="N43" s="232">
        <v>0.17191936560106741</v>
      </c>
      <c r="O43" s="232">
        <v>9.6536085314052361E-2</v>
      </c>
      <c r="P43" s="232">
        <v>9.7944428074313153E-2</v>
      </c>
      <c r="Q43" s="232">
        <v>8.2361413894620414E-2</v>
      </c>
      <c r="R43" s="232">
        <v>9.2090760914537023E-2</v>
      </c>
      <c r="S43" s="232">
        <v>8.7482585987548322E-2</v>
      </c>
      <c r="T43" s="232">
        <v>0.1071060207488348</v>
      </c>
      <c r="U43" s="232">
        <v>0.1034940143357931</v>
      </c>
      <c r="V43" s="232">
        <v>8.2723200123648005E-2</v>
      </c>
      <c r="W43" s="232">
        <v>9.5448672804117826E-2</v>
      </c>
      <c r="DA43" s="73" t="s">
        <v>381</v>
      </c>
    </row>
    <row r="44" spans="1:105" ht="12" customHeight="1" x14ac:dyDescent="0.25">
      <c r="A44" s="64" t="s">
        <v>160</v>
      </c>
      <c r="B44" s="232">
        <v>0.47082223099224019</v>
      </c>
      <c r="C44" s="232">
        <v>0.13261645436351069</v>
      </c>
      <c r="D44" s="232">
        <v>8.1003099345583154E-2</v>
      </c>
      <c r="E44" s="232">
        <v>7.6681423078366548E-2</v>
      </c>
      <c r="F44" s="232">
        <v>0.16741748167325271</v>
      </c>
      <c r="G44" s="232">
        <v>0.1300936003545124</v>
      </c>
      <c r="H44" s="232">
        <v>0.2011471205286072</v>
      </c>
      <c r="I44" s="232">
        <v>0.12646417677651031</v>
      </c>
      <c r="J44" s="232">
        <v>0.18580812439657579</v>
      </c>
      <c r="K44" s="232">
        <v>0.17867787421856479</v>
      </c>
      <c r="L44" s="232">
        <v>0.18101815661283349</v>
      </c>
      <c r="M44" s="232">
        <v>0.19560826033730369</v>
      </c>
      <c r="N44" s="232">
        <v>9.4520652561246116E-2</v>
      </c>
      <c r="O44" s="232">
        <v>0.1061429205885078</v>
      </c>
      <c r="P44" s="232">
        <v>0.21536826061973871</v>
      </c>
      <c r="Q44" s="232">
        <v>0.17984421656008451</v>
      </c>
      <c r="R44" s="232">
        <v>0.20109394833215569</v>
      </c>
      <c r="S44" s="232">
        <v>0.29121406066905081</v>
      </c>
      <c r="T44" s="232">
        <v>0.30447580850643452</v>
      </c>
      <c r="U44" s="232">
        <v>0.32386698354075838</v>
      </c>
      <c r="V44" s="232">
        <v>0.22795917271088739</v>
      </c>
      <c r="W44" s="232">
        <v>0.23592895703903091</v>
      </c>
      <c r="DA44" s="73" t="s">
        <v>382</v>
      </c>
    </row>
    <row r="45" spans="1:105" ht="12" customHeight="1" x14ac:dyDescent="0.25">
      <c r="A45" s="64" t="s">
        <v>70</v>
      </c>
      <c r="B45" s="232">
        <v>1.082969510912642</v>
      </c>
      <c r="C45" s="232">
        <v>0.56478734981454559</v>
      </c>
      <c r="D45" s="232">
        <v>0</v>
      </c>
      <c r="E45" s="232">
        <v>0</v>
      </c>
      <c r="F45" s="232">
        <v>0</v>
      </c>
      <c r="G45" s="232">
        <v>0</v>
      </c>
      <c r="H45" s="232">
        <v>0</v>
      </c>
      <c r="I45" s="232">
        <v>0</v>
      </c>
      <c r="J45" s="232">
        <v>0</v>
      </c>
      <c r="K45" s="232">
        <v>0</v>
      </c>
      <c r="L45" s="232">
        <v>0</v>
      </c>
      <c r="M45" s="232">
        <v>0</v>
      </c>
      <c r="N45" s="232">
        <v>0</v>
      </c>
      <c r="O45" s="232">
        <v>0</v>
      </c>
      <c r="P45" s="232">
        <v>0</v>
      </c>
      <c r="Q45" s="232">
        <v>0</v>
      </c>
      <c r="R45" s="232">
        <v>0</v>
      </c>
      <c r="S45" s="232">
        <v>0</v>
      </c>
      <c r="T45" s="232">
        <v>4.3072445294493102E-4</v>
      </c>
      <c r="U45" s="232">
        <v>0</v>
      </c>
      <c r="V45" s="232">
        <v>0</v>
      </c>
      <c r="W45" s="232">
        <v>0</v>
      </c>
      <c r="DA45" s="73" t="s">
        <v>383</v>
      </c>
    </row>
    <row r="46" spans="1:105" ht="12" customHeight="1" x14ac:dyDescent="0.25">
      <c r="A46" s="64" t="s">
        <v>34</v>
      </c>
      <c r="B46" s="232">
        <v>5.2552579632808172</v>
      </c>
      <c r="C46" s="232">
        <v>0</v>
      </c>
      <c r="D46" s="232">
        <v>0</v>
      </c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2">
        <v>0</v>
      </c>
      <c r="L46" s="232">
        <v>0</v>
      </c>
      <c r="M46" s="232">
        <v>2.2339087140500768</v>
      </c>
      <c r="N46" s="232">
        <v>4.4769963235559151</v>
      </c>
      <c r="O46" s="232">
        <v>7.080718951815447</v>
      </c>
      <c r="P46" s="232">
        <v>4.87868576088949</v>
      </c>
      <c r="Q46" s="232">
        <v>4.8122764697648961</v>
      </c>
      <c r="R46" s="232">
        <v>4.8146831685979397</v>
      </c>
      <c r="S46" s="232">
        <v>4.5864162324441686</v>
      </c>
      <c r="T46" s="232">
        <v>3.0838828069644881</v>
      </c>
      <c r="U46" s="232">
        <v>2.7446864188988429</v>
      </c>
      <c r="V46" s="232">
        <v>3.035050336302326</v>
      </c>
      <c r="W46" s="232">
        <v>3.694080065428444</v>
      </c>
      <c r="DA46" s="73" t="s">
        <v>384</v>
      </c>
    </row>
    <row r="47" spans="1:105" ht="12" customHeight="1" x14ac:dyDescent="0.25">
      <c r="A47" s="64" t="s">
        <v>162</v>
      </c>
      <c r="B47" s="232">
        <v>12.45966379303279</v>
      </c>
      <c r="C47" s="232">
        <v>8.7916345907639446</v>
      </c>
      <c r="D47" s="232">
        <v>6.201395931716112</v>
      </c>
      <c r="E47" s="232">
        <v>5.6871632056159029</v>
      </c>
      <c r="F47" s="232">
        <v>16.258218302090711</v>
      </c>
      <c r="G47" s="232">
        <v>18.64665454758558</v>
      </c>
      <c r="H47" s="232">
        <v>19.46829779357056</v>
      </c>
      <c r="I47" s="232">
        <v>19.6941749304378</v>
      </c>
      <c r="J47" s="232">
        <v>23.6604086615102</v>
      </c>
      <c r="K47" s="232">
        <v>17.928126352012121</v>
      </c>
      <c r="L47" s="232">
        <v>17.922510156176259</v>
      </c>
      <c r="M47" s="232">
        <v>20.190323316266419</v>
      </c>
      <c r="N47" s="232">
        <v>19.450184338044259</v>
      </c>
      <c r="O47" s="232">
        <v>20.61301414284933</v>
      </c>
      <c r="P47" s="232">
        <v>20.67980234127441</v>
      </c>
      <c r="Q47" s="232">
        <v>17.039042121105339</v>
      </c>
      <c r="R47" s="232">
        <v>21.114621809915299</v>
      </c>
      <c r="S47" s="232">
        <v>25.589026089436601</v>
      </c>
      <c r="T47" s="232">
        <v>26.655693679737539</v>
      </c>
      <c r="U47" s="232">
        <v>21.309174418371931</v>
      </c>
      <c r="V47" s="232">
        <v>21.548255236047741</v>
      </c>
      <c r="W47" s="232">
        <v>24.133471593781191</v>
      </c>
      <c r="DA47" s="73" t="s">
        <v>385</v>
      </c>
    </row>
    <row r="48" spans="1:105" ht="12" customHeight="1" x14ac:dyDescent="0.25">
      <c r="A48" s="64" t="s">
        <v>36</v>
      </c>
      <c r="B48" s="232">
        <v>473.45972050752209</v>
      </c>
      <c r="C48" s="232">
        <v>352.10947185998219</v>
      </c>
      <c r="D48" s="232">
        <v>303.61893967321009</v>
      </c>
      <c r="E48" s="232">
        <v>328.77306182268381</v>
      </c>
      <c r="F48" s="232">
        <v>608.03906682788954</v>
      </c>
      <c r="G48" s="232">
        <v>407.44345286413551</v>
      </c>
      <c r="H48" s="232">
        <v>420.16568994908113</v>
      </c>
      <c r="I48" s="232">
        <v>524.08871301344811</v>
      </c>
      <c r="J48" s="232">
        <v>349.62811196032192</v>
      </c>
      <c r="K48" s="232">
        <v>165.17664707430509</v>
      </c>
      <c r="L48" s="232">
        <v>187.5420018962115</v>
      </c>
      <c r="M48" s="232">
        <v>203.4513663808489</v>
      </c>
      <c r="N48" s="232">
        <v>205.20249194896641</v>
      </c>
      <c r="O48" s="232">
        <v>208.5605075531638</v>
      </c>
      <c r="P48" s="232">
        <v>231.20680509521901</v>
      </c>
      <c r="Q48" s="232">
        <v>146.0898922350361</v>
      </c>
      <c r="R48" s="232">
        <v>142.75523367997499</v>
      </c>
      <c r="S48" s="232">
        <v>159.8882912455816</v>
      </c>
      <c r="T48" s="232">
        <v>136.78313878001811</v>
      </c>
      <c r="U48" s="232">
        <v>118.9224827427651</v>
      </c>
      <c r="V48" s="232">
        <v>91.266982455010989</v>
      </c>
      <c r="W48" s="232">
        <v>104.2666763782597</v>
      </c>
      <c r="DA48" s="73" t="s">
        <v>386</v>
      </c>
    </row>
    <row r="49" spans="1:105" ht="12" customHeight="1" x14ac:dyDescent="0.25">
      <c r="A49" s="64" t="s">
        <v>73</v>
      </c>
      <c r="B49" s="232">
        <v>0</v>
      </c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0</v>
      </c>
      <c r="J49" s="232">
        <v>0</v>
      </c>
      <c r="K49" s="232">
        <v>0</v>
      </c>
      <c r="L49" s="232">
        <v>0</v>
      </c>
      <c r="M49" s="232">
        <v>0</v>
      </c>
      <c r="N49" s="232">
        <v>0</v>
      </c>
      <c r="O49" s="232">
        <v>0</v>
      </c>
      <c r="P49" s="232">
        <v>0</v>
      </c>
      <c r="Q49" s="232">
        <v>0</v>
      </c>
      <c r="R49" s="232">
        <v>0</v>
      </c>
      <c r="S49" s="232">
        <v>0</v>
      </c>
      <c r="T49" s="232">
        <v>0</v>
      </c>
      <c r="U49" s="232">
        <v>2.7717367419818552E-3</v>
      </c>
      <c r="V49" s="232">
        <v>2.6599151430707199E-3</v>
      </c>
      <c r="W49" s="232">
        <v>0</v>
      </c>
      <c r="DA49" s="73" t="s">
        <v>387</v>
      </c>
    </row>
    <row r="50" spans="1:105" ht="12" customHeight="1" x14ac:dyDescent="0.25">
      <c r="A50" s="64" t="s">
        <v>79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3" t="s">
        <v>388</v>
      </c>
    </row>
    <row r="51" spans="1:105" ht="12" customHeight="1" x14ac:dyDescent="0.25">
      <c r="A51" s="101" t="s">
        <v>209</v>
      </c>
      <c r="B51" s="281">
        <v>0</v>
      </c>
      <c r="C51" s="281">
        <v>0</v>
      </c>
      <c r="D51" s="281">
        <v>0</v>
      </c>
      <c r="E51" s="281">
        <v>0</v>
      </c>
      <c r="F51" s="281">
        <v>0</v>
      </c>
      <c r="G51" s="281">
        <v>0</v>
      </c>
      <c r="H51" s="281">
        <v>0</v>
      </c>
      <c r="I51" s="281">
        <v>0</v>
      </c>
      <c r="J51" s="281">
        <v>0</v>
      </c>
      <c r="K51" s="281">
        <v>0</v>
      </c>
      <c r="L51" s="281">
        <v>0</v>
      </c>
      <c r="M51" s="281">
        <v>0</v>
      </c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DA51" s="102" t="s">
        <v>389</v>
      </c>
    </row>
    <row r="52" spans="1:105" ht="12" customHeight="1" x14ac:dyDescent="0.25">
      <c r="A52" s="100" t="s">
        <v>106</v>
      </c>
      <c r="B52" s="282">
        <v>2644.9335898933218</v>
      </c>
      <c r="C52" s="282">
        <v>2144.4056074698069</v>
      </c>
      <c r="D52" s="282">
        <v>2021.7173911998609</v>
      </c>
      <c r="E52" s="282">
        <v>2386.9666763868981</v>
      </c>
      <c r="F52" s="282">
        <v>2542.5597406550419</v>
      </c>
      <c r="G52" s="282">
        <v>1845.4951977988151</v>
      </c>
      <c r="H52" s="282">
        <v>1921.6740049456789</v>
      </c>
      <c r="I52" s="282">
        <v>2336.670232834575</v>
      </c>
      <c r="J52" s="282">
        <v>1859.6021766256549</v>
      </c>
      <c r="K52" s="282">
        <v>1154.5460586669769</v>
      </c>
      <c r="L52" s="282">
        <v>1349.285293460126</v>
      </c>
      <c r="M52" s="282">
        <v>1766.002233341391</v>
      </c>
      <c r="N52" s="282">
        <v>1731.6470616058821</v>
      </c>
      <c r="O52" s="282">
        <v>1876.6316142334749</v>
      </c>
      <c r="P52" s="282">
        <v>2182.0221548498348</v>
      </c>
      <c r="Q52" s="282">
        <v>2102.8272541274009</v>
      </c>
      <c r="R52" s="282">
        <v>2108.9554912425228</v>
      </c>
      <c r="S52" s="282">
        <v>1843.7414398951139</v>
      </c>
      <c r="T52" s="282">
        <v>2295.0770968673241</v>
      </c>
      <c r="U52" s="282">
        <v>2066.3406658669642</v>
      </c>
      <c r="V52" s="282">
        <v>1531.7049459088321</v>
      </c>
      <c r="W52" s="282">
        <v>1763.475575896661</v>
      </c>
      <c r="DA52" s="105" t="s">
        <v>390</v>
      </c>
    </row>
    <row r="54" spans="1:105" ht="15" customHeight="1" x14ac:dyDescent="0.25">
      <c r="A54" s="34" t="s">
        <v>42</v>
      </c>
      <c r="B54" s="226">
        <f t="shared" ref="B54:W54" si="2">SUM(B55:B59)+B65+B71+B72+B79+B96</f>
        <v>1151.6582754364554</v>
      </c>
      <c r="C54" s="226">
        <f t="shared" si="2"/>
        <v>961.72827385405049</v>
      </c>
      <c r="D54" s="226">
        <f t="shared" si="2"/>
        <v>871.8588489895493</v>
      </c>
      <c r="E54" s="226">
        <f t="shared" si="2"/>
        <v>1043.1781235633257</v>
      </c>
      <c r="F54" s="226">
        <f t="shared" si="2"/>
        <v>1281.9456509191593</v>
      </c>
      <c r="G54" s="226">
        <f t="shared" si="2"/>
        <v>1157.3397871166521</v>
      </c>
      <c r="H54" s="226">
        <f t="shared" si="2"/>
        <v>1243.1621000949849</v>
      </c>
      <c r="I54" s="226">
        <f t="shared" si="2"/>
        <v>1372.6015166224195</v>
      </c>
      <c r="J54" s="226">
        <f t="shared" si="2"/>
        <v>1106.1139556773528</v>
      </c>
      <c r="K54" s="226">
        <f t="shared" si="2"/>
        <v>907.62663834746525</v>
      </c>
      <c r="L54" s="226">
        <f t="shared" si="2"/>
        <v>840.80235582758598</v>
      </c>
      <c r="M54" s="226">
        <f t="shared" si="2"/>
        <v>916.90593369971361</v>
      </c>
      <c r="N54" s="226">
        <f t="shared" si="2"/>
        <v>925.23845106920533</v>
      </c>
      <c r="O54" s="226">
        <f t="shared" si="2"/>
        <v>766.96830681107508</v>
      </c>
      <c r="P54" s="226">
        <f t="shared" si="2"/>
        <v>716.57934880949199</v>
      </c>
      <c r="Q54" s="226">
        <f t="shared" si="2"/>
        <v>703.05222937497706</v>
      </c>
      <c r="R54" s="226">
        <f t="shared" si="2"/>
        <v>713.3821520817753</v>
      </c>
      <c r="S54" s="226">
        <f t="shared" si="2"/>
        <v>870.95330781873361</v>
      </c>
      <c r="T54" s="226">
        <f t="shared" si="2"/>
        <v>892.13102579230667</v>
      </c>
      <c r="U54" s="226">
        <f t="shared" si="2"/>
        <v>689.40394900239289</v>
      </c>
      <c r="V54" s="226">
        <f t="shared" si="2"/>
        <v>672.58578194254608</v>
      </c>
      <c r="W54" s="226">
        <f t="shared" si="2"/>
        <v>746.09069728427505</v>
      </c>
      <c r="DA54" s="89"/>
    </row>
    <row r="55" spans="1:105" ht="12" customHeight="1" x14ac:dyDescent="0.25">
      <c r="A55" s="55" t="s">
        <v>92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DA55" s="67" t="s">
        <v>391</v>
      </c>
    </row>
    <row r="56" spans="1:105" ht="12" customHeight="1" x14ac:dyDescent="0.25">
      <c r="A56" s="202" t="s">
        <v>93</v>
      </c>
      <c r="B56" s="227">
        <v>0</v>
      </c>
      <c r="C56" s="227">
        <v>0</v>
      </c>
      <c r="D56" s="227">
        <v>0</v>
      </c>
      <c r="E56" s="227">
        <v>0</v>
      </c>
      <c r="F56" s="227">
        <v>0</v>
      </c>
      <c r="G56" s="227">
        <v>0</v>
      </c>
      <c r="H56" s="227">
        <v>0</v>
      </c>
      <c r="I56" s="227">
        <v>0</v>
      </c>
      <c r="J56" s="227">
        <v>0</v>
      </c>
      <c r="K56" s="227">
        <v>0</v>
      </c>
      <c r="L56" s="227">
        <v>0</v>
      </c>
      <c r="M56" s="227">
        <v>0</v>
      </c>
      <c r="N56" s="227">
        <v>0</v>
      </c>
      <c r="O56" s="227">
        <v>0</v>
      </c>
      <c r="P56" s="227">
        <v>0</v>
      </c>
      <c r="Q56" s="227">
        <v>0</v>
      </c>
      <c r="R56" s="227">
        <v>0</v>
      </c>
      <c r="S56" s="227">
        <v>0</v>
      </c>
      <c r="T56" s="227">
        <v>0</v>
      </c>
      <c r="U56" s="227">
        <v>0</v>
      </c>
      <c r="V56" s="227">
        <v>0</v>
      </c>
      <c r="W56" s="227">
        <v>0</v>
      </c>
      <c r="DA56" s="174" t="s">
        <v>392</v>
      </c>
    </row>
    <row r="57" spans="1:105" ht="12" customHeight="1" x14ac:dyDescent="0.25">
      <c r="A57" s="202" t="s">
        <v>94</v>
      </c>
      <c r="B57" s="227">
        <v>0</v>
      </c>
      <c r="C57" s="227">
        <v>0</v>
      </c>
      <c r="D57" s="227">
        <v>0</v>
      </c>
      <c r="E57" s="227">
        <v>0</v>
      </c>
      <c r="F57" s="227">
        <v>0</v>
      </c>
      <c r="G57" s="227">
        <v>0</v>
      </c>
      <c r="H57" s="227">
        <v>0</v>
      </c>
      <c r="I57" s="227">
        <v>0</v>
      </c>
      <c r="J57" s="227">
        <v>0</v>
      </c>
      <c r="K57" s="227">
        <v>0</v>
      </c>
      <c r="L57" s="227">
        <v>0</v>
      </c>
      <c r="M57" s="227">
        <v>0</v>
      </c>
      <c r="N57" s="227">
        <v>0</v>
      </c>
      <c r="O57" s="227">
        <v>0</v>
      </c>
      <c r="P57" s="227">
        <v>0</v>
      </c>
      <c r="Q57" s="227">
        <v>0</v>
      </c>
      <c r="R57" s="227">
        <v>0</v>
      </c>
      <c r="S57" s="227">
        <v>0</v>
      </c>
      <c r="T57" s="227">
        <v>0</v>
      </c>
      <c r="U57" s="227">
        <v>0</v>
      </c>
      <c r="V57" s="227">
        <v>0</v>
      </c>
      <c r="W57" s="227">
        <v>0</v>
      </c>
      <c r="DA57" s="174" t="s">
        <v>393</v>
      </c>
    </row>
    <row r="58" spans="1:105" ht="12" customHeight="1" x14ac:dyDescent="0.25">
      <c r="A58" s="202" t="s">
        <v>95</v>
      </c>
      <c r="B58" s="227">
        <v>0</v>
      </c>
      <c r="C58" s="227">
        <v>0</v>
      </c>
      <c r="D58" s="227">
        <v>0</v>
      </c>
      <c r="E58" s="227">
        <v>0</v>
      </c>
      <c r="F58" s="227">
        <v>0</v>
      </c>
      <c r="G58" s="227">
        <v>0</v>
      </c>
      <c r="H58" s="227">
        <v>0</v>
      </c>
      <c r="I58" s="227">
        <v>0</v>
      </c>
      <c r="J58" s="227">
        <v>0</v>
      </c>
      <c r="K58" s="227">
        <v>0</v>
      </c>
      <c r="L58" s="227">
        <v>0</v>
      </c>
      <c r="M58" s="227">
        <v>0</v>
      </c>
      <c r="N58" s="227">
        <v>0</v>
      </c>
      <c r="O58" s="227">
        <v>0</v>
      </c>
      <c r="P58" s="227">
        <v>0</v>
      </c>
      <c r="Q58" s="227">
        <v>0</v>
      </c>
      <c r="R58" s="227">
        <v>0</v>
      </c>
      <c r="S58" s="227">
        <v>0</v>
      </c>
      <c r="T58" s="227">
        <v>0</v>
      </c>
      <c r="U58" s="227">
        <v>0</v>
      </c>
      <c r="V58" s="227">
        <v>0</v>
      </c>
      <c r="W58" s="227">
        <v>0</v>
      </c>
      <c r="DA58" s="174" t="s">
        <v>394</v>
      </c>
    </row>
    <row r="59" spans="1:105" ht="12" customHeight="1" x14ac:dyDescent="0.25">
      <c r="A59" s="56" t="s">
        <v>96</v>
      </c>
      <c r="B59" s="263">
        <v>1.188559162179484</v>
      </c>
      <c r="C59" s="263">
        <v>0.98319509663013016</v>
      </c>
      <c r="D59" s="263">
        <v>0.8437740253308057</v>
      </c>
      <c r="E59" s="263">
        <v>0.90753889483627881</v>
      </c>
      <c r="F59" s="263">
        <v>1.210063007785845</v>
      </c>
      <c r="G59" s="263">
        <v>1.3456326821152229</v>
      </c>
      <c r="H59" s="263">
        <v>1.4311332152867691</v>
      </c>
      <c r="I59" s="263">
        <v>1.4610168464764159</v>
      </c>
      <c r="J59" s="263">
        <v>1.288663438296423</v>
      </c>
      <c r="K59" s="263">
        <v>1.224615016086221</v>
      </c>
      <c r="L59" s="263">
        <v>1.078848723239529</v>
      </c>
      <c r="M59" s="263">
        <v>1.138908349265106</v>
      </c>
      <c r="N59" s="263">
        <v>1.1286146126432679</v>
      </c>
      <c r="O59" s="263">
        <v>0.93797848710025222</v>
      </c>
      <c r="P59" s="263">
        <v>0.85031797879523141</v>
      </c>
      <c r="Q59" s="263">
        <v>0.87345384735963461</v>
      </c>
      <c r="R59" s="263">
        <v>0.96125927448244597</v>
      </c>
      <c r="S59" s="263">
        <v>1.281861150725907</v>
      </c>
      <c r="T59" s="263">
        <v>1.3616205135177859</v>
      </c>
      <c r="U59" s="263">
        <v>0.99547282106052348</v>
      </c>
      <c r="V59" s="263">
        <v>1.0805955031229999</v>
      </c>
      <c r="W59" s="263">
        <v>1.188091596371911</v>
      </c>
      <c r="DA59" s="68" t="s">
        <v>395</v>
      </c>
    </row>
    <row r="60" spans="1:105" ht="12" customHeight="1" x14ac:dyDescent="0.25">
      <c r="A60" s="37" t="s">
        <v>160</v>
      </c>
      <c r="B60" s="229">
        <v>4.327757482308614E-2</v>
      </c>
      <c r="C60" s="229">
        <v>1.461050871421501E-2</v>
      </c>
      <c r="D60" s="229">
        <v>1.0879333016123829E-2</v>
      </c>
      <c r="E60" s="229">
        <v>1.207377686909978E-2</v>
      </c>
      <c r="F60" s="229">
        <v>1.233350745727085E-2</v>
      </c>
      <c r="G60" s="229">
        <v>9.3231372648662422E-3</v>
      </c>
      <c r="H60" s="229">
        <v>1.463530499233536E-2</v>
      </c>
      <c r="I60" s="229">
        <v>9.3219139779908405E-3</v>
      </c>
      <c r="J60" s="229">
        <v>1.004117921924679E-2</v>
      </c>
      <c r="K60" s="229">
        <v>1.2084496252156679E-2</v>
      </c>
      <c r="L60" s="229">
        <v>1.0787466607101479E-2</v>
      </c>
      <c r="M60" s="229">
        <v>1.09281187394475E-2</v>
      </c>
      <c r="N60" s="229">
        <v>5.4581222754948771E-3</v>
      </c>
      <c r="O60" s="229">
        <v>4.8052039841765346E-3</v>
      </c>
      <c r="P60" s="229">
        <v>8.7642981029415496E-3</v>
      </c>
      <c r="Q60" s="229">
        <v>9.1228677511023711E-3</v>
      </c>
      <c r="R60" s="229">
        <v>9.0685870026103021E-3</v>
      </c>
      <c r="S60" s="229">
        <v>1.442397708644406E-2</v>
      </c>
      <c r="T60" s="229">
        <v>1.5377518561708339E-2</v>
      </c>
      <c r="U60" s="229">
        <v>1.4903164736012371E-2</v>
      </c>
      <c r="V60" s="229">
        <v>1.1311959567588891E-2</v>
      </c>
      <c r="W60" s="229">
        <v>1.150234330197456E-2</v>
      </c>
      <c r="DA60" s="69" t="s">
        <v>396</v>
      </c>
    </row>
    <row r="61" spans="1:105" ht="12" customHeight="1" x14ac:dyDescent="0.25">
      <c r="A61" s="37" t="s">
        <v>162</v>
      </c>
      <c r="B61" s="229">
        <v>1.145281587356398</v>
      </c>
      <c r="C61" s="229">
        <v>0.96858458791591517</v>
      </c>
      <c r="D61" s="229">
        <v>0.83289469231468183</v>
      </c>
      <c r="E61" s="229">
        <v>0.89546511796717898</v>
      </c>
      <c r="F61" s="229">
        <v>1.1977295003285751</v>
      </c>
      <c r="G61" s="229">
        <v>1.336309544850357</v>
      </c>
      <c r="H61" s="229">
        <v>1.4164979102944339</v>
      </c>
      <c r="I61" s="229">
        <v>1.451694932498425</v>
      </c>
      <c r="J61" s="229">
        <v>1.278622259077177</v>
      </c>
      <c r="K61" s="229">
        <v>1.2125305198340639</v>
      </c>
      <c r="L61" s="229">
        <v>1.0680612566324279</v>
      </c>
      <c r="M61" s="229">
        <v>1.1279802305256581</v>
      </c>
      <c r="N61" s="229">
        <v>1.123156490367774</v>
      </c>
      <c r="O61" s="229">
        <v>0.93317328311607572</v>
      </c>
      <c r="P61" s="229">
        <v>0.84155368069228986</v>
      </c>
      <c r="Q61" s="229">
        <v>0.86433097960853222</v>
      </c>
      <c r="R61" s="229">
        <v>0.95219068747983571</v>
      </c>
      <c r="S61" s="229">
        <v>1.267437173639463</v>
      </c>
      <c r="T61" s="229">
        <v>1.346242994956077</v>
      </c>
      <c r="U61" s="229">
        <v>0.9805696563245111</v>
      </c>
      <c r="V61" s="229">
        <v>1.0692835435554111</v>
      </c>
      <c r="W61" s="229">
        <v>1.176589253069936</v>
      </c>
      <c r="DA61" s="69" t="s">
        <v>397</v>
      </c>
    </row>
    <row r="62" spans="1:105" ht="12" customHeight="1" x14ac:dyDescent="0.25">
      <c r="A62" s="37" t="s">
        <v>97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DA62" s="69" t="s">
        <v>398</v>
      </c>
    </row>
    <row r="63" spans="1:105" ht="12" customHeight="1" x14ac:dyDescent="0.25">
      <c r="A63" s="37" t="s">
        <v>78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DA63" s="69" t="s">
        <v>399</v>
      </c>
    </row>
    <row r="64" spans="1:105" ht="12" customHeight="1" x14ac:dyDescent="0.25">
      <c r="A64" s="37" t="s">
        <v>38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DA64" s="69" t="s">
        <v>400</v>
      </c>
    </row>
    <row r="65" spans="1:105" ht="12" customHeight="1" x14ac:dyDescent="0.25">
      <c r="A65" s="57" t="s">
        <v>222</v>
      </c>
      <c r="B65" s="264">
        <v>677.95219659544728</v>
      </c>
      <c r="C65" s="264">
        <v>580.99997869130732</v>
      </c>
      <c r="D65" s="264">
        <v>550.02907557461992</v>
      </c>
      <c r="E65" s="264">
        <v>672.28195963145822</v>
      </c>
      <c r="F65" s="264">
        <v>737.00250983507624</v>
      </c>
      <c r="G65" s="264">
        <v>620.33712447588198</v>
      </c>
      <c r="H65" s="264">
        <v>668.30546002561732</v>
      </c>
      <c r="I65" s="264">
        <v>753.4862456323898</v>
      </c>
      <c r="J65" s="264">
        <v>578.43411957258922</v>
      </c>
      <c r="K65" s="264">
        <v>445.55536143512461</v>
      </c>
      <c r="L65" s="264">
        <v>429.42353866354091</v>
      </c>
      <c r="M65" s="264">
        <v>459.13149888851251</v>
      </c>
      <c r="N65" s="264">
        <v>470.93097248364438</v>
      </c>
      <c r="O65" s="264">
        <v>383.85167743195751</v>
      </c>
      <c r="P65" s="264">
        <v>358.61846827944203</v>
      </c>
      <c r="Q65" s="264">
        <v>363.30521080555161</v>
      </c>
      <c r="R65" s="264">
        <v>349.18100507994887</v>
      </c>
      <c r="S65" s="264">
        <v>424.62684071250311</v>
      </c>
      <c r="T65" s="264">
        <v>401.73279975609682</v>
      </c>
      <c r="U65" s="264">
        <v>316.2452118056504</v>
      </c>
      <c r="V65" s="264">
        <v>292.34445807751831</v>
      </c>
      <c r="W65" s="264">
        <v>320.75677832287721</v>
      </c>
      <c r="DA65" s="70" t="s">
        <v>401</v>
      </c>
    </row>
    <row r="66" spans="1:105" ht="12" customHeight="1" x14ac:dyDescent="0.25">
      <c r="A66" s="18" t="s">
        <v>30</v>
      </c>
      <c r="B66" s="233">
        <v>106.2397409500426</v>
      </c>
      <c r="C66" s="233">
        <v>86.686113217934903</v>
      </c>
      <c r="D66" s="233">
        <v>77.971322242596131</v>
      </c>
      <c r="E66" s="233">
        <v>91.075367120492373</v>
      </c>
      <c r="F66" s="233">
        <v>120.8490117095363</v>
      </c>
      <c r="G66" s="233">
        <v>91.18480529784496</v>
      </c>
      <c r="H66" s="233">
        <v>80.424154642683504</v>
      </c>
      <c r="I66" s="233">
        <v>87.304789966785549</v>
      </c>
      <c r="J66" s="233">
        <v>35.31948696092914</v>
      </c>
      <c r="K66" s="233">
        <v>55.198620309814203</v>
      </c>
      <c r="L66" s="233">
        <v>25.96700423189067</v>
      </c>
      <c r="M66" s="233">
        <v>28.061742997394571</v>
      </c>
      <c r="N66" s="233">
        <v>30.13602366477717</v>
      </c>
      <c r="O66" s="233">
        <v>19.960891292542861</v>
      </c>
      <c r="P66" s="233">
        <v>21.27222991755945</v>
      </c>
      <c r="Q66" s="233">
        <v>7.5483282270444398</v>
      </c>
      <c r="R66" s="233">
        <v>5.9340853895942143</v>
      </c>
      <c r="S66" s="233">
        <v>19.0426351309372</v>
      </c>
      <c r="T66" s="233">
        <v>24.58515528554533</v>
      </c>
      <c r="U66" s="233">
        <v>26.046555266218931</v>
      </c>
      <c r="V66" s="233">
        <v>15.2788393551385</v>
      </c>
      <c r="W66" s="233">
        <v>25.027671414561478</v>
      </c>
      <c r="DA66" s="71" t="s">
        <v>402</v>
      </c>
    </row>
    <row r="67" spans="1:105" ht="12" customHeight="1" x14ac:dyDescent="0.25">
      <c r="A67" s="18" t="s">
        <v>70</v>
      </c>
      <c r="B67" s="233">
        <v>1.271343256613211</v>
      </c>
      <c r="C67" s="233">
        <v>0.77236116282475342</v>
      </c>
      <c r="D67" s="233">
        <v>0</v>
      </c>
      <c r="E67" s="233">
        <v>0</v>
      </c>
      <c r="F67" s="233">
        <v>0</v>
      </c>
      <c r="G67" s="233">
        <v>0</v>
      </c>
      <c r="H67" s="233">
        <v>0</v>
      </c>
      <c r="I67" s="233">
        <v>0</v>
      </c>
      <c r="J67" s="233">
        <v>0</v>
      </c>
      <c r="K67" s="233">
        <v>0</v>
      </c>
      <c r="L67" s="233">
        <v>0</v>
      </c>
      <c r="M67" s="233">
        <v>0</v>
      </c>
      <c r="N67" s="233">
        <v>0</v>
      </c>
      <c r="O67" s="233">
        <v>0</v>
      </c>
      <c r="P67" s="233">
        <v>0</v>
      </c>
      <c r="Q67" s="233">
        <v>0</v>
      </c>
      <c r="R67" s="233">
        <v>0</v>
      </c>
      <c r="S67" s="233">
        <v>0</v>
      </c>
      <c r="T67" s="233">
        <v>9.9392709976278866E-4</v>
      </c>
      <c r="U67" s="233">
        <v>0</v>
      </c>
      <c r="V67" s="233">
        <v>0</v>
      </c>
      <c r="W67" s="233">
        <v>0</v>
      </c>
      <c r="DA67" s="71" t="s">
        <v>403</v>
      </c>
    </row>
    <row r="68" spans="1:105" ht="12" customHeight="1" x14ac:dyDescent="0.25">
      <c r="A68" s="18" t="s">
        <v>162</v>
      </c>
      <c r="B68" s="233">
        <v>14.62692105670717</v>
      </c>
      <c r="C68" s="233">
        <v>12.02278542159708</v>
      </c>
      <c r="D68" s="233">
        <v>9.4487568910945043</v>
      </c>
      <c r="E68" s="233">
        <v>9.8828395738539019</v>
      </c>
      <c r="F68" s="233">
        <v>16.04613429968094</v>
      </c>
      <c r="G68" s="233">
        <v>23.156887069505281</v>
      </c>
      <c r="H68" s="233">
        <v>26.033129010870571</v>
      </c>
      <c r="I68" s="233">
        <v>24.127081624249229</v>
      </c>
      <c r="J68" s="233">
        <v>34.424616476905108</v>
      </c>
      <c r="K68" s="233">
        <v>38.220549067610428</v>
      </c>
      <c r="L68" s="233">
        <v>35.193200829169157</v>
      </c>
      <c r="M68" s="233">
        <v>38.916884213730611</v>
      </c>
      <c r="N68" s="233">
        <v>38.163547176497516</v>
      </c>
      <c r="O68" s="233">
        <v>32.730159512466948</v>
      </c>
      <c r="P68" s="233">
        <v>27.69600813991293</v>
      </c>
      <c r="Q68" s="233">
        <v>37.159296914760382</v>
      </c>
      <c r="R68" s="233">
        <v>44.227346603886737</v>
      </c>
      <c r="S68" s="233">
        <v>55.955655210086647</v>
      </c>
      <c r="T68" s="233">
        <v>61.509896013853961</v>
      </c>
      <c r="U68" s="233">
        <v>44.097701712746542</v>
      </c>
      <c r="V68" s="233">
        <v>52.920871254225133</v>
      </c>
      <c r="W68" s="233">
        <v>55.583814456196677</v>
      </c>
      <c r="DA68" s="71" t="s">
        <v>404</v>
      </c>
    </row>
    <row r="69" spans="1:105" ht="12" customHeight="1" x14ac:dyDescent="0.25">
      <c r="A69" s="18" t="s">
        <v>36</v>
      </c>
      <c r="B69" s="233">
        <v>555.81419133208419</v>
      </c>
      <c r="C69" s="233">
        <v>481.51871888895062</v>
      </c>
      <c r="D69" s="233">
        <v>462.60899644092927</v>
      </c>
      <c r="E69" s="233">
        <v>571.32375293711198</v>
      </c>
      <c r="F69" s="233">
        <v>600.10736382585901</v>
      </c>
      <c r="G69" s="233">
        <v>505.99543210853182</v>
      </c>
      <c r="H69" s="233">
        <v>561.84817637206322</v>
      </c>
      <c r="I69" s="233">
        <v>642.054374041355</v>
      </c>
      <c r="J69" s="233">
        <v>508.69001613475501</v>
      </c>
      <c r="K69" s="233">
        <v>352.13619205769987</v>
      </c>
      <c r="L69" s="233">
        <v>368.263333602481</v>
      </c>
      <c r="M69" s="233">
        <v>392.15287167738728</v>
      </c>
      <c r="N69" s="233">
        <v>402.63140164236972</v>
      </c>
      <c r="O69" s="233">
        <v>331.1606266269477</v>
      </c>
      <c r="P69" s="233">
        <v>309.65023022196971</v>
      </c>
      <c r="Q69" s="233">
        <v>318.59758566374683</v>
      </c>
      <c r="R69" s="233">
        <v>299.01957308646791</v>
      </c>
      <c r="S69" s="233">
        <v>349.62855037147921</v>
      </c>
      <c r="T69" s="233">
        <v>315.63675452959768</v>
      </c>
      <c r="U69" s="233">
        <v>246.1009548266849</v>
      </c>
      <c r="V69" s="233">
        <v>224.14474746815469</v>
      </c>
      <c r="W69" s="233">
        <v>240.14529245211901</v>
      </c>
      <c r="DA69" s="71" t="s">
        <v>405</v>
      </c>
    </row>
    <row r="70" spans="1:105" ht="12" hidden="1" customHeight="1" x14ac:dyDescent="0.25">
      <c r="A70" s="54"/>
      <c r="B70" s="268"/>
      <c r="C70" s="268"/>
      <c r="D70" s="268"/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DA70" s="173"/>
    </row>
    <row r="71" spans="1:105" ht="12" customHeight="1" x14ac:dyDescent="0.25">
      <c r="A71" s="57" t="s">
        <v>228</v>
      </c>
      <c r="B71" s="264">
        <v>0</v>
      </c>
      <c r="C71" s="264">
        <v>0</v>
      </c>
      <c r="D71" s="264">
        <v>0</v>
      </c>
      <c r="E71" s="264">
        <v>0</v>
      </c>
      <c r="F71" s="264">
        <v>0</v>
      </c>
      <c r="G71" s="264">
        <v>0</v>
      </c>
      <c r="H71" s="264">
        <v>0</v>
      </c>
      <c r="I71" s="264">
        <v>0</v>
      </c>
      <c r="J71" s="264">
        <v>0</v>
      </c>
      <c r="K71" s="264">
        <v>0</v>
      </c>
      <c r="L71" s="264">
        <v>0</v>
      </c>
      <c r="M71" s="264">
        <v>0</v>
      </c>
      <c r="N71" s="264">
        <v>0</v>
      </c>
      <c r="O71" s="264">
        <v>0</v>
      </c>
      <c r="P71" s="264">
        <v>0</v>
      </c>
      <c r="Q71" s="264">
        <v>0</v>
      </c>
      <c r="R71" s="264">
        <v>0</v>
      </c>
      <c r="S71" s="264">
        <v>0</v>
      </c>
      <c r="T71" s="264">
        <v>0</v>
      </c>
      <c r="U71" s="264">
        <v>0</v>
      </c>
      <c r="V71" s="264">
        <v>0</v>
      </c>
      <c r="W71" s="264">
        <v>0</v>
      </c>
      <c r="DA71" s="70" t="s">
        <v>406</v>
      </c>
    </row>
    <row r="72" spans="1:105" ht="12" customHeight="1" x14ac:dyDescent="0.25">
      <c r="A72" s="57" t="s">
        <v>181</v>
      </c>
      <c r="B72" s="264">
        <v>239.4192183823607</v>
      </c>
      <c r="C72" s="264">
        <v>196.10998542839931</v>
      </c>
      <c r="D72" s="264">
        <v>162.24196271430969</v>
      </c>
      <c r="E72" s="264">
        <v>174.2389972894336</v>
      </c>
      <c r="F72" s="264">
        <v>231.26529808235631</v>
      </c>
      <c r="G72" s="264">
        <v>255.71522866442669</v>
      </c>
      <c r="H72" s="264">
        <v>271.96319044588722</v>
      </c>
      <c r="I72" s="264">
        <v>277.64208014925839</v>
      </c>
      <c r="J72" s="264">
        <v>245.43801109929251</v>
      </c>
      <c r="K72" s="264">
        <v>233.33280014854029</v>
      </c>
      <c r="L72" s="264">
        <v>205.60745559892271</v>
      </c>
      <c r="M72" s="264">
        <v>217.03318703232071</v>
      </c>
      <c r="N72" s="264">
        <v>215.67875268896151</v>
      </c>
      <c r="O72" s="264">
        <v>178.78567718728979</v>
      </c>
      <c r="P72" s="264">
        <v>162.08125327967181</v>
      </c>
      <c r="Q72" s="264">
        <v>166.5093755231164</v>
      </c>
      <c r="R72" s="264">
        <v>183.17498546263451</v>
      </c>
      <c r="S72" s="264">
        <v>244.09692281348919</v>
      </c>
      <c r="T72" s="264">
        <v>259.37549337630338</v>
      </c>
      <c r="U72" s="264">
        <v>189.74790126872099</v>
      </c>
      <c r="V72" s="264">
        <v>205.8307561251921</v>
      </c>
      <c r="W72" s="264">
        <v>226.3249386794626</v>
      </c>
      <c r="DA72" s="70" t="s">
        <v>407</v>
      </c>
    </row>
    <row r="73" spans="1:105" ht="12" customHeight="1" x14ac:dyDescent="0.25">
      <c r="A73" s="60" t="s">
        <v>183</v>
      </c>
      <c r="B73" s="265">
        <v>239.4192183823607</v>
      </c>
      <c r="C73" s="265">
        <v>196.10998542839931</v>
      </c>
      <c r="D73" s="265">
        <v>162.24196271430969</v>
      </c>
      <c r="E73" s="265">
        <v>174.2389972894336</v>
      </c>
      <c r="F73" s="265">
        <v>231.26529808235631</v>
      </c>
      <c r="G73" s="265">
        <v>255.71522866442669</v>
      </c>
      <c r="H73" s="265">
        <v>271.96319044588722</v>
      </c>
      <c r="I73" s="265">
        <v>277.64208014925839</v>
      </c>
      <c r="J73" s="265">
        <v>245.43801109929251</v>
      </c>
      <c r="K73" s="265">
        <v>233.33280014854029</v>
      </c>
      <c r="L73" s="265">
        <v>205.60745559892271</v>
      </c>
      <c r="M73" s="265">
        <v>217.03318703232071</v>
      </c>
      <c r="N73" s="265">
        <v>215.67875268896151</v>
      </c>
      <c r="O73" s="265">
        <v>178.78567718728979</v>
      </c>
      <c r="P73" s="265">
        <v>162.08125327967181</v>
      </c>
      <c r="Q73" s="265">
        <v>166.5093755231164</v>
      </c>
      <c r="R73" s="265">
        <v>183.17498546263451</v>
      </c>
      <c r="S73" s="265">
        <v>244.09692281348919</v>
      </c>
      <c r="T73" s="265">
        <v>259.37549337630338</v>
      </c>
      <c r="U73" s="265">
        <v>189.74790126872099</v>
      </c>
      <c r="V73" s="265">
        <v>205.8307561251921</v>
      </c>
      <c r="W73" s="265">
        <v>226.3249386794626</v>
      </c>
      <c r="DA73" s="72" t="s">
        <v>408</v>
      </c>
    </row>
    <row r="74" spans="1:105" ht="12" customHeight="1" x14ac:dyDescent="0.25">
      <c r="A74" s="59" t="s">
        <v>33</v>
      </c>
      <c r="B74" s="233">
        <v>2.4999703396734532</v>
      </c>
      <c r="C74" s="233">
        <v>2.5487417827536101</v>
      </c>
      <c r="D74" s="233">
        <v>3.2195173206311831</v>
      </c>
      <c r="E74" s="233">
        <v>2.8638369728168418</v>
      </c>
      <c r="F74" s="233">
        <v>2.1992663160466681</v>
      </c>
      <c r="G74" s="233">
        <v>0</v>
      </c>
      <c r="H74" s="233">
        <v>0</v>
      </c>
      <c r="I74" s="233">
        <v>0</v>
      </c>
      <c r="J74" s="233">
        <v>0.8971927621221113</v>
      </c>
      <c r="K74" s="233">
        <v>1.042216295011958</v>
      </c>
      <c r="L74" s="233">
        <v>0.93061778188589828</v>
      </c>
      <c r="M74" s="233">
        <v>0.94280407803254473</v>
      </c>
      <c r="N74" s="233">
        <v>1.8806137230201669</v>
      </c>
      <c r="O74" s="233">
        <v>0.82914699321063379</v>
      </c>
      <c r="P74" s="233">
        <v>0.75619819314014425</v>
      </c>
      <c r="Q74" s="233">
        <v>0.79265656394970629</v>
      </c>
      <c r="R74" s="233">
        <v>0.78797067680260369</v>
      </c>
      <c r="S74" s="233">
        <v>0.82233741696749652</v>
      </c>
      <c r="T74" s="233">
        <v>1.0263402718984329</v>
      </c>
      <c r="U74" s="233">
        <v>0.90344535769081402</v>
      </c>
      <c r="V74" s="233">
        <v>0.77894814172612037</v>
      </c>
      <c r="W74" s="233">
        <v>0.88299808521067136</v>
      </c>
      <c r="DA74" s="71" t="s">
        <v>409</v>
      </c>
    </row>
    <row r="75" spans="1:105" ht="12" customHeight="1" x14ac:dyDescent="0.25">
      <c r="A75" s="59" t="s">
        <v>160</v>
      </c>
      <c r="B75" s="233">
        <v>7.9599816512321846</v>
      </c>
      <c r="C75" s="233">
        <v>2.705164081553284</v>
      </c>
      <c r="D75" s="233">
        <v>2.0503808941000741</v>
      </c>
      <c r="E75" s="233">
        <v>2.2799523616476089</v>
      </c>
      <c r="F75" s="233">
        <v>2.3347442181268772</v>
      </c>
      <c r="G75" s="233">
        <v>1.7717079922639449</v>
      </c>
      <c r="H75" s="233">
        <v>2.781197582690849</v>
      </c>
      <c r="I75" s="233">
        <v>1.771475526831719</v>
      </c>
      <c r="J75" s="233">
        <v>1.9054456814502869</v>
      </c>
      <c r="K75" s="233">
        <v>2.292242584906873</v>
      </c>
      <c r="L75" s="233">
        <v>2.0465747473551912</v>
      </c>
      <c r="M75" s="233">
        <v>2.073442841033613</v>
      </c>
      <c r="N75" s="233">
        <v>1.0339547013451591</v>
      </c>
      <c r="O75" s="233">
        <v>0.91165995772718023</v>
      </c>
      <c r="P75" s="233">
        <v>1.6627907553537891</v>
      </c>
      <c r="Q75" s="233">
        <v>1.7308432675419949</v>
      </c>
      <c r="R75" s="233">
        <v>1.720651811263114</v>
      </c>
      <c r="S75" s="233">
        <v>2.7374158609038899</v>
      </c>
      <c r="T75" s="233">
        <v>2.917630418011667</v>
      </c>
      <c r="U75" s="233">
        <v>2.8271791819754748</v>
      </c>
      <c r="V75" s="233">
        <v>2.1465365666119611</v>
      </c>
      <c r="W75" s="233">
        <v>2.1825847462409902</v>
      </c>
      <c r="DA75" s="71" t="s">
        <v>410</v>
      </c>
    </row>
    <row r="76" spans="1:105" ht="12" customHeight="1" x14ac:dyDescent="0.25">
      <c r="A76" s="59" t="s">
        <v>70</v>
      </c>
      <c r="B76" s="233">
        <v>18.309282927319131</v>
      </c>
      <c r="C76" s="233">
        <v>11.520760826903571</v>
      </c>
      <c r="D76" s="233">
        <v>0</v>
      </c>
      <c r="E76" s="233">
        <v>0</v>
      </c>
      <c r="F76" s="233">
        <v>0</v>
      </c>
      <c r="G76" s="233">
        <v>0</v>
      </c>
      <c r="H76" s="233">
        <v>0</v>
      </c>
      <c r="I76" s="233">
        <v>0</v>
      </c>
      <c r="J76" s="233">
        <v>0</v>
      </c>
      <c r="K76" s="233">
        <v>0</v>
      </c>
      <c r="L76" s="233">
        <v>0</v>
      </c>
      <c r="M76" s="233">
        <v>0</v>
      </c>
      <c r="N76" s="233">
        <v>0</v>
      </c>
      <c r="O76" s="233">
        <v>0</v>
      </c>
      <c r="P76" s="233">
        <v>0</v>
      </c>
      <c r="Q76" s="233">
        <v>0</v>
      </c>
      <c r="R76" s="233">
        <v>0</v>
      </c>
      <c r="S76" s="233">
        <v>0</v>
      </c>
      <c r="T76" s="233">
        <v>4.127404314510614E-3</v>
      </c>
      <c r="U76" s="233">
        <v>0</v>
      </c>
      <c r="V76" s="233">
        <v>0</v>
      </c>
      <c r="W76" s="233">
        <v>0</v>
      </c>
      <c r="DA76" s="71" t="s">
        <v>411</v>
      </c>
    </row>
    <row r="77" spans="1:105" ht="12" customHeight="1" x14ac:dyDescent="0.25">
      <c r="A77" s="59" t="s">
        <v>162</v>
      </c>
      <c r="B77" s="233">
        <v>210.64998346413589</v>
      </c>
      <c r="C77" s="233">
        <v>179.3353187371888</v>
      </c>
      <c r="D77" s="233">
        <v>156.97206449957841</v>
      </c>
      <c r="E77" s="233">
        <v>169.09520795496911</v>
      </c>
      <c r="F77" s="233">
        <v>226.73128754818271</v>
      </c>
      <c r="G77" s="233">
        <v>253.94352067216269</v>
      </c>
      <c r="H77" s="233">
        <v>269.18199286319629</v>
      </c>
      <c r="I77" s="233">
        <v>275.87060462242681</v>
      </c>
      <c r="J77" s="233">
        <v>242.63537265572009</v>
      </c>
      <c r="K77" s="233">
        <v>229.99834126862149</v>
      </c>
      <c r="L77" s="233">
        <v>202.6302630696816</v>
      </c>
      <c r="M77" s="233">
        <v>214.01694011325449</v>
      </c>
      <c r="N77" s="233">
        <v>212.7641842645962</v>
      </c>
      <c r="O77" s="233">
        <v>177.04487023635201</v>
      </c>
      <c r="P77" s="233">
        <v>159.66226433117791</v>
      </c>
      <c r="Q77" s="233">
        <v>163.9858756916247</v>
      </c>
      <c r="R77" s="233">
        <v>180.66636297456881</v>
      </c>
      <c r="S77" s="233">
        <v>240.53716953561781</v>
      </c>
      <c r="T77" s="233">
        <v>255.42739528207881</v>
      </c>
      <c r="U77" s="233">
        <v>186.01727672905469</v>
      </c>
      <c r="V77" s="233">
        <v>202.90527141685399</v>
      </c>
      <c r="W77" s="233">
        <v>223.25935584801101</v>
      </c>
      <c r="DA77" s="71" t="s">
        <v>412</v>
      </c>
    </row>
    <row r="78" spans="1:105" ht="12" customHeight="1" x14ac:dyDescent="0.25">
      <c r="A78" s="60" t="s">
        <v>189</v>
      </c>
      <c r="B78" s="265">
        <v>0</v>
      </c>
      <c r="C78" s="265">
        <v>0</v>
      </c>
      <c r="D78" s="265">
        <v>0</v>
      </c>
      <c r="E78" s="265">
        <v>0</v>
      </c>
      <c r="F78" s="265">
        <v>0</v>
      </c>
      <c r="G78" s="265">
        <v>0</v>
      </c>
      <c r="H78" s="265">
        <v>0</v>
      </c>
      <c r="I78" s="265">
        <v>0</v>
      </c>
      <c r="J78" s="265">
        <v>0</v>
      </c>
      <c r="K78" s="265">
        <v>0</v>
      </c>
      <c r="L78" s="265">
        <v>0</v>
      </c>
      <c r="M78" s="265">
        <v>0</v>
      </c>
      <c r="N78" s="265">
        <v>0</v>
      </c>
      <c r="O78" s="265">
        <v>0</v>
      </c>
      <c r="P78" s="265">
        <v>0</v>
      </c>
      <c r="Q78" s="265">
        <v>0</v>
      </c>
      <c r="R78" s="265">
        <v>0</v>
      </c>
      <c r="S78" s="265">
        <v>0</v>
      </c>
      <c r="T78" s="265">
        <v>0</v>
      </c>
      <c r="U78" s="265">
        <v>0</v>
      </c>
      <c r="V78" s="265">
        <v>0</v>
      </c>
      <c r="W78" s="265">
        <v>0</v>
      </c>
      <c r="DA78" s="72" t="s">
        <v>413</v>
      </c>
    </row>
    <row r="79" spans="1:105" ht="12" customHeight="1" x14ac:dyDescent="0.25">
      <c r="A79" s="57" t="s">
        <v>191</v>
      </c>
      <c r="B79" s="264">
        <f t="shared" ref="B79:W79" si="3">B80+B84+B95</f>
        <v>166.94781773369118</v>
      </c>
      <c r="C79" s="264">
        <f t="shared" si="3"/>
        <v>128.48086619396463</v>
      </c>
      <c r="D79" s="264">
        <f t="shared" si="3"/>
        <v>109.87925426809502</v>
      </c>
      <c r="E79" s="264">
        <f t="shared" si="3"/>
        <v>130.30152350146722</v>
      </c>
      <c r="F79" s="264">
        <f t="shared" si="3"/>
        <v>237.13800908764034</v>
      </c>
      <c r="G79" s="264">
        <f t="shared" si="3"/>
        <v>208.77627056322459</v>
      </c>
      <c r="H79" s="264">
        <f t="shared" si="3"/>
        <v>224.01674771096953</v>
      </c>
      <c r="I79" s="264">
        <f t="shared" si="3"/>
        <v>248.42035481782327</v>
      </c>
      <c r="J79" s="264">
        <f t="shared" si="3"/>
        <v>193.14765208532143</v>
      </c>
      <c r="K79" s="264">
        <f t="shared" si="3"/>
        <v>151.40265891396672</v>
      </c>
      <c r="L79" s="264">
        <f t="shared" si="3"/>
        <v>130.69014788487149</v>
      </c>
      <c r="M79" s="264">
        <f t="shared" si="3"/>
        <v>144.32356956348514</v>
      </c>
      <c r="N79" s="264">
        <f t="shared" si="3"/>
        <v>144.91901815710651</v>
      </c>
      <c r="O79" s="264">
        <f t="shared" si="3"/>
        <v>120.3966982186578</v>
      </c>
      <c r="P79" s="264">
        <f t="shared" si="3"/>
        <v>112.64145371249698</v>
      </c>
      <c r="Q79" s="264">
        <f t="shared" si="3"/>
        <v>88.400984448806923</v>
      </c>
      <c r="R79" s="264">
        <f t="shared" si="3"/>
        <v>92.083079392564102</v>
      </c>
      <c r="S79" s="264">
        <f t="shared" si="3"/>
        <v>119.04518643675529</v>
      </c>
      <c r="T79" s="264">
        <f t="shared" si="3"/>
        <v>118.74123678156995</v>
      </c>
      <c r="U79" s="264">
        <f t="shared" si="3"/>
        <v>89.51439784177353</v>
      </c>
      <c r="V79" s="264">
        <f t="shared" si="3"/>
        <v>89.735964714379293</v>
      </c>
      <c r="W79" s="264">
        <f t="shared" si="3"/>
        <v>101.57785151851567</v>
      </c>
      <c r="DA79" s="70"/>
    </row>
    <row r="80" spans="1:105" ht="12" customHeight="1" x14ac:dyDescent="0.25">
      <c r="A80" s="60" t="s">
        <v>192</v>
      </c>
      <c r="B80" s="265">
        <v>51.156057258197862</v>
      </c>
      <c r="C80" s="265">
        <v>42.387307179868898</v>
      </c>
      <c r="D80" s="265">
        <v>36.507862740315808</v>
      </c>
      <c r="E80" s="265">
        <v>39.207448496256717</v>
      </c>
      <c r="F80" s="265">
        <v>52.039568664834754</v>
      </c>
      <c r="G80" s="265">
        <v>57.541318611439372</v>
      </c>
      <c r="H80" s="265">
        <v>61.197452626361127</v>
      </c>
      <c r="I80" s="265">
        <v>62.475322558033149</v>
      </c>
      <c r="J80" s="265">
        <v>55.228727947820722</v>
      </c>
      <c r="K80" s="265">
        <v>52.504800226292637</v>
      </c>
      <c r="L80" s="265">
        <v>46.266013069681598</v>
      </c>
      <c r="M80" s="265">
        <v>48.837043571899592</v>
      </c>
      <c r="N80" s="265">
        <v>48.532267284243368</v>
      </c>
      <c r="O80" s="265">
        <v>40.230547347244958</v>
      </c>
      <c r="P80" s="265">
        <v>36.471699728708472</v>
      </c>
      <c r="Q80" s="265">
        <v>37.468120607477552</v>
      </c>
      <c r="R80" s="265">
        <v>41.218234264737369</v>
      </c>
      <c r="S80" s="265">
        <v>54.92695480453736</v>
      </c>
      <c r="T80" s="265">
        <v>58.364365526728101</v>
      </c>
      <c r="U80" s="265">
        <v>42.697278921481377</v>
      </c>
      <c r="V80" s="265">
        <v>46.316260396738663</v>
      </c>
      <c r="W80" s="265">
        <v>50.927883623855152</v>
      </c>
      <c r="DA80" s="72" t="s">
        <v>414</v>
      </c>
    </row>
    <row r="81" spans="1:105" ht="12" customHeight="1" x14ac:dyDescent="0.25">
      <c r="A81" s="59" t="s">
        <v>33</v>
      </c>
      <c r="B81" s="233">
        <v>0.57839384547301453</v>
      </c>
      <c r="C81" s="233">
        <v>0.58526872898987459</v>
      </c>
      <c r="D81" s="233">
        <v>0.72445928578072982</v>
      </c>
      <c r="E81" s="233">
        <v>0.64442370743717126</v>
      </c>
      <c r="F81" s="233">
        <v>0.49488129613554122</v>
      </c>
      <c r="G81" s="233">
        <v>0</v>
      </c>
      <c r="H81" s="233">
        <v>0</v>
      </c>
      <c r="I81" s="233">
        <v>0</v>
      </c>
      <c r="J81" s="233">
        <v>0.201887290212558</v>
      </c>
      <c r="K81" s="233">
        <v>0.23452064316441559</v>
      </c>
      <c r="L81" s="233">
        <v>0.20940862447906619</v>
      </c>
      <c r="M81" s="233">
        <v>0.21215079807948059</v>
      </c>
      <c r="N81" s="233">
        <v>0.4231777434082965</v>
      </c>
      <c r="O81" s="233">
        <v>0.18657555735430931</v>
      </c>
      <c r="P81" s="233">
        <v>0.17016053909707951</v>
      </c>
      <c r="Q81" s="233">
        <v>0.17836444131191401</v>
      </c>
      <c r="R81" s="233">
        <v>0.17731001789443929</v>
      </c>
      <c r="S81" s="233">
        <v>0.18504325910886729</v>
      </c>
      <c r="T81" s="233">
        <v>0.23094954433154641</v>
      </c>
      <c r="U81" s="233">
        <v>0.2032942560614294</v>
      </c>
      <c r="V81" s="233">
        <v>0.17527975724774111</v>
      </c>
      <c r="W81" s="233">
        <v>0.19869318859016499</v>
      </c>
      <c r="DA81" s="71" t="s">
        <v>415</v>
      </c>
    </row>
    <row r="82" spans="1:105" ht="12" customHeight="1" x14ac:dyDescent="0.25">
      <c r="A82" s="59" t="s">
        <v>160</v>
      </c>
      <c r="B82" s="233">
        <v>1.841623608123367</v>
      </c>
      <c r="C82" s="233">
        <v>0.62118805225111662</v>
      </c>
      <c r="D82" s="233">
        <v>0.46137893671184799</v>
      </c>
      <c r="E82" s="233">
        <v>0.51303735778923953</v>
      </c>
      <c r="F82" s="233">
        <v>0.52536668087043625</v>
      </c>
      <c r="G82" s="233">
        <v>0.39867165753775569</v>
      </c>
      <c r="H82" s="233">
        <v>0.62582810207596351</v>
      </c>
      <c r="I82" s="233">
        <v>0.39861934791360171</v>
      </c>
      <c r="J82" s="233">
        <v>0.42876545767637653</v>
      </c>
      <c r="K82" s="233">
        <v>0.51580291718146143</v>
      </c>
      <c r="L82" s="233">
        <v>0.46052247343559721</v>
      </c>
      <c r="M82" s="233">
        <v>0.46656836106969218</v>
      </c>
      <c r="N82" s="233">
        <v>0.23266161038055519</v>
      </c>
      <c r="O82" s="233">
        <v>0.20514271428750711</v>
      </c>
      <c r="P82" s="233">
        <v>0.37416298253995428</v>
      </c>
      <c r="Q82" s="233">
        <v>0.38947623277765953</v>
      </c>
      <c r="R82" s="233">
        <v>0.38718294021186089</v>
      </c>
      <c r="S82" s="233">
        <v>0.61597629146672161</v>
      </c>
      <c r="T82" s="233">
        <v>0.65653217945084807</v>
      </c>
      <c r="U82" s="233">
        <v>0.63617493151009263</v>
      </c>
      <c r="V82" s="233">
        <v>0.48301599062217471</v>
      </c>
      <c r="W82" s="233">
        <v>0.49112759117185628</v>
      </c>
      <c r="DA82" s="71" t="s">
        <v>416</v>
      </c>
    </row>
    <row r="83" spans="1:105" ht="12" customHeight="1" x14ac:dyDescent="0.25">
      <c r="A83" s="59" t="s">
        <v>162</v>
      </c>
      <c r="B83" s="233">
        <v>48.736039804601482</v>
      </c>
      <c r="C83" s="233">
        <v>41.180850398627911</v>
      </c>
      <c r="D83" s="233">
        <v>35.32202451782323</v>
      </c>
      <c r="E83" s="233">
        <v>38.04998743103031</v>
      </c>
      <c r="F83" s="233">
        <v>51.019320687828767</v>
      </c>
      <c r="G83" s="233">
        <v>57.142646953901611</v>
      </c>
      <c r="H83" s="233">
        <v>60.57162452428517</v>
      </c>
      <c r="I83" s="233">
        <v>62.076703210119547</v>
      </c>
      <c r="J83" s="233">
        <v>54.598075199931777</v>
      </c>
      <c r="K83" s="233">
        <v>51.754476665946761</v>
      </c>
      <c r="L83" s="233">
        <v>45.596081971766942</v>
      </c>
      <c r="M83" s="233">
        <v>48.15832441275041</v>
      </c>
      <c r="N83" s="233">
        <v>47.876427930454533</v>
      </c>
      <c r="O83" s="233">
        <v>39.838829075603151</v>
      </c>
      <c r="P83" s="233">
        <v>35.927376207071433</v>
      </c>
      <c r="Q83" s="233">
        <v>36.900279933387978</v>
      </c>
      <c r="R83" s="233">
        <v>40.653741306631069</v>
      </c>
      <c r="S83" s="233">
        <v>54.125935253961771</v>
      </c>
      <c r="T83" s="233">
        <v>57.476883802945707</v>
      </c>
      <c r="U83" s="233">
        <v>41.85780973390986</v>
      </c>
      <c r="V83" s="233">
        <v>45.657964648868742</v>
      </c>
      <c r="W83" s="233">
        <v>50.238062844093129</v>
      </c>
      <c r="DA83" s="71" t="s">
        <v>417</v>
      </c>
    </row>
    <row r="84" spans="1:105" ht="12" customHeight="1" x14ac:dyDescent="0.25">
      <c r="A84" s="60" t="s">
        <v>197</v>
      </c>
      <c r="B84" s="265">
        <v>115.79176047549331</v>
      </c>
      <c r="C84" s="265">
        <v>86.093559014095746</v>
      </c>
      <c r="D84" s="265">
        <v>73.37139152777921</v>
      </c>
      <c r="E84" s="265">
        <v>91.094075005210485</v>
      </c>
      <c r="F84" s="265">
        <v>185.0984404228056</v>
      </c>
      <c r="G84" s="265">
        <v>151.23495195178521</v>
      </c>
      <c r="H84" s="265">
        <v>162.8192950846084</v>
      </c>
      <c r="I84" s="265">
        <v>185.94503225979011</v>
      </c>
      <c r="J84" s="265">
        <v>137.91892413750071</v>
      </c>
      <c r="K84" s="265">
        <v>98.897858687674074</v>
      </c>
      <c r="L84" s="265">
        <v>84.424134815189902</v>
      </c>
      <c r="M84" s="265">
        <v>95.486525991585552</v>
      </c>
      <c r="N84" s="265">
        <v>96.386750872863132</v>
      </c>
      <c r="O84" s="265">
        <v>80.166150871412853</v>
      </c>
      <c r="P84" s="265">
        <v>76.16975398378851</v>
      </c>
      <c r="Q84" s="265">
        <v>50.932863841329379</v>
      </c>
      <c r="R84" s="265">
        <v>50.864845127826733</v>
      </c>
      <c r="S84" s="265">
        <v>64.118231632217928</v>
      </c>
      <c r="T84" s="265">
        <v>60.376871254841852</v>
      </c>
      <c r="U84" s="265">
        <v>46.817118920292152</v>
      </c>
      <c r="V84" s="265">
        <v>43.419704317640623</v>
      </c>
      <c r="W84" s="265">
        <v>50.649967894660513</v>
      </c>
      <c r="DA84" s="72" t="s">
        <v>418</v>
      </c>
    </row>
    <row r="85" spans="1:105" ht="12" customHeight="1" x14ac:dyDescent="0.25">
      <c r="A85" s="64" t="s">
        <v>30</v>
      </c>
      <c r="B85" s="232">
        <v>17.9626558392223</v>
      </c>
      <c r="C85" s="232">
        <v>12.83751216958208</v>
      </c>
      <c r="D85" s="232">
        <v>10.3950267385767</v>
      </c>
      <c r="E85" s="232">
        <v>12.33517851990192</v>
      </c>
      <c r="F85" s="232">
        <v>30.33806322756292</v>
      </c>
      <c r="G85" s="232">
        <v>22.224591255197431</v>
      </c>
      <c r="H85" s="232">
        <v>19.585858323515311</v>
      </c>
      <c r="I85" s="232">
        <v>21.540611791611969</v>
      </c>
      <c r="J85" s="232">
        <v>8.4156158050782821</v>
      </c>
      <c r="K85" s="232">
        <v>12.236963516319131</v>
      </c>
      <c r="L85" s="232">
        <v>5.0989409903545297</v>
      </c>
      <c r="M85" s="232">
        <v>5.7750003106147743</v>
      </c>
      <c r="N85" s="232">
        <v>6.0484853054305452</v>
      </c>
      <c r="O85" s="232">
        <v>4.0468408403031004</v>
      </c>
      <c r="P85" s="232">
        <v>4.4322336666560727</v>
      </c>
      <c r="Q85" s="232">
        <v>1.0269415787484411</v>
      </c>
      <c r="R85" s="232">
        <v>0.83871358916772798</v>
      </c>
      <c r="S85" s="232">
        <v>2.8037307220347309</v>
      </c>
      <c r="T85" s="232">
        <v>3.622203486313075</v>
      </c>
      <c r="U85" s="232">
        <v>3.7774691587928162</v>
      </c>
      <c r="V85" s="232">
        <v>2.2071644594206812</v>
      </c>
      <c r="W85" s="232">
        <v>3.8410383119377181</v>
      </c>
      <c r="DA85" s="73" t="s">
        <v>419</v>
      </c>
    </row>
    <row r="86" spans="1:105" ht="12" customHeight="1" x14ac:dyDescent="0.25">
      <c r="A86" s="64" t="s">
        <v>32</v>
      </c>
      <c r="B86" s="232">
        <v>0</v>
      </c>
      <c r="C86" s="232">
        <v>0</v>
      </c>
      <c r="D86" s="232">
        <v>0</v>
      </c>
      <c r="E86" s="232">
        <v>0</v>
      </c>
      <c r="F86" s="232">
        <v>0</v>
      </c>
      <c r="G86" s="232">
        <v>0</v>
      </c>
      <c r="H86" s="232">
        <v>0</v>
      </c>
      <c r="I86" s="232">
        <v>0</v>
      </c>
      <c r="J86" s="232">
        <v>0</v>
      </c>
      <c r="K86" s="232">
        <v>0</v>
      </c>
      <c r="L86" s="232">
        <v>0</v>
      </c>
      <c r="M86" s="232">
        <v>0</v>
      </c>
      <c r="N86" s="232">
        <v>0</v>
      </c>
      <c r="O86" s="232">
        <v>0</v>
      </c>
      <c r="P86" s="232">
        <v>0</v>
      </c>
      <c r="Q86" s="232">
        <v>0</v>
      </c>
      <c r="R86" s="232">
        <v>0</v>
      </c>
      <c r="S86" s="232">
        <v>0</v>
      </c>
      <c r="T86" s="232">
        <v>0</v>
      </c>
      <c r="U86" s="232">
        <v>0</v>
      </c>
      <c r="V86" s="232">
        <v>0</v>
      </c>
      <c r="W86" s="232">
        <v>0</v>
      </c>
      <c r="DA86" s="73" t="s">
        <v>420</v>
      </c>
    </row>
    <row r="87" spans="1:105" ht="12" customHeight="1" x14ac:dyDescent="0.25">
      <c r="A87" s="64" t="s">
        <v>33</v>
      </c>
      <c r="B87" s="232">
        <v>2.935012060086923E-2</v>
      </c>
      <c r="C87" s="232">
        <v>2.5304423255053131E-2</v>
      </c>
      <c r="D87" s="232">
        <v>2.583650606200278E-2</v>
      </c>
      <c r="E87" s="232">
        <v>2.2669568082705621E-2</v>
      </c>
      <c r="F87" s="232">
        <v>3.9073430297479693E-2</v>
      </c>
      <c r="G87" s="232">
        <v>0</v>
      </c>
      <c r="H87" s="232">
        <v>0</v>
      </c>
      <c r="I87" s="232">
        <v>0</v>
      </c>
      <c r="J87" s="232">
        <v>3.0329990273626751E-2</v>
      </c>
      <c r="K87" s="232">
        <v>3.8395074925317997E-2</v>
      </c>
      <c r="L87" s="232">
        <v>3.1738320642652647E-2</v>
      </c>
      <c r="M87" s="232">
        <v>3.5281637476453319E-2</v>
      </c>
      <c r="N87" s="232">
        <v>6.7703402328312665E-2</v>
      </c>
      <c r="O87" s="232">
        <v>3.1076528519321168E-2</v>
      </c>
      <c r="P87" s="232">
        <v>2.7331291823033389E-2</v>
      </c>
      <c r="Q87" s="232">
        <v>2.4436616127399349E-2</v>
      </c>
      <c r="R87" s="232">
        <v>2.7263620477239129E-2</v>
      </c>
      <c r="S87" s="232">
        <v>2.8165735399027909E-2</v>
      </c>
      <c r="T87" s="232">
        <v>3.6414032616078527E-2</v>
      </c>
      <c r="U87" s="232">
        <v>3.1060983045498231E-2</v>
      </c>
      <c r="V87" s="232">
        <v>2.934854199236557E-2</v>
      </c>
      <c r="W87" s="232">
        <v>3.3738567262261203E-2</v>
      </c>
      <c r="DA87" s="73" t="s">
        <v>421</v>
      </c>
    </row>
    <row r="88" spans="1:105" ht="12" customHeight="1" x14ac:dyDescent="0.25">
      <c r="A88" s="64" t="s">
        <v>160</v>
      </c>
      <c r="B88" s="232">
        <v>9.3451677300654359E-2</v>
      </c>
      <c r="C88" s="232">
        <v>2.6857415434229089E-2</v>
      </c>
      <c r="D88" s="232">
        <v>1.6454229974276272E-2</v>
      </c>
      <c r="E88" s="232">
        <v>1.804765277433322E-2</v>
      </c>
      <c r="F88" s="232">
        <v>4.1480408627096177E-2</v>
      </c>
      <c r="G88" s="232">
        <v>3.9377350642227943E-2</v>
      </c>
      <c r="H88" s="232">
        <v>6.550407433201641E-2</v>
      </c>
      <c r="I88" s="232">
        <v>3.822561537481161E-2</v>
      </c>
      <c r="J88" s="232">
        <v>6.4414417308290256E-2</v>
      </c>
      <c r="K88" s="232">
        <v>8.4445835490889326E-2</v>
      </c>
      <c r="L88" s="232">
        <v>6.9797554715840315E-2</v>
      </c>
      <c r="M88" s="232">
        <v>7.7592429169541788E-2</v>
      </c>
      <c r="N88" s="232">
        <v>3.7223088546861023E-2</v>
      </c>
      <c r="O88" s="232">
        <v>3.4169124302709311E-2</v>
      </c>
      <c r="P88" s="232">
        <v>6.0098291410217781E-2</v>
      </c>
      <c r="Q88" s="232">
        <v>5.335974548026446E-2</v>
      </c>
      <c r="R88" s="232">
        <v>5.953419249826155E-2</v>
      </c>
      <c r="S88" s="232">
        <v>9.3758753067134951E-2</v>
      </c>
      <c r="T88" s="232">
        <v>0.1035160483439098</v>
      </c>
      <c r="U88" s="232">
        <v>9.7200083978934648E-2</v>
      </c>
      <c r="V88" s="232">
        <v>8.0875369217466381E-2</v>
      </c>
      <c r="W88" s="232">
        <v>8.3394611494619658E-2</v>
      </c>
      <c r="DA88" s="73" t="s">
        <v>422</v>
      </c>
    </row>
    <row r="89" spans="1:105" ht="12" customHeight="1" x14ac:dyDescent="0.25">
      <c r="A89" s="64" t="s">
        <v>70</v>
      </c>
      <c r="B89" s="232">
        <v>0.2149544150601583</v>
      </c>
      <c r="C89" s="232">
        <v>0.1143804406381429</v>
      </c>
      <c r="D89" s="232">
        <v>0</v>
      </c>
      <c r="E89" s="232">
        <v>0</v>
      </c>
      <c r="F89" s="232">
        <v>0</v>
      </c>
      <c r="G89" s="232">
        <v>0</v>
      </c>
      <c r="H89" s="232">
        <v>0</v>
      </c>
      <c r="I89" s="232">
        <v>0</v>
      </c>
      <c r="J89" s="232">
        <v>0</v>
      </c>
      <c r="K89" s="232">
        <v>0</v>
      </c>
      <c r="L89" s="232">
        <v>0</v>
      </c>
      <c r="M89" s="232">
        <v>0</v>
      </c>
      <c r="N89" s="232">
        <v>0</v>
      </c>
      <c r="O89" s="232">
        <v>0</v>
      </c>
      <c r="P89" s="232">
        <v>0</v>
      </c>
      <c r="Q89" s="232">
        <v>0</v>
      </c>
      <c r="R89" s="232">
        <v>0</v>
      </c>
      <c r="S89" s="232">
        <v>0</v>
      </c>
      <c r="T89" s="232">
        <v>1.464382129820645E-4</v>
      </c>
      <c r="U89" s="232">
        <v>0</v>
      </c>
      <c r="V89" s="232">
        <v>0</v>
      </c>
      <c r="W89" s="232">
        <v>0</v>
      </c>
      <c r="DA89" s="73" t="s">
        <v>423</v>
      </c>
    </row>
    <row r="90" spans="1:105" ht="12" customHeight="1" x14ac:dyDescent="0.25">
      <c r="A90" s="64" t="s">
        <v>34</v>
      </c>
      <c r="B90" s="232">
        <v>1.043095756717374</v>
      </c>
      <c r="C90" s="232">
        <v>0</v>
      </c>
      <c r="D90" s="232">
        <v>0</v>
      </c>
      <c r="E90" s="232">
        <v>0</v>
      </c>
      <c r="F90" s="232">
        <v>0</v>
      </c>
      <c r="G90" s="232">
        <v>0</v>
      </c>
      <c r="H90" s="232">
        <v>0</v>
      </c>
      <c r="I90" s="232">
        <v>0</v>
      </c>
      <c r="J90" s="232">
        <v>0</v>
      </c>
      <c r="K90" s="232">
        <v>0</v>
      </c>
      <c r="L90" s="232">
        <v>0</v>
      </c>
      <c r="M90" s="232">
        <v>0.8861302859462975</v>
      </c>
      <c r="N90" s="232">
        <v>1.763081676437974</v>
      </c>
      <c r="O90" s="232">
        <v>2.279398048175874</v>
      </c>
      <c r="P90" s="232">
        <v>1.3613922391029629</v>
      </c>
      <c r="Q90" s="232">
        <v>1.427801530228979</v>
      </c>
      <c r="R90" s="232">
        <v>1.425394831394909</v>
      </c>
      <c r="S90" s="232">
        <v>1.476634287550844</v>
      </c>
      <c r="T90" s="232">
        <v>1.0484621530315821</v>
      </c>
      <c r="U90" s="232">
        <v>0.82374482108712521</v>
      </c>
      <c r="V90" s="232">
        <v>1.07677534368558</v>
      </c>
      <c r="W90" s="232">
        <v>1.305759054559205</v>
      </c>
      <c r="DA90" s="73" t="s">
        <v>424</v>
      </c>
    </row>
    <row r="91" spans="1:105" ht="12" customHeight="1" x14ac:dyDescent="0.25">
      <c r="A91" s="64" t="s">
        <v>162</v>
      </c>
      <c r="B91" s="232">
        <v>2.4730703085265691</v>
      </c>
      <c r="C91" s="232">
        <v>1.7804772694560469</v>
      </c>
      <c r="D91" s="232">
        <v>1.2596949455806481</v>
      </c>
      <c r="E91" s="232">
        <v>1.3385242824852659</v>
      </c>
      <c r="F91" s="232">
        <v>4.0282384609958024</v>
      </c>
      <c r="G91" s="232">
        <v>5.6440582198039193</v>
      </c>
      <c r="H91" s="232">
        <v>6.339900976144027</v>
      </c>
      <c r="I91" s="232">
        <v>5.952847479848562</v>
      </c>
      <c r="J91" s="232">
        <v>8.2023939596652546</v>
      </c>
      <c r="K91" s="232">
        <v>8.4731006298517482</v>
      </c>
      <c r="L91" s="232">
        <v>6.9106182864654606</v>
      </c>
      <c r="M91" s="232">
        <v>8.0089472148369492</v>
      </c>
      <c r="N91" s="232">
        <v>7.6596586486605842</v>
      </c>
      <c r="O91" s="232">
        <v>6.6356629212328437</v>
      </c>
      <c r="P91" s="232">
        <v>5.7706775540430204</v>
      </c>
      <c r="Q91" s="232">
        <v>5.0554806165030639</v>
      </c>
      <c r="R91" s="232">
        <v>6.2510183413534532</v>
      </c>
      <c r="S91" s="232">
        <v>8.2385966283218615</v>
      </c>
      <c r="T91" s="232">
        <v>9.0624345136892828</v>
      </c>
      <c r="U91" s="232">
        <v>6.3953834390372561</v>
      </c>
      <c r="V91" s="232">
        <v>7.6448913087511459</v>
      </c>
      <c r="W91" s="232">
        <v>8.5305403492580503</v>
      </c>
      <c r="DA91" s="73" t="s">
        <v>425</v>
      </c>
    </row>
    <row r="92" spans="1:105" ht="12" customHeight="1" x14ac:dyDescent="0.25">
      <c r="A92" s="64" t="s">
        <v>36</v>
      </c>
      <c r="B92" s="232">
        <v>93.975182358065382</v>
      </c>
      <c r="C92" s="232">
        <v>71.309027295730189</v>
      </c>
      <c r="D92" s="232">
        <v>61.67437910758558</v>
      </c>
      <c r="E92" s="232">
        <v>77.379654981966254</v>
      </c>
      <c r="F92" s="232">
        <v>150.65158489532229</v>
      </c>
      <c r="G92" s="232">
        <v>123.3269251261416</v>
      </c>
      <c r="H92" s="232">
        <v>136.82803171061701</v>
      </c>
      <c r="I92" s="232">
        <v>158.41334737295469</v>
      </c>
      <c r="J92" s="232">
        <v>121.20616996517531</v>
      </c>
      <c r="K92" s="232">
        <v>78.064953631086993</v>
      </c>
      <c r="L92" s="232">
        <v>72.313039663011409</v>
      </c>
      <c r="M92" s="232">
        <v>80.703574113541535</v>
      </c>
      <c r="N92" s="232">
        <v>80.810598751458855</v>
      </c>
      <c r="O92" s="232">
        <v>67.139003408878992</v>
      </c>
      <c r="P92" s="232">
        <v>64.518020940753203</v>
      </c>
      <c r="Q92" s="232">
        <v>43.344843754241239</v>
      </c>
      <c r="R92" s="232">
        <v>42.262920552935142</v>
      </c>
      <c r="S92" s="232">
        <v>51.477345505844333</v>
      </c>
      <c r="T92" s="232">
        <v>46.503694582634942</v>
      </c>
      <c r="U92" s="232">
        <v>35.691428571092523</v>
      </c>
      <c r="V92" s="232">
        <v>32.379705609716453</v>
      </c>
      <c r="W92" s="232">
        <v>36.855497000148652</v>
      </c>
      <c r="DA92" s="73" t="s">
        <v>426</v>
      </c>
    </row>
    <row r="93" spans="1:105" ht="12" customHeight="1" x14ac:dyDescent="0.25">
      <c r="A93" s="64" t="s">
        <v>73</v>
      </c>
      <c r="B93" s="232">
        <v>0</v>
      </c>
      <c r="C93" s="232">
        <v>0</v>
      </c>
      <c r="D93" s="232">
        <v>0</v>
      </c>
      <c r="E93" s="232">
        <v>0</v>
      </c>
      <c r="F93" s="232">
        <v>0</v>
      </c>
      <c r="G93" s="232">
        <v>0</v>
      </c>
      <c r="H93" s="232">
        <v>0</v>
      </c>
      <c r="I93" s="232">
        <v>0</v>
      </c>
      <c r="J93" s="232">
        <v>0</v>
      </c>
      <c r="K93" s="232">
        <v>0</v>
      </c>
      <c r="L93" s="232">
        <v>0</v>
      </c>
      <c r="M93" s="232">
        <v>0</v>
      </c>
      <c r="N93" s="232">
        <v>0</v>
      </c>
      <c r="O93" s="232">
        <v>0</v>
      </c>
      <c r="P93" s="232">
        <v>0</v>
      </c>
      <c r="Q93" s="232">
        <v>0</v>
      </c>
      <c r="R93" s="232">
        <v>0</v>
      </c>
      <c r="S93" s="232">
        <v>0</v>
      </c>
      <c r="T93" s="232">
        <v>0</v>
      </c>
      <c r="U93" s="232">
        <v>8.3186325800397502E-4</v>
      </c>
      <c r="V93" s="232">
        <v>9.4368485691867987E-4</v>
      </c>
      <c r="W93" s="232">
        <v>0</v>
      </c>
      <c r="DA93" s="73" t="s">
        <v>427</v>
      </c>
    </row>
    <row r="94" spans="1:105" ht="12" customHeight="1" x14ac:dyDescent="0.25">
      <c r="A94" s="64" t="s">
        <v>79</v>
      </c>
      <c r="B94" s="232">
        <v>0</v>
      </c>
      <c r="C94" s="232">
        <v>0</v>
      </c>
      <c r="D94" s="232">
        <v>0</v>
      </c>
      <c r="E94" s="232">
        <v>0</v>
      </c>
      <c r="F94" s="232">
        <v>0</v>
      </c>
      <c r="G94" s="232">
        <v>0</v>
      </c>
      <c r="H94" s="232">
        <v>0</v>
      </c>
      <c r="I94" s="232">
        <v>0</v>
      </c>
      <c r="J94" s="232">
        <v>0</v>
      </c>
      <c r="K94" s="232">
        <v>0</v>
      </c>
      <c r="L94" s="232">
        <v>0</v>
      </c>
      <c r="M94" s="232">
        <v>0</v>
      </c>
      <c r="N94" s="232">
        <v>0</v>
      </c>
      <c r="O94" s="232">
        <v>0</v>
      </c>
      <c r="P94" s="232">
        <v>0</v>
      </c>
      <c r="Q94" s="232">
        <v>0</v>
      </c>
      <c r="R94" s="232">
        <v>0</v>
      </c>
      <c r="S94" s="232">
        <v>0</v>
      </c>
      <c r="T94" s="232">
        <v>0</v>
      </c>
      <c r="U94" s="232">
        <v>0</v>
      </c>
      <c r="V94" s="232">
        <v>0</v>
      </c>
      <c r="W94" s="232">
        <v>0</v>
      </c>
      <c r="DA94" s="73" t="s">
        <v>428</v>
      </c>
    </row>
    <row r="95" spans="1:105" ht="12" customHeight="1" x14ac:dyDescent="0.25">
      <c r="A95" s="101" t="s">
        <v>209</v>
      </c>
      <c r="B95" s="281">
        <v>0</v>
      </c>
      <c r="C95" s="281">
        <v>0</v>
      </c>
      <c r="D95" s="281">
        <v>0</v>
      </c>
      <c r="E95" s="281">
        <v>0</v>
      </c>
      <c r="F95" s="281">
        <v>0</v>
      </c>
      <c r="G95" s="281">
        <v>0</v>
      </c>
      <c r="H95" s="281">
        <v>0</v>
      </c>
      <c r="I95" s="281">
        <v>0</v>
      </c>
      <c r="J95" s="281">
        <v>0</v>
      </c>
      <c r="K95" s="281">
        <v>0</v>
      </c>
      <c r="L95" s="281">
        <v>0</v>
      </c>
      <c r="M95" s="281">
        <v>0</v>
      </c>
      <c r="N95" s="281">
        <v>0</v>
      </c>
      <c r="O95" s="281">
        <v>0</v>
      </c>
      <c r="P95" s="281">
        <v>0</v>
      </c>
      <c r="Q95" s="281">
        <v>0</v>
      </c>
      <c r="R95" s="281">
        <v>0</v>
      </c>
      <c r="S95" s="281">
        <v>0</v>
      </c>
      <c r="T95" s="281">
        <v>0</v>
      </c>
      <c r="U95" s="281">
        <v>0</v>
      </c>
      <c r="V95" s="281">
        <v>0</v>
      </c>
      <c r="W95" s="281">
        <v>0</v>
      </c>
      <c r="DA95" s="102" t="s">
        <v>429</v>
      </c>
    </row>
    <row r="96" spans="1:105" ht="12" customHeight="1" x14ac:dyDescent="0.25">
      <c r="A96" s="100" t="s">
        <v>106</v>
      </c>
      <c r="B96" s="282">
        <v>66.150483562776728</v>
      </c>
      <c r="C96" s="282">
        <v>55.154248443749118</v>
      </c>
      <c r="D96" s="282">
        <v>48.86478240719385</v>
      </c>
      <c r="E96" s="282">
        <v>65.4481042461302</v>
      </c>
      <c r="F96" s="282">
        <v>75.329770906300681</v>
      </c>
      <c r="G96" s="282">
        <v>71.165530731003628</v>
      </c>
      <c r="H96" s="282">
        <v>77.445568697224132</v>
      </c>
      <c r="I96" s="282">
        <v>91.591819176471688</v>
      </c>
      <c r="J96" s="282">
        <v>87.805509481853278</v>
      </c>
      <c r="K96" s="282">
        <v>76.11120283374737</v>
      </c>
      <c r="L96" s="282">
        <v>74.002364957011324</v>
      </c>
      <c r="M96" s="282">
        <v>95.278769866130176</v>
      </c>
      <c r="N96" s="282">
        <v>92.581093126849609</v>
      </c>
      <c r="O96" s="282">
        <v>82.996275486069806</v>
      </c>
      <c r="P96" s="282">
        <v>82.387855559086034</v>
      </c>
      <c r="Q96" s="282">
        <v>83.963204750142523</v>
      </c>
      <c r="R96" s="282">
        <v>87.981822872145415</v>
      </c>
      <c r="S96" s="282">
        <v>81.902496705260091</v>
      </c>
      <c r="T96" s="282">
        <v>110.91987536481869</v>
      </c>
      <c r="U96" s="282">
        <v>92.900965265187438</v>
      </c>
      <c r="V96" s="282">
        <v>83.594007522333385</v>
      </c>
      <c r="W96" s="282">
        <v>96.243037167047603</v>
      </c>
      <c r="DA96" s="105" t="s">
        <v>430</v>
      </c>
    </row>
    <row r="98" spans="1:105" ht="15" customHeight="1" x14ac:dyDescent="0.25">
      <c r="A98" s="32" t="s">
        <v>431</v>
      </c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DA98" s="88"/>
    </row>
    <row r="100" spans="1:105" ht="12" customHeight="1" x14ac:dyDescent="0.25">
      <c r="A100" s="35" t="s">
        <v>41</v>
      </c>
      <c r="B100" s="235">
        <f t="shared" ref="B100:W100" si="4">SUM(B$101:B$105,B$109:B$110,B$112:B$114,B$107,B$106,B115)</f>
        <v>1</v>
      </c>
      <c r="C100" s="235">
        <f t="shared" si="4"/>
        <v>0.99999999999999989</v>
      </c>
      <c r="D100" s="235">
        <f t="shared" si="4"/>
        <v>1</v>
      </c>
      <c r="E100" s="235">
        <f t="shared" si="4"/>
        <v>1</v>
      </c>
      <c r="F100" s="235">
        <f t="shared" si="4"/>
        <v>0.99999999999999989</v>
      </c>
      <c r="G100" s="235">
        <f t="shared" si="4"/>
        <v>1</v>
      </c>
      <c r="H100" s="235">
        <f t="shared" si="4"/>
        <v>1</v>
      </c>
      <c r="I100" s="235">
        <f t="shared" si="4"/>
        <v>1.0000000000000002</v>
      </c>
      <c r="J100" s="235">
        <f t="shared" si="4"/>
        <v>1</v>
      </c>
      <c r="K100" s="235">
        <f t="shared" si="4"/>
        <v>1</v>
      </c>
      <c r="L100" s="235">
        <f t="shared" si="4"/>
        <v>1</v>
      </c>
      <c r="M100" s="235">
        <f t="shared" si="4"/>
        <v>1.0000000000000002</v>
      </c>
      <c r="N100" s="235">
        <f t="shared" si="4"/>
        <v>0.99999999999999989</v>
      </c>
      <c r="O100" s="235">
        <f t="shared" si="4"/>
        <v>1</v>
      </c>
      <c r="P100" s="235">
        <f t="shared" si="4"/>
        <v>1</v>
      </c>
      <c r="Q100" s="235">
        <f t="shared" si="4"/>
        <v>1</v>
      </c>
      <c r="R100" s="235">
        <f t="shared" si="4"/>
        <v>1</v>
      </c>
      <c r="S100" s="235">
        <f t="shared" si="4"/>
        <v>1</v>
      </c>
      <c r="T100" s="235">
        <f t="shared" si="4"/>
        <v>1</v>
      </c>
      <c r="U100" s="235">
        <f t="shared" si="4"/>
        <v>1</v>
      </c>
      <c r="V100" s="235">
        <f t="shared" si="4"/>
        <v>1.0000000000000002</v>
      </c>
      <c r="W100" s="235">
        <f t="shared" si="4"/>
        <v>1</v>
      </c>
      <c r="DA100" s="95"/>
    </row>
    <row r="101" spans="1:105" ht="12" customHeight="1" x14ac:dyDescent="0.25">
      <c r="A101" s="55" t="s">
        <v>92</v>
      </c>
      <c r="B101" s="269">
        <f t="shared" ref="B101:W101" si="5">IF(B$6=0,0,B$6/B$5)</f>
        <v>0</v>
      </c>
      <c r="C101" s="269">
        <f t="shared" si="5"/>
        <v>0</v>
      </c>
      <c r="D101" s="269">
        <f t="shared" si="5"/>
        <v>0</v>
      </c>
      <c r="E101" s="269">
        <f t="shared" si="5"/>
        <v>0</v>
      </c>
      <c r="F101" s="269">
        <f t="shared" si="5"/>
        <v>0</v>
      </c>
      <c r="G101" s="269">
        <f t="shared" si="5"/>
        <v>0</v>
      </c>
      <c r="H101" s="269">
        <f t="shared" si="5"/>
        <v>0</v>
      </c>
      <c r="I101" s="269">
        <f t="shared" si="5"/>
        <v>0</v>
      </c>
      <c r="J101" s="269">
        <f t="shared" si="5"/>
        <v>0</v>
      </c>
      <c r="K101" s="269">
        <f t="shared" si="5"/>
        <v>0</v>
      </c>
      <c r="L101" s="269">
        <f t="shared" si="5"/>
        <v>0</v>
      </c>
      <c r="M101" s="269">
        <f t="shared" si="5"/>
        <v>0</v>
      </c>
      <c r="N101" s="269">
        <f t="shared" si="5"/>
        <v>0</v>
      </c>
      <c r="O101" s="269">
        <f t="shared" si="5"/>
        <v>0</v>
      </c>
      <c r="P101" s="269">
        <f t="shared" si="5"/>
        <v>0</v>
      </c>
      <c r="Q101" s="269">
        <f t="shared" si="5"/>
        <v>0</v>
      </c>
      <c r="R101" s="269">
        <f t="shared" si="5"/>
        <v>0</v>
      </c>
      <c r="S101" s="269">
        <f t="shared" si="5"/>
        <v>0</v>
      </c>
      <c r="T101" s="269">
        <f t="shared" si="5"/>
        <v>0</v>
      </c>
      <c r="U101" s="269">
        <f t="shared" si="5"/>
        <v>0</v>
      </c>
      <c r="V101" s="269">
        <f t="shared" si="5"/>
        <v>0</v>
      </c>
      <c r="W101" s="269">
        <f t="shared" si="5"/>
        <v>0</v>
      </c>
      <c r="DA101" s="76"/>
    </row>
    <row r="102" spans="1:105" ht="12" customHeight="1" x14ac:dyDescent="0.25">
      <c r="A102" s="202" t="s">
        <v>93</v>
      </c>
      <c r="B102" s="270">
        <f t="shared" ref="B102:W102" si="6">IF(B$7=0,0,B$7/B$5)</f>
        <v>0</v>
      </c>
      <c r="C102" s="270">
        <f t="shared" si="6"/>
        <v>0</v>
      </c>
      <c r="D102" s="270">
        <f t="shared" si="6"/>
        <v>0</v>
      </c>
      <c r="E102" s="270">
        <f t="shared" si="6"/>
        <v>0</v>
      </c>
      <c r="F102" s="270">
        <f t="shared" si="6"/>
        <v>0</v>
      </c>
      <c r="G102" s="270">
        <f t="shared" si="6"/>
        <v>0</v>
      </c>
      <c r="H102" s="270">
        <f t="shared" si="6"/>
        <v>0</v>
      </c>
      <c r="I102" s="270">
        <f t="shared" si="6"/>
        <v>0</v>
      </c>
      <c r="J102" s="270">
        <f t="shared" si="6"/>
        <v>0</v>
      </c>
      <c r="K102" s="270">
        <f t="shared" si="6"/>
        <v>0</v>
      </c>
      <c r="L102" s="270">
        <f t="shared" si="6"/>
        <v>0</v>
      </c>
      <c r="M102" s="270">
        <f t="shared" si="6"/>
        <v>0</v>
      </c>
      <c r="N102" s="270">
        <f t="shared" si="6"/>
        <v>0</v>
      </c>
      <c r="O102" s="270">
        <f t="shared" si="6"/>
        <v>0</v>
      </c>
      <c r="P102" s="270">
        <f t="shared" si="6"/>
        <v>0</v>
      </c>
      <c r="Q102" s="270">
        <f t="shared" si="6"/>
        <v>0</v>
      </c>
      <c r="R102" s="270">
        <f t="shared" si="6"/>
        <v>0</v>
      </c>
      <c r="S102" s="270">
        <f t="shared" si="6"/>
        <v>0</v>
      </c>
      <c r="T102" s="270">
        <f t="shared" si="6"/>
        <v>0</v>
      </c>
      <c r="U102" s="270">
        <f t="shared" si="6"/>
        <v>0</v>
      </c>
      <c r="V102" s="270">
        <f t="shared" si="6"/>
        <v>0</v>
      </c>
      <c r="W102" s="270">
        <f t="shared" si="6"/>
        <v>0</v>
      </c>
      <c r="DA102" s="77"/>
    </row>
    <row r="103" spans="1:105" ht="12" customHeight="1" x14ac:dyDescent="0.25">
      <c r="A103" s="202" t="s">
        <v>94</v>
      </c>
      <c r="B103" s="270">
        <f t="shared" ref="B103:W103" si="7">IF(B$8=0,0,B$8/B$5)</f>
        <v>0</v>
      </c>
      <c r="C103" s="270">
        <f t="shared" si="7"/>
        <v>0</v>
      </c>
      <c r="D103" s="270">
        <f t="shared" si="7"/>
        <v>0</v>
      </c>
      <c r="E103" s="270">
        <f t="shared" si="7"/>
        <v>0</v>
      </c>
      <c r="F103" s="270">
        <f t="shared" si="7"/>
        <v>0</v>
      </c>
      <c r="G103" s="270">
        <f t="shared" si="7"/>
        <v>0</v>
      </c>
      <c r="H103" s="270">
        <f t="shared" si="7"/>
        <v>0</v>
      </c>
      <c r="I103" s="270">
        <f t="shared" si="7"/>
        <v>0</v>
      </c>
      <c r="J103" s="270">
        <f t="shared" si="7"/>
        <v>0</v>
      </c>
      <c r="K103" s="270">
        <f t="shared" si="7"/>
        <v>0</v>
      </c>
      <c r="L103" s="270">
        <f t="shared" si="7"/>
        <v>0</v>
      </c>
      <c r="M103" s="270">
        <f t="shared" si="7"/>
        <v>0</v>
      </c>
      <c r="N103" s="270">
        <f t="shared" si="7"/>
        <v>0</v>
      </c>
      <c r="O103" s="270">
        <f t="shared" si="7"/>
        <v>0</v>
      </c>
      <c r="P103" s="270">
        <f t="shared" si="7"/>
        <v>0</v>
      </c>
      <c r="Q103" s="270">
        <f t="shared" si="7"/>
        <v>0</v>
      </c>
      <c r="R103" s="270">
        <f t="shared" si="7"/>
        <v>0</v>
      </c>
      <c r="S103" s="270">
        <f t="shared" si="7"/>
        <v>0</v>
      </c>
      <c r="T103" s="270">
        <f t="shared" si="7"/>
        <v>0</v>
      </c>
      <c r="U103" s="270">
        <f t="shared" si="7"/>
        <v>0</v>
      </c>
      <c r="V103" s="270">
        <f t="shared" si="7"/>
        <v>0</v>
      </c>
      <c r="W103" s="270">
        <f t="shared" si="7"/>
        <v>0</v>
      </c>
      <c r="DA103" s="77"/>
    </row>
    <row r="104" spans="1:105" ht="12" customHeight="1" x14ac:dyDescent="0.25">
      <c r="A104" s="202" t="s">
        <v>95</v>
      </c>
      <c r="B104" s="270">
        <f t="shared" ref="B104:W104" si="8">IF(B$9=0,0,B$9/B$5)</f>
        <v>0</v>
      </c>
      <c r="C104" s="270">
        <f t="shared" si="8"/>
        <v>0</v>
      </c>
      <c r="D104" s="270">
        <f t="shared" si="8"/>
        <v>0</v>
      </c>
      <c r="E104" s="270">
        <f t="shared" si="8"/>
        <v>0</v>
      </c>
      <c r="F104" s="270">
        <f t="shared" si="8"/>
        <v>0</v>
      </c>
      <c r="G104" s="270">
        <f t="shared" si="8"/>
        <v>0</v>
      </c>
      <c r="H104" s="270">
        <f t="shared" si="8"/>
        <v>0</v>
      </c>
      <c r="I104" s="270">
        <f t="shared" si="8"/>
        <v>0</v>
      </c>
      <c r="J104" s="270">
        <f t="shared" si="8"/>
        <v>0</v>
      </c>
      <c r="K104" s="270">
        <f t="shared" si="8"/>
        <v>0</v>
      </c>
      <c r="L104" s="270">
        <f t="shared" si="8"/>
        <v>0</v>
      </c>
      <c r="M104" s="270">
        <f t="shared" si="8"/>
        <v>0</v>
      </c>
      <c r="N104" s="270">
        <f t="shared" si="8"/>
        <v>0</v>
      </c>
      <c r="O104" s="270">
        <f t="shared" si="8"/>
        <v>0</v>
      </c>
      <c r="P104" s="270">
        <f t="shared" si="8"/>
        <v>0</v>
      </c>
      <c r="Q104" s="270">
        <f t="shared" si="8"/>
        <v>0</v>
      </c>
      <c r="R104" s="270">
        <f t="shared" si="8"/>
        <v>0</v>
      </c>
      <c r="S104" s="270">
        <f t="shared" si="8"/>
        <v>0</v>
      </c>
      <c r="T104" s="270">
        <f t="shared" si="8"/>
        <v>0</v>
      </c>
      <c r="U104" s="270">
        <f t="shared" si="8"/>
        <v>0</v>
      </c>
      <c r="V104" s="270">
        <f t="shared" si="8"/>
        <v>0</v>
      </c>
      <c r="W104" s="270">
        <f t="shared" si="8"/>
        <v>0</v>
      </c>
      <c r="DA104" s="77"/>
    </row>
    <row r="105" spans="1:105" ht="12" customHeight="1" x14ac:dyDescent="0.25">
      <c r="A105" s="56" t="s">
        <v>96</v>
      </c>
      <c r="B105" s="271">
        <f t="shared" ref="B105:W105" si="9">IF(B$10=0,0,B$10/B$5)</f>
        <v>3.0786636584143647E-4</v>
      </c>
      <c r="C105" s="271">
        <f t="shared" si="9"/>
        <v>3.0096458918414578E-4</v>
      </c>
      <c r="D105" s="271">
        <f t="shared" si="9"/>
        <v>2.7422447297113523E-4</v>
      </c>
      <c r="E105" s="271">
        <f t="shared" si="9"/>
        <v>2.3881835821213965E-4</v>
      </c>
      <c r="F105" s="271">
        <f t="shared" si="9"/>
        <v>2.7911953975615327E-4</v>
      </c>
      <c r="G105" s="271">
        <f t="shared" si="9"/>
        <v>3.5879317111291604E-4</v>
      </c>
      <c r="H105" s="271">
        <f t="shared" si="9"/>
        <v>3.5543771787503405E-4</v>
      </c>
      <c r="I105" s="271">
        <f t="shared" si="9"/>
        <v>3.2687954349793749E-4</v>
      </c>
      <c r="J105" s="271">
        <f t="shared" si="9"/>
        <v>3.6566363043340363E-4</v>
      </c>
      <c r="K105" s="271">
        <f t="shared" si="9"/>
        <v>4.3627559669368434E-4</v>
      </c>
      <c r="L105" s="271">
        <f t="shared" si="9"/>
        <v>4.0740093052350269E-4</v>
      </c>
      <c r="M105" s="271">
        <f t="shared" si="9"/>
        <v>3.7362477803192711E-4</v>
      </c>
      <c r="N105" s="271">
        <f t="shared" si="9"/>
        <v>3.6514095773237189E-4</v>
      </c>
      <c r="O105" s="271">
        <f t="shared" si="9"/>
        <v>3.6195646046879268E-4</v>
      </c>
      <c r="P105" s="271">
        <f t="shared" si="9"/>
        <v>3.4610004778057286E-4</v>
      </c>
      <c r="Q105" s="271">
        <f t="shared" si="9"/>
        <v>3.5773954732906151E-4</v>
      </c>
      <c r="R105" s="271">
        <f t="shared" si="9"/>
        <v>4.033713622861655E-4</v>
      </c>
      <c r="S105" s="271">
        <f t="shared" si="9"/>
        <v>4.6258535644505116E-4</v>
      </c>
      <c r="T105" s="271">
        <f t="shared" si="9"/>
        <v>4.6721067822359867E-4</v>
      </c>
      <c r="U105" s="271">
        <f t="shared" si="9"/>
        <v>4.4754022739826148E-4</v>
      </c>
      <c r="V105" s="271">
        <f t="shared" si="9"/>
        <v>5.2891831073809364E-4</v>
      </c>
      <c r="W105" s="271">
        <f t="shared" si="9"/>
        <v>5.2027797901170252E-4</v>
      </c>
      <c r="DA105" s="78"/>
    </row>
    <row r="106" spans="1:105" ht="12" customHeight="1" x14ac:dyDescent="0.25">
      <c r="A106" s="203" t="s">
        <v>167</v>
      </c>
      <c r="B106" s="272">
        <f t="shared" ref="B106:W106" si="10">IF(B$16=0,0,B$16/B$5)</f>
        <v>0.25931948011120876</v>
      </c>
      <c r="C106" s="272">
        <f t="shared" si="10"/>
        <v>0.26216731789985881</v>
      </c>
      <c r="D106" s="272">
        <f t="shared" si="10"/>
        <v>0.26433376918209589</v>
      </c>
      <c r="E106" s="272">
        <f t="shared" si="10"/>
        <v>0.25894256430691753</v>
      </c>
      <c r="F106" s="272">
        <f t="shared" si="10"/>
        <v>0.24699572914174317</v>
      </c>
      <c r="G106" s="272">
        <f t="shared" si="10"/>
        <v>0.23783480746834837</v>
      </c>
      <c r="H106" s="272">
        <f t="shared" si="10"/>
        <v>0.23646980087950539</v>
      </c>
      <c r="I106" s="272">
        <f t="shared" si="10"/>
        <v>0.24304903295714106</v>
      </c>
      <c r="J106" s="272">
        <f t="shared" si="10"/>
        <v>0.21868813063004311</v>
      </c>
      <c r="K106" s="272">
        <f t="shared" si="10"/>
        <v>0.20771036105822591</v>
      </c>
      <c r="L106" s="272">
        <f t="shared" si="10"/>
        <v>0.20599244322919644</v>
      </c>
      <c r="M106" s="272">
        <f t="shared" si="10"/>
        <v>0.18769798047152783</v>
      </c>
      <c r="N106" s="272">
        <f t="shared" si="10"/>
        <v>0.1899072175699647</v>
      </c>
      <c r="O106" s="272">
        <f t="shared" si="10"/>
        <v>0.1831410221158376</v>
      </c>
      <c r="P106" s="272">
        <f t="shared" si="10"/>
        <v>0.18340381303022368</v>
      </c>
      <c r="Q106" s="272">
        <f t="shared" si="10"/>
        <v>0.17433340765551994</v>
      </c>
      <c r="R106" s="272">
        <f t="shared" si="10"/>
        <v>0.17242110110587966</v>
      </c>
      <c r="S106" s="272">
        <f t="shared" si="10"/>
        <v>0.18620960681465748</v>
      </c>
      <c r="T106" s="272">
        <f t="shared" si="10"/>
        <v>0.1674427316490987</v>
      </c>
      <c r="U106" s="272">
        <f t="shared" si="10"/>
        <v>0.17117910341817488</v>
      </c>
      <c r="V106" s="272">
        <f t="shared" si="10"/>
        <v>0.1708485498814305</v>
      </c>
      <c r="W106" s="272">
        <f t="shared" si="10"/>
        <v>0.16904491374435504</v>
      </c>
      <c r="DA106" s="79"/>
    </row>
    <row r="107" spans="1:105" ht="12" customHeight="1" x14ac:dyDescent="0.25">
      <c r="A107" s="203" t="s">
        <v>174</v>
      </c>
      <c r="B107" s="272">
        <f t="shared" ref="B107:W107" si="11">IF(B$22=0,0,B$22/B$5)</f>
        <v>0.48788216355275804</v>
      </c>
      <c r="C107" s="272">
        <f t="shared" si="11"/>
        <v>0.49461025165912148</v>
      </c>
      <c r="D107" s="272">
        <f t="shared" si="11"/>
        <v>0.50029437783946207</v>
      </c>
      <c r="E107" s="272">
        <f t="shared" si="11"/>
        <v>0.4938083803904077</v>
      </c>
      <c r="F107" s="272">
        <f t="shared" si="11"/>
        <v>0.47979178769337294</v>
      </c>
      <c r="G107" s="272">
        <f t="shared" si="11"/>
        <v>0.47501359853288988</v>
      </c>
      <c r="H107" s="272">
        <f t="shared" si="11"/>
        <v>0.46889313410575945</v>
      </c>
      <c r="I107" s="272">
        <f t="shared" si="11"/>
        <v>0.46227522943466715</v>
      </c>
      <c r="J107" s="272">
        <f t="shared" si="11"/>
        <v>0.45305890278083666</v>
      </c>
      <c r="K107" s="272">
        <f t="shared" si="11"/>
        <v>0.44357141108901377</v>
      </c>
      <c r="L107" s="272">
        <f t="shared" si="11"/>
        <v>0.45143032612588896</v>
      </c>
      <c r="M107" s="272">
        <f t="shared" si="11"/>
        <v>0.43523592132305527</v>
      </c>
      <c r="N107" s="272">
        <f t="shared" si="11"/>
        <v>0.44555315375820553</v>
      </c>
      <c r="O107" s="272">
        <f t="shared" si="11"/>
        <v>0.43808366549203426</v>
      </c>
      <c r="P107" s="272">
        <f t="shared" si="11"/>
        <v>0.42237503161113849</v>
      </c>
      <c r="Q107" s="272">
        <f t="shared" si="11"/>
        <v>0.43255476533657533</v>
      </c>
      <c r="R107" s="272">
        <f t="shared" si="11"/>
        <v>0.41877085140718684</v>
      </c>
      <c r="S107" s="272">
        <f t="shared" si="11"/>
        <v>0.45152736346203953</v>
      </c>
      <c r="T107" s="272">
        <f t="shared" si="11"/>
        <v>0.40739167888744005</v>
      </c>
      <c r="U107" s="272">
        <f t="shared" si="11"/>
        <v>0.39287803695241058</v>
      </c>
      <c r="V107" s="272">
        <f t="shared" si="11"/>
        <v>0.39564271136208351</v>
      </c>
      <c r="W107" s="272">
        <f t="shared" si="11"/>
        <v>0.38919770481634741</v>
      </c>
      <c r="DA107" s="79"/>
    </row>
    <row r="108" spans="1:105" ht="12" customHeight="1" x14ac:dyDescent="0.25">
      <c r="A108" s="203" t="s">
        <v>181</v>
      </c>
      <c r="B108" s="272">
        <f t="shared" ref="B108:W108" si="12">IF(B$28=0,0,B$28/B$5)</f>
        <v>3.4541969132918245E-2</v>
      </c>
      <c r="C108" s="272">
        <f t="shared" si="12"/>
        <v>3.3436595094329065E-2</v>
      </c>
      <c r="D108" s="272">
        <f t="shared" si="12"/>
        <v>2.9369049565317322E-2</v>
      </c>
      <c r="E108" s="272">
        <f t="shared" si="12"/>
        <v>2.5538445979551554E-2</v>
      </c>
      <c r="F108" s="272">
        <f t="shared" si="12"/>
        <v>2.9712511897892077E-2</v>
      </c>
      <c r="G108" s="272">
        <f t="shared" si="12"/>
        <v>3.7977019413863985E-2</v>
      </c>
      <c r="H108" s="272">
        <f t="shared" si="12"/>
        <v>3.7621856264124828E-2</v>
      </c>
      <c r="I108" s="272">
        <f t="shared" si="12"/>
        <v>3.4599072025006242E-2</v>
      </c>
      <c r="J108" s="272">
        <f t="shared" si="12"/>
        <v>3.8790977619069522E-2</v>
      </c>
      <c r="K108" s="272">
        <f t="shared" si="12"/>
        <v>4.6300296887200415E-2</v>
      </c>
      <c r="L108" s="272">
        <f t="shared" si="12"/>
        <v>4.3246101722580553E-2</v>
      </c>
      <c r="M108" s="272">
        <f t="shared" si="12"/>
        <v>3.9656984111256365E-2</v>
      </c>
      <c r="N108" s="272">
        <f t="shared" si="12"/>
        <v>3.8865914127161491E-2</v>
      </c>
      <c r="O108" s="272">
        <f t="shared" si="12"/>
        <v>3.842756101615042E-2</v>
      </c>
      <c r="P108" s="272">
        <f t="shared" si="12"/>
        <v>3.6745124723619786E-2</v>
      </c>
      <c r="Q108" s="272">
        <f t="shared" si="12"/>
        <v>3.7985017004645176E-2</v>
      </c>
      <c r="R108" s="272">
        <f t="shared" si="12"/>
        <v>4.2813164221103227E-2</v>
      </c>
      <c r="S108" s="272">
        <f t="shared" si="12"/>
        <v>4.9063648661700585E-2</v>
      </c>
      <c r="T108" s="272">
        <f t="shared" si="12"/>
        <v>4.9571522396316077E-2</v>
      </c>
      <c r="U108" s="272">
        <f t="shared" si="12"/>
        <v>4.7514514298286341E-2</v>
      </c>
      <c r="V108" s="272">
        <f t="shared" si="12"/>
        <v>5.6115438105724981E-2</v>
      </c>
      <c r="W108" s="272">
        <f t="shared" si="12"/>
        <v>5.5203240748729926E-2</v>
      </c>
      <c r="DA108" s="79"/>
    </row>
    <row r="109" spans="1:105" ht="12" customHeight="1" x14ac:dyDescent="0.25">
      <c r="A109" s="62" t="s">
        <v>183</v>
      </c>
      <c r="B109" s="273">
        <f t="shared" ref="B109:W109" si="13">IF(B$29=0,0,B$29/B$5)</f>
        <v>3.4541969132918245E-2</v>
      </c>
      <c r="C109" s="273">
        <f t="shared" si="13"/>
        <v>3.3436595094329065E-2</v>
      </c>
      <c r="D109" s="273">
        <f t="shared" si="13"/>
        <v>2.9369049565317322E-2</v>
      </c>
      <c r="E109" s="273">
        <f t="shared" si="13"/>
        <v>2.5538445979551554E-2</v>
      </c>
      <c r="F109" s="273">
        <f t="shared" si="13"/>
        <v>2.9712511897892077E-2</v>
      </c>
      <c r="G109" s="273">
        <f t="shared" si="13"/>
        <v>3.7977019413863985E-2</v>
      </c>
      <c r="H109" s="273">
        <f t="shared" si="13"/>
        <v>3.7621856264124828E-2</v>
      </c>
      <c r="I109" s="273">
        <f t="shared" si="13"/>
        <v>3.4599072025006242E-2</v>
      </c>
      <c r="J109" s="273">
        <f t="shared" si="13"/>
        <v>3.8790977619069522E-2</v>
      </c>
      <c r="K109" s="273">
        <f t="shared" si="13"/>
        <v>4.6300296887200415E-2</v>
      </c>
      <c r="L109" s="273">
        <f t="shared" si="13"/>
        <v>4.3246101722580553E-2</v>
      </c>
      <c r="M109" s="273">
        <f t="shared" si="13"/>
        <v>3.9656984111256365E-2</v>
      </c>
      <c r="N109" s="273">
        <f t="shared" si="13"/>
        <v>3.8865914127161491E-2</v>
      </c>
      <c r="O109" s="273">
        <f t="shared" si="13"/>
        <v>3.842756101615042E-2</v>
      </c>
      <c r="P109" s="273">
        <f t="shared" si="13"/>
        <v>3.6745124723619786E-2</v>
      </c>
      <c r="Q109" s="273">
        <f t="shared" si="13"/>
        <v>3.7985017004645176E-2</v>
      </c>
      <c r="R109" s="273">
        <f t="shared" si="13"/>
        <v>4.2813164221103227E-2</v>
      </c>
      <c r="S109" s="273">
        <f t="shared" si="13"/>
        <v>4.9063648661700585E-2</v>
      </c>
      <c r="T109" s="273">
        <f t="shared" si="13"/>
        <v>4.9571522396316077E-2</v>
      </c>
      <c r="U109" s="273">
        <f t="shared" si="13"/>
        <v>4.7514514298286341E-2</v>
      </c>
      <c r="V109" s="273">
        <f t="shared" si="13"/>
        <v>5.6115438105724981E-2</v>
      </c>
      <c r="W109" s="273">
        <f t="shared" si="13"/>
        <v>5.5203240748729926E-2</v>
      </c>
      <c r="DA109" s="80"/>
    </row>
    <row r="110" spans="1:105" ht="12" customHeight="1" x14ac:dyDescent="0.25">
      <c r="A110" s="62" t="s">
        <v>189</v>
      </c>
      <c r="B110" s="273">
        <f t="shared" ref="B110:W110" si="14">IF(B$34=0,0,B$34/B$5)</f>
        <v>0</v>
      </c>
      <c r="C110" s="273">
        <f t="shared" si="14"/>
        <v>0</v>
      </c>
      <c r="D110" s="273">
        <f t="shared" si="14"/>
        <v>0</v>
      </c>
      <c r="E110" s="273">
        <f t="shared" si="14"/>
        <v>0</v>
      </c>
      <c r="F110" s="273">
        <f t="shared" si="14"/>
        <v>0</v>
      </c>
      <c r="G110" s="273">
        <f t="shared" si="14"/>
        <v>0</v>
      </c>
      <c r="H110" s="273">
        <f t="shared" si="14"/>
        <v>0</v>
      </c>
      <c r="I110" s="273">
        <f t="shared" si="14"/>
        <v>0</v>
      </c>
      <c r="J110" s="273">
        <f t="shared" si="14"/>
        <v>0</v>
      </c>
      <c r="K110" s="273">
        <f t="shared" si="14"/>
        <v>0</v>
      </c>
      <c r="L110" s="273">
        <f t="shared" si="14"/>
        <v>0</v>
      </c>
      <c r="M110" s="273">
        <f t="shared" si="14"/>
        <v>0</v>
      </c>
      <c r="N110" s="273">
        <f t="shared" si="14"/>
        <v>0</v>
      </c>
      <c r="O110" s="273">
        <f t="shared" si="14"/>
        <v>0</v>
      </c>
      <c r="P110" s="273">
        <f t="shared" si="14"/>
        <v>0</v>
      </c>
      <c r="Q110" s="273">
        <f t="shared" si="14"/>
        <v>0</v>
      </c>
      <c r="R110" s="273">
        <f t="shared" si="14"/>
        <v>0</v>
      </c>
      <c r="S110" s="273">
        <f t="shared" si="14"/>
        <v>0</v>
      </c>
      <c r="T110" s="273">
        <f t="shared" si="14"/>
        <v>0</v>
      </c>
      <c r="U110" s="273">
        <f t="shared" si="14"/>
        <v>0</v>
      </c>
      <c r="V110" s="273">
        <f t="shared" si="14"/>
        <v>0</v>
      </c>
      <c r="W110" s="273">
        <f t="shared" si="14"/>
        <v>0</v>
      </c>
      <c r="DA110" s="80"/>
    </row>
    <row r="111" spans="1:105" ht="12" customHeight="1" x14ac:dyDescent="0.25">
      <c r="A111" s="203" t="s">
        <v>191</v>
      </c>
      <c r="B111" s="272">
        <f t="shared" ref="B111:W111" si="15">IF(B$35=0,0,B$35/B$5)</f>
        <v>5.258625556499897E-2</v>
      </c>
      <c r="C111" s="272">
        <f t="shared" si="15"/>
        <v>4.782601686170504E-2</v>
      </c>
      <c r="D111" s="272">
        <f t="shared" si="15"/>
        <v>4.3425599435114912E-2</v>
      </c>
      <c r="E111" s="272">
        <f t="shared" si="15"/>
        <v>4.1696731717066858E-2</v>
      </c>
      <c r="F111" s="272">
        <f t="shared" si="15"/>
        <v>6.6517127376105767E-2</v>
      </c>
      <c r="G111" s="272">
        <f t="shared" si="15"/>
        <v>6.7693791222712948E-2</v>
      </c>
      <c r="H111" s="272">
        <f t="shared" si="15"/>
        <v>6.7657196567190728E-2</v>
      </c>
      <c r="I111" s="272">
        <f t="shared" si="15"/>
        <v>6.7588025165565627E-2</v>
      </c>
      <c r="J111" s="272">
        <f t="shared" si="15"/>
        <v>6.664717618350792E-2</v>
      </c>
      <c r="K111" s="272">
        <f t="shared" si="15"/>
        <v>6.5591098330298692E-2</v>
      </c>
      <c r="L111" s="272">
        <f t="shared" si="15"/>
        <v>6.0014248789301568E-2</v>
      </c>
      <c r="M111" s="272">
        <f t="shared" si="15"/>
        <v>5.7575035616299321E-2</v>
      </c>
      <c r="N111" s="272">
        <f t="shared" si="15"/>
        <v>5.7015157005734118E-2</v>
      </c>
      <c r="O111" s="272">
        <f t="shared" si="15"/>
        <v>5.649735185293344E-2</v>
      </c>
      <c r="P111" s="272">
        <f t="shared" si="15"/>
        <v>5.5753046633835811E-2</v>
      </c>
      <c r="Q111" s="272">
        <f t="shared" si="15"/>
        <v>4.4028526646737974E-2</v>
      </c>
      <c r="R111" s="272">
        <f t="shared" si="15"/>
        <v>4.6988806407725354E-2</v>
      </c>
      <c r="S111" s="272">
        <f t="shared" si="15"/>
        <v>5.2241157961678601E-2</v>
      </c>
      <c r="T111" s="272">
        <f t="shared" si="15"/>
        <v>4.9545966291180132E-2</v>
      </c>
      <c r="U111" s="272">
        <f t="shared" si="15"/>
        <v>4.8937933425062335E-2</v>
      </c>
      <c r="V111" s="272">
        <f t="shared" si="15"/>
        <v>5.3412393841381314E-2</v>
      </c>
      <c r="W111" s="272">
        <f t="shared" si="15"/>
        <v>5.4092194826770405E-2</v>
      </c>
      <c r="DA111" s="79"/>
    </row>
    <row r="112" spans="1:105" ht="12" customHeight="1" x14ac:dyDescent="0.25">
      <c r="A112" s="62" t="s">
        <v>192</v>
      </c>
      <c r="B112" s="273">
        <f t="shared" ref="B112:W112" si="16">IF(B$36=0,0,B$36/B$5)</f>
        <v>1.6113451120208528E-2</v>
      </c>
      <c r="C112" s="273">
        <f t="shared" si="16"/>
        <v>1.5778349943922701E-2</v>
      </c>
      <c r="D112" s="273">
        <f t="shared" si="16"/>
        <v>1.4428345315531041E-2</v>
      </c>
      <c r="E112" s="273">
        <f t="shared" si="16"/>
        <v>1.2546456997033696E-2</v>
      </c>
      <c r="F112" s="273">
        <f t="shared" si="16"/>
        <v>1.4597080538856702E-2</v>
      </c>
      <c r="G112" s="273">
        <f t="shared" si="16"/>
        <v>1.8657244897871628E-2</v>
      </c>
      <c r="H112" s="273">
        <f t="shared" si="16"/>
        <v>1.8482761329501766E-2</v>
      </c>
      <c r="I112" s="273">
        <f t="shared" si="16"/>
        <v>1.699773626189275E-2</v>
      </c>
      <c r="J112" s="273">
        <f t="shared" si="16"/>
        <v>1.9057124030187299E-2</v>
      </c>
      <c r="K112" s="273">
        <f t="shared" si="16"/>
        <v>2.2746281598742531E-2</v>
      </c>
      <c r="L112" s="273">
        <f t="shared" si="16"/>
        <v>2.1245825058664344E-2</v>
      </c>
      <c r="M112" s="273">
        <f t="shared" si="16"/>
        <v>1.9482573300752714E-2</v>
      </c>
      <c r="N112" s="273">
        <f t="shared" si="16"/>
        <v>1.9093938630301847E-2</v>
      </c>
      <c r="O112" s="273">
        <f t="shared" si="16"/>
        <v>1.8878585728202023E-2</v>
      </c>
      <c r="P112" s="273">
        <f t="shared" si="16"/>
        <v>1.8052043086907932E-2</v>
      </c>
      <c r="Q112" s="273">
        <f t="shared" si="16"/>
        <v>1.8661173932116575E-2</v>
      </c>
      <c r="R112" s="273">
        <f t="shared" si="16"/>
        <v>2.103313272221451E-2</v>
      </c>
      <c r="S112" s="273">
        <f t="shared" si="16"/>
        <v>2.4103853403785132E-2</v>
      </c>
      <c r="T112" s="273">
        <f t="shared" si="16"/>
        <v>2.4353114093908591E-2</v>
      </c>
      <c r="U112" s="273">
        <f t="shared" si="16"/>
        <v>2.3342798964968995E-2</v>
      </c>
      <c r="V112" s="273">
        <f t="shared" si="16"/>
        <v>2.7568236987752227E-2</v>
      </c>
      <c r="W112" s="273">
        <f t="shared" si="16"/>
        <v>2.7120095197076678E-2</v>
      </c>
      <c r="DA112" s="80"/>
    </row>
    <row r="113" spans="1:105" ht="12" customHeight="1" x14ac:dyDescent="0.25">
      <c r="A113" s="62" t="s">
        <v>197</v>
      </c>
      <c r="B113" s="273">
        <f t="shared" ref="B113:W113" si="17">IF(B$40=0,0,B$40/B$5)</f>
        <v>3.6472804444790438E-2</v>
      </c>
      <c r="C113" s="273">
        <f t="shared" si="17"/>
        <v>3.2047666917782339E-2</v>
      </c>
      <c r="D113" s="273">
        <f t="shared" si="17"/>
        <v>2.8997254119583874E-2</v>
      </c>
      <c r="E113" s="273">
        <f t="shared" si="17"/>
        <v>2.9150274720033158E-2</v>
      </c>
      <c r="F113" s="273">
        <f t="shared" si="17"/>
        <v>5.1920046837249059E-2</v>
      </c>
      <c r="G113" s="273">
        <f t="shared" si="17"/>
        <v>4.9036546324841321E-2</v>
      </c>
      <c r="H113" s="273">
        <f t="shared" si="17"/>
        <v>4.9174435237688954E-2</v>
      </c>
      <c r="I113" s="273">
        <f t="shared" si="17"/>
        <v>5.059028890367287E-2</v>
      </c>
      <c r="J113" s="273">
        <f t="shared" si="17"/>
        <v>4.7590052153320621E-2</v>
      </c>
      <c r="K113" s="273">
        <f t="shared" si="17"/>
        <v>4.2844816731556164E-2</v>
      </c>
      <c r="L113" s="273">
        <f t="shared" si="17"/>
        <v>3.8768423730637228E-2</v>
      </c>
      <c r="M113" s="273">
        <f t="shared" si="17"/>
        <v>3.8092462315546603E-2</v>
      </c>
      <c r="N113" s="273">
        <f t="shared" si="17"/>
        <v>3.7921218375432275E-2</v>
      </c>
      <c r="O113" s="273">
        <f t="shared" si="17"/>
        <v>3.7618766124731425E-2</v>
      </c>
      <c r="P113" s="273">
        <f t="shared" si="17"/>
        <v>3.7701003546927875E-2</v>
      </c>
      <c r="Q113" s="273">
        <f t="shared" si="17"/>
        <v>2.5367352714621406E-2</v>
      </c>
      <c r="R113" s="273">
        <f t="shared" si="17"/>
        <v>2.5955673685510841E-2</v>
      </c>
      <c r="S113" s="273">
        <f t="shared" si="17"/>
        <v>2.8137304557893473E-2</v>
      </c>
      <c r="T113" s="273">
        <f t="shared" si="17"/>
        <v>2.5192852197271545E-2</v>
      </c>
      <c r="U113" s="273">
        <f t="shared" si="17"/>
        <v>2.5595134460093334E-2</v>
      </c>
      <c r="V113" s="273">
        <f t="shared" si="17"/>
        <v>2.5844156853629091E-2</v>
      </c>
      <c r="W113" s="273">
        <f t="shared" si="17"/>
        <v>2.6972099629693734E-2</v>
      </c>
      <c r="DA113" s="80"/>
    </row>
    <row r="114" spans="1:105" ht="12" customHeight="1" x14ac:dyDescent="0.25">
      <c r="A114" s="103" t="s">
        <v>209</v>
      </c>
      <c r="B114" s="283">
        <f t="shared" ref="B114:W114" si="18">IF(B$51=0,0,B$51/B$5)</f>
        <v>0</v>
      </c>
      <c r="C114" s="283">
        <f t="shared" si="18"/>
        <v>0</v>
      </c>
      <c r="D114" s="283">
        <f t="shared" si="18"/>
        <v>0</v>
      </c>
      <c r="E114" s="283">
        <f t="shared" si="18"/>
        <v>0</v>
      </c>
      <c r="F114" s="283">
        <f t="shared" si="18"/>
        <v>0</v>
      </c>
      <c r="G114" s="283">
        <f t="shared" si="18"/>
        <v>0</v>
      </c>
      <c r="H114" s="283">
        <f t="shared" si="18"/>
        <v>0</v>
      </c>
      <c r="I114" s="283">
        <f t="shared" si="18"/>
        <v>0</v>
      </c>
      <c r="J114" s="283">
        <f t="shared" si="18"/>
        <v>0</v>
      </c>
      <c r="K114" s="283">
        <f t="shared" si="18"/>
        <v>0</v>
      </c>
      <c r="L114" s="283">
        <f t="shared" si="18"/>
        <v>0</v>
      </c>
      <c r="M114" s="283">
        <f t="shared" si="18"/>
        <v>0</v>
      </c>
      <c r="N114" s="283">
        <f t="shared" si="18"/>
        <v>0</v>
      </c>
      <c r="O114" s="283">
        <f t="shared" si="18"/>
        <v>0</v>
      </c>
      <c r="P114" s="283">
        <f t="shared" si="18"/>
        <v>0</v>
      </c>
      <c r="Q114" s="283">
        <f t="shared" si="18"/>
        <v>0</v>
      </c>
      <c r="R114" s="283">
        <f t="shared" si="18"/>
        <v>0</v>
      </c>
      <c r="S114" s="283">
        <f t="shared" si="18"/>
        <v>0</v>
      </c>
      <c r="T114" s="283">
        <f t="shared" si="18"/>
        <v>0</v>
      </c>
      <c r="U114" s="283">
        <f t="shared" si="18"/>
        <v>0</v>
      </c>
      <c r="V114" s="283">
        <f t="shared" si="18"/>
        <v>0</v>
      </c>
      <c r="W114" s="283">
        <f t="shared" si="18"/>
        <v>0</v>
      </c>
      <c r="DA114" s="104"/>
    </row>
    <row r="115" spans="1:105" ht="12" customHeight="1" x14ac:dyDescent="0.25">
      <c r="A115" s="100" t="s">
        <v>106</v>
      </c>
      <c r="B115" s="284">
        <f t="shared" ref="B115:W115" si="19">IF(B$52=0,0,B$52/B$5)</f>
        <v>0.16536226527227454</v>
      </c>
      <c r="C115" s="284">
        <f t="shared" si="19"/>
        <v>0.16165885389580134</v>
      </c>
      <c r="D115" s="284">
        <f t="shared" si="19"/>
        <v>0.16230297950503861</v>
      </c>
      <c r="E115" s="284">
        <f t="shared" si="19"/>
        <v>0.1797750592478442</v>
      </c>
      <c r="F115" s="284">
        <f t="shared" si="19"/>
        <v>0.1767037243511298</v>
      </c>
      <c r="G115" s="284">
        <f t="shared" si="19"/>
        <v>0.18112199019107192</v>
      </c>
      <c r="H115" s="284">
        <f t="shared" si="19"/>
        <v>0.18900257446554461</v>
      </c>
      <c r="I115" s="284">
        <f t="shared" si="19"/>
        <v>0.19216176087412212</v>
      </c>
      <c r="J115" s="284">
        <f t="shared" si="19"/>
        <v>0.22244914915610933</v>
      </c>
      <c r="K115" s="284">
        <f t="shared" si="19"/>
        <v>0.23639055703856743</v>
      </c>
      <c r="L115" s="284">
        <f t="shared" si="19"/>
        <v>0.23890947920250902</v>
      </c>
      <c r="M115" s="284">
        <f t="shared" si="19"/>
        <v>0.27946045369982936</v>
      </c>
      <c r="N115" s="284">
        <f t="shared" si="19"/>
        <v>0.26829341658120176</v>
      </c>
      <c r="O115" s="284">
        <f t="shared" si="19"/>
        <v>0.28348844306257553</v>
      </c>
      <c r="P115" s="284">
        <f t="shared" si="19"/>
        <v>0.30137688395340179</v>
      </c>
      <c r="Q115" s="284">
        <f t="shared" si="19"/>
        <v>0.31074054380919253</v>
      </c>
      <c r="R115" s="284">
        <f t="shared" si="19"/>
        <v>0.31860270549581871</v>
      </c>
      <c r="S115" s="284">
        <f t="shared" si="19"/>
        <v>0.26049563774347873</v>
      </c>
      <c r="T115" s="284">
        <f t="shared" si="19"/>
        <v>0.32558089009774149</v>
      </c>
      <c r="U115" s="284">
        <f t="shared" si="19"/>
        <v>0.33904287167866765</v>
      </c>
      <c r="V115" s="284">
        <f t="shared" si="19"/>
        <v>0.32345198849864171</v>
      </c>
      <c r="W115" s="284">
        <f t="shared" si="19"/>
        <v>0.33194166788478563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5">
        <f t="shared" ref="B117:W117" si="20">SUM(B$118:B$122,B$126:B$127,B$129:B$131,B$124,B$123,B132)</f>
        <v>0.99999999999999989</v>
      </c>
      <c r="C117" s="235">
        <f t="shared" si="20"/>
        <v>1</v>
      </c>
      <c r="D117" s="235">
        <f t="shared" si="20"/>
        <v>1</v>
      </c>
      <c r="E117" s="235">
        <f t="shared" si="20"/>
        <v>0.99999999999999989</v>
      </c>
      <c r="F117" s="235">
        <f t="shared" si="20"/>
        <v>1.0000000000000002</v>
      </c>
      <c r="G117" s="235">
        <f t="shared" si="20"/>
        <v>1</v>
      </c>
      <c r="H117" s="235">
        <f t="shared" si="20"/>
        <v>1</v>
      </c>
      <c r="I117" s="235">
        <f t="shared" si="20"/>
        <v>1</v>
      </c>
      <c r="J117" s="235">
        <f t="shared" si="20"/>
        <v>1</v>
      </c>
      <c r="K117" s="235">
        <f t="shared" si="20"/>
        <v>0.99999999999999989</v>
      </c>
      <c r="L117" s="235">
        <f t="shared" si="20"/>
        <v>1</v>
      </c>
      <c r="M117" s="235">
        <f t="shared" si="20"/>
        <v>1</v>
      </c>
      <c r="N117" s="235">
        <f t="shared" si="20"/>
        <v>1</v>
      </c>
      <c r="O117" s="235">
        <f t="shared" si="20"/>
        <v>1</v>
      </c>
      <c r="P117" s="235">
        <f t="shared" si="20"/>
        <v>1.0000000000000002</v>
      </c>
      <c r="Q117" s="235">
        <f t="shared" si="20"/>
        <v>1</v>
      </c>
      <c r="R117" s="235">
        <f t="shared" si="20"/>
        <v>1</v>
      </c>
      <c r="S117" s="235">
        <f t="shared" si="20"/>
        <v>1</v>
      </c>
      <c r="T117" s="235">
        <f t="shared" si="20"/>
        <v>1</v>
      </c>
      <c r="U117" s="235">
        <f t="shared" si="20"/>
        <v>1</v>
      </c>
      <c r="V117" s="235">
        <f t="shared" si="20"/>
        <v>1</v>
      </c>
      <c r="W117" s="235">
        <f t="shared" si="20"/>
        <v>0.99999999999999989</v>
      </c>
      <c r="DA117" s="95"/>
    </row>
    <row r="118" spans="1:105" ht="12" customHeight="1" x14ac:dyDescent="0.25">
      <c r="A118" s="55" t="s">
        <v>92</v>
      </c>
      <c r="B118" s="269">
        <f t="shared" ref="B118:W118" si="21">IF(B$55=0,0,B$55/B$54)</f>
        <v>0</v>
      </c>
      <c r="C118" s="269">
        <f t="shared" si="21"/>
        <v>0</v>
      </c>
      <c r="D118" s="269">
        <f t="shared" si="21"/>
        <v>0</v>
      </c>
      <c r="E118" s="269">
        <f t="shared" si="21"/>
        <v>0</v>
      </c>
      <c r="F118" s="269">
        <f t="shared" si="21"/>
        <v>0</v>
      </c>
      <c r="G118" s="269">
        <f t="shared" si="21"/>
        <v>0</v>
      </c>
      <c r="H118" s="269">
        <f t="shared" si="21"/>
        <v>0</v>
      </c>
      <c r="I118" s="269">
        <f t="shared" si="21"/>
        <v>0</v>
      </c>
      <c r="J118" s="269">
        <f t="shared" si="21"/>
        <v>0</v>
      </c>
      <c r="K118" s="269">
        <f t="shared" si="21"/>
        <v>0</v>
      </c>
      <c r="L118" s="269">
        <f t="shared" si="21"/>
        <v>0</v>
      </c>
      <c r="M118" s="269">
        <f t="shared" si="21"/>
        <v>0</v>
      </c>
      <c r="N118" s="269">
        <f t="shared" si="21"/>
        <v>0</v>
      </c>
      <c r="O118" s="269">
        <f t="shared" si="21"/>
        <v>0</v>
      </c>
      <c r="P118" s="269">
        <f t="shared" si="21"/>
        <v>0</v>
      </c>
      <c r="Q118" s="269">
        <f t="shared" si="21"/>
        <v>0</v>
      </c>
      <c r="R118" s="269">
        <f t="shared" si="21"/>
        <v>0</v>
      </c>
      <c r="S118" s="269">
        <f t="shared" si="21"/>
        <v>0</v>
      </c>
      <c r="T118" s="269">
        <f t="shared" si="21"/>
        <v>0</v>
      </c>
      <c r="U118" s="269">
        <f t="shared" si="21"/>
        <v>0</v>
      </c>
      <c r="V118" s="269">
        <f t="shared" si="21"/>
        <v>0</v>
      </c>
      <c r="W118" s="269">
        <f t="shared" si="21"/>
        <v>0</v>
      </c>
      <c r="DA118" s="76"/>
    </row>
    <row r="119" spans="1:105" ht="12" customHeight="1" x14ac:dyDescent="0.25">
      <c r="A119" s="202" t="s">
        <v>93</v>
      </c>
      <c r="B119" s="270">
        <f t="shared" ref="B119:W119" si="22">IF(B$56=0,0,B$56/B$54)</f>
        <v>0</v>
      </c>
      <c r="C119" s="270">
        <f t="shared" si="22"/>
        <v>0</v>
      </c>
      <c r="D119" s="270">
        <f t="shared" si="22"/>
        <v>0</v>
      </c>
      <c r="E119" s="270">
        <f t="shared" si="22"/>
        <v>0</v>
      </c>
      <c r="F119" s="270">
        <f t="shared" si="22"/>
        <v>0</v>
      </c>
      <c r="G119" s="270">
        <f t="shared" si="22"/>
        <v>0</v>
      </c>
      <c r="H119" s="270">
        <f t="shared" si="22"/>
        <v>0</v>
      </c>
      <c r="I119" s="270">
        <f t="shared" si="22"/>
        <v>0</v>
      </c>
      <c r="J119" s="270">
        <f t="shared" si="22"/>
        <v>0</v>
      </c>
      <c r="K119" s="270">
        <f t="shared" si="22"/>
        <v>0</v>
      </c>
      <c r="L119" s="270">
        <f t="shared" si="22"/>
        <v>0</v>
      </c>
      <c r="M119" s="270">
        <f t="shared" si="22"/>
        <v>0</v>
      </c>
      <c r="N119" s="270">
        <f t="shared" si="22"/>
        <v>0</v>
      </c>
      <c r="O119" s="270">
        <f t="shared" si="22"/>
        <v>0</v>
      </c>
      <c r="P119" s="270">
        <f t="shared" si="22"/>
        <v>0</v>
      </c>
      <c r="Q119" s="270">
        <f t="shared" si="22"/>
        <v>0</v>
      </c>
      <c r="R119" s="270">
        <f t="shared" si="22"/>
        <v>0</v>
      </c>
      <c r="S119" s="270">
        <f t="shared" si="22"/>
        <v>0</v>
      </c>
      <c r="T119" s="270">
        <f t="shared" si="22"/>
        <v>0</v>
      </c>
      <c r="U119" s="270">
        <f t="shared" si="22"/>
        <v>0</v>
      </c>
      <c r="V119" s="270">
        <f t="shared" si="22"/>
        <v>0</v>
      </c>
      <c r="W119" s="270">
        <f t="shared" si="22"/>
        <v>0</v>
      </c>
      <c r="DA119" s="77"/>
    </row>
    <row r="120" spans="1:105" ht="12" customHeight="1" x14ac:dyDescent="0.25">
      <c r="A120" s="202" t="s">
        <v>94</v>
      </c>
      <c r="B120" s="270">
        <f t="shared" ref="B120:W120" si="23">IF(B$57=0,0,B$57/B$54)</f>
        <v>0</v>
      </c>
      <c r="C120" s="270">
        <f t="shared" si="23"/>
        <v>0</v>
      </c>
      <c r="D120" s="270">
        <f t="shared" si="23"/>
        <v>0</v>
      </c>
      <c r="E120" s="270">
        <f t="shared" si="23"/>
        <v>0</v>
      </c>
      <c r="F120" s="270">
        <f t="shared" si="23"/>
        <v>0</v>
      </c>
      <c r="G120" s="270">
        <f t="shared" si="23"/>
        <v>0</v>
      </c>
      <c r="H120" s="270">
        <f t="shared" si="23"/>
        <v>0</v>
      </c>
      <c r="I120" s="270">
        <f t="shared" si="23"/>
        <v>0</v>
      </c>
      <c r="J120" s="270">
        <f t="shared" si="23"/>
        <v>0</v>
      </c>
      <c r="K120" s="270">
        <f t="shared" si="23"/>
        <v>0</v>
      </c>
      <c r="L120" s="270">
        <f t="shared" si="23"/>
        <v>0</v>
      </c>
      <c r="M120" s="270">
        <f t="shared" si="23"/>
        <v>0</v>
      </c>
      <c r="N120" s="270">
        <f t="shared" si="23"/>
        <v>0</v>
      </c>
      <c r="O120" s="270">
        <f t="shared" si="23"/>
        <v>0</v>
      </c>
      <c r="P120" s="270">
        <f t="shared" si="23"/>
        <v>0</v>
      </c>
      <c r="Q120" s="270">
        <f t="shared" si="23"/>
        <v>0</v>
      </c>
      <c r="R120" s="270">
        <f t="shared" si="23"/>
        <v>0</v>
      </c>
      <c r="S120" s="270">
        <f t="shared" si="23"/>
        <v>0</v>
      </c>
      <c r="T120" s="270">
        <f t="shared" si="23"/>
        <v>0</v>
      </c>
      <c r="U120" s="270">
        <f t="shared" si="23"/>
        <v>0</v>
      </c>
      <c r="V120" s="270">
        <f t="shared" si="23"/>
        <v>0</v>
      </c>
      <c r="W120" s="270">
        <f t="shared" si="23"/>
        <v>0</v>
      </c>
      <c r="DA120" s="77"/>
    </row>
    <row r="121" spans="1:105" ht="12" customHeight="1" x14ac:dyDescent="0.25">
      <c r="A121" s="202" t="s">
        <v>95</v>
      </c>
      <c r="B121" s="270">
        <f t="shared" ref="B121:W121" si="24">IF(B$58=0,0,B$58/B$54)</f>
        <v>0</v>
      </c>
      <c r="C121" s="270">
        <f t="shared" si="24"/>
        <v>0</v>
      </c>
      <c r="D121" s="270">
        <f t="shared" si="24"/>
        <v>0</v>
      </c>
      <c r="E121" s="270">
        <f t="shared" si="24"/>
        <v>0</v>
      </c>
      <c r="F121" s="270">
        <f t="shared" si="24"/>
        <v>0</v>
      </c>
      <c r="G121" s="270">
        <f t="shared" si="24"/>
        <v>0</v>
      </c>
      <c r="H121" s="270">
        <f t="shared" si="24"/>
        <v>0</v>
      </c>
      <c r="I121" s="270">
        <f t="shared" si="24"/>
        <v>0</v>
      </c>
      <c r="J121" s="270">
        <f t="shared" si="24"/>
        <v>0</v>
      </c>
      <c r="K121" s="270">
        <f t="shared" si="24"/>
        <v>0</v>
      </c>
      <c r="L121" s="270">
        <f t="shared" si="24"/>
        <v>0</v>
      </c>
      <c r="M121" s="270">
        <f t="shared" si="24"/>
        <v>0</v>
      </c>
      <c r="N121" s="270">
        <f t="shared" si="24"/>
        <v>0</v>
      </c>
      <c r="O121" s="270">
        <f t="shared" si="24"/>
        <v>0</v>
      </c>
      <c r="P121" s="270">
        <f t="shared" si="24"/>
        <v>0</v>
      </c>
      <c r="Q121" s="270">
        <f t="shared" si="24"/>
        <v>0</v>
      </c>
      <c r="R121" s="270">
        <f t="shared" si="24"/>
        <v>0</v>
      </c>
      <c r="S121" s="270">
        <f t="shared" si="24"/>
        <v>0</v>
      </c>
      <c r="T121" s="270">
        <f t="shared" si="24"/>
        <v>0</v>
      </c>
      <c r="U121" s="270">
        <f t="shared" si="24"/>
        <v>0</v>
      </c>
      <c r="V121" s="270">
        <f t="shared" si="24"/>
        <v>0</v>
      </c>
      <c r="W121" s="270">
        <f t="shared" si="24"/>
        <v>0</v>
      </c>
      <c r="DA121" s="77"/>
    </row>
    <row r="122" spans="1:105" ht="12" customHeight="1" x14ac:dyDescent="0.25">
      <c r="A122" s="56" t="s">
        <v>96</v>
      </c>
      <c r="B122" s="271">
        <f t="shared" ref="B122:W122" si="25">IF(B$59=0,0,B$59/B$54)</f>
        <v>1.0320415244088304E-3</v>
      </c>
      <c r="C122" s="271">
        <f t="shared" si="25"/>
        <v>1.0223210893967514E-3</v>
      </c>
      <c r="D122" s="271">
        <f t="shared" si="25"/>
        <v>9.677874191547258E-4</v>
      </c>
      <c r="E122" s="271">
        <f t="shared" si="25"/>
        <v>8.6997500650826012E-4</v>
      </c>
      <c r="F122" s="271">
        <f t="shared" si="25"/>
        <v>9.4392691836680111E-4</v>
      </c>
      <c r="G122" s="271">
        <f t="shared" si="25"/>
        <v>1.1626945665349291E-3</v>
      </c>
      <c r="H122" s="271">
        <f t="shared" si="25"/>
        <v>1.1512040265524682E-3</v>
      </c>
      <c r="I122" s="271">
        <f t="shared" si="25"/>
        <v>1.0644144194679032E-3</v>
      </c>
      <c r="J122" s="271">
        <f t="shared" si="25"/>
        <v>1.1650367773429655E-3</v>
      </c>
      <c r="K122" s="271">
        <f t="shared" si="25"/>
        <v>1.3492497513249535E-3</v>
      </c>
      <c r="L122" s="271">
        <f t="shared" si="25"/>
        <v>1.2831181023245806E-3</v>
      </c>
      <c r="M122" s="271">
        <f t="shared" si="25"/>
        <v>1.2421212551974804E-3</v>
      </c>
      <c r="N122" s="271">
        <f t="shared" si="25"/>
        <v>1.2198094570529804E-3</v>
      </c>
      <c r="O122" s="271">
        <f t="shared" si="25"/>
        <v>1.2229690311457702E-3</v>
      </c>
      <c r="P122" s="271">
        <f t="shared" si="25"/>
        <v>1.1866347812115011E-3</v>
      </c>
      <c r="Q122" s="271">
        <f t="shared" si="25"/>
        <v>1.242374052545352E-3</v>
      </c>
      <c r="R122" s="271">
        <f t="shared" si="25"/>
        <v>1.3474675132778714E-3</v>
      </c>
      <c r="S122" s="271">
        <f t="shared" si="25"/>
        <v>1.4717908976501564E-3</v>
      </c>
      <c r="T122" s="271">
        <f t="shared" si="25"/>
        <v>1.5262562046965274E-3</v>
      </c>
      <c r="U122" s="271">
        <f t="shared" si="25"/>
        <v>1.4439615881241031E-3</v>
      </c>
      <c r="V122" s="271">
        <f t="shared" si="25"/>
        <v>1.6066285255124631E-3</v>
      </c>
      <c r="W122" s="271">
        <f t="shared" si="25"/>
        <v>1.5924224771820537E-3</v>
      </c>
      <c r="DA122" s="78"/>
    </row>
    <row r="123" spans="1:105" ht="12" customHeight="1" x14ac:dyDescent="0.25">
      <c r="A123" s="203" t="s">
        <v>222</v>
      </c>
      <c r="B123" s="272">
        <f t="shared" ref="B123:W123" si="26">IF(B$65=0,0,B$65/B$54)</f>
        <v>0.5886747927361673</v>
      </c>
      <c r="C123" s="272">
        <f t="shared" si="26"/>
        <v>0.60412072150379392</v>
      </c>
      <c r="D123" s="272">
        <f t="shared" si="26"/>
        <v>0.63086940760202448</v>
      </c>
      <c r="E123" s="272">
        <f t="shared" si="26"/>
        <v>0.64445557709267631</v>
      </c>
      <c r="F123" s="272">
        <f t="shared" si="26"/>
        <v>0.57490932576325915</v>
      </c>
      <c r="G123" s="272">
        <f t="shared" si="26"/>
        <v>0.53600259092566405</v>
      </c>
      <c r="H123" s="272">
        <f t="shared" si="26"/>
        <v>0.53758513067165969</v>
      </c>
      <c r="I123" s="272">
        <f t="shared" si="26"/>
        <v>0.54894755433937181</v>
      </c>
      <c r="J123" s="272">
        <f t="shared" si="26"/>
        <v>0.5229426105724998</v>
      </c>
      <c r="K123" s="272">
        <f t="shared" si="26"/>
        <v>0.49090159170113884</v>
      </c>
      <c r="L123" s="272">
        <f t="shared" si="26"/>
        <v>0.5107306558874557</v>
      </c>
      <c r="M123" s="272">
        <f t="shared" si="26"/>
        <v>0.50074002360952974</v>
      </c>
      <c r="N123" s="272">
        <f t="shared" si="26"/>
        <v>0.50898335660330229</v>
      </c>
      <c r="O123" s="272">
        <f t="shared" si="26"/>
        <v>0.50047919063037694</v>
      </c>
      <c r="P123" s="272">
        <f t="shared" si="26"/>
        <v>0.50045883805504898</v>
      </c>
      <c r="Q123" s="272">
        <f t="shared" si="26"/>
        <v>0.51675422625220158</v>
      </c>
      <c r="R123" s="272">
        <f t="shared" si="26"/>
        <v>0.48947258360890716</v>
      </c>
      <c r="S123" s="272">
        <f t="shared" si="26"/>
        <v>0.48754260061996135</v>
      </c>
      <c r="T123" s="272">
        <f t="shared" si="26"/>
        <v>0.45030694835359597</v>
      </c>
      <c r="U123" s="272">
        <f t="shared" si="26"/>
        <v>0.45872265783112409</v>
      </c>
      <c r="V123" s="272">
        <f t="shared" si="26"/>
        <v>0.43465750529720698</v>
      </c>
      <c r="W123" s="272">
        <f t="shared" si="26"/>
        <v>0.42991660329020648</v>
      </c>
      <c r="DA123" s="79"/>
    </row>
    <row r="124" spans="1:105" ht="12" customHeight="1" x14ac:dyDescent="0.25">
      <c r="A124" s="203" t="s">
        <v>228</v>
      </c>
      <c r="B124" s="272">
        <f t="shared" ref="B124:W124" si="27">IF(B$71=0,0,B$71/B$54)</f>
        <v>0</v>
      </c>
      <c r="C124" s="272">
        <f t="shared" si="27"/>
        <v>0</v>
      </c>
      <c r="D124" s="272">
        <f t="shared" si="27"/>
        <v>0</v>
      </c>
      <c r="E124" s="272">
        <f t="shared" si="27"/>
        <v>0</v>
      </c>
      <c r="F124" s="272">
        <f t="shared" si="27"/>
        <v>0</v>
      </c>
      <c r="G124" s="272">
        <f t="shared" si="27"/>
        <v>0</v>
      </c>
      <c r="H124" s="272">
        <f t="shared" si="27"/>
        <v>0</v>
      </c>
      <c r="I124" s="272">
        <f t="shared" si="27"/>
        <v>0</v>
      </c>
      <c r="J124" s="272">
        <f t="shared" si="27"/>
        <v>0</v>
      </c>
      <c r="K124" s="272">
        <f t="shared" si="27"/>
        <v>0</v>
      </c>
      <c r="L124" s="272">
        <f t="shared" si="27"/>
        <v>0</v>
      </c>
      <c r="M124" s="272">
        <f t="shared" si="27"/>
        <v>0</v>
      </c>
      <c r="N124" s="272">
        <f t="shared" si="27"/>
        <v>0</v>
      </c>
      <c r="O124" s="272">
        <f t="shared" si="27"/>
        <v>0</v>
      </c>
      <c r="P124" s="272">
        <f t="shared" si="27"/>
        <v>0</v>
      </c>
      <c r="Q124" s="272">
        <f t="shared" si="27"/>
        <v>0</v>
      </c>
      <c r="R124" s="272">
        <f t="shared" si="27"/>
        <v>0</v>
      </c>
      <c r="S124" s="272">
        <f t="shared" si="27"/>
        <v>0</v>
      </c>
      <c r="T124" s="272">
        <f t="shared" si="27"/>
        <v>0</v>
      </c>
      <c r="U124" s="272">
        <f t="shared" si="27"/>
        <v>0</v>
      </c>
      <c r="V124" s="272">
        <f t="shared" si="27"/>
        <v>0</v>
      </c>
      <c r="W124" s="272">
        <f t="shared" si="27"/>
        <v>0</v>
      </c>
      <c r="DA124" s="79"/>
    </row>
    <row r="125" spans="1:105" ht="12" customHeight="1" x14ac:dyDescent="0.25">
      <c r="A125" s="203" t="s">
        <v>181</v>
      </c>
      <c r="B125" s="272">
        <f t="shared" ref="B125:W125" si="28">IF(B$72=0,0,B$72/B$54)</f>
        <v>0.20789085051433823</v>
      </c>
      <c r="C125" s="272">
        <f t="shared" si="28"/>
        <v>0.20391413121557087</v>
      </c>
      <c r="D125" s="272">
        <f t="shared" si="28"/>
        <v>0.18608741874024889</v>
      </c>
      <c r="E125" s="272">
        <f t="shared" si="28"/>
        <v>0.16702708133320673</v>
      </c>
      <c r="F125" s="272">
        <f t="shared" si="28"/>
        <v>0.18040179622009586</v>
      </c>
      <c r="G125" s="272">
        <f t="shared" si="28"/>
        <v>0.22095086638428366</v>
      </c>
      <c r="H125" s="272">
        <f t="shared" si="28"/>
        <v>0.21876727936373513</v>
      </c>
      <c r="I125" s="272">
        <f t="shared" si="28"/>
        <v>0.2022743504119508</v>
      </c>
      <c r="J125" s="272">
        <f t="shared" si="28"/>
        <v>0.22189215662593573</v>
      </c>
      <c r="K125" s="272">
        <f t="shared" si="28"/>
        <v>0.25708015861387035</v>
      </c>
      <c r="L125" s="272">
        <f t="shared" si="28"/>
        <v>0.24453720208305929</v>
      </c>
      <c r="M125" s="272">
        <f t="shared" si="28"/>
        <v>0.23670169322232679</v>
      </c>
      <c r="N125" s="272">
        <f t="shared" si="28"/>
        <v>0.23310612787408824</v>
      </c>
      <c r="O125" s="272">
        <f t="shared" si="28"/>
        <v>0.23310699490393613</v>
      </c>
      <c r="P125" s="272">
        <f t="shared" si="28"/>
        <v>0.2261874467202408</v>
      </c>
      <c r="Q125" s="272">
        <f t="shared" si="28"/>
        <v>0.23683784584702261</v>
      </c>
      <c r="R125" s="272">
        <f t="shared" si="28"/>
        <v>0.25676979011613549</v>
      </c>
      <c r="S125" s="272">
        <f t="shared" si="28"/>
        <v>0.28026407457458286</v>
      </c>
      <c r="T125" s="272">
        <f t="shared" si="28"/>
        <v>0.29073699476593196</v>
      </c>
      <c r="U125" s="272">
        <f t="shared" si="28"/>
        <v>0.27523471767647562</v>
      </c>
      <c r="V125" s="272">
        <f t="shared" si="28"/>
        <v>0.30602900277005063</v>
      </c>
      <c r="W125" s="272">
        <f t="shared" si="28"/>
        <v>0.30334775584693879</v>
      </c>
      <c r="DA125" s="79"/>
    </row>
    <row r="126" spans="1:105" ht="12" customHeight="1" x14ac:dyDescent="0.25">
      <c r="A126" s="62" t="s">
        <v>183</v>
      </c>
      <c r="B126" s="273">
        <f t="shared" ref="B126:W126" si="29">IF(B$73=0,0,B$73/B$54)</f>
        <v>0.20789085051433823</v>
      </c>
      <c r="C126" s="273">
        <f t="shared" si="29"/>
        <v>0.20391413121557087</v>
      </c>
      <c r="D126" s="273">
        <f t="shared" si="29"/>
        <v>0.18608741874024889</v>
      </c>
      <c r="E126" s="273">
        <f t="shared" si="29"/>
        <v>0.16702708133320673</v>
      </c>
      <c r="F126" s="273">
        <f t="shared" si="29"/>
        <v>0.18040179622009586</v>
      </c>
      <c r="G126" s="273">
        <f t="shared" si="29"/>
        <v>0.22095086638428366</v>
      </c>
      <c r="H126" s="273">
        <f t="shared" si="29"/>
        <v>0.21876727936373513</v>
      </c>
      <c r="I126" s="273">
        <f t="shared" si="29"/>
        <v>0.2022743504119508</v>
      </c>
      <c r="J126" s="273">
        <f t="shared" si="29"/>
        <v>0.22189215662593573</v>
      </c>
      <c r="K126" s="273">
        <f t="shared" si="29"/>
        <v>0.25708015861387035</v>
      </c>
      <c r="L126" s="273">
        <f t="shared" si="29"/>
        <v>0.24453720208305929</v>
      </c>
      <c r="M126" s="273">
        <f t="shared" si="29"/>
        <v>0.23670169322232679</v>
      </c>
      <c r="N126" s="273">
        <f t="shared" si="29"/>
        <v>0.23310612787408824</v>
      </c>
      <c r="O126" s="273">
        <f t="shared" si="29"/>
        <v>0.23310699490393613</v>
      </c>
      <c r="P126" s="273">
        <f t="shared" si="29"/>
        <v>0.2261874467202408</v>
      </c>
      <c r="Q126" s="273">
        <f t="shared" si="29"/>
        <v>0.23683784584702261</v>
      </c>
      <c r="R126" s="273">
        <f t="shared" si="29"/>
        <v>0.25676979011613549</v>
      </c>
      <c r="S126" s="273">
        <f t="shared" si="29"/>
        <v>0.28026407457458286</v>
      </c>
      <c r="T126" s="273">
        <f t="shared" si="29"/>
        <v>0.29073699476593196</v>
      </c>
      <c r="U126" s="273">
        <f t="shared" si="29"/>
        <v>0.27523471767647562</v>
      </c>
      <c r="V126" s="273">
        <f t="shared" si="29"/>
        <v>0.30602900277005063</v>
      </c>
      <c r="W126" s="273">
        <f t="shared" si="29"/>
        <v>0.30334775584693879</v>
      </c>
      <c r="DA126" s="80"/>
    </row>
    <row r="127" spans="1:105" ht="12" customHeight="1" x14ac:dyDescent="0.25">
      <c r="A127" s="62" t="s">
        <v>189</v>
      </c>
      <c r="B127" s="273">
        <f t="shared" ref="B127:W127" si="30">IF(B$78=0,0,B$78/B$54)</f>
        <v>0</v>
      </c>
      <c r="C127" s="273">
        <f t="shared" si="30"/>
        <v>0</v>
      </c>
      <c r="D127" s="273">
        <f t="shared" si="30"/>
        <v>0</v>
      </c>
      <c r="E127" s="273">
        <f t="shared" si="30"/>
        <v>0</v>
      </c>
      <c r="F127" s="273">
        <f t="shared" si="30"/>
        <v>0</v>
      </c>
      <c r="G127" s="273">
        <f t="shared" si="30"/>
        <v>0</v>
      </c>
      <c r="H127" s="273">
        <f t="shared" si="30"/>
        <v>0</v>
      </c>
      <c r="I127" s="273">
        <f t="shared" si="30"/>
        <v>0</v>
      </c>
      <c r="J127" s="273">
        <f t="shared" si="30"/>
        <v>0</v>
      </c>
      <c r="K127" s="273">
        <f t="shared" si="30"/>
        <v>0</v>
      </c>
      <c r="L127" s="273">
        <f t="shared" si="30"/>
        <v>0</v>
      </c>
      <c r="M127" s="273">
        <f t="shared" si="30"/>
        <v>0</v>
      </c>
      <c r="N127" s="273">
        <f t="shared" si="30"/>
        <v>0</v>
      </c>
      <c r="O127" s="273">
        <f t="shared" si="30"/>
        <v>0</v>
      </c>
      <c r="P127" s="273">
        <f t="shared" si="30"/>
        <v>0</v>
      </c>
      <c r="Q127" s="273">
        <f t="shared" si="30"/>
        <v>0</v>
      </c>
      <c r="R127" s="273">
        <f t="shared" si="30"/>
        <v>0</v>
      </c>
      <c r="S127" s="273">
        <f t="shared" si="30"/>
        <v>0</v>
      </c>
      <c r="T127" s="273">
        <f t="shared" si="30"/>
        <v>0</v>
      </c>
      <c r="U127" s="273">
        <f t="shared" si="30"/>
        <v>0</v>
      </c>
      <c r="V127" s="273">
        <f t="shared" si="30"/>
        <v>0</v>
      </c>
      <c r="W127" s="273">
        <f t="shared" si="30"/>
        <v>0</v>
      </c>
      <c r="DA127" s="80"/>
    </row>
    <row r="128" spans="1:105" ht="12" customHeight="1" x14ac:dyDescent="0.25">
      <c r="A128" s="203" t="s">
        <v>191</v>
      </c>
      <c r="B128" s="272">
        <f t="shared" ref="B128:W128" si="31">IF(B$79=0,0,B$79/B$54)</f>
        <v>0.14496298189705736</v>
      </c>
      <c r="C128" s="272">
        <f t="shared" si="31"/>
        <v>0.1335937287973116</v>
      </c>
      <c r="D128" s="272">
        <f t="shared" si="31"/>
        <v>0.12602871943714378</v>
      </c>
      <c r="E128" s="272">
        <f t="shared" si="31"/>
        <v>0.12490822090514948</v>
      </c>
      <c r="F128" s="272">
        <f t="shared" si="31"/>
        <v>0.18498288825084869</v>
      </c>
      <c r="G128" s="272">
        <f t="shared" si="31"/>
        <v>0.18039323704869858</v>
      </c>
      <c r="H128" s="272">
        <f t="shared" si="31"/>
        <v>0.18019914514273988</v>
      </c>
      <c r="I128" s="272">
        <f t="shared" si="31"/>
        <v>0.18098505051132019</v>
      </c>
      <c r="J128" s="272">
        <f t="shared" si="31"/>
        <v>0.17461822183324979</v>
      </c>
      <c r="K128" s="272">
        <f t="shared" si="31"/>
        <v>0.16681160789818675</v>
      </c>
      <c r="L128" s="272">
        <f t="shared" si="31"/>
        <v>0.15543504008886325</v>
      </c>
      <c r="M128" s="272">
        <f t="shared" si="31"/>
        <v>0.15740280901132336</v>
      </c>
      <c r="N128" s="272">
        <f t="shared" si="31"/>
        <v>0.15662883226441587</v>
      </c>
      <c r="O128" s="272">
        <f t="shared" si="31"/>
        <v>0.1569774098218569</v>
      </c>
      <c r="P128" s="272">
        <f t="shared" si="31"/>
        <v>0.15719327371021344</v>
      </c>
      <c r="Q128" s="272">
        <f t="shared" si="31"/>
        <v>0.12573885801826784</v>
      </c>
      <c r="R128" s="272">
        <f t="shared" si="31"/>
        <v>0.12907959517048384</v>
      </c>
      <c r="S128" s="272">
        <f t="shared" si="31"/>
        <v>0.13668377554578559</v>
      </c>
      <c r="T128" s="272">
        <f t="shared" si="31"/>
        <v>0.13309842763972388</v>
      </c>
      <c r="U128" s="272">
        <f t="shared" si="31"/>
        <v>0.12984317535648876</v>
      </c>
      <c r="V128" s="272">
        <f t="shared" si="31"/>
        <v>0.13341936021187667</v>
      </c>
      <c r="W128" s="272">
        <f t="shared" si="31"/>
        <v>0.13614678736546762</v>
      </c>
      <c r="DA128" s="79"/>
    </row>
    <row r="129" spans="1:105" ht="12" customHeight="1" x14ac:dyDescent="0.25">
      <c r="A129" s="62" t="s">
        <v>192</v>
      </c>
      <c r="B129" s="273">
        <f t="shared" ref="B129:W129" si="32">IF(B$80=0,0,B$80/B$54)</f>
        <v>4.4419476114831671E-2</v>
      </c>
      <c r="C129" s="273">
        <f t="shared" si="32"/>
        <v>4.4074099027997894E-2</v>
      </c>
      <c r="D129" s="273">
        <f t="shared" si="32"/>
        <v>4.1873593165484307E-2</v>
      </c>
      <c r="E129" s="273">
        <f t="shared" si="32"/>
        <v>3.7584615331397564E-2</v>
      </c>
      <c r="F129" s="273">
        <f t="shared" si="32"/>
        <v>4.0594208208064211E-2</v>
      </c>
      <c r="G129" s="273">
        <f t="shared" si="32"/>
        <v>4.9718604036585838E-2</v>
      </c>
      <c r="H129" s="273">
        <f t="shared" si="32"/>
        <v>4.9227250912560222E-2</v>
      </c>
      <c r="I129" s="273">
        <f t="shared" si="32"/>
        <v>4.5515994118793549E-2</v>
      </c>
      <c r="J129" s="273">
        <f t="shared" si="32"/>
        <v>4.9930414189558091E-2</v>
      </c>
      <c r="K129" s="273">
        <f t="shared" si="32"/>
        <v>5.7848456631781127E-2</v>
      </c>
      <c r="L129" s="273">
        <f t="shared" si="32"/>
        <v>5.502602692417867E-2</v>
      </c>
      <c r="M129" s="273">
        <f t="shared" si="32"/>
        <v>5.3262872206358419E-2</v>
      </c>
      <c r="N129" s="273">
        <f t="shared" si="32"/>
        <v>5.2453794184795816E-2</v>
      </c>
      <c r="O129" s="273">
        <f t="shared" si="32"/>
        <v>5.2453989284794299E-2</v>
      </c>
      <c r="P129" s="273">
        <f t="shared" si="32"/>
        <v>5.0896945033793807E-2</v>
      </c>
      <c r="Q129" s="273">
        <f t="shared" si="32"/>
        <v>5.3293509417909418E-2</v>
      </c>
      <c r="R129" s="273">
        <f t="shared" si="32"/>
        <v>5.7778617175177807E-2</v>
      </c>
      <c r="S129" s="273">
        <f t="shared" si="32"/>
        <v>6.3065326592650114E-2</v>
      </c>
      <c r="T129" s="273">
        <f t="shared" si="32"/>
        <v>6.5421293329524524E-2</v>
      </c>
      <c r="U129" s="273">
        <f t="shared" si="32"/>
        <v>6.193361523859385E-2</v>
      </c>
      <c r="V129" s="273">
        <f t="shared" si="32"/>
        <v>6.8862978731083421E-2</v>
      </c>
      <c r="W129" s="273">
        <f t="shared" si="32"/>
        <v>6.825964163503119E-2</v>
      </c>
      <c r="DA129" s="80"/>
    </row>
    <row r="130" spans="1:105" ht="12" customHeight="1" x14ac:dyDescent="0.25">
      <c r="A130" s="62" t="s">
        <v>197</v>
      </c>
      <c r="B130" s="273">
        <f t="shared" ref="B130:W130" si="33">IF(B$84=0,0,B$84/B$54)</f>
        <v>0.10054350578222568</v>
      </c>
      <c r="C130" s="273">
        <f t="shared" si="33"/>
        <v>8.9519629769313713E-2</v>
      </c>
      <c r="D130" s="273">
        <f t="shared" si="33"/>
        <v>8.4155126271659469E-2</v>
      </c>
      <c r="E130" s="273">
        <f t="shared" si="33"/>
        <v>8.7323605573751906E-2</v>
      </c>
      <c r="F130" s="273">
        <f t="shared" si="33"/>
        <v>0.14438868004278449</v>
      </c>
      <c r="G130" s="273">
        <f t="shared" si="33"/>
        <v>0.13067463301211274</v>
      </c>
      <c r="H130" s="273">
        <f t="shared" si="33"/>
        <v>0.13097189423017969</v>
      </c>
      <c r="I130" s="273">
        <f t="shared" si="33"/>
        <v>0.13546905639252663</v>
      </c>
      <c r="J130" s="273">
        <f t="shared" si="33"/>
        <v>0.12468780764369171</v>
      </c>
      <c r="K130" s="273">
        <f t="shared" si="33"/>
        <v>0.10896315126640561</v>
      </c>
      <c r="L130" s="273">
        <f t="shared" si="33"/>
        <v>0.10040901316468459</v>
      </c>
      <c r="M130" s="273">
        <f t="shared" si="33"/>
        <v>0.10413993680496494</v>
      </c>
      <c r="N130" s="273">
        <f t="shared" si="33"/>
        <v>0.10417503807962004</v>
      </c>
      <c r="O130" s="273">
        <f t="shared" si="33"/>
        <v>0.10452342053706259</v>
      </c>
      <c r="P130" s="273">
        <f t="shared" si="33"/>
        <v>0.10629632867641964</v>
      </c>
      <c r="Q130" s="273">
        <f t="shared" si="33"/>
        <v>7.244534860035845E-2</v>
      </c>
      <c r="R130" s="273">
        <f t="shared" si="33"/>
        <v>7.1300977995306047E-2</v>
      </c>
      <c r="S130" s="273">
        <f t="shared" si="33"/>
        <v>7.3618448953135476E-2</v>
      </c>
      <c r="T130" s="273">
        <f t="shared" si="33"/>
        <v>6.7677134310199338E-2</v>
      </c>
      <c r="U130" s="273">
        <f t="shared" si="33"/>
        <v>6.790956011789491E-2</v>
      </c>
      <c r="V130" s="273">
        <f t="shared" si="33"/>
        <v>6.4556381480793235E-2</v>
      </c>
      <c r="W130" s="273">
        <f t="shared" si="33"/>
        <v>6.788714573043643E-2</v>
      </c>
      <c r="DA130" s="80"/>
    </row>
    <row r="131" spans="1:105" ht="12" customHeight="1" x14ac:dyDescent="0.25">
      <c r="A131" s="103" t="s">
        <v>209</v>
      </c>
      <c r="B131" s="283">
        <f t="shared" ref="B131:W131" si="34">IF(B$95=0,0,B$95/B$54)</f>
        <v>0</v>
      </c>
      <c r="C131" s="283">
        <f t="shared" si="34"/>
        <v>0</v>
      </c>
      <c r="D131" s="283">
        <f t="shared" si="34"/>
        <v>0</v>
      </c>
      <c r="E131" s="283">
        <f t="shared" si="34"/>
        <v>0</v>
      </c>
      <c r="F131" s="283">
        <f t="shared" si="34"/>
        <v>0</v>
      </c>
      <c r="G131" s="283">
        <f t="shared" si="34"/>
        <v>0</v>
      </c>
      <c r="H131" s="283">
        <f t="shared" si="34"/>
        <v>0</v>
      </c>
      <c r="I131" s="283">
        <f t="shared" si="34"/>
        <v>0</v>
      </c>
      <c r="J131" s="283">
        <f t="shared" si="34"/>
        <v>0</v>
      </c>
      <c r="K131" s="283">
        <f t="shared" si="34"/>
        <v>0</v>
      </c>
      <c r="L131" s="283">
        <f t="shared" si="34"/>
        <v>0</v>
      </c>
      <c r="M131" s="283">
        <f t="shared" si="34"/>
        <v>0</v>
      </c>
      <c r="N131" s="283">
        <f t="shared" si="34"/>
        <v>0</v>
      </c>
      <c r="O131" s="283">
        <f t="shared" si="34"/>
        <v>0</v>
      </c>
      <c r="P131" s="283">
        <f t="shared" si="34"/>
        <v>0</v>
      </c>
      <c r="Q131" s="283">
        <f t="shared" si="34"/>
        <v>0</v>
      </c>
      <c r="R131" s="283">
        <f t="shared" si="34"/>
        <v>0</v>
      </c>
      <c r="S131" s="283">
        <f t="shared" si="34"/>
        <v>0</v>
      </c>
      <c r="T131" s="283">
        <f t="shared" si="34"/>
        <v>0</v>
      </c>
      <c r="U131" s="283">
        <f t="shared" si="34"/>
        <v>0</v>
      </c>
      <c r="V131" s="283">
        <f t="shared" si="34"/>
        <v>0</v>
      </c>
      <c r="W131" s="283">
        <f t="shared" si="34"/>
        <v>0</v>
      </c>
      <c r="DA131" s="104"/>
    </row>
    <row r="132" spans="1:105" ht="12" customHeight="1" x14ac:dyDescent="0.25">
      <c r="A132" s="100" t="s">
        <v>106</v>
      </c>
      <c r="B132" s="284">
        <f t="shared" ref="B132:W132" si="35">IF(B$96=0,0,B$96/B$54)</f>
        <v>5.7439333328028246E-2</v>
      </c>
      <c r="C132" s="284">
        <f t="shared" si="35"/>
        <v>5.7349097393926872E-2</v>
      </c>
      <c r="D132" s="284">
        <f t="shared" si="35"/>
        <v>5.6046666801428058E-2</v>
      </c>
      <c r="E132" s="284">
        <f t="shared" si="35"/>
        <v>6.2739145662459056E-2</v>
      </c>
      <c r="F132" s="284">
        <f t="shared" si="35"/>
        <v>5.8762062847429596E-2</v>
      </c>
      <c r="G132" s="284">
        <f t="shared" si="35"/>
        <v>6.1490611074818791E-2</v>
      </c>
      <c r="H132" s="284">
        <f t="shared" si="35"/>
        <v>6.2297240795312882E-2</v>
      </c>
      <c r="I132" s="284">
        <f t="shared" si="35"/>
        <v>6.6728630317889351E-2</v>
      </c>
      <c r="J132" s="284">
        <f t="shared" si="35"/>
        <v>7.9381974190971732E-2</v>
      </c>
      <c r="K132" s="284">
        <f t="shared" si="35"/>
        <v>8.3857392035479067E-2</v>
      </c>
      <c r="L132" s="284">
        <f t="shared" si="35"/>
        <v>8.8013983838297158E-2</v>
      </c>
      <c r="M132" s="284">
        <f t="shared" si="35"/>
        <v>0.10391335290162267</v>
      </c>
      <c r="N132" s="284">
        <f t="shared" si="35"/>
        <v>0.10006187380114058</v>
      </c>
      <c r="O132" s="284">
        <f t="shared" si="35"/>
        <v>0.10821343561268434</v>
      </c>
      <c r="P132" s="284">
        <f t="shared" si="35"/>
        <v>0.1149738067332854</v>
      </c>
      <c r="Q132" s="284">
        <f t="shared" si="35"/>
        <v>0.11942669582996265</v>
      </c>
      <c r="R132" s="284">
        <f t="shared" si="35"/>
        <v>0.12333056359119568</v>
      </c>
      <c r="S132" s="284">
        <f t="shared" si="35"/>
        <v>9.4037758362019996E-2</v>
      </c>
      <c r="T132" s="284">
        <f t="shared" si="35"/>
        <v>0.12433137303605164</v>
      </c>
      <c r="U132" s="284">
        <f t="shared" si="35"/>
        <v>0.13475548754778743</v>
      </c>
      <c r="V132" s="284">
        <f t="shared" si="35"/>
        <v>0.12428750319535328</v>
      </c>
      <c r="W132" s="284">
        <f t="shared" si="35"/>
        <v>0.12899643102020494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DA134" s="88"/>
    </row>
    <row r="136" spans="1:105" ht="12" customHeight="1" x14ac:dyDescent="0.25">
      <c r="A136" s="35" t="s">
        <v>433</v>
      </c>
      <c r="B136" s="275">
        <f>IF(B$5=0,0,(B$5-B$52)/ISI_fec!B$5)</f>
        <v>4.5762239213577551</v>
      </c>
      <c r="C136" s="275">
        <f>IF(C$5=0,0,(C$5-C$52)/ISI_fec!C$5)</f>
        <v>4.4586179095297203</v>
      </c>
      <c r="D136" s="275">
        <f>IF(D$5=0,0,(D$5-D$52)/ISI_fec!D$5)</f>
        <v>4.4553062124817346</v>
      </c>
      <c r="E136" s="275">
        <f>IF(E$5=0,0,(E$5-E$52)/ISI_fec!E$5)</f>
        <v>4.4942347664963203</v>
      </c>
      <c r="F136" s="275">
        <f>IF(F$5=0,0,(F$5-F$52)/ISI_fec!F$5)</f>
        <v>4.6822215552006083</v>
      </c>
      <c r="G136" s="275">
        <f>IF(G$5=0,0,(G$5-G$52)/ISI_fec!G$5)</f>
        <v>4.4640153135741354</v>
      </c>
      <c r="H136" s="275">
        <f>IF(H$5=0,0,(H$5-H$52)/ISI_fec!H$5)</f>
        <v>4.5422992950784398</v>
      </c>
      <c r="I136" s="275">
        <f>IF(I$5=0,0,(I$5-I$52)/ISI_fec!I$5)</f>
        <v>4.9391848043068451</v>
      </c>
      <c r="J136" s="275">
        <f>IF(J$5=0,0,(J$5-J$52)/ISI_fec!J$5)</f>
        <v>4.4754846010770839</v>
      </c>
      <c r="K136" s="275">
        <f>IF(K$5=0,0,(K$5-K$52)/ISI_fec!K$5)</f>
        <v>4.0976546429224818</v>
      </c>
      <c r="L136" s="275">
        <f>IF(L$5=0,0,(L$5-L$52)/ISI_fec!L$5)</f>
        <v>3.9514833928461184</v>
      </c>
      <c r="M136" s="275">
        <f>IF(M$5=0,0,(M$5-M$52)/ISI_fec!M$5)</f>
        <v>3.8516675616465421</v>
      </c>
      <c r="N136" s="275">
        <f>IF(N$5=0,0,(N$5-N$52)/ISI_fec!N$5)</f>
        <v>3.8748882606719994</v>
      </c>
      <c r="O136" s="275">
        <f>IF(O$5=0,0,(O$5-O$52)/ISI_fec!O$5)</f>
        <v>3.7737293203340814</v>
      </c>
      <c r="P136" s="275">
        <f>IF(P$5=0,0,(P$5-P$52)/ISI_fec!P$5)</f>
        <v>3.8462440210589626</v>
      </c>
      <c r="Q136" s="275">
        <f>IF(Q$5=0,0,(Q$5-Q$52)/ISI_fec!Q$5)</f>
        <v>3.6593170490372202</v>
      </c>
      <c r="R136" s="275">
        <f>IF(R$5=0,0,(R$5-R$52)/ISI_fec!R$5)</f>
        <v>3.6654412070468854</v>
      </c>
      <c r="S136" s="275">
        <f>IF(S$5=0,0,(S$5-S$52)/ISI_fec!S$5)</f>
        <v>3.6607027101501188</v>
      </c>
      <c r="T136" s="275">
        <f>IF(T$5=0,0,(T$5-T$52)/ISI_fec!T$5)</f>
        <v>3.4852089926890346</v>
      </c>
      <c r="U136" s="275">
        <f>IF(U$5=0,0,(U$5-U$52)/ISI_fec!U$5)</f>
        <v>3.525827059485664</v>
      </c>
      <c r="V136" s="275">
        <f>IF(V$5=0,0,(V$5-V$52)/ISI_fec!V$5)</f>
        <v>3.3152626664736258</v>
      </c>
      <c r="W136" s="275">
        <f>IF(W$5=0,0,(W$5-W$52)/ISI_fec!W$5)</f>
        <v>3.2638215727321258</v>
      </c>
      <c r="DA136" s="111"/>
    </row>
    <row r="137" spans="1:105" ht="12" customHeight="1" x14ac:dyDescent="0.25">
      <c r="A137" s="55" t="s">
        <v>92</v>
      </c>
      <c r="B137" s="276">
        <f>IF(B$6=0,0,B$6/ISI_fec!B$6)</f>
        <v>0</v>
      </c>
      <c r="C137" s="276">
        <f>IF(C$6=0,0,C$6/ISI_fec!C$6)</f>
        <v>0</v>
      </c>
      <c r="D137" s="276">
        <f>IF(D$6=0,0,D$6/ISI_fec!D$6)</f>
        <v>0</v>
      </c>
      <c r="E137" s="276">
        <f>IF(E$6=0,0,E$6/ISI_fec!E$6)</f>
        <v>0</v>
      </c>
      <c r="F137" s="276">
        <f>IF(F$6=0,0,F$6/ISI_fec!F$6)</f>
        <v>0</v>
      </c>
      <c r="G137" s="276">
        <f>IF(G$6=0,0,G$6/ISI_fec!G$6)</f>
        <v>0</v>
      </c>
      <c r="H137" s="276">
        <f>IF(H$6=0,0,H$6/ISI_fec!H$6)</f>
        <v>0</v>
      </c>
      <c r="I137" s="276">
        <f>IF(I$6=0,0,I$6/ISI_fec!I$6)</f>
        <v>0</v>
      </c>
      <c r="J137" s="276">
        <f>IF(J$6=0,0,J$6/ISI_fec!J$6)</f>
        <v>0</v>
      </c>
      <c r="K137" s="276">
        <f>IF(K$6=0,0,K$6/ISI_fec!K$6)</f>
        <v>0</v>
      </c>
      <c r="L137" s="276">
        <f>IF(L$6=0,0,L$6/ISI_fec!L$6)</f>
        <v>0</v>
      </c>
      <c r="M137" s="276">
        <f>IF(M$6=0,0,M$6/ISI_fec!M$6)</f>
        <v>0</v>
      </c>
      <c r="N137" s="276">
        <f>IF(N$6=0,0,N$6/ISI_fec!N$6)</f>
        <v>0</v>
      </c>
      <c r="O137" s="276">
        <f>IF(O$6=0,0,O$6/ISI_fec!O$6)</f>
        <v>0</v>
      </c>
      <c r="P137" s="276">
        <f>IF(P$6=0,0,P$6/ISI_fec!P$6)</f>
        <v>0</v>
      </c>
      <c r="Q137" s="276">
        <f>IF(Q$6=0,0,Q$6/ISI_fec!Q$6)</f>
        <v>0</v>
      </c>
      <c r="R137" s="276">
        <f>IF(R$6=0,0,R$6/ISI_fec!R$6)</f>
        <v>0</v>
      </c>
      <c r="S137" s="276">
        <f>IF(S$6=0,0,S$6/ISI_fec!S$6)</f>
        <v>0</v>
      </c>
      <c r="T137" s="276">
        <f>IF(T$6=0,0,T$6/ISI_fec!T$6)</f>
        <v>0</v>
      </c>
      <c r="U137" s="276">
        <f>IF(U$6=0,0,U$6/ISI_fec!U$6)</f>
        <v>0</v>
      </c>
      <c r="V137" s="276">
        <f>IF(V$6=0,0,V$6/ISI_fec!V$6)</f>
        <v>0</v>
      </c>
      <c r="W137" s="276">
        <f>IF(W$6=0,0,W$6/ISI_fec!W$6)</f>
        <v>0</v>
      </c>
      <c r="DA137" s="76"/>
    </row>
    <row r="138" spans="1:105" ht="12" customHeight="1" x14ac:dyDescent="0.25">
      <c r="A138" s="202" t="s">
        <v>93</v>
      </c>
      <c r="B138" s="277">
        <f>IF(B$7=0,0,B$7/ISI_fec!B$7)</f>
        <v>0</v>
      </c>
      <c r="C138" s="277">
        <f>IF(C$7=0,0,C$7/ISI_fec!C$7)</f>
        <v>0</v>
      </c>
      <c r="D138" s="277">
        <f>IF(D$7=0,0,D$7/ISI_fec!D$7)</f>
        <v>0</v>
      </c>
      <c r="E138" s="277">
        <f>IF(E$7=0,0,E$7/ISI_fec!E$7)</f>
        <v>0</v>
      </c>
      <c r="F138" s="277">
        <f>IF(F$7=0,0,F$7/ISI_fec!F$7)</f>
        <v>0</v>
      </c>
      <c r="G138" s="277">
        <f>IF(G$7=0,0,G$7/ISI_fec!G$7)</f>
        <v>0</v>
      </c>
      <c r="H138" s="277">
        <f>IF(H$7=0,0,H$7/ISI_fec!H$7)</f>
        <v>0</v>
      </c>
      <c r="I138" s="277">
        <f>IF(I$7=0,0,I$7/ISI_fec!I$7)</f>
        <v>0</v>
      </c>
      <c r="J138" s="277">
        <f>IF(J$7=0,0,J$7/ISI_fec!J$7)</f>
        <v>0</v>
      </c>
      <c r="K138" s="277">
        <f>IF(K$7=0,0,K$7/ISI_fec!K$7)</f>
        <v>0</v>
      </c>
      <c r="L138" s="277">
        <f>IF(L$7=0,0,L$7/ISI_fec!L$7)</f>
        <v>0</v>
      </c>
      <c r="M138" s="277">
        <f>IF(M$7=0,0,M$7/ISI_fec!M$7)</f>
        <v>0</v>
      </c>
      <c r="N138" s="277">
        <f>IF(N$7=0,0,N$7/ISI_fec!N$7)</f>
        <v>0</v>
      </c>
      <c r="O138" s="277">
        <f>IF(O$7=0,0,O$7/ISI_fec!O$7)</f>
        <v>0</v>
      </c>
      <c r="P138" s="277">
        <f>IF(P$7=0,0,P$7/ISI_fec!P$7)</f>
        <v>0</v>
      </c>
      <c r="Q138" s="277">
        <f>IF(Q$7=0,0,Q$7/ISI_fec!Q$7)</f>
        <v>0</v>
      </c>
      <c r="R138" s="277">
        <f>IF(R$7=0,0,R$7/ISI_fec!R$7)</f>
        <v>0</v>
      </c>
      <c r="S138" s="277">
        <f>IF(S$7=0,0,S$7/ISI_fec!S$7)</f>
        <v>0</v>
      </c>
      <c r="T138" s="277">
        <f>IF(T$7=0,0,T$7/ISI_fec!T$7)</f>
        <v>0</v>
      </c>
      <c r="U138" s="277">
        <f>IF(U$7=0,0,U$7/ISI_fec!U$7)</f>
        <v>0</v>
      </c>
      <c r="V138" s="277">
        <f>IF(V$7=0,0,V$7/ISI_fec!V$7)</f>
        <v>0</v>
      </c>
      <c r="W138" s="277">
        <f>IF(W$7=0,0,W$7/ISI_fec!W$7)</f>
        <v>0</v>
      </c>
      <c r="DA138" s="77"/>
    </row>
    <row r="139" spans="1:105" ht="12" customHeight="1" x14ac:dyDescent="0.25">
      <c r="A139" s="202" t="s">
        <v>94</v>
      </c>
      <c r="B139" s="277">
        <f>IF(B$8=0,0,B$8/ISI_fec!B$8)</f>
        <v>0</v>
      </c>
      <c r="C139" s="277">
        <f>IF(C$8=0,0,C$8/ISI_fec!C$8)</f>
        <v>0</v>
      </c>
      <c r="D139" s="277">
        <f>IF(D$8=0,0,D$8/ISI_fec!D$8)</f>
        <v>0</v>
      </c>
      <c r="E139" s="277">
        <f>IF(E$8=0,0,E$8/ISI_fec!E$8)</f>
        <v>0</v>
      </c>
      <c r="F139" s="277">
        <f>IF(F$8=0,0,F$8/ISI_fec!F$8)</f>
        <v>0</v>
      </c>
      <c r="G139" s="277">
        <f>IF(G$8=0,0,G$8/ISI_fec!G$8)</f>
        <v>0</v>
      </c>
      <c r="H139" s="277">
        <f>IF(H$8=0,0,H$8/ISI_fec!H$8)</f>
        <v>0</v>
      </c>
      <c r="I139" s="277">
        <f>IF(I$8=0,0,I$8/ISI_fec!I$8)</f>
        <v>0</v>
      </c>
      <c r="J139" s="277">
        <f>IF(J$8=0,0,J$8/ISI_fec!J$8)</f>
        <v>0</v>
      </c>
      <c r="K139" s="277">
        <f>IF(K$8=0,0,K$8/ISI_fec!K$8)</f>
        <v>0</v>
      </c>
      <c r="L139" s="277">
        <f>IF(L$8=0,0,L$8/ISI_fec!L$8)</f>
        <v>0</v>
      </c>
      <c r="M139" s="277">
        <f>IF(M$8=0,0,M$8/ISI_fec!M$8)</f>
        <v>0</v>
      </c>
      <c r="N139" s="277">
        <f>IF(N$8=0,0,N$8/ISI_fec!N$8)</f>
        <v>0</v>
      </c>
      <c r="O139" s="277">
        <f>IF(O$8=0,0,O$8/ISI_fec!O$8)</f>
        <v>0</v>
      </c>
      <c r="P139" s="277">
        <f>IF(P$8=0,0,P$8/ISI_fec!P$8)</f>
        <v>0</v>
      </c>
      <c r="Q139" s="277">
        <f>IF(Q$8=0,0,Q$8/ISI_fec!Q$8)</f>
        <v>0</v>
      </c>
      <c r="R139" s="277">
        <f>IF(R$8=0,0,R$8/ISI_fec!R$8)</f>
        <v>0</v>
      </c>
      <c r="S139" s="277">
        <f>IF(S$8=0,0,S$8/ISI_fec!S$8)</f>
        <v>0</v>
      </c>
      <c r="T139" s="277">
        <f>IF(T$8=0,0,T$8/ISI_fec!T$8)</f>
        <v>0</v>
      </c>
      <c r="U139" s="277">
        <f>IF(U$8=0,0,U$8/ISI_fec!U$8)</f>
        <v>0</v>
      </c>
      <c r="V139" s="277">
        <f>IF(V$8=0,0,V$8/ISI_fec!V$8)</f>
        <v>0</v>
      </c>
      <c r="W139" s="277">
        <f>IF(W$8=0,0,W$8/ISI_fec!W$8)</f>
        <v>0</v>
      </c>
      <c r="DA139" s="77"/>
    </row>
    <row r="140" spans="1:105" ht="12" customHeight="1" x14ac:dyDescent="0.25">
      <c r="A140" s="202" t="s">
        <v>95</v>
      </c>
      <c r="B140" s="277">
        <f>IF(B$9=0,0,B$9/ISI_fec!B$9)</f>
        <v>0</v>
      </c>
      <c r="C140" s="277">
        <f>IF(C$9=0,0,C$9/ISI_fec!C$9)</f>
        <v>0</v>
      </c>
      <c r="D140" s="277">
        <f>IF(D$9=0,0,D$9/ISI_fec!D$9)</f>
        <v>0</v>
      </c>
      <c r="E140" s="277">
        <f>IF(E$9=0,0,E$9/ISI_fec!E$9)</f>
        <v>0</v>
      </c>
      <c r="F140" s="277">
        <f>IF(F$9=0,0,F$9/ISI_fec!F$9)</f>
        <v>0</v>
      </c>
      <c r="G140" s="277">
        <f>IF(G$9=0,0,G$9/ISI_fec!G$9)</f>
        <v>0</v>
      </c>
      <c r="H140" s="277">
        <f>IF(H$9=0,0,H$9/ISI_fec!H$9)</f>
        <v>0</v>
      </c>
      <c r="I140" s="277">
        <f>IF(I$9=0,0,I$9/ISI_fec!I$9)</f>
        <v>0</v>
      </c>
      <c r="J140" s="277">
        <f>IF(J$9=0,0,J$9/ISI_fec!J$9)</f>
        <v>0</v>
      </c>
      <c r="K140" s="277">
        <f>IF(K$9=0,0,K$9/ISI_fec!K$9)</f>
        <v>0</v>
      </c>
      <c r="L140" s="277">
        <f>IF(L$9=0,0,L$9/ISI_fec!L$9)</f>
        <v>0</v>
      </c>
      <c r="M140" s="277">
        <f>IF(M$9=0,0,M$9/ISI_fec!M$9)</f>
        <v>0</v>
      </c>
      <c r="N140" s="277">
        <f>IF(N$9=0,0,N$9/ISI_fec!N$9)</f>
        <v>0</v>
      </c>
      <c r="O140" s="277">
        <f>IF(O$9=0,0,O$9/ISI_fec!O$9)</f>
        <v>0</v>
      </c>
      <c r="P140" s="277">
        <f>IF(P$9=0,0,P$9/ISI_fec!P$9)</f>
        <v>0</v>
      </c>
      <c r="Q140" s="277">
        <f>IF(Q$9=0,0,Q$9/ISI_fec!Q$9)</f>
        <v>0</v>
      </c>
      <c r="R140" s="277">
        <f>IF(R$9=0,0,R$9/ISI_fec!R$9)</f>
        <v>0</v>
      </c>
      <c r="S140" s="277">
        <f>IF(S$9=0,0,S$9/ISI_fec!S$9)</f>
        <v>0</v>
      </c>
      <c r="T140" s="277">
        <f>IF(T$9=0,0,T$9/ISI_fec!T$9)</f>
        <v>0</v>
      </c>
      <c r="U140" s="277">
        <f>IF(U$9=0,0,U$9/ISI_fec!U$9)</f>
        <v>0</v>
      </c>
      <c r="V140" s="277">
        <f>IF(V$9=0,0,V$9/ISI_fec!V$9)</f>
        <v>0</v>
      </c>
      <c r="W140" s="277">
        <f>IF(W$9=0,0,W$9/ISI_fec!W$9)</f>
        <v>0</v>
      </c>
      <c r="DA140" s="77"/>
    </row>
    <row r="141" spans="1:105" ht="12" customHeight="1" x14ac:dyDescent="0.25">
      <c r="A141" s="56" t="s">
        <v>96</v>
      </c>
      <c r="B141" s="278">
        <f>IF(B$10=0,0,B$10/ISI_fec!B$10)</f>
        <v>1.3533238650130561</v>
      </c>
      <c r="C141" s="278">
        <f>IF(C$10=0,0,C$10/ISI_fec!C$10)</f>
        <v>1.3051014070724354</v>
      </c>
      <c r="D141" s="278">
        <f>IF(D$10=0,0,D$10/ISI_fec!D$10)</f>
        <v>1.2945468692757005</v>
      </c>
      <c r="E141" s="278">
        <f>IF(E$10=0,0,E$10/ISI_fec!E$10)</f>
        <v>1.2003488458250766</v>
      </c>
      <c r="F141" s="278">
        <f>IF(F$10=0,0,F$10/ISI_fec!F$10)</f>
        <v>1.2814710219842071</v>
      </c>
      <c r="G141" s="278">
        <f>IF(G$10=0,0,G$10/ISI_fec!G$10)</f>
        <v>1.4403829858058641</v>
      </c>
      <c r="H141" s="278">
        <f>IF(H$10=0,0,H$10/ISI_fec!H$10)</f>
        <v>1.4226533600197162</v>
      </c>
      <c r="I141" s="278">
        <f>IF(I$10=0,0,I$10/ISI_fec!I$10)</f>
        <v>1.3774528736265397</v>
      </c>
      <c r="J141" s="278">
        <f>IF(J$10=0,0,J$10/ISI_fec!J$10)</f>
        <v>1.2899881377862814</v>
      </c>
      <c r="K141" s="278">
        <f>IF(K$10=0,0,K$10/ISI_fec!K$10)</f>
        <v>1.3847335287613298</v>
      </c>
      <c r="L141" s="278">
        <f>IF(L$10=0,0,L$10/ISI_fec!L$10)</f>
        <v>1.2337259052010514</v>
      </c>
      <c r="M141" s="278">
        <f>IF(M$10=0,0,M$10/ISI_fec!M$10)</f>
        <v>1.2119415274541807</v>
      </c>
      <c r="N141" s="278">
        <f>IF(N$10=0,0,N$10/ISI_fec!N$10)</f>
        <v>1.2047769471688152</v>
      </c>
      <c r="O141" s="278">
        <f>IF(O$10=0,0,O$10/ISI_fec!O$10)</f>
        <v>1.1700388503814205</v>
      </c>
      <c r="P141" s="278">
        <f>IF(P$10=0,0,P$10/ISI_fec!P$10)</f>
        <v>1.1581834983880015</v>
      </c>
      <c r="Q141" s="278">
        <f>IF(Q$10=0,0,Q$10/ISI_fec!Q$10)</f>
        <v>1.1439207081426506</v>
      </c>
      <c r="R141" s="278">
        <f>IF(R$10=0,0,R$10/ISI_fec!R$10)</f>
        <v>1.2323355007319239</v>
      </c>
      <c r="S141" s="278">
        <f>IF(S$10=0,0,S$10/ISI_fec!S$10)</f>
        <v>1.333992043225648</v>
      </c>
      <c r="T141" s="278">
        <f>IF(T$10=0,0,T$10/ISI_fec!T$10)</f>
        <v>1.361245931866252</v>
      </c>
      <c r="U141" s="278">
        <f>IF(U$10=0,0,U$10/ISI_fec!U$10)</f>
        <v>1.2582701935585323</v>
      </c>
      <c r="V141" s="278">
        <f>IF(V$10=0,0,V$10/ISI_fec!V$10)</f>
        <v>1.3372367259292852</v>
      </c>
      <c r="W141" s="278">
        <f>IF(W$10=0,0,W$10/ISI_fec!W$10)</f>
        <v>1.322587383274467</v>
      </c>
      <c r="DA141" s="78"/>
    </row>
    <row r="142" spans="1:105" ht="12" customHeight="1" x14ac:dyDescent="0.25">
      <c r="A142" s="203" t="s">
        <v>167</v>
      </c>
      <c r="B142" s="279">
        <f>IF(B$16=0,0,B$16/ISI_fec!B$16)</f>
        <v>6.1318770731943211</v>
      </c>
      <c r="C142" s="279">
        <f>IF(C$16=0,0,C$16/ISI_fec!C$16)</f>
        <v>6.0163304742116246</v>
      </c>
      <c r="D142" s="279">
        <f>IF(D$16=0,0,D$16/ISI_fec!D$16)</f>
        <v>6.1399861818409081</v>
      </c>
      <c r="E142" s="279">
        <f>IF(E$16=0,0,E$16/ISI_fec!E$16)</f>
        <v>6.1855591447902345</v>
      </c>
      <c r="F142" s="279">
        <f>IF(F$16=0,0,F$16/ISI_fec!F$16)</f>
        <v>6.0405770122397078</v>
      </c>
      <c r="G142" s="279">
        <f>IF(G$16=0,0,G$16/ISI_fec!G$16)</f>
        <v>5.7150932038682631</v>
      </c>
      <c r="H142" s="279">
        <f>IF(H$16=0,0,H$16/ISI_fec!H$16)</f>
        <v>5.8245427012543587</v>
      </c>
      <c r="I142" s="279">
        <f>IF(I$16=0,0,I$16/ISI_fec!I$16)</f>
        <v>6.2335747845289724</v>
      </c>
      <c r="J142" s="279">
        <f>IF(J$16=0,0,J$16/ISI_fec!J$16)</f>
        <v>5.6969576538958488</v>
      </c>
      <c r="K142" s="279">
        <f>IF(K$16=0,0,K$16/ISI_fec!K$16)</f>
        <v>5.1075779731535311</v>
      </c>
      <c r="L142" s="279">
        <f>IF(L$16=0,0,L$16/ISI_fec!L$16)</f>
        <v>4.9657625605101092</v>
      </c>
      <c r="M142" s="279">
        <f>IF(M$16=0,0,M$16/ISI_fec!M$16)</f>
        <v>4.8246311913415205</v>
      </c>
      <c r="N142" s="279">
        <f>IF(N$16=0,0,N$16/ISI_fec!N$16)</f>
        <v>4.8985003726412994</v>
      </c>
      <c r="O142" s="279">
        <f>IF(O$16=0,0,O$16/ISI_fec!O$16)</f>
        <v>4.7360106712928429</v>
      </c>
      <c r="P142" s="279">
        <f>IF(P$16=0,0,P$16/ISI_fec!P$16)</f>
        <v>4.8642609971414075</v>
      </c>
      <c r="Q142" s="279">
        <f>IF(Q$16=0,0,Q$16/ISI_fec!Q$16)</f>
        <v>4.783054143143799</v>
      </c>
      <c r="R142" s="279">
        <f>IF(R$16=0,0,R$16/ISI_fec!R$16)</f>
        <v>4.7199716630261292</v>
      </c>
      <c r="S142" s="279">
        <f>IF(S$16=0,0,S$16/ISI_fec!S$16)</f>
        <v>4.7156229820392017</v>
      </c>
      <c r="T142" s="279">
        <f>IF(T$16=0,0,T$16/ISI_fec!T$16)</f>
        <v>4.3660566966047982</v>
      </c>
      <c r="U142" s="279">
        <f>IF(U$16=0,0,U$16/ISI_fec!U$16)</f>
        <v>4.394583105388107</v>
      </c>
      <c r="V142" s="279">
        <f>IF(V$16=0,0,V$16/ISI_fec!V$16)</f>
        <v>4.0508909311456263</v>
      </c>
      <c r="W142" s="279">
        <f>IF(W$16=0,0,W$16/ISI_fec!W$16)</f>
        <v>3.9687651967057747</v>
      </c>
      <c r="DA142" s="79"/>
    </row>
    <row r="143" spans="1:105" ht="12" customHeight="1" x14ac:dyDescent="0.25">
      <c r="A143" s="203" t="s">
        <v>174</v>
      </c>
      <c r="B143" s="279">
        <f>IF(B$22=0,0,B$22/ISI_fec!B$22)</f>
        <v>5.7217613118913215</v>
      </c>
      <c r="C143" s="279">
        <f>IF(C$22=0,0,C$22/ISI_fec!C$22)</f>
        <v>5.6941060145193481</v>
      </c>
      <c r="D143" s="279">
        <f>IF(D$22=0,0,D$22/ISI_fec!D$22)</f>
        <v>5.5813573274968569</v>
      </c>
      <c r="E143" s="279">
        <f>IF(E$22=0,0,E$22/ISI_fec!E$22)</f>
        <v>5.5999299972857113</v>
      </c>
      <c r="F143" s="279">
        <f>IF(F$22=0,0,F$22/ISI_fec!F$22)</f>
        <v>5.5690139784748034</v>
      </c>
      <c r="G143" s="279">
        <f>IF(G$22=0,0,G$22/ISI_fec!G$22)</f>
        <v>5.4499241228278619</v>
      </c>
      <c r="H143" s="279">
        <f>IF(H$22=0,0,H$22/ISI_fec!H$22)</f>
        <v>5.6259760664430027</v>
      </c>
      <c r="I143" s="279">
        <f>IF(I$22=0,0,I$22/ISI_fec!I$22)</f>
        <v>6.358698767516298</v>
      </c>
      <c r="J143" s="279">
        <f>IF(J$22=0,0,J$22/ISI_fec!J$22)</f>
        <v>6.0581558400557007</v>
      </c>
      <c r="K143" s="279">
        <f>IF(K$22=0,0,K$22/ISI_fec!K$22)</f>
        <v>5.6633383101046606</v>
      </c>
      <c r="L143" s="279">
        <f>IF(L$22=0,0,L$22/ISI_fec!L$22)</f>
        <v>5.6881842163274738</v>
      </c>
      <c r="M143" s="279">
        <f>IF(M$22=0,0,M$22/ISI_fec!M$22)</f>
        <v>5.3400369189916832</v>
      </c>
      <c r="N143" s="279">
        <f>IF(N$22=0,0,N$22/ISI_fec!N$22)</f>
        <v>5.2983244347932148</v>
      </c>
      <c r="O143" s="279">
        <f>IF(O$22=0,0,O$22/ISI_fec!O$22)</f>
        <v>5.2015301016093893</v>
      </c>
      <c r="P143" s="279">
        <f>IF(P$22=0,0,P$22/ISI_fec!P$22)</f>
        <v>5.3187182684452088</v>
      </c>
      <c r="Q143" s="279">
        <f>IF(Q$22=0,0,Q$22/ISI_fec!Q$22)</f>
        <v>5.3555255974750882</v>
      </c>
      <c r="R143" s="279">
        <f>IF(R$22=0,0,R$22/ISI_fec!R$22)</f>
        <v>5.4960746771764697</v>
      </c>
      <c r="S143" s="279">
        <f>IF(S$22=0,0,S$22/ISI_fec!S$22)</f>
        <v>5.2916968821603536</v>
      </c>
      <c r="T143" s="279">
        <f>IF(T$22=0,0,T$22/ISI_fec!T$22)</f>
        <v>5.1516511822240769</v>
      </c>
      <c r="U143" s="279">
        <f>IF(U$22=0,0,U$22/ISI_fec!U$22)</f>
        <v>5.6401424326142831</v>
      </c>
      <c r="V143" s="279">
        <f>IF(V$22=0,0,V$22/ISI_fec!V$22)</f>
        <v>5.2962352973904849</v>
      </c>
      <c r="W143" s="279">
        <f>IF(W$22=0,0,W$22/ISI_fec!W$22)</f>
        <v>5.1275999337411564</v>
      </c>
      <c r="DA143" s="79"/>
    </row>
    <row r="144" spans="1:105" ht="12" customHeight="1" x14ac:dyDescent="0.25">
      <c r="A144" s="203" t="s">
        <v>181</v>
      </c>
      <c r="B144" s="279">
        <f>IF(B$28=0,0,B$28/ISI_fec!B$28)</f>
        <v>1.4239966317708932</v>
      </c>
      <c r="C144" s="279">
        <f>IF(C$28=0,0,C$28/ISI_fec!C$28)</f>
        <v>1.3618400647147315</v>
      </c>
      <c r="D144" s="279">
        <f>IF(D$28=0,0,D$28/ISI_fec!D$28)</f>
        <v>1.3077818504882914</v>
      </c>
      <c r="E144" s="279">
        <f>IF(E$28=0,0,E$28/ISI_fec!E$28)</f>
        <v>1.2112114153733651</v>
      </c>
      <c r="F144" s="279">
        <f>IF(F$28=0,0,F$28/ISI_fec!F$28)</f>
        <v>1.287777153817119</v>
      </c>
      <c r="G144" s="279">
        <f>IF(G$28=0,0,G$28/ISI_fec!G$28)</f>
        <v>1.4403829858058637</v>
      </c>
      <c r="H144" s="279">
        <f>IF(H$28=0,0,H$28/ISI_fec!H$28)</f>
        <v>1.4226533600197158</v>
      </c>
      <c r="I144" s="279">
        <f>IF(I$28=0,0,I$28/ISI_fec!I$28)</f>
        <v>1.3774528736265397</v>
      </c>
      <c r="J144" s="279">
        <f>IF(J$28=0,0,J$28/ISI_fec!J$28)</f>
        <v>1.2924056585493731</v>
      </c>
      <c r="K144" s="279">
        <f>IF(K$28=0,0,K$28/ISI_fec!K$28)</f>
        <v>1.3876829952101115</v>
      </c>
      <c r="L144" s="279">
        <f>IF(L$28=0,0,L$28/ISI_fec!L$28)</f>
        <v>1.2367094732364086</v>
      </c>
      <c r="M144" s="279">
        <f>IF(M$28=0,0,M$28/ISI_fec!M$28)</f>
        <v>1.2147978173893994</v>
      </c>
      <c r="N144" s="279">
        <f>IF(N$28=0,0,N$28/ISI_fec!N$28)</f>
        <v>1.2105186044117298</v>
      </c>
      <c r="O144" s="279">
        <f>IF(O$28=0,0,O$28/ISI_fec!O$28)</f>
        <v>1.1730697341897285</v>
      </c>
      <c r="P144" s="279">
        <f>IF(P$28=0,0,P$28/ISI_fec!P$28)</f>
        <v>1.1612261375918143</v>
      </c>
      <c r="Q144" s="279">
        <f>IF(Q$28=0,0,Q$28/ISI_fec!Q$28)</f>
        <v>1.1470167147878594</v>
      </c>
      <c r="R144" s="279">
        <f>IF(R$28=0,0,R$28/ISI_fec!R$28)</f>
        <v>1.2351703837473806</v>
      </c>
      <c r="S144" s="279">
        <f>IF(S$28=0,0,S$28/ISI_fec!S$28)</f>
        <v>1.3362205903274502</v>
      </c>
      <c r="T144" s="279">
        <f>IF(T$28=0,0,T$28/ISI_fec!T$28)</f>
        <v>1.3638745754453396</v>
      </c>
      <c r="U144" s="279">
        <f>IF(U$28=0,0,U$28/ISI_fec!U$28)</f>
        <v>1.2614156399655845</v>
      </c>
      <c r="V144" s="279">
        <f>IF(V$28=0,0,V$28/ISI_fec!V$28)</f>
        <v>1.3397405055863425</v>
      </c>
      <c r="W144" s="279">
        <f>IF(W$28=0,0,W$28/ISI_fec!W$28)</f>
        <v>1.3251691988237013</v>
      </c>
      <c r="DA144" s="79"/>
    </row>
    <row r="145" spans="1:105" ht="12" customHeight="1" x14ac:dyDescent="0.25">
      <c r="A145" s="41" t="s">
        <v>191</v>
      </c>
      <c r="B145" s="280">
        <f>IF(B$35=0,0,B$35/ISI_fec!B$35)</f>
        <v>2.0464541691265352</v>
      </c>
      <c r="C145" s="280">
        <f>IF(C$35=0,0,C$35/ISI_fec!C$35)</f>
        <v>1.7041458328597658</v>
      </c>
      <c r="D145" s="280">
        <f>IF(D$35=0,0,D$35/ISI_fec!D$35)</f>
        <v>1.5333009171051923</v>
      </c>
      <c r="E145" s="280">
        <f>IF(E$35=0,0,E$35/ISI_fec!E$35)</f>
        <v>1.5405916291866348</v>
      </c>
      <c r="F145" s="280">
        <f>IF(F$35=0,0,F$35/ISI_fec!F$35)</f>
        <v>3.1623023846783185</v>
      </c>
      <c r="G145" s="280">
        <f>IF(G$35=0,0,G$35/ISI_fec!G$35)</f>
        <v>2.9312448007359841</v>
      </c>
      <c r="H145" s="280">
        <f>IF(H$35=0,0,H$35/ISI_fec!H$35)</f>
        <v>2.9522071708674473</v>
      </c>
      <c r="I145" s="280">
        <f>IF(I$35=0,0,I$35/ISI_fec!I$35)</f>
        <v>3.1137856404803337</v>
      </c>
      <c r="J145" s="280">
        <f>IF(J$35=0,0,J$35/ISI_fec!J$35)</f>
        <v>2.735381835883492</v>
      </c>
      <c r="K145" s="280">
        <f>IF(K$35=0,0,K$35/ISI_fec!K$35)</f>
        <v>2.4042332147386434</v>
      </c>
      <c r="L145" s="280">
        <f>IF(L$35=0,0,L$35/ISI_fec!L$35)</f>
        <v>2.0349861635842785</v>
      </c>
      <c r="M145" s="280">
        <f>IF(M$35=0,0,M$35/ISI_fec!M$35)</f>
        <v>2.1155380691750962</v>
      </c>
      <c r="N145" s="280">
        <f>IF(N$35=0,0,N$35/ISI_fec!N$35)</f>
        <v>2.0970960059609434</v>
      </c>
      <c r="O145" s="280">
        <f>IF(O$35=0,0,O$35/ISI_fec!O$35)</f>
        <v>2.0689522635795519</v>
      </c>
      <c r="P145" s="280">
        <f>IF(P$35=0,0,P$35/ISI_fec!P$35)</f>
        <v>2.131380955676367</v>
      </c>
      <c r="Q145" s="280">
        <f>IF(Q$35=0,0,Q$35/ISI_fec!Q$35)</f>
        <v>1.4224473073402126</v>
      </c>
      <c r="R145" s="280">
        <f>IF(R$35=0,0,R$35/ISI_fec!R$35)</f>
        <v>1.5101741051132143</v>
      </c>
      <c r="S145" s="280">
        <f>IF(S$35=0,0,S$35/ISI_fec!S$35)</f>
        <v>1.5918082401157301</v>
      </c>
      <c r="T145" s="280">
        <f>IF(T$35=0,0,T$35/ISI_fec!T$35)</f>
        <v>1.5407474654217184</v>
      </c>
      <c r="U145" s="280">
        <f>IF(U$35=0,0,U$35/ISI_fec!U$35)</f>
        <v>1.4801007904536143</v>
      </c>
      <c r="V145" s="280">
        <f>IF(V$35=0,0,V$35/ISI_fec!V$35)</f>
        <v>1.4681295282970404</v>
      </c>
      <c r="W145" s="280">
        <f>IF(W$35=0,0,W$35/ISI_fec!W$35)</f>
        <v>1.5166280949411737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5">
        <f>IF(B$54=0,0,(B$54-B$96)/ISI_fec!B$54)</f>
        <v>2.0003624043991621</v>
      </c>
      <c r="C147" s="275">
        <f>IF(C$54=0,0,(C$54-C$96)/ISI_fec!C$54)</f>
        <v>1.9151405300124846</v>
      </c>
      <c r="D147" s="275">
        <f>IF(D$54=0,0,(D$54-D$96)/ISI_fec!D$54)</f>
        <v>1.952816925919195</v>
      </c>
      <c r="E147" s="275">
        <f>IF(E$54=0,0,(E$54-E$96)/ISI_fec!E$54)</f>
        <v>1.9707683443128277</v>
      </c>
      <c r="F147" s="275">
        <f>IF(F$54=0,0,(F$54-F$96)/ISI_fec!F$54)</f>
        <v>2.1062760690336684</v>
      </c>
      <c r="G147" s="275">
        <f>IF(G$54=0,0,(G$54-G$96)/ISI_fec!G$54)</f>
        <v>1.9929594746342651</v>
      </c>
      <c r="H147" s="275">
        <f>IF(H$54=0,0,(H$54-H$96)/ISI_fec!H$54)</f>
        <v>1.995865936088169</v>
      </c>
      <c r="I147" s="275">
        <f>IF(I$54=0,0,(I$54-I$96)/ISI_fec!I$54)</f>
        <v>2.069311347628755</v>
      </c>
      <c r="J147" s="275">
        <f>IF(J$54=0,0,(J$54-J$96)/ISI_fec!J$54)</f>
        <v>1.7963168663016489</v>
      </c>
      <c r="K147" s="275">
        <f>IF(K$54=0,0,(K$54-K$96)/ISI_fec!K$54)</f>
        <v>1.6820130350870024</v>
      </c>
      <c r="L147" s="275">
        <f>IF(L$54=0,0,(L$54-L$96)/ISI_fec!L$54)</f>
        <v>1.5462728380518638</v>
      </c>
      <c r="M147" s="275">
        <f>IF(M$54=0,0,(M$54-M$96)/ISI_fec!M$54)</f>
        <v>1.5418480496858744</v>
      </c>
      <c r="N147" s="275">
        <f>IF(N$54=0,0,(N$54-N$96)/ISI_fec!N$54)</f>
        <v>1.5609266896475376</v>
      </c>
      <c r="O147" s="275">
        <f>IF(O$54=0,0,(O$54-O$96)/ISI_fec!O$54)</f>
        <v>1.4999276534477617</v>
      </c>
      <c r="P147" s="275">
        <f>IF(P$54=0,0,(P$54-P$96)/ISI_fec!P$54)</f>
        <v>1.5156465103375465</v>
      </c>
      <c r="Q147" s="275">
        <f>IF(Q$54=0,0,(Q$54-Q$96)/ISI_fec!Q$54)</f>
        <v>1.4116152982798058</v>
      </c>
      <c r="R147" s="275">
        <f>IF(R$54=0,0,(R$54-R$96)/ISI_fec!R$54)</f>
        <v>1.4157774311667659</v>
      </c>
      <c r="S147" s="275">
        <f>IF(S$54=0,0,(S$54-S$96)/ISI_fec!S$54)</f>
        <v>1.4597592088810516</v>
      </c>
      <c r="T147" s="275">
        <f>IF(T$54=0,0,(T$54-T$96)/ISI_fec!T$54)</f>
        <v>1.3953654558716426</v>
      </c>
      <c r="U147" s="275">
        <f>IF(U$54=0,0,(U$54-U$96)/ISI_fec!U$54)</f>
        <v>1.3361141111049983</v>
      </c>
      <c r="V147" s="275">
        <f>IF(V$54=0,0,(V$54-V$96)/ISI_fec!V$54)</f>
        <v>1.3046396101489615</v>
      </c>
      <c r="W147" s="275">
        <f>IF(W$54=0,0,(W$54-W$96)/ISI_fec!W$54)</f>
        <v>1.2949444838888768</v>
      </c>
      <c r="DA147" s="111"/>
    </row>
    <row r="148" spans="1:105" ht="12" customHeight="1" x14ac:dyDescent="0.25">
      <c r="A148" s="55" t="s">
        <v>92</v>
      </c>
      <c r="B148" s="276">
        <f>IF(B$55=0,0,B$55/ISI_fec!B$55)</f>
        <v>0</v>
      </c>
      <c r="C148" s="276">
        <f>IF(C$55=0,0,C$55/ISI_fec!C$55)</f>
        <v>0</v>
      </c>
      <c r="D148" s="276">
        <f>IF(D$55=0,0,D$55/ISI_fec!D$55)</f>
        <v>0</v>
      </c>
      <c r="E148" s="276">
        <f>IF(E$55=0,0,E$55/ISI_fec!E$55)</f>
        <v>0</v>
      </c>
      <c r="F148" s="276">
        <f>IF(F$55=0,0,F$55/ISI_fec!F$55)</f>
        <v>0</v>
      </c>
      <c r="G148" s="276">
        <f>IF(G$55=0,0,G$55/ISI_fec!G$55)</f>
        <v>0</v>
      </c>
      <c r="H148" s="276">
        <f>IF(H$55=0,0,H$55/ISI_fec!H$55)</f>
        <v>0</v>
      </c>
      <c r="I148" s="276">
        <f>IF(I$55=0,0,I$55/ISI_fec!I$55)</f>
        <v>0</v>
      </c>
      <c r="J148" s="276">
        <f>IF(J$55=0,0,J$55/ISI_fec!J$55)</f>
        <v>0</v>
      </c>
      <c r="K148" s="276">
        <f>IF(K$55=0,0,K$55/ISI_fec!K$55)</f>
        <v>0</v>
      </c>
      <c r="L148" s="276">
        <f>IF(L$55=0,0,L$55/ISI_fec!L$55)</f>
        <v>0</v>
      </c>
      <c r="M148" s="276">
        <f>IF(M$55=0,0,M$55/ISI_fec!M$55)</f>
        <v>0</v>
      </c>
      <c r="N148" s="276">
        <f>IF(N$55=0,0,N$55/ISI_fec!N$55)</f>
        <v>0</v>
      </c>
      <c r="O148" s="276">
        <f>IF(O$55=0,0,O$55/ISI_fec!O$55)</f>
        <v>0</v>
      </c>
      <c r="P148" s="276">
        <f>IF(P$55=0,0,P$55/ISI_fec!P$55)</f>
        <v>0</v>
      </c>
      <c r="Q148" s="276">
        <f>IF(Q$55=0,0,Q$55/ISI_fec!Q$55)</f>
        <v>0</v>
      </c>
      <c r="R148" s="276">
        <f>IF(R$55=0,0,R$55/ISI_fec!R$55)</f>
        <v>0</v>
      </c>
      <c r="S148" s="276">
        <f>IF(S$55=0,0,S$55/ISI_fec!S$55)</f>
        <v>0</v>
      </c>
      <c r="T148" s="276">
        <f>IF(T$55=0,0,T$55/ISI_fec!T$55)</f>
        <v>0</v>
      </c>
      <c r="U148" s="276">
        <f>IF(U$55=0,0,U$55/ISI_fec!U$55)</f>
        <v>0</v>
      </c>
      <c r="V148" s="276">
        <f>IF(V$55=0,0,V$55/ISI_fec!V$55)</f>
        <v>0</v>
      </c>
      <c r="W148" s="276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7">
        <f>IF(B$56=0,0,B$56/ISI_fec!B$56)</f>
        <v>0</v>
      </c>
      <c r="C149" s="277">
        <f>IF(C$56=0,0,C$56/ISI_fec!C$56)</f>
        <v>0</v>
      </c>
      <c r="D149" s="277">
        <f>IF(D$56=0,0,D$56/ISI_fec!D$56)</f>
        <v>0</v>
      </c>
      <c r="E149" s="277">
        <f>IF(E$56=0,0,E$56/ISI_fec!E$56)</f>
        <v>0</v>
      </c>
      <c r="F149" s="277">
        <f>IF(F$56=0,0,F$56/ISI_fec!F$56)</f>
        <v>0</v>
      </c>
      <c r="G149" s="277">
        <f>IF(G$56=0,0,G$56/ISI_fec!G$56)</f>
        <v>0</v>
      </c>
      <c r="H149" s="277">
        <f>IF(H$56=0,0,H$56/ISI_fec!H$56)</f>
        <v>0</v>
      </c>
      <c r="I149" s="277">
        <f>IF(I$56=0,0,I$56/ISI_fec!I$56)</f>
        <v>0</v>
      </c>
      <c r="J149" s="277">
        <f>IF(J$56=0,0,J$56/ISI_fec!J$56)</f>
        <v>0</v>
      </c>
      <c r="K149" s="277">
        <f>IF(K$56=0,0,K$56/ISI_fec!K$56)</f>
        <v>0</v>
      </c>
      <c r="L149" s="277">
        <f>IF(L$56=0,0,L$56/ISI_fec!L$56)</f>
        <v>0</v>
      </c>
      <c r="M149" s="277">
        <f>IF(M$56=0,0,M$56/ISI_fec!M$56)</f>
        <v>0</v>
      </c>
      <c r="N149" s="277">
        <f>IF(N$56=0,0,N$56/ISI_fec!N$56)</f>
        <v>0</v>
      </c>
      <c r="O149" s="277">
        <f>IF(O$56=0,0,O$56/ISI_fec!O$56)</f>
        <v>0</v>
      </c>
      <c r="P149" s="277">
        <f>IF(P$56=0,0,P$56/ISI_fec!P$56)</f>
        <v>0</v>
      </c>
      <c r="Q149" s="277">
        <f>IF(Q$56=0,0,Q$56/ISI_fec!Q$56)</f>
        <v>0</v>
      </c>
      <c r="R149" s="277">
        <f>IF(R$56=0,0,R$56/ISI_fec!R$56)</f>
        <v>0</v>
      </c>
      <c r="S149" s="277">
        <f>IF(S$56=0,0,S$56/ISI_fec!S$56)</f>
        <v>0</v>
      </c>
      <c r="T149" s="277">
        <f>IF(T$56=0,0,T$56/ISI_fec!T$56)</f>
        <v>0</v>
      </c>
      <c r="U149" s="277">
        <f>IF(U$56=0,0,U$56/ISI_fec!U$56)</f>
        <v>0</v>
      </c>
      <c r="V149" s="277">
        <f>IF(V$56=0,0,V$56/ISI_fec!V$56)</f>
        <v>0</v>
      </c>
      <c r="W149" s="277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7">
        <f>IF(B$57=0,0,B$57/ISI_fec!B$57)</f>
        <v>0</v>
      </c>
      <c r="C150" s="277">
        <f>IF(C$57=0,0,C$57/ISI_fec!C$57)</f>
        <v>0</v>
      </c>
      <c r="D150" s="277">
        <f>IF(D$57=0,0,D$57/ISI_fec!D$57)</f>
        <v>0</v>
      </c>
      <c r="E150" s="277">
        <f>IF(E$57=0,0,E$57/ISI_fec!E$57)</f>
        <v>0</v>
      </c>
      <c r="F150" s="277">
        <f>IF(F$57=0,0,F$57/ISI_fec!F$57)</f>
        <v>0</v>
      </c>
      <c r="G150" s="277">
        <f>IF(G$57=0,0,G$57/ISI_fec!G$57)</f>
        <v>0</v>
      </c>
      <c r="H150" s="277">
        <f>IF(H$57=0,0,H$57/ISI_fec!H$57)</f>
        <v>0</v>
      </c>
      <c r="I150" s="277">
        <f>IF(I$57=0,0,I$57/ISI_fec!I$57)</f>
        <v>0</v>
      </c>
      <c r="J150" s="277">
        <f>IF(J$57=0,0,J$57/ISI_fec!J$57)</f>
        <v>0</v>
      </c>
      <c r="K150" s="277">
        <f>IF(K$57=0,0,K$57/ISI_fec!K$57)</f>
        <v>0</v>
      </c>
      <c r="L150" s="277">
        <f>IF(L$57=0,0,L$57/ISI_fec!L$57)</f>
        <v>0</v>
      </c>
      <c r="M150" s="277">
        <f>IF(M$57=0,0,M$57/ISI_fec!M$57)</f>
        <v>0</v>
      </c>
      <c r="N150" s="277">
        <f>IF(N$57=0,0,N$57/ISI_fec!N$57)</f>
        <v>0</v>
      </c>
      <c r="O150" s="277">
        <f>IF(O$57=0,0,O$57/ISI_fec!O$57)</f>
        <v>0</v>
      </c>
      <c r="P150" s="277">
        <f>IF(P$57=0,0,P$57/ISI_fec!P$57)</f>
        <v>0</v>
      </c>
      <c r="Q150" s="277">
        <f>IF(Q$57=0,0,Q$57/ISI_fec!Q$57)</f>
        <v>0</v>
      </c>
      <c r="R150" s="277">
        <f>IF(R$57=0,0,R$57/ISI_fec!R$57)</f>
        <v>0</v>
      </c>
      <c r="S150" s="277">
        <f>IF(S$57=0,0,S$57/ISI_fec!S$57)</f>
        <v>0</v>
      </c>
      <c r="T150" s="277">
        <f>IF(T$57=0,0,T$57/ISI_fec!T$57)</f>
        <v>0</v>
      </c>
      <c r="U150" s="277">
        <f>IF(U$57=0,0,U$57/ISI_fec!U$57)</f>
        <v>0</v>
      </c>
      <c r="V150" s="277">
        <f>IF(V$57=0,0,V$57/ISI_fec!V$57)</f>
        <v>0</v>
      </c>
      <c r="W150" s="277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7">
        <f>IF(B$58=0,0,B$58/ISI_fec!B$58)</f>
        <v>0</v>
      </c>
      <c r="C151" s="277">
        <f>IF(C$58=0,0,C$58/ISI_fec!C$58)</f>
        <v>0</v>
      </c>
      <c r="D151" s="277">
        <f>IF(D$58=0,0,D$58/ISI_fec!D$58)</f>
        <v>0</v>
      </c>
      <c r="E151" s="277">
        <f>IF(E$58=0,0,E$58/ISI_fec!E$58)</f>
        <v>0</v>
      </c>
      <c r="F151" s="277">
        <f>IF(F$58=0,0,F$58/ISI_fec!F$58)</f>
        <v>0</v>
      </c>
      <c r="G151" s="277">
        <f>IF(G$58=0,0,G$58/ISI_fec!G$58)</f>
        <v>0</v>
      </c>
      <c r="H151" s="277">
        <f>IF(H$58=0,0,H$58/ISI_fec!H$58)</f>
        <v>0</v>
      </c>
      <c r="I151" s="277">
        <f>IF(I$58=0,0,I$58/ISI_fec!I$58)</f>
        <v>0</v>
      </c>
      <c r="J151" s="277">
        <f>IF(J$58=0,0,J$58/ISI_fec!J$58)</f>
        <v>0</v>
      </c>
      <c r="K151" s="277">
        <f>IF(K$58=0,0,K$58/ISI_fec!K$58)</f>
        <v>0</v>
      </c>
      <c r="L151" s="277">
        <f>IF(L$58=0,0,L$58/ISI_fec!L$58)</f>
        <v>0</v>
      </c>
      <c r="M151" s="277">
        <f>IF(M$58=0,0,M$58/ISI_fec!M$58)</f>
        <v>0</v>
      </c>
      <c r="N151" s="277">
        <f>IF(N$58=0,0,N$58/ISI_fec!N$58)</f>
        <v>0</v>
      </c>
      <c r="O151" s="277">
        <f>IF(O$58=0,0,O$58/ISI_fec!O$58)</f>
        <v>0</v>
      </c>
      <c r="P151" s="277">
        <f>IF(P$58=0,0,P$58/ISI_fec!P$58)</f>
        <v>0</v>
      </c>
      <c r="Q151" s="277">
        <f>IF(Q$58=0,0,Q$58/ISI_fec!Q$58)</f>
        <v>0</v>
      </c>
      <c r="R151" s="277">
        <f>IF(R$58=0,0,R$58/ISI_fec!R$58)</f>
        <v>0</v>
      </c>
      <c r="S151" s="277">
        <f>IF(S$58=0,0,S$58/ISI_fec!S$58)</f>
        <v>0</v>
      </c>
      <c r="T151" s="277">
        <f>IF(T$58=0,0,T$58/ISI_fec!T$58)</f>
        <v>0</v>
      </c>
      <c r="U151" s="277">
        <f>IF(U$58=0,0,U$58/ISI_fec!U$58)</f>
        <v>0</v>
      </c>
      <c r="V151" s="277">
        <f>IF(V$58=0,0,V$58/ISI_fec!V$58)</f>
        <v>0</v>
      </c>
      <c r="W151" s="277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8">
        <f>IF(B$59=0,0,B$59/ISI_fec!B$59)</f>
        <v>1.3533238650130561</v>
      </c>
      <c r="C152" s="278">
        <f>IF(C$59=0,0,C$59/ISI_fec!C$59)</f>
        <v>1.3051014070724352</v>
      </c>
      <c r="D152" s="278">
        <f>IF(D$59=0,0,D$59/ISI_fec!D$59)</f>
        <v>1.2945468692757005</v>
      </c>
      <c r="E152" s="278">
        <f>IF(E$59=0,0,E$59/ISI_fec!E$59)</f>
        <v>1.2003488458250764</v>
      </c>
      <c r="F152" s="278">
        <f>IF(F$59=0,0,F$59/ISI_fec!F$59)</f>
        <v>1.2814710219842063</v>
      </c>
      <c r="G152" s="278">
        <f>IF(G$59=0,0,G$59/ISI_fec!G$59)</f>
        <v>1.4403829858058634</v>
      </c>
      <c r="H152" s="278">
        <f>IF(H$59=0,0,H$59/ISI_fec!H$59)</f>
        <v>1.4226533600197169</v>
      </c>
      <c r="I152" s="278">
        <f>IF(I$59=0,0,I$59/ISI_fec!I$59)</f>
        <v>1.3774528736265395</v>
      </c>
      <c r="J152" s="278">
        <f>IF(J$59=0,0,J$59/ISI_fec!J$59)</f>
        <v>1.2899881377862812</v>
      </c>
      <c r="K152" s="278">
        <f>IF(K$59=0,0,K$59/ISI_fec!K$59)</f>
        <v>1.3847335287613292</v>
      </c>
      <c r="L152" s="278">
        <f>IF(L$59=0,0,L$59/ISI_fec!L$59)</f>
        <v>1.233725905201051</v>
      </c>
      <c r="M152" s="278">
        <f>IF(M$59=0,0,M$59/ISI_fec!M$59)</f>
        <v>1.2119415274541809</v>
      </c>
      <c r="N152" s="278">
        <f>IF(N$59=0,0,N$59/ISI_fec!N$59)</f>
        <v>1.2047769471688141</v>
      </c>
      <c r="O152" s="278">
        <f>IF(O$59=0,0,O$59/ISI_fec!O$59)</f>
        <v>1.1700388503814199</v>
      </c>
      <c r="P152" s="278">
        <f>IF(P$59=0,0,P$59/ISI_fec!P$59)</f>
        <v>1.1581834983880013</v>
      </c>
      <c r="Q152" s="278">
        <f>IF(Q$59=0,0,Q$59/ISI_fec!Q$59)</f>
        <v>1.1439207081426506</v>
      </c>
      <c r="R152" s="278">
        <f>IF(R$59=0,0,R$59/ISI_fec!R$59)</f>
        <v>1.2323355007319234</v>
      </c>
      <c r="S152" s="278">
        <f>IF(S$59=0,0,S$59/ISI_fec!S$59)</f>
        <v>1.3339920432256478</v>
      </c>
      <c r="T152" s="278">
        <f>IF(T$59=0,0,T$59/ISI_fec!T$59)</f>
        <v>1.361245931866252</v>
      </c>
      <c r="U152" s="278">
        <f>IF(U$59=0,0,U$59/ISI_fec!U$59)</f>
        <v>1.2582701935585328</v>
      </c>
      <c r="V152" s="278">
        <f>IF(V$59=0,0,V$59/ISI_fec!V$59)</f>
        <v>1.3372367259292852</v>
      </c>
      <c r="W152" s="278">
        <f>IF(W$59=0,0,W$59/ISI_fec!W$59)</f>
        <v>1.322587383274467</v>
      </c>
      <c r="DA152" s="78"/>
    </row>
    <row r="153" spans="1:105" ht="12" customHeight="1" x14ac:dyDescent="0.25">
      <c r="A153" s="203" t="s">
        <v>222</v>
      </c>
      <c r="B153" s="279">
        <f>IF(B$65=0,0,B$65/ISI_fec!B$65)</f>
        <v>6.4108380401416003</v>
      </c>
      <c r="C153" s="279">
        <f>IF(C$65=0,0,C$65/ISI_fec!C$65)</f>
        <v>6.2881137635870639</v>
      </c>
      <c r="D153" s="279">
        <f>IF(D$65=0,0,D$65/ISI_fec!D$65)</f>
        <v>6.3771600150908521</v>
      </c>
      <c r="E153" s="279">
        <f>IF(E$65=0,0,E$65/ISI_fec!E$65)</f>
        <v>6.4276628248275367</v>
      </c>
      <c r="F153" s="279">
        <f>IF(F$65=0,0,F$65/ISI_fec!F$65)</f>
        <v>6.3401915718523663</v>
      </c>
      <c r="G153" s="279">
        <f>IF(G$65=0,0,G$65/ISI_fec!G$65)</f>
        <v>6.0659339181355323</v>
      </c>
      <c r="H153" s="279">
        <f>IF(H$65=0,0,H$65/ISI_fec!H$65)</f>
        <v>6.221320255488167</v>
      </c>
      <c r="I153" s="279">
        <f>IF(I$65=0,0,I$65/ISI_fec!I$65)</f>
        <v>6.6345934780309088</v>
      </c>
      <c r="J153" s="279">
        <f>IF(J$65=0,0,J$65/ISI_fec!J$65)</f>
        <v>6.471502953533701</v>
      </c>
      <c r="K153" s="279">
        <f>IF(K$65=0,0,K$65/ISI_fec!K$65)</f>
        <v>5.8816931961273662</v>
      </c>
      <c r="L153" s="279">
        <f>IF(L$65=0,0,L$65/ISI_fec!L$65)</f>
        <v>5.9018461662067425</v>
      </c>
      <c r="M153" s="279">
        <f>IF(M$65=0,0,M$65/ISI_fec!M$65)</f>
        <v>5.780170328448806</v>
      </c>
      <c r="N153" s="279">
        <f>IF(N$65=0,0,N$65/ISI_fec!N$65)</f>
        <v>5.84173545319823</v>
      </c>
      <c r="O153" s="279">
        <f>IF(O$65=0,0,O$65/ISI_fec!O$65)</f>
        <v>5.7358783451404527</v>
      </c>
      <c r="P153" s="279">
        <f>IF(P$65=0,0,P$65/ISI_fec!P$65)</f>
        <v>5.8361895338929894</v>
      </c>
      <c r="Q153" s="279">
        <f>IF(Q$65=0,0,Q$65/ISI_fec!Q$65)</f>
        <v>6.1497182800266152</v>
      </c>
      <c r="R153" s="279">
        <f>IF(R$65=0,0,R$65/ISI_fec!R$65)</f>
        <v>6.1568538252424334</v>
      </c>
      <c r="S153" s="279">
        <f>IF(S$65=0,0,S$65/ISI_fec!S$65)</f>
        <v>5.9262526666553912</v>
      </c>
      <c r="T153" s="279">
        <f>IF(T$65=0,0,T$65/ISI_fec!T$65)</f>
        <v>5.5240410924484182</v>
      </c>
      <c r="U153" s="279">
        <f>IF(U$65=0,0,U$65/ISI_fec!U$65)</f>
        <v>5.7110565127872084</v>
      </c>
      <c r="V153" s="279">
        <f>IF(V$65=0,0,V$65/ISI_fec!V$65)</f>
        <v>5.3263926476673795</v>
      </c>
      <c r="W153" s="279">
        <f>IF(W$65=0,0,W$65/ISI_fec!W$65)</f>
        <v>5.1549680664044581</v>
      </c>
      <c r="DA153" s="79"/>
    </row>
    <row r="154" spans="1:105" ht="12" customHeight="1" x14ac:dyDescent="0.25">
      <c r="A154" s="203" t="s">
        <v>228</v>
      </c>
      <c r="B154" s="279">
        <f>IF(B$71=0,0,B$71/ISI_fec!B$71)</f>
        <v>0</v>
      </c>
      <c r="C154" s="279">
        <f>IF(C$71=0,0,C$71/ISI_fec!C$71)</f>
        <v>0</v>
      </c>
      <c r="D154" s="279">
        <f>IF(D$71=0,0,D$71/ISI_fec!D$71)</f>
        <v>0</v>
      </c>
      <c r="E154" s="279">
        <f>IF(E$71=0,0,E$71/ISI_fec!E$71)</f>
        <v>0</v>
      </c>
      <c r="F154" s="279">
        <f>IF(F$71=0,0,F$71/ISI_fec!F$71)</f>
        <v>0</v>
      </c>
      <c r="G154" s="279">
        <f>IF(G$71=0,0,G$71/ISI_fec!G$71)</f>
        <v>0</v>
      </c>
      <c r="H154" s="279">
        <f>IF(H$71=0,0,H$71/ISI_fec!H$71)</f>
        <v>0</v>
      </c>
      <c r="I154" s="279">
        <f>IF(I$71=0,0,I$71/ISI_fec!I$71)</f>
        <v>0</v>
      </c>
      <c r="J154" s="279">
        <f>IF(J$71=0,0,J$71/ISI_fec!J$71)</f>
        <v>0</v>
      </c>
      <c r="K154" s="279">
        <f>IF(K$71=0,0,K$71/ISI_fec!K$71)</f>
        <v>0</v>
      </c>
      <c r="L154" s="279">
        <f>IF(L$71=0,0,L$71/ISI_fec!L$71)</f>
        <v>0</v>
      </c>
      <c r="M154" s="279">
        <f>IF(M$71=0,0,M$71/ISI_fec!M$71)</f>
        <v>0</v>
      </c>
      <c r="N154" s="279">
        <f>IF(N$71=0,0,N$71/ISI_fec!N$71)</f>
        <v>0</v>
      </c>
      <c r="O154" s="279">
        <f>IF(O$71=0,0,O$71/ISI_fec!O$71)</f>
        <v>0</v>
      </c>
      <c r="P154" s="279">
        <f>IF(P$71=0,0,P$71/ISI_fec!P$71)</f>
        <v>0</v>
      </c>
      <c r="Q154" s="279">
        <f>IF(Q$71=0,0,Q$71/ISI_fec!Q$71)</f>
        <v>0</v>
      </c>
      <c r="R154" s="279">
        <f>IF(R$71=0,0,R$71/ISI_fec!R$71)</f>
        <v>0</v>
      </c>
      <c r="S154" s="279">
        <f>IF(S$71=0,0,S$71/ISI_fec!S$71)</f>
        <v>0</v>
      </c>
      <c r="T154" s="279">
        <f>IF(T$71=0,0,T$71/ISI_fec!T$71)</f>
        <v>0</v>
      </c>
      <c r="U154" s="279">
        <f>IF(U$71=0,0,U$71/ISI_fec!U$71)</f>
        <v>0</v>
      </c>
      <c r="V154" s="279">
        <f>IF(V$71=0,0,V$71/ISI_fec!V$71)</f>
        <v>0</v>
      </c>
      <c r="W154" s="279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9">
        <f>IF(B$72=0,0,B$72/ISI_fec!B$72)</f>
        <v>1.4239966317708934</v>
      </c>
      <c r="C155" s="279">
        <f>IF(C$72=0,0,C$72/ISI_fec!C$72)</f>
        <v>1.361840064714732</v>
      </c>
      <c r="D155" s="279">
        <f>IF(D$72=0,0,D$72/ISI_fec!D$72)</f>
        <v>1.3077818504882923</v>
      </c>
      <c r="E155" s="279">
        <f>IF(E$72=0,0,E$72/ISI_fec!E$72)</f>
        <v>1.2112114153733651</v>
      </c>
      <c r="F155" s="279">
        <f>IF(F$72=0,0,F$72/ISI_fec!F$72)</f>
        <v>1.2877771538171192</v>
      </c>
      <c r="G155" s="279">
        <f>IF(G$72=0,0,G$72/ISI_fec!G$72)</f>
        <v>1.4403829858058637</v>
      </c>
      <c r="H155" s="279">
        <f>IF(H$72=0,0,H$72/ISI_fec!H$72)</f>
        <v>1.4226533600197169</v>
      </c>
      <c r="I155" s="279">
        <f>IF(I$72=0,0,I$72/ISI_fec!I$72)</f>
        <v>1.3774528736265395</v>
      </c>
      <c r="J155" s="279">
        <f>IF(J$72=0,0,J$72/ISI_fec!J$72)</f>
        <v>1.2924056585493724</v>
      </c>
      <c r="K155" s="279">
        <f>IF(K$72=0,0,K$72/ISI_fec!K$72)</f>
        <v>1.3876829952101113</v>
      </c>
      <c r="L155" s="279">
        <f>IF(L$72=0,0,L$72/ISI_fec!L$72)</f>
        <v>1.236709473236409</v>
      </c>
      <c r="M155" s="279">
        <f>IF(M$72=0,0,M$72/ISI_fec!M$72)</f>
        <v>1.2147978173893998</v>
      </c>
      <c r="N155" s="279">
        <f>IF(N$72=0,0,N$72/ISI_fec!N$72)</f>
        <v>1.21051860441173</v>
      </c>
      <c r="O155" s="279">
        <f>IF(O$72=0,0,O$72/ISI_fec!O$72)</f>
        <v>1.1730697341897287</v>
      </c>
      <c r="P155" s="279">
        <f>IF(P$72=0,0,P$72/ISI_fec!P$72)</f>
        <v>1.1612261375918143</v>
      </c>
      <c r="Q155" s="279">
        <f>IF(Q$72=0,0,Q$72/ISI_fec!Q$72)</f>
        <v>1.1470167147878596</v>
      </c>
      <c r="R155" s="279">
        <f>IF(R$72=0,0,R$72/ISI_fec!R$72)</f>
        <v>1.2351703837473811</v>
      </c>
      <c r="S155" s="279">
        <f>IF(S$72=0,0,S$72/ISI_fec!S$72)</f>
        <v>1.33622059032745</v>
      </c>
      <c r="T155" s="279">
        <f>IF(T$72=0,0,T$72/ISI_fec!T$72)</f>
        <v>1.3638745754453394</v>
      </c>
      <c r="U155" s="279">
        <f>IF(U$72=0,0,U$72/ISI_fec!U$72)</f>
        <v>1.261415639965584</v>
      </c>
      <c r="V155" s="279">
        <f>IF(V$72=0,0,V$72/ISI_fec!V$72)</f>
        <v>1.3397405055863429</v>
      </c>
      <c r="W155" s="279">
        <f>IF(W$72=0,0,W$72/ISI_fec!W$72)</f>
        <v>1.3251691988237009</v>
      </c>
      <c r="DA155" s="79"/>
    </row>
    <row r="156" spans="1:105" ht="12" customHeight="1" x14ac:dyDescent="0.25">
      <c r="A156" s="41" t="s">
        <v>191</v>
      </c>
      <c r="B156" s="280">
        <f>IF(B$79=0,0,B$79/ISI_fec!B$79)</f>
        <v>2.0464541691265361</v>
      </c>
      <c r="C156" s="280">
        <f>IF(C$79=0,0,C$79/ISI_fec!C$79)</f>
        <v>1.7041458328597663</v>
      </c>
      <c r="D156" s="280">
        <f>IF(D$79=0,0,D$79/ISI_fec!D$79)</f>
        <v>1.5333009171051932</v>
      </c>
      <c r="E156" s="280">
        <f>IF(E$79=0,0,E$79/ISI_fec!E$79)</f>
        <v>1.5405916291866355</v>
      </c>
      <c r="F156" s="280">
        <f>IF(F$79=0,0,F$79/ISI_fec!F$79)</f>
        <v>3.1623023846783189</v>
      </c>
      <c r="G156" s="280">
        <f>IF(G$79=0,0,G$79/ISI_fec!G$79)</f>
        <v>2.9312448007359859</v>
      </c>
      <c r="H156" s="280">
        <f>IF(H$79=0,0,H$79/ISI_fec!H$79)</f>
        <v>2.9522071708674473</v>
      </c>
      <c r="I156" s="280">
        <f>IF(I$79=0,0,I$79/ISI_fec!I$79)</f>
        <v>3.1137856404803359</v>
      </c>
      <c r="J156" s="280">
        <f>IF(J$79=0,0,J$79/ISI_fec!J$79)</f>
        <v>2.7353818358834929</v>
      </c>
      <c r="K156" s="280">
        <f>IF(K$79=0,0,K$79/ISI_fec!K$79)</f>
        <v>2.4042332147386438</v>
      </c>
      <c r="L156" s="280">
        <f>IF(L$79=0,0,L$79/ISI_fec!L$79)</f>
        <v>2.034986163584279</v>
      </c>
      <c r="M156" s="280">
        <f>IF(M$79=0,0,M$79/ISI_fec!M$79)</f>
        <v>2.1155380691750962</v>
      </c>
      <c r="N156" s="280">
        <f>IF(N$79=0,0,N$79/ISI_fec!N$79)</f>
        <v>2.0970960059609443</v>
      </c>
      <c r="O156" s="280">
        <f>IF(O$79=0,0,O$79/ISI_fec!O$79)</f>
        <v>2.0689522635795523</v>
      </c>
      <c r="P156" s="280">
        <f>IF(P$79=0,0,P$79/ISI_fec!P$79)</f>
        <v>2.1313809556763679</v>
      </c>
      <c r="Q156" s="280">
        <f>IF(Q$79=0,0,Q$79/ISI_fec!Q$79)</f>
        <v>1.4224473073402126</v>
      </c>
      <c r="R156" s="280">
        <f>IF(R$79=0,0,R$79/ISI_fec!R$79)</f>
        <v>1.5101741051132143</v>
      </c>
      <c r="S156" s="280">
        <f>IF(S$79=0,0,S$79/ISI_fec!S$79)</f>
        <v>1.591808240115731</v>
      </c>
      <c r="T156" s="280">
        <f>IF(T$79=0,0,T$79/ISI_fec!T$79)</f>
        <v>1.5407474654217186</v>
      </c>
      <c r="U156" s="280">
        <f>IF(U$79=0,0,U$79/ISI_fec!U$79)</f>
        <v>1.4801007904536141</v>
      </c>
      <c r="V156" s="280">
        <f>IF(V$79=0,0,V$79/ISI_fec!V$79)</f>
        <v>1.4681295282970408</v>
      </c>
      <c r="W156" s="280">
        <f>IF(W$79=0,0,W$79/ISI_fec!W$79)</f>
        <v>1.5166280949411746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PL: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6">
        <f t="shared" ref="B3:W3" si="0">SUM(B4:B5,B8)</f>
        <v>175.1924388479099</v>
      </c>
      <c r="C3" s="206">
        <f t="shared" si="0"/>
        <v>157.61837371036347</v>
      </c>
      <c r="D3" s="206">
        <f t="shared" si="0"/>
        <v>160.0819604399577</v>
      </c>
      <c r="E3" s="206">
        <f t="shared" si="0"/>
        <v>161.45979525378095</v>
      </c>
      <c r="F3" s="206">
        <f t="shared" si="0"/>
        <v>309.56030389437888</v>
      </c>
      <c r="G3" s="206">
        <f t="shared" si="0"/>
        <v>286.1857956265701</v>
      </c>
      <c r="H3" s="206">
        <f t="shared" si="0"/>
        <v>421.834373931708</v>
      </c>
      <c r="I3" s="206">
        <f t="shared" si="0"/>
        <v>476.72380254178188</v>
      </c>
      <c r="J3" s="206">
        <f t="shared" si="0"/>
        <v>279.32480826431151</v>
      </c>
      <c r="K3" s="206">
        <f t="shared" si="0"/>
        <v>447.3837132074807</v>
      </c>
      <c r="L3" s="206">
        <f t="shared" si="0"/>
        <v>290.6581907349526</v>
      </c>
      <c r="M3" s="206">
        <f t="shared" si="0"/>
        <v>448.7689056769903</v>
      </c>
      <c r="N3" s="206">
        <f t="shared" si="0"/>
        <v>451.4230412005731</v>
      </c>
      <c r="O3" s="206">
        <f t="shared" si="0"/>
        <v>434.21227401069808</v>
      </c>
      <c r="P3" s="206">
        <f t="shared" si="0"/>
        <v>531.98197597623107</v>
      </c>
      <c r="Q3" s="206">
        <f t="shared" si="0"/>
        <v>616.12212324340635</v>
      </c>
      <c r="R3" s="206">
        <f t="shared" si="0"/>
        <v>709.59163892684319</v>
      </c>
      <c r="S3" s="206">
        <f t="shared" si="0"/>
        <v>723.86699109963115</v>
      </c>
      <c r="T3" s="206">
        <f t="shared" si="0"/>
        <v>683.62816510411267</v>
      </c>
      <c r="U3" s="206">
        <f t="shared" si="0"/>
        <v>788.81255437975119</v>
      </c>
      <c r="V3" s="206">
        <f t="shared" si="0"/>
        <v>665.65075262435744</v>
      </c>
      <c r="W3" s="206">
        <f t="shared" si="0"/>
        <v>1404.1662350157342</v>
      </c>
      <c r="DA3" s="112"/>
    </row>
    <row r="4" spans="1:105" ht="12" customHeight="1" x14ac:dyDescent="0.25">
      <c r="A4" s="50" t="s">
        <v>43</v>
      </c>
      <c r="B4" s="244">
        <v>0</v>
      </c>
      <c r="C4" s="244">
        <v>0</v>
      </c>
      <c r="D4" s="244">
        <v>0</v>
      </c>
      <c r="E4" s="244">
        <v>0</v>
      </c>
      <c r="F4" s="244">
        <v>0</v>
      </c>
      <c r="G4" s="244">
        <v>0</v>
      </c>
      <c r="H4" s="244">
        <v>0</v>
      </c>
      <c r="I4" s="244">
        <v>0</v>
      </c>
      <c r="J4" s="244">
        <v>0</v>
      </c>
      <c r="K4" s="244">
        <v>0</v>
      </c>
      <c r="L4" s="244">
        <v>0</v>
      </c>
      <c r="M4" s="244">
        <v>0</v>
      </c>
      <c r="N4" s="244">
        <v>0</v>
      </c>
      <c r="O4" s="244">
        <v>0</v>
      </c>
      <c r="P4" s="244">
        <v>0</v>
      </c>
      <c r="Q4" s="244">
        <v>0</v>
      </c>
      <c r="R4" s="244">
        <v>0</v>
      </c>
      <c r="S4" s="244">
        <v>0</v>
      </c>
      <c r="T4" s="244">
        <v>0</v>
      </c>
      <c r="U4" s="244">
        <v>0</v>
      </c>
      <c r="V4" s="244">
        <v>0</v>
      </c>
      <c r="W4" s="244">
        <v>0</v>
      </c>
      <c r="DA4" s="83" t="s">
        <v>435</v>
      </c>
    </row>
    <row r="5" spans="1:105" ht="12" customHeight="1" x14ac:dyDescent="0.25">
      <c r="A5" s="107" t="s">
        <v>56</v>
      </c>
      <c r="B5" s="285">
        <f t="shared" ref="B5:W5" si="1">SUM(B6:B7)</f>
        <v>100.11292469111405</v>
      </c>
      <c r="C5" s="285">
        <f t="shared" si="1"/>
        <v>90.070304865727067</v>
      </c>
      <c r="D5" s="285">
        <f t="shared" si="1"/>
        <v>91.478110330117033</v>
      </c>
      <c r="E5" s="285">
        <f t="shared" si="1"/>
        <v>92.265467786067688</v>
      </c>
      <c r="F5" s="285">
        <f t="shared" si="1"/>
        <v>176.89683182069626</v>
      </c>
      <c r="G5" s="285">
        <f t="shared" si="1"/>
        <v>163.53957507322627</v>
      </c>
      <c r="H5" s="285">
        <f t="shared" si="1"/>
        <v>241.05533998650739</v>
      </c>
      <c r="I5" s="285">
        <f t="shared" si="1"/>
        <v>272.42165504505346</v>
      </c>
      <c r="J5" s="285">
        <f t="shared" si="1"/>
        <v>159.61889495928153</v>
      </c>
      <c r="K5" s="285">
        <f t="shared" si="1"/>
        <v>151.9182091056509</v>
      </c>
      <c r="L5" s="285">
        <f t="shared" si="1"/>
        <v>172.32677276982051</v>
      </c>
      <c r="M5" s="285">
        <f t="shared" si="1"/>
        <v>237.983394143146</v>
      </c>
      <c r="N5" s="285">
        <f t="shared" si="1"/>
        <v>228.5573361749035</v>
      </c>
      <c r="O5" s="285">
        <f t="shared" si="1"/>
        <v>280.76974755637599</v>
      </c>
      <c r="P5" s="285">
        <f t="shared" si="1"/>
        <v>402.2950413807921</v>
      </c>
      <c r="Q5" s="285">
        <f t="shared" si="1"/>
        <v>388.87709707333852</v>
      </c>
      <c r="R5" s="285">
        <f t="shared" si="1"/>
        <v>428.61969782288338</v>
      </c>
      <c r="S5" s="285">
        <f t="shared" si="1"/>
        <v>457.93520232648871</v>
      </c>
      <c r="T5" s="285">
        <f t="shared" si="1"/>
        <v>503.90867242648528</v>
      </c>
      <c r="U5" s="285">
        <f t="shared" si="1"/>
        <v>552.07400994670684</v>
      </c>
      <c r="V5" s="285">
        <f t="shared" si="1"/>
        <v>333.85850414494342</v>
      </c>
      <c r="W5" s="285">
        <f t="shared" si="1"/>
        <v>642.49509337520499</v>
      </c>
      <c r="DA5" s="94"/>
    </row>
    <row r="6" spans="1:105" ht="12" customHeight="1" x14ac:dyDescent="0.25">
      <c r="A6" s="99" t="s">
        <v>44</v>
      </c>
      <c r="B6" s="285">
        <v>34.031257086876558</v>
      </c>
      <c r="C6" s="285">
        <v>28.349834938432341</v>
      </c>
      <c r="D6" s="285">
        <v>29.34504607573874</v>
      </c>
      <c r="E6" s="285">
        <v>26.748631301559179</v>
      </c>
      <c r="F6" s="285">
        <v>47.224058353963358</v>
      </c>
      <c r="G6" s="285">
        <v>50.049894744677268</v>
      </c>
      <c r="H6" s="285">
        <v>45.922307073833878</v>
      </c>
      <c r="I6" s="285">
        <v>47.348037806284189</v>
      </c>
      <c r="J6" s="285">
        <v>27.01166544967154</v>
      </c>
      <c r="K6" s="285">
        <v>0</v>
      </c>
      <c r="L6" s="285">
        <v>0</v>
      </c>
      <c r="M6" s="285">
        <v>0</v>
      </c>
      <c r="N6" s="285">
        <v>0</v>
      </c>
      <c r="O6" s="285">
        <v>0</v>
      </c>
      <c r="P6" s="285">
        <v>0</v>
      </c>
      <c r="Q6" s="285">
        <v>0</v>
      </c>
      <c r="R6" s="285">
        <v>0</v>
      </c>
      <c r="S6" s="285">
        <v>0</v>
      </c>
      <c r="T6" s="285">
        <v>0</v>
      </c>
      <c r="U6" s="285">
        <v>0</v>
      </c>
      <c r="V6" s="285">
        <v>0</v>
      </c>
      <c r="W6" s="285">
        <v>0</v>
      </c>
      <c r="DA6" s="94" t="s">
        <v>436</v>
      </c>
    </row>
    <row r="7" spans="1:105" ht="12" customHeight="1" x14ac:dyDescent="0.25">
      <c r="A7" s="99" t="s">
        <v>81</v>
      </c>
      <c r="B7" s="285">
        <v>66.081667604237481</v>
      </c>
      <c r="C7" s="285">
        <v>61.720469927294729</v>
      </c>
      <c r="D7" s="285">
        <v>62.13306425437829</v>
      </c>
      <c r="E7" s="285">
        <v>65.516836484508502</v>
      </c>
      <c r="F7" s="285">
        <v>129.67277346673291</v>
      </c>
      <c r="G7" s="285">
        <v>113.489680328549</v>
      </c>
      <c r="H7" s="285">
        <v>195.13303291267351</v>
      </c>
      <c r="I7" s="285">
        <v>225.07361723876929</v>
      </c>
      <c r="J7" s="285">
        <v>132.60722950960999</v>
      </c>
      <c r="K7" s="285">
        <v>151.9182091056509</v>
      </c>
      <c r="L7" s="285">
        <v>172.32677276982051</v>
      </c>
      <c r="M7" s="285">
        <v>237.983394143146</v>
      </c>
      <c r="N7" s="285">
        <v>228.5573361749035</v>
      </c>
      <c r="O7" s="285">
        <v>280.76974755637599</v>
      </c>
      <c r="P7" s="285">
        <v>402.2950413807921</v>
      </c>
      <c r="Q7" s="285">
        <v>388.87709707333852</v>
      </c>
      <c r="R7" s="285">
        <v>428.61969782288338</v>
      </c>
      <c r="S7" s="285">
        <v>457.93520232648871</v>
      </c>
      <c r="T7" s="285">
        <v>503.90867242648528</v>
      </c>
      <c r="U7" s="285">
        <v>552.07400994670684</v>
      </c>
      <c r="V7" s="285">
        <v>333.85850414494342</v>
      </c>
      <c r="W7" s="285">
        <v>642.49509337520499</v>
      </c>
      <c r="DA7" s="94" t="s">
        <v>437</v>
      </c>
    </row>
    <row r="8" spans="1:105" ht="12" customHeight="1" x14ac:dyDescent="0.25">
      <c r="A8" s="49" t="s">
        <v>45</v>
      </c>
      <c r="B8" s="245">
        <v>75.079514156795852</v>
      </c>
      <c r="C8" s="245">
        <v>67.548068844636418</v>
      </c>
      <c r="D8" s="245">
        <v>68.603850109840664</v>
      </c>
      <c r="E8" s="245">
        <v>69.194327467713251</v>
      </c>
      <c r="F8" s="245">
        <v>132.66347207368261</v>
      </c>
      <c r="G8" s="245">
        <v>122.6462205533438</v>
      </c>
      <c r="H8" s="245">
        <v>180.77903394520061</v>
      </c>
      <c r="I8" s="245">
        <v>204.3021474967284</v>
      </c>
      <c r="J8" s="245">
        <v>119.70591330502999</v>
      </c>
      <c r="K8" s="245">
        <v>295.46550410182982</v>
      </c>
      <c r="L8" s="245">
        <v>118.3314179651321</v>
      </c>
      <c r="M8" s="245">
        <v>210.7855115338443</v>
      </c>
      <c r="N8" s="245">
        <v>222.8657050256696</v>
      </c>
      <c r="O8" s="245">
        <v>153.44252645432209</v>
      </c>
      <c r="P8" s="245">
        <v>129.686934595439</v>
      </c>
      <c r="Q8" s="245">
        <v>227.2450261700678</v>
      </c>
      <c r="R8" s="245">
        <v>280.97194110395981</v>
      </c>
      <c r="S8" s="245">
        <v>265.93178877314239</v>
      </c>
      <c r="T8" s="245">
        <v>179.71949267762739</v>
      </c>
      <c r="U8" s="245">
        <v>236.73854443304441</v>
      </c>
      <c r="V8" s="245">
        <v>331.79224847941401</v>
      </c>
      <c r="W8" s="245">
        <v>761.67114164052919</v>
      </c>
      <c r="DA8" s="84" t="s">
        <v>438</v>
      </c>
    </row>
    <row r="9" spans="1:105" ht="12" customHeight="1" x14ac:dyDescent="0.25">
      <c r="A9" s="4"/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</row>
    <row r="10" spans="1:105" ht="12" customHeight="1" x14ac:dyDescent="0.25">
      <c r="A10" s="30" t="s">
        <v>439</v>
      </c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DA10" s="112"/>
    </row>
    <row r="11" spans="1:105" ht="12" customHeight="1" x14ac:dyDescent="0.25">
      <c r="A11" s="50" t="s">
        <v>440</v>
      </c>
      <c r="B11" s="244">
        <v>0</v>
      </c>
      <c r="C11" s="244">
        <v>0</v>
      </c>
      <c r="D11" s="244">
        <v>0</v>
      </c>
      <c r="E11" s="244">
        <v>0</v>
      </c>
      <c r="F11" s="244">
        <v>0</v>
      </c>
      <c r="G11" s="244">
        <v>0</v>
      </c>
      <c r="H11" s="244">
        <v>0</v>
      </c>
      <c r="I11" s="244">
        <v>0</v>
      </c>
      <c r="J11" s="244">
        <v>0</v>
      </c>
      <c r="K11" s="244">
        <v>0</v>
      </c>
      <c r="L11" s="244">
        <v>0</v>
      </c>
      <c r="M11" s="244">
        <v>0</v>
      </c>
      <c r="N11" s="244">
        <v>0</v>
      </c>
      <c r="O11" s="244">
        <v>0</v>
      </c>
      <c r="P11" s="244">
        <v>0</v>
      </c>
      <c r="Q11" s="244">
        <v>0</v>
      </c>
      <c r="R11" s="244">
        <v>0</v>
      </c>
      <c r="S11" s="244">
        <v>0</v>
      </c>
      <c r="T11" s="244">
        <v>0</v>
      </c>
      <c r="U11" s="244">
        <v>0</v>
      </c>
      <c r="V11" s="244">
        <v>0</v>
      </c>
      <c r="W11" s="244">
        <v>0</v>
      </c>
      <c r="DA11" s="83" t="s">
        <v>441</v>
      </c>
    </row>
    <row r="12" spans="1:105" ht="12" customHeight="1" x14ac:dyDescent="0.25">
      <c r="A12" s="107" t="s">
        <v>442</v>
      </c>
      <c r="B12" s="285">
        <f t="shared" ref="B12:W12" si="2">SUM(B13:B14)</f>
        <v>156.43059997845319</v>
      </c>
      <c r="C12" s="285">
        <f t="shared" si="2"/>
        <v>161.69886617634938</v>
      </c>
      <c r="D12" s="285">
        <f t="shared" si="2"/>
        <v>174.09899999999999</v>
      </c>
      <c r="E12" s="285">
        <f t="shared" si="2"/>
        <v>178.89000000000001</v>
      </c>
      <c r="F12" s="285">
        <f t="shared" si="2"/>
        <v>196.80900000000003</v>
      </c>
      <c r="G12" s="285">
        <f t="shared" si="2"/>
        <v>202.91750000000002</v>
      </c>
      <c r="H12" s="285">
        <f t="shared" si="2"/>
        <v>351.63299999999998</v>
      </c>
      <c r="I12" s="285">
        <f t="shared" si="2"/>
        <v>365.35200000000003</v>
      </c>
      <c r="J12" s="285">
        <f t="shared" si="2"/>
        <v>327.93</v>
      </c>
      <c r="K12" s="285">
        <f t="shared" si="2"/>
        <v>160.178</v>
      </c>
      <c r="L12" s="285">
        <f t="shared" si="2"/>
        <v>189.084</v>
      </c>
      <c r="M12" s="285">
        <f t="shared" si="2"/>
        <v>203.078</v>
      </c>
      <c r="N12" s="285">
        <f t="shared" si="2"/>
        <v>212.88300000000001</v>
      </c>
      <c r="O12" s="285">
        <f t="shared" si="2"/>
        <v>382.87</v>
      </c>
      <c r="P12" s="285">
        <f t="shared" si="2"/>
        <v>425.00599999999997</v>
      </c>
      <c r="Q12" s="285">
        <f t="shared" si="2"/>
        <v>442.77600000000001</v>
      </c>
      <c r="R12" s="285">
        <f t="shared" si="2"/>
        <v>472.20600000000002</v>
      </c>
      <c r="S12" s="285">
        <f t="shared" si="2"/>
        <v>485.87099999999998</v>
      </c>
      <c r="T12" s="285">
        <f t="shared" si="2"/>
        <v>539.92700000000002</v>
      </c>
      <c r="U12" s="285">
        <f t="shared" si="2"/>
        <v>499.26400000000001</v>
      </c>
      <c r="V12" s="285">
        <f t="shared" si="2"/>
        <v>399.86799999999999</v>
      </c>
      <c r="W12" s="285">
        <f t="shared" si="2"/>
        <v>506.14699999999999</v>
      </c>
      <c r="DA12" s="94"/>
    </row>
    <row r="13" spans="1:105" ht="12" customHeight="1" x14ac:dyDescent="0.25">
      <c r="A13" s="99" t="s">
        <v>44</v>
      </c>
      <c r="B13" s="285">
        <v>46.941000000000003</v>
      </c>
      <c r="C13" s="285">
        <v>44.722999999999999</v>
      </c>
      <c r="D13" s="285">
        <v>49.125</v>
      </c>
      <c r="E13" s="285">
        <v>45.371000000000002</v>
      </c>
      <c r="F13" s="285">
        <v>45.807000000000002</v>
      </c>
      <c r="G13" s="285">
        <v>54.508000000000003</v>
      </c>
      <c r="H13" s="285">
        <v>57.62</v>
      </c>
      <c r="I13" s="285">
        <v>54.468000000000004</v>
      </c>
      <c r="J13" s="285">
        <v>47.542999999999999</v>
      </c>
      <c r="K13" s="285">
        <v>0</v>
      </c>
      <c r="L13" s="285">
        <v>0</v>
      </c>
      <c r="M13" s="285">
        <v>0</v>
      </c>
      <c r="N13" s="285">
        <v>0</v>
      </c>
      <c r="O13" s="285">
        <v>0</v>
      </c>
      <c r="P13" s="285">
        <v>0</v>
      </c>
      <c r="Q13" s="285">
        <v>0</v>
      </c>
      <c r="R13" s="285">
        <v>0</v>
      </c>
      <c r="S13" s="285">
        <v>0</v>
      </c>
      <c r="T13" s="285">
        <v>0</v>
      </c>
      <c r="U13" s="285">
        <v>0</v>
      </c>
      <c r="V13" s="285">
        <v>0</v>
      </c>
      <c r="W13" s="285">
        <v>0</v>
      </c>
      <c r="DA13" s="94" t="s">
        <v>443</v>
      </c>
    </row>
    <row r="14" spans="1:105" ht="12" customHeight="1" x14ac:dyDescent="0.25">
      <c r="A14" s="99" t="s">
        <v>81</v>
      </c>
      <c r="B14" s="285">
        <v>109.4895999784532</v>
      </c>
      <c r="C14" s="285">
        <v>116.9758661763494</v>
      </c>
      <c r="D14" s="285">
        <v>124.974</v>
      </c>
      <c r="E14" s="285">
        <v>133.51900000000001</v>
      </c>
      <c r="F14" s="285">
        <v>151.00200000000001</v>
      </c>
      <c r="G14" s="285">
        <v>148.40950000000001</v>
      </c>
      <c r="H14" s="285">
        <v>294.01299999999998</v>
      </c>
      <c r="I14" s="285">
        <v>310.88400000000001</v>
      </c>
      <c r="J14" s="285">
        <v>280.387</v>
      </c>
      <c r="K14" s="285">
        <v>160.178</v>
      </c>
      <c r="L14" s="285">
        <v>189.084</v>
      </c>
      <c r="M14" s="285">
        <v>203.078</v>
      </c>
      <c r="N14" s="285">
        <v>212.88300000000001</v>
      </c>
      <c r="O14" s="285">
        <v>382.87</v>
      </c>
      <c r="P14" s="285">
        <v>425.00599999999997</v>
      </c>
      <c r="Q14" s="285">
        <v>442.77600000000001</v>
      </c>
      <c r="R14" s="285">
        <v>472.20600000000002</v>
      </c>
      <c r="S14" s="285">
        <v>485.87099999999998</v>
      </c>
      <c r="T14" s="285">
        <v>539.92700000000002</v>
      </c>
      <c r="U14" s="285">
        <v>499.26400000000001</v>
      </c>
      <c r="V14" s="285">
        <v>399.86799999999999</v>
      </c>
      <c r="W14" s="285">
        <v>506.14699999999999</v>
      </c>
      <c r="DA14" s="94" t="s">
        <v>444</v>
      </c>
    </row>
    <row r="15" spans="1:105" ht="12" customHeight="1" x14ac:dyDescent="0.25">
      <c r="A15" s="49" t="s">
        <v>445</v>
      </c>
      <c r="B15" s="245">
        <v>1112.8964000000001</v>
      </c>
      <c r="C15" s="245">
        <v>1130.324983333333</v>
      </c>
      <c r="D15" s="245">
        <v>1116.1615666666671</v>
      </c>
      <c r="E15" s="245">
        <v>1115.1393</v>
      </c>
      <c r="F15" s="245">
        <v>1163.465783333334</v>
      </c>
      <c r="G15" s="245">
        <v>1149.6373166666669</v>
      </c>
      <c r="H15" s="245">
        <v>1138.8749166666671</v>
      </c>
      <c r="I15" s="245">
        <v>1123.782916666667</v>
      </c>
      <c r="J15" s="245">
        <v>1119.6556250000001</v>
      </c>
      <c r="K15" s="245">
        <v>1065.093333333333</v>
      </c>
      <c r="L15" s="245">
        <v>936.7820999999999</v>
      </c>
      <c r="M15" s="245">
        <v>1093.662333333333</v>
      </c>
      <c r="N15" s="245">
        <v>1081.5125</v>
      </c>
      <c r="O15" s="245">
        <v>985.37699999999995</v>
      </c>
      <c r="P15" s="245">
        <v>1123.558666666667</v>
      </c>
      <c r="Q15" s="245">
        <v>1131.7388333333331</v>
      </c>
      <c r="R15" s="245">
        <v>1074.7801666666669</v>
      </c>
      <c r="S15" s="245">
        <v>1164.2198333333331</v>
      </c>
      <c r="T15" s="245">
        <v>1128.7098166666669</v>
      </c>
      <c r="U15" s="245">
        <v>1234.0689166666671</v>
      </c>
      <c r="V15" s="245">
        <v>1208.3045187683899</v>
      </c>
      <c r="W15" s="245">
        <v>1260.4267562421189</v>
      </c>
      <c r="DA15" s="84" t="s">
        <v>446</v>
      </c>
    </row>
    <row r="16" spans="1:105" ht="12" customHeight="1" x14ac:dyDescent="0.25">
      <c r="A16" s="4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</row>
    <row r="17" spans="1:105" ht="12" customHeight="1" x14ac:dyDescent="0.25">
      <c r="A17" s="30" t="s">
        <v>447</v>
      </c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DA17" s="112"/>
    </row>
    <row r="18" spans="1:105" ht="12" customHeight="1" x14ac:dyDescent="0.25">
      <c r="A18" s="50" t="s">
        <v>440</v>
      </c>
      <c r="B18" s="244">
        <v>0</v>
      </c>
      <c r="C18" s="244">
        <v>0</v>
      </c>
      <c r="D18" s="244">
        <v>0</v>
      </c>
      <c r="E18" s="244">
        <v>0</v>
      </c>
      <c r="F18" s="244">
        <v>0</v>
      </c>
      <c r="G18" s="244">
        <v>0</v>
      </c>
      <c r="H18" s="244">
        <v>0</v>
      </c>
      <c r="I18" s="244">
        <v>0</v>
      </c>
      <c r="J18" s="244">
        <v>0</v>
      </c>
      <c r="K18" s="244">
        <v>0</v>
      </c>
      <c r="L18" s="244">
        <v>0</v>
      </c>
      <c r="M18" s="244">
        <v>0</v>
      </c>
      <c r="N18" s="244">
        <v>0</v>
      </c>
      <c r="O18" s="244">
        <v>0</v>
      </c>
      <c r="P18" s="244">
        <v>0</v>
      </c>
      <c r="Q18" s="244">
        <v>0</v>
      </c>
      <c r="R18" s="244">
        <v>0</v>
      </c>
      <c r="S18" s="244">
        <v>0</v>
      </c>
      <c r="T18" s="244">
        <v>0</v>
      </c>
      <c r="U18" s="244">
        <v>0</v>
      </c>
      <c r="V18" s="244">
        <v>0</v>
      </c>
      <c r="W18" s="244">
        <v>0</v>
      </c>
      <c r="DA18" s="83" t="s">
        <v>448</v>
      </c>
    </row>
    <row r="19" spans="1:105" ht="12" customHeight="1" x14ac:dyDescent="0.25">
      <c r="A19" s="107" t="s">
        <v>442</v>
      </c>
      <c r="B19" s="285">
        <f t="shared" ref="B19:W19" si="3">SUM(B20:B21)</f>
        <v>206.89655172413791</v>
      </c>
      <c r="C19" s="285">
        <f t="shared" si="3"/>
        <v>200.14200832609362</v>
      </c>
      <c r="D19" s="285">
        <f t="shared" si="3"/>
        <v>200.14200832609362</v>
      </c>
      <c r="E19" s="285">
        <f t="shared" si="3"/>
        <v>214.24910179725407</v>
      </c>
      <c r="F19" s="285">
        <f t="shared" si="3"/>
        <v>228.35619526841452</v>
      </c>
      <c r="G19" s="285">
        <f t="shared" si="3"/>
        <v>228.35619526841452</v>
      </c>
      <c r="H19" s="285">
        <f t="shared" si="3"/>
        <v>383.534223451179</v>
      </c>
      <c r="I19" s="285">
        <f t="shared" si="3"/>
        <v>397.6413169223394</v>
      </c>
      <c r="J19" s="285">
        <f t="shared" si="3"/>
        <v>397.6413169223394</v>
      </c>
      <c r="K19" s="285">
        <f t="shared" si="3"/>
        <v>383.534223451179</v>
      </c>
      <c r="L19" s="285">
        <f t="shared" si="3"/>
        <v>376.77968005313471</v>
      </c>
      <c r="M19" s="285">
        <f t="shared" si="3"/>
        <v>376.77968005313471</v>
      </c>
      <c r="N19" s="285">
        <f t="shared" si="3"/>
        <v>362.67258658197431</v>
      </c>
      <c r="O19" s="285">
        <f t="shared" si="3"/>
        <v>461.42224088009721</v>
      </c>
      <c r="P19" s="285">
        <f t="shared" si="3"/>
        <v>496.98897789553405</v>
      </c>
      <c r="Q19" s="285">
        <f t="shared" si="3"/>
        <v>525.20316483785496</v>
      </c>
      <c r="R19" s="285">
        <f t="shared" si="3"/>
        <v>553.41735178017575</v>
      </c>
      <c r="S19" s="285">
        <f t="shared" si="3"/>
        <v>567.52444525133615</v>
      </c>
      <c r="T19" s="285">
        <f t="shared" si="3"/>
        <v>617.19827573793339</v>
      </c>
      <c r="U19" s="285">
        <f t="shared" si="3"/>
        <v>617.19827573793339</v>
      </c>
      <c r="V19" s="285">
        <f t="shared" si="3"/>
        <v>617.19827573793339</v>
      </c>
      <c r="W19" s="285">
        <f t="shared" si="3"/>
        <v>603.09118226677299</v>
      </c>
      <c r="DA19" s="94"/>
    </row>
    <row r="20" spans="1:105" ht="12" customHeight="1" x14ac:dyDescent="0.25">
      <c r="A20" s="99" t="s">
        <v>44</v>
      </c>
      <c r="B20" s="285">
        <v>68.965517241379317</v>
      </c>
      <c r="C20" s="285">
        <v>62.210973843334997</v>
      </c>
      <c r="D20" s="285">
        <v>62.210973843334997</v>
      </c>
      <c r="E20" s="285">
        <v>62.210973843334997</v>
      </c>
      <c r="F20" s="285">
        <v>62.210973843334997</v>
      </c>
      <c r="G20" s="285">
        <v>62.210973843334997</v>
      </c>
      <c r="H20" s="285">
        <v>62.210973843334997</v>
      </c>
      <c r="I20" s="285">
        <v>62.210973843334997</v>
      </c>
      <c r="J20" s="285">
        <v>62.210973843334997</v>
      </c>
      <c r="K20" s="285">
        <v>62.210973843334997</v>
      </c>
      <c r="L20" s="285">
        <v>55.456430445290692</v>
      </c>
      <c r="M20" s="285">
        <v>55.456430445290692</v>
      </c>
      <c r="N20" s="285">
        <v>55.456430445290692</v>
      </c>
      <c r="O20" s="285">
        <v>55.456430445290692</v>
      </c>
      <c r="P20" s="285">
        <v>48.70188704724638</v>
      </c>
      <c r="Q20" s="285">
        <v>48.70188704724638</v>
      </c>
      <c r="R20" s="285">
        <v>48.70188704724638</v>
      </c>
      <c r="S20" s="285">
        <v>48.70188704724638</v>
      </c>
      <c r="T20" s="285">
        <v>41.947343649202068</v>
      </c>
      <c r="U20" s="285">
        <v>41.947343649202068</v>
      </c>
      <c r="V20" s="285">
        <v>41.947343649202068</v>
      </c>
      <c r="W20" s="285">
        <v>41.947343649202068</v>
      </c>
      <c r="DA20" s="94" t="s">
        <v>449</v>
      </c>
    </row>
    <row r="21" spans="1:105" ht="12" customHeight="1" x14ac:dyDescent="0.25">
      <c r="A21" s="99" t="s">
        <v>81</v>
      </c>
      <c r="B21" s="285">
        <v>137.93103448275861</v>
      </c>
      <c r="C21" s="285">
        <v>137.93103448275861</v>
      </c>
      <c r="D21" s="285">
        <v>137.93103448275861</v>
      </c>
      <c r="E21" s="285">
        <v>152.03812795391909</v>
      </c>
      <c r="F21" s="285">
        <v>166.14522142507951</v>
      </c>
      <c r="G21" s="285">
        <v>166.14522142507951</v>
      </c>
      <c r="H21" s="285">
        <v>321.32324960784399</v>
      </c>
      <c r="I21" s="285">
        <v>335.43034307900439</v>
      </c>
      <c r="J21" s="285">
        <v>335.43034307900439</v>
      </c>
      <c r="K21" s="285">
        <v>321.32324960784399</v>
      </c>
      <c r="L21" s="285">
        <v>321.32324960784399</v>
      </c>
      <c r="M21" s="285">
        <v>321.32324960784399</v>
      </c>
      <c r="N21" s="285">
        <v>307.21615613668359</v>
      </c>
      <c r="O21" s="285">
        <v>405.96581043480649</v>
      </c>
      <c r="P21" s="285">
        <v>448.28709084828768</v>
      </c>
      <c r="Q21" s="285">
        <v>476.50127779060858</v>
      </c>
      <c r="R21" s="285">
        <v>504.71546473292938</v>
      </c>
      <c r="S21" s="285">
        <v>518.82255820408977</v>
      </c>
      <c r="T21" s="285">
        <v>575.25093208873136</v>
      </c>
      <c r="U21" s="285">
        <v>575.25093208873136</v>
      </c>
      <c r="V21" s="285">
        <v>575.25093208873136</v>
      </c>
      <c r="W21" s="285">
        <v>561.14383861757096</v>
      </c>
      <c r="DA21" s="94" t="s">
        <v>450</v>
      </c>
    </row>
    <row r="22" spans="1:105" ht="12" customHeight="1" x14ac:dyDescent="0.25">
      <c r="A22" s="49" t="s">
        <v>445</v>
      </c>
      <c r="B22" s="245">
        <v>1724.137931034483</v>
      </c>
      <c r="C22" s="245">
        <v>1724.137931034483</v>
      </c>
      <c r="D22" s="245">
        <v>1724.137931034483</v>
      </c>
      <c r="E22" s="245">
        <v>1567.2128525319799</v>
      </c>
      <c r="F22" s="245">
        <v>1567.2128525319799</v>
      </c>
      <c r="G22" s="245">
        <v>1567.2128525319799</v>
      </c>
      <c r="H22" s="245">
        <v>1410.2877740294771</v>
      </c>
      <c r="I22" s="245">
        <v>1410.2877740294771</v>
      </c>
      <c r="J22" s="245">
        <v>1253.362695526974</v>
      </c>
      <c r="K22" s="245">
        <v>1253.362695526974</v>
      </c>
      <c r="L22" s="245">
        <v>1253.362695526974</v>
      </c>
      <c r="M22" s="245">
        <v>1253.362695526974</v>
      </c>
      <c r="N22" s="245">
        <v>1253.362695526974</v>
      </c>
      <c r="O22" s="245">
        <v>1253.362695526974</v>
      </c>
      <c r="P22" s="245">
        <v>1253.362695526974</v>
      </c>
      <c r="Q22" s="245">
        <v>1253.362695526974</v>
      </c>
      <c r="R22" s="245">
        <v>1253.362695526974</v>
      </c>
      <c r="S22" s="245">
        <v>1253.362695526974</v>
      </c>
      <c r="T22" s="245">
        <v>1253.362695526974</v>
      </c>
      <c r="U22" s="245">
        <v>1410.2877740294771</v>
      </c>
      <c r="V22" s="245">
        <v>1410.2877740294771</v>
      </c>
      <c r="W22" s="245">
        <v>1410.2877740294771</v>
      </c>
      <c r="DA22" s="84" t="s">
        <v>451</v>
      </c>
    </row>
    <row r="23" spans="1:105" ht="12" customHeight="1" x14ac:dyDescent="0.25">
      <c r="A23" s="108" t="s">
        <v>452</v>
      </c>
      <c r="B23" s="248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DA23" s="109"/>
    </row>
    <row r="24" spans="1:105" ht="12" customHeight="1" x14ac:dyDescent="0.25">
      <c r="A24" s="51" t="s">
        <v>440</v>
      </c>
      <c r="B24" s="249">
        <v>0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4">
        <v>0</v>
      </c>
      <c r="J24" s="244">
        <v>0</v>
      </c>
      <c r="K24" s="244">
        <v>0</v>
      </c>
      <c r="L24" s="244">
        <v>0</v>
      </c>
      <c r="M24" s="244">
        <v>0</v>
      </c>
      <c r="N24" s="244">
        <v>0</v>
      </c>
      <c r="O24" s="244">
        <v>0</v>
      </c>
      <c r="P24" s="244">
        <v>0</v>
      </c>
      <c r="Q24" s="244">
        <v>0</v>
      </c>
      <c r="R24" s="244">
        <v>0</v>
      </c>
      <c r="S24" s="244">
        <v>0</v>
      </c>
      <c r="T24" s="244">
        <v>0</v>
      </c>
      <c r="U24" s="244">
        <v>0</v>
      </c>
      <c r="V24" s="244">
        <v>0</v>
      </c>
      <c r="W24" s="244">
        <v>0</v>
      </c>
      <c r="DA24" s="83" t="s">
        <v>453</v>
      </c>
    </row>
    <row r="25" spans="1:105" ht="12" customHeight="1" x14ac:dyDescent="0.25">
      <c r="A25" s="99" t="s">
        <v>442</v>
      </c>
      <c r="B25" s="286"/>
      <c r="C25" s="285">
        <f t="shared" ref="C25:W25" si="4">SUM(C26:C27)</f>
        <v>0</v>
      </c>
      <c r="D25" s="285">
        <f t="shared" si="4"/>
        <v>0</v>
      </c>
      <c r="E25" s="285">
        <f t="shared" si="4"/>
        <v>28.214186942320818</v>
      </c>
      <c r="F25" s="285">
        <f t="shared" si="4"/>
        <v>14.107093471160409</v>
      </c>
      <c r="G25" s="285">
        <f t="shared" si="4"/>
        <v>0</v>
      </c>
      <c r="H25" s="285">
        <f t="shared" si="4"/>
        <v>176.03966505196922</v>
      </c>
      <c r="I25" s="285">
        <f t="shared" si="4"/>
        <v>14.107093471160409</v>
      </c>
      <c r="J25" s="285">
        <f t="shared" si="4"/>
        <v>0</v>
      </c>
      <c r="K25" s="285">
        <f t="shared" si="4"/>
        <v>0</v>
      </c>
      <c r="L25" s="285">
        <f t="shared" si="4"/>
        <v>0</v>
      </c>
      <c r="M25" s="285">
        <f t="shared" si="4"/>
        <v>0</v>
      </c>
      <c r="N25" s="285">
        <f t="shared" si="4"/>
        <v>0</v>
      </c>
      <c r="O25" s="285">
        <f t="shared" si="4"/>
        <v>98.749654298122877</v>
      </c>
      <c r="P25" s="285">
        <f t="shared" si="4"/>
        <v>42.321280413481233</v>
      </c>
      <c r="Q25" s="285">
        <f t="shared" si="4"/>
        <v>42.321280413481233</v>
      </c>
      <c r="R25" s="285">
        <f t="shared" si="4"/>
        <v>28.214186942320818</v>
      </c>
      <c r="S25" s="285">
        <f t="shared" si="4"/>
        <v>14.107093471160409</v>
      </c>
      <c r="T25" s="285">
        <f t="shared" si="4"/>
        <v>70.535467355802055</v>
      </c>
      <c r="U25" s="285">
        <f t="shared" si="4"/>
        <v>0</v>
      </c>
      <c r="V25" s="285">
        <f t="shared" si="4"/>
        <v>0</v>
      </c>
      <c r="W25" s="285">
        <f t="shared" si="4"/>
        <v>0</v>
      </c>
      <c r="DA25" s="94"/>
    </row>
    <row r="26" spans="1:105" ht="12" customHeight="1" x14ac:dyDescent="0.25">
      <c r="A26" s="44" t="s">
        <v>44</v>
      </c>
      <c r="B26" s="286">
        <v>0</v>
      </c>
      <c r="C26" s="285">
        <v>0</v>
      </c>
      <c r="D26" s="285">
        <v>0</v>
      </c>
      <c r="E26" s="285">
        <v>0</v>
      </c>
      <c r="F26" s="285">
        <v>0</v>
      </c>
      <c r="G26" s="285">
        <v>0</v>
      </c>
      <c r="H26" s="285">
        <v>6.7545433980443104</v>
      </c>
      <c r="I26" s="285">
        <v>0</v>
      </c>
      <c r="J26" s="285">
        <v>0</v>
      </c>
      <c r="K26" s="285">
        <v>0</v>
      </c>
      <c r="L26" s="285">
        <v>0</v>
      </c>
      <c r="M26" s="285">
        <v>0</v>
      </c>
      <c r="N26" s="285">
        <v>0</v>
      </c>
      <c r="O26" s="285">
        <v>0</v>
      </c>
      <c r="P26" s="285">
        <v>0</v>
      </c>
      <c r="Q26" s="285">
        <v>0</v>
      </c>
      <c r="R26" s="285">
        <v>0</v>
      </c>
      <c r="S26" s="285">
        <v>0</v>
      </c>
      <c r="T26" s="285">
        <v>0</v>
      </c>
      <c r="U26" s="285">
        <v>0</v>
      </c>
      <c r="V26" s="285">
        <v>0</v>
      </c>
      <c r="W26" s="285">
        <v>0</v>
      </c>
      <c r="DA26" s="94" t="s">
        <v>454</v>
      </c>
    </row>
    <row r="27" spans="1:105" ht="12" customHeight="1" x14ac:dyDescent="0.25">
      <c r="A27" s="44" t="s">
        <v>81</v>
      </c>
      <c r="B27" s="286">
        <v>0</v>
      </c>
      <c r="C27" s="285">
        <v>0</v>
      </c>
      <c r="D27" s="285">
        <v>0</v>
      </c>
      <c r="E27" s="285">
        <v>28.214186942320818</v>
      </c>
      <c r="F27" s="285">
        <v>14.107093471160409</v>
      </c>
      <c r="G27" s="285">
        <v>0</v>
      </c>
      <c r="H27" s="285">
        <v>169.2851216539249</v>
      </c>
      <c r="I27" s="285">
        <v>14.107093471160409</v>
      </c>
      <c r="J27" s="285">
        <v>0</v>
      </c>
      <c r="K27" s="285">
        <v>0</v>
      </c>
      <c r="L27" s="285">
        <v>0</v>
      </c>
      <c r="M27" s="285">
        <v>0</v>
      </c>
      <c r="N27" s="285">
        <v>0</v>
      </c>
      <c r="O27" s="285">
        <v>98.749654298122877</v>
      </c>
      <c r="P27" s="285">
        <v>42.321280413481233</v>
      </c>
      <c r="Q27" s="285">
        <v>42.321280413481233</v>
      </c>
      <c r="R27" s="285">
        <v>28.214186942320818</v>
      </c>
      <c r="S27" s="285">
        <v>14.107093471160409</v>
      </c>
      <c r="T27" s="285">
        <v>70.535467355802055</v>
      </c>
      <c r="U27" s="285">
        <v>0</v>
      </c>
      <c r="V27" s="285">
        <v>0</v>
      </c>
      <c r="W27" s="285">
        <v>0</v>
      </c>
      <c r="DA27" s="94" t="s">
        <v>455</v>
      </c>
    </row>
    <row r="28" spans="1:105" ht="12" customHeight="1" x14ac:dyDescent="0.25">
      <c r="A28" s="52" t="s">
        <v>445</v>
      </c>
      <c r="B28" s="250">
        <v>0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5">
        <v>0</v>
      </c>
      <c r="L28" s="245">
        <v>0</v>
      </c>
      <c r="M28" s="245">
        <v>156.92507850250271</v>
      </c>
      <c r="N28" s="245">
        <v>0</v>
      </c>
      <c r="O28" s="245">
        <v>0</v>
      </c>
      <c r="P28" s="245">
        <v>156.92507850250271</v>
      </c>
      <c r="Q28" s="245">
        <v>0</v>
      </c>
      <c r="R28" s="245">
        <v>0</v>
      </c>
      <c r="S28" s="245">
        <v>156.92507850250271</v>
      </c>
      <c r="T28" s="245">
        <v>0</v>
      </c>
      <c r="U28" s="245">
        <v>313.85015700500549</v>
      </c>
      <c r="V28" s="245">
        <v>0</v>
      </c>
      <c r="W28" s="245">
        <v>0</v>
      </c>
      <c r="DA28" s="84" t="s">
        <v>456</v>
      </c>
    </row>
    <row r="29" spans="1:105" ht="12" customHeight="1" x14ac:dyDescent="0.25">
      <c r="A29" s="108" t="s">
        <v>457</v>
      </c>
      <c r="B29" s="248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DA29" s="109"/>
    </row>
    <row r="30" spans="1:105" ht="12" customHeight="1" x14ac:dyDescent="0.25">
      <c r="A30" s="51" t="s">
        <v>440</v>
      </c>
      <c r="B30" s="249"/>
      <c r="C30" s="244">
        <f t="shared" ref="C30:W30" si="5">B18+C24-C18</f>
        <v>0</v>
      </c>
      <c r="D30" s="244">
        <f t="shared" si="5"/>
        <v>0</v>
      </c>
      <c r="E30" s="244">
        <f t="shared" si="5"/>
        <v>0</v>
      </c>
      <c r="F30" s="244">
        <f t="shared" si="5"/>
        <v>0</v>
      </c>
      <c r="G30" s="244">
        <f t="shared" si="5"/>
        <v>0</v>
      </c>
      <c r="H30" s="244">
        <f t="shared" si="5"/>
        <v>0</v>
      </c>
      <c r="I30" s="244">
        <f t="shared" si="5"/>
        <v>0</v>
      </c>
      <c r="J30" s="244">
        <f t="shared" si="5"/>
        <v>0</v>
      </c>
      <c r="K30" s="244">
        <f t="shared" si="5"/>
        <v>0</v>
      </c>
      <c r="L30" s="244">
        <f t="shared" si="5"/>
        <v>0</v>
      </c>
      <c r="M30" s="244">
        <f t="shared" si="5"/>
        <v>0</v>
      </c>
      <c r="N30" s="244">
        <f t="shared" si="5"/>
        <v>0</v>
      </c>
      <c r="O30" s="244">
        <f t="shared" si="5"/>
        <v>0</v>
      </c>
      <c r="P30" s="244">
        <f t="shared" si="5"/>
        <v>0</v>
      </c>
      <c r="Q30" s="244">
        <f t="shared" si="5"/>
        <v>0</v>
      </c>
      <c r="R30" s="244">
        <f t="shared" si="5"/>
        <v>0</v>
      </c>
      <c r="S30" s="244">
        <f t="shared" si="5"/>
        <v>0</v>
      </c>
      <c r="T30" s="244">
        <f t="shared" si="5"/>
        <v>0</v>
      </c>
      <c r="U30" s="244">
        <f t="shared" si="5"/>
        <v>0</v>
      </c>
      <c r="V30" s="244">
        <f t="shared" si="5"/>
        <v>0</v>
      </c>
      <c r="W30" s="244">
        <f t="shared" si="5"/>
        <v>0</v>
      </c>
      <c r="DA30" s="83"/>
    </row>
    <row r="31" spans="1:105" ht="12" customHeight="1" x14ac:dyDescent="0.25">
      <c r="A31" s="99" t="s">
        <v>442</v>
      </c>
      <c r="B31" s="286"/>
      <c r="C31" s="285">
        <f t="shared" ref="C31:W31" si="6">SUM(C32:C33)</f>
        <v>6.7545433980443192</v>
      </c>
      <c r="D31" s="285">
        <f t="shared" si="6"/>
        <v>0</v>
      </c>
      <c r="E31" s="285">
        <f t="shared" si="6"/>
        <v>14.10709347116034</v>
      </c>
      <c r="F31" s="285">
        <f t="shared" si="6"/>
        <v>0</v>
      </c>
      <c r="G31" s="285">
        <f t="shared" si="6"/>
        <v>0</v>
      </c>
      <c r="H31" s="285">
        <f t="shared" si="6"/>
        <v>20.861636869204702</v>
      </c>
      <c r="I31" s="285">
        <f t="shared" si="6"/>
        <v>0</v>
      </c>
      <c r="J31" s="285">
        <f t="shared" si="6"/>
        <v>0</v>
      </c>
      <c r="K31" s="285">
        <f t="shared" si="6"/>
        <v>14.107093471160397</v>
      </c>
      <c r="L31" s="285">
        <f t="shared" si="6"/>
        <v>6.754543398044305</v>
      </c>
      <c r="M31" s="285">
        <f t="shared" si="6"/>
        <v>0</v>
      </c>
      <c r="N31" s="285">
        <f t="shared" si="6"/>
        <v>14.107093471160397</v>
      </c>
      <c r="O31" s="285">
        <f t="shared" si="6"/>
        <v>0</v>
      </c>
      <c r="P31" s="285">
        <f t="shared" si="6"/>
        <v>6.7545433980443121</v>
      </c>
      <c r="Q31" s="285">
        <f t="shared" si="6"/>
        <v>14.10709347116034</v>
      </c>
      <c r="R31" s="285">
        <f t="shared" si="6"/>
        <v>0</v>
      </c>
      <c r="S31" s="285">
        <f t="shared" si="6"/>
        <v>0</v>
      </c>
      <c r="T31" s="285">
        <f t="shared" si="6"/>
        <v>20.861636869204823</v>
      </c>
      <c r="U31" s="285">
        <f t="shared" si="6"/>
        <v>0</v>
      </c>
      <c r="V31" s="285">
        <f t="shared" si="6"/>
        <v>0</v>
      </c>
      <c r="W31" s="285">
        <f t="shared" si="6"/>
        <v>14.107093471160397</v>
      </c>
      <c r="DA31" s="94"/>
    </row>
    <row r="32" spans="1:105" ht="12" customHeight="1" x14ac:dyDescent="0.25">
      <c r="A32" s="44" t="s">
        <v>44</v>
      </c>
      <c r="B32" s="286"/>
      <c r="C32" s="285">
        <f t="shared" ref="C32:W32" si="7">B20+C26-C20</f>
        <v>6.7545433980443192</v>
      </c>
      <c r="D32" s="285">
        <f t="shared" si="7"/>
        <v>0</v>
      </c>
      <c r="E32" s="285">
        <f t="shared" si="7"/>
        <v>0</v>
      </c>
      <c r="F32" s="285">
        <f t="shared" si="7"/>
        <v>0</v>
      </c>
      <c r="G32" s="285">
        <f t="shared" si="7"/>
        <v>0</v>
      </c>
      <c r="H32" s="285">
        <f t="shared" si="7"/>
        <v>6.754543398044305</v>
      </c>
      <c r="I32" s="285">
        <f t="shared" si="7"/>
        <v>0</v>
      </c>
      <c r="J32" s="285">
        <f t="shared" si="7"/>
        <v>0</v>
      </c>
      <c r="K32" s="285">
        <f t="shared" si="7"/>
        <v>0</v>
      </c>
      <c r="L32" s="285">
        <f t="shared" si="7"/>
        <v>6.754543398044305</v>
      </c>
      <c r="M32" s="285">
        <f t="shared" si="7"/>
        <v>0</v>
      </c>
      <c r="N32" s="285">
        <f t="shared" si="7"/>
        <v>0</v>
      </c>
      <c r="O32" s="285">
        <f t="shared" si="7"/>
        <v>0</v>
      </c>
      <c r="P32" s="285">
        <f t="shared" si="7"/>
        <v>6.7545433980443121</v>
      </c>
      <c r="Q32" s="285">
        <f t="shared" si="7"/>
        <v>0</v>
      </c>
      <c r="R32" s="285">
        <f t="shared" si="7"/>
        <v>0</v>
      </c>
      <c r="S32" s="285">
        <f t="shared" si="7"/>
        <v>0</v>
      </c>
      <c r="T32" s="285">
        <f t="shared" si="7"/>
        <v>6.7545433980443121</v>
      </c>
      <c r="U32" s="285">
        <f t="shared" si="7"/>
        <v>0</v>
      </c>
      <c r="V32" s="285">
        <f t="shared" si="7"/>
        <v>0</v>
      </c>
      <c r="W32" s="285">
        <f t="shared" si="7"/>
        <v>0</v>
      </c>
      <c r="DA32" s="94"/>
    </row>
    <row r="33" spans="1:105" ht="12" customHeight="1" x14ac:dyDescent="0.25">
      <c r="A33" s="44" t="s">
        <v>81</v>
      </c>
      <c r="B33" s="286"/>
      <c r="C33" s="285">
        <f t="shared" ref="C33:W33" si="8">B21+C27-C21</f>
        <v>0</v>
      </c>
      <c r="D33" s="285">
        <f t="shared" si="8"/>
        <v>0</v>
      </c>
      <c r="E33" s="285">
        <f t="shared" si="8"/>
        <v>14.10709347116034</v>
      </c>
      <c r="F33" s="285">
        <f t="shared" si="8"/>
        <v>0</v>
      </c>
      <c r="G33" s="285">
        <f t="shared" si="8"/>
        <v>0</v>
      </c>
      <c r="H33" s="285">
        <f t="shared" si="8"/>
        <v>14.107093471160397</v>
      </c>
      <c r="I33" s="285">
        <f t="shared" si="8"/>
        <v>0</v>
      </c>
      <c r="J33" s="285">
        <f t="shared" si="8"/>
        <v>0</v>
      </c>
      <c r="K33" s="285">
        <f t="shared" si="8"/>
        <v>14.107093471160397</v>
      </c>
      <c r="L33" s="285">
        <f t="shared" si="8"/>
        <v>0</v>
      </c>
      <c r="M33" s="285">
        <f t="shared" si="8"/>
        <v>0</v>
      </c>
      <c r="N33" s="285">
        <f t="shared" si="8"/>
        <v>14.107093471160397</v>
      </c>
      <c r="O33" s="285">
        <f t="shared" si="8"/>
        <v>0</v>
      </c>
      <c r="P33" s="285">
        <f t="shared" si="8"/>
        <v>0</v>
      </c>
      <c r="Q33" s="285">
        <f t="shared" si="8"/>
        <v>14.10709347116034</v>
      </c>
      <c r="R33" s="285">
        <f t="shared" si="8"/>
        <v>0</v>
      </c>
      <c r="S33" s="285">
        <f t="shared" si="8"/>
        <v>0</v>
      </c>
      <c r="T33" s="285">
        <f t="shared" si="8"/>
        <v>14.10709347116051</v>
      </c>
      <c r="U33" s="285">
        <f t="shared" si="8"/>
        <v>0</v>
      </c>
      <c r="V33" s="285">
        <f t="shared" si="8"/>
        <v>0</v>
      </c>
      <c r="W33" s="285">
        <f t="shared" si="8"/>
        <v>14.107093471160397</v>
      </c>
      <c r="DA33" s="94"/>
    </row>
    <row r="34" spans="1:105" ht="12" customHeight="1" x14ac:dyDescent="0.25">
      <c r="A34" s="52" t="s">
        <v>445</v>
      </c>
      <c r="B34" s="250"/>
      <c r="C34" s="245">
        <f t="shared" ref="C34:W34" si="9">B22+C28-C22</f>
        <v>0</v>
      </c>
      <c r="D34" s="245">
        <f t="shared" si="9"/>
        <v>0</v>
      </c>
      <c r="E34" s="245">
        <f t="shared" si="9"/>
        <v>156.92507850250308</v>
      </c>
      <c r="F34" s="245">
        <f t="shared" si="9"/>
        <v>0</v>
      </c>
      <c r="G34" s="245">
        <f t="shared" si="9"/>
        <v>0</v>
      </c>
      <c r="H34" s="245">
        <f t="shared" si="9"/>
        <v>156.92507850250286</v>
      </c>
      <c r="I34" s="245">
        <f t="shared" si="9"/>
        <v>0</v>
      </c>
      <c r="J34" s="245">
        <f t="shared" si="9"/>
        <v>156.92507850250308</v>
      </c>
      <c r="K34" s="245">
        <f t="shared" si="9"/>
        <v>0</v>
      </c>
      <c r="L34" s="245">
        <f t="shared" si="9"/>
        <v>0</v>
      </c>
      <c r="M34" s="245">
        <f t="shared" si="9"/>
        <v>156.92507850250263</v>
      </c>
      <c r="N34" s="245">
        <f t="shared" si="9"/>
        <v>0</v>
      </c>
      <c r="O34" s="245">
        <f t="shared" si="9"/>
        <v>0</v>
      </c>
      <c r="P34" s="245">
        <f t="shared" si="9"/>
        <v>156.92507850250263</v>
      </c>
      <c r="Q34" s="245">
        <f t="shared" si="9"/>
        <v>0</v>
      </c>
      <c r="R34" s="245">
        <f t="shared" si="9"/>
        <v>0</v>
      </c>
      <c r="S34" s="245">
        <f t="shared" si="9"/>
        <v>156.92507850250263</v>
      </c>
      <c r="T34" s="245">
        <f t="shared" si="9"/>
        <v>0</v>
      </c>
      <c r="U34" s="245">
        <f t="shared" si="9"/>
        <v>156.9250785025024</v>
      </c>
      <c r="V34" s="245">
        <f t="shared" si="9"/>
        <v>0</v>
      </c>
      <c r="W34" s="245">
        <f t="shared" si="9"/>
        <v>0</v>
      </c>
      <c r="DA34" s="84"/>
    </row>
    <row r="35" spans="1:105" ht="12" customHeight="1" x14ac:dyDescent="0.25">
      <c r="A35" s="30" t="s">
        <v>458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DA35" s="112"/>
    </row>
    <row r="36" spans="1:105" ht="12" customHeight="1" x14ac:dyDescent="0.25">
      <c r="A36" s="50" t="s">
        <v>440</v>
      </c>
      <c r="B36" s="244">
        <f t="shared" ref="B36:W36" si="10">B18-B11</f>
        <v>0</v>
      </c>
      <c r="C36" s="244">
        <f t="shared" si="10"/>
        <v>0</v>
      </c>
      <c r="D36" s="244">
        <f t="shared" si="10"/>
        <v>0</v>
      </c>
      <c r="E36" s="244">
        <f t="shared" si="10"/>
        <v>0</v>
      </c>
      <c r="F36" s="244">
        <f t="shared" si="10"/>
        <v>0</v>
      </c>
      <c r="G36" s="244">
        <f t="shared" si="10"/>
        <v>0</v>
      </c>
      <c r="H36" s="244">
        <f t="shared" si="10"/>
        <v>0</v>
      </c>
      <c r="I36" s="244">
        <f t="shared" si="10"/>
        <v>0</v>
      </c>
      <c r="J36" s="244">
        <f t="shared" si="10"/>
        <v>0</v>
      </c>
      <c r="K36" s="244">
        <f t="shared" si="10"/>
        <v>0</v>
      </c>
      <c r="L36" s="244">
        <f t="shared" si="10"/>
        <v>0</v>
      </c>
      <c r="M36" s="244">
        <f t="shared" si="10"/>
        <v>0</v>
      </c>
      <c r="N36" s="244">
        <f t="shared" si="10"/>
        <v>0</v>
      </c>
      <c r="O36" s="244">
        <f t="shared" si="10"/>
        <v>0</v>
      </c>
      <c r="P36" s="244">
        <f t="shared" si="10"/>
        <v>0</v>
      </c>
      <c r="Q36" s="244">
        <f t="shared" si="10"/>
        <v>0</v>
      </c>
      <c r="R36" s="244">
        <f t="shared" si="10"/>
        <v>0</v>
      </c>
      <c r="S36" s="244">
        <f t="shared" si="10"/>
        <v>0</v>
      </c>
      <c r="T36" s="244">
        <f t="shared" si="10"/>
        <v>0</v>
      </c>
      <c r="U36" s="244">
        <f t="shared" si="10"/>
        <v>0</v>
      </c>
      <c r="V36" s="244">
        <f t="shared" si="10"/>
        <v>0</v>
      </c>
      <c r="W36" s="244">
        <f t="shared" si="10"/>
        <v>0</v>
      </c>
      <c r="DA36" s="83"/>
    </row>
    <row r="37" spans="1:105" ht="12" customHeight="1" x14ac:dyDescent="0.25">
      <c r="A37" s="107" t="s">
        <v>442</v>
      </c>
      <c r="B37" s="285">
        <f t="shared" ref="B37:W37" si="11">SUM(B38:B39)</f>
        <v>50.46595174568472</v>
      </c>
      <c r="C37" s="285">
        <f t="shared" si="11"/>
        <v>38.443142149744205</v>
      </c>
      <c r="D37" s="285">
        <f t="shared" si="11"/>
        <v>26.043008326093599</v>
      </c>
      <c r="E37" s="285">
        <f t="shared" si="11"/>
        <v>35.359101797254077</v>
      </c>
      <c r="F37" s="285">
        <f t="shared" si="11"/>
        <v>31.547195268414498</v>
      </c>
      <c r="G37" s="285">
        <f t="shared" si="11"/>
        <v>25.438695268414499</v>
      </c>
      <c r="H37" s="285">
        <f t="shared" si="11"/>
        <v>31.901223451179014</v>
      </c>
      <c r="I37" s="285">
        <f t="shared" si="11"/>
        <v>32.289316922339367</v>
      </c>
      <c r="J37" s="285">
        <f t="shared" si="11"/>
        <v>69.711316922339392</v>
      </c>
      <c r="K37" s="285">
        <f t="shared" si="11"/>
        <v>223.35622345117901</v>
      </c>
      <c r="L37" s="285">
        <f t="shared" si="11"/>
        <v>187.69568005313468</v>
      </c>
      <c r="M37" s="285">
        <f t="shared" si="11"/>
        <v>173.70168005313468</v>
      </c>
      <c r="N37" s="285">
        <f t="shared" si="11"/>
        <v>149.78958658197428</v>
      </c>
      <c r="O37" s="285">
        <f t="shared" si="11"/>
        <v>78.552240880097173</v>
      </c>
      <c r="P37" s="285">
        <f t="shared" si="11"/>
        <v>71.982977895534077</v>
      </c>
      <c r="Q37" s="285">
        <f t="shared" si="11"/>
        <v>82.427164837854946</v>
      </c>
      <c r="R37" s="285">
        <f t="shared" si="11"/>
        <v>81.211351780175733</v>
      </c>
      <c r="S37" s="285">
        <f t="shared" si="11"/>
        <v>81.653445251336166</v>
      </c>
      <c r="T37" s="285">
        <f t="shared" si="11"/>
        <v>77.271275737933408</v>
      </c>
      <c r="U37" s="285">
        <f t="shared" si="11"/>
        <v>117.93427573793342</v>
      </c>
      <c r="V37" s="285">
        <f t="shared" si="11"/>
        <v>217.33027573793345</v>
      </c>
      <c r="W37" s="285">
        <f t="shared" si="11"/>
        <v>96.944182266773041</v>
      </c>
      <c r="DA37" s="94"/>
    </row>
    <row r="38" spans="1:105" ht="12" customHeight="1" x14ac:dyDescent="0.25">
      <c r="A38" s="99" t="s">
        <v>44</v>
      </c>
      <c r="B38" s="285">
        <f t="shared" ref="B38:W38" si="12">B20-B13</f>
        <v>22.024517241379314</v>
      </c>
      <c r="C38" s="285">
        <f t="shared" si="12"/>
        <v>17.487973843334998</v>
      </c>
      <c r="D38" s="285">
        <f t="shared" si="12"/>
        <v>13.085973843334997</v>
      </c>
      <c r="E38" s="285">
        <f t="shared" si="12"/>
        <v>16.839973843334995</v>
      </c>
      <c r="F38" s="285">
        <f t="shared" si="12"/>
        <v>16.403973843334995</v>
      </c>
      <c r="G38" s="285">
        <f t="shared" si="12"/>
        <v>7.7029738433349948</v>
      </c>
      <c r="H38" s="285">
        <f t="shared" si="12"/>
        <v>4.590973843335</v>
      </c>
      <c r="I38" s="285">
        <f t="shared" si="12"/>
        <v>7.7429738433349939</v>
      </c>
      <c r="J38" s="285">
        <f t="shared" si="12"/>
        <v>14.667973843334998</v>
      </c>
      <c r="K38" s="285">
        <f t="shared" si="12"/>
        <v>62.210973843334997</v>
      </c>
      <c r="L38" s="285">
        <f t="shared" si="12"/>
        <v>55.456430445290692</v>
      </c>
      <c r="M38" s="285">
        <f t="shared" si="12"/>
        <v>55.456430445290692</v>
      </c>
      <c r="N38" s="285">
        <f t="shared" si="12"/>
        <v>55.456430445290692</v>
      </c>
      <c r="O38" s="285">
        <f t="shared" si="12"/>
        <v>55.456430445290692</v>
      </c>
      <c r="P38" s="285">
        <f t="shared" si="12"/>
        <v>48.70188704724638</v>
      </c>
      <c r="Q38" s="285">
        <f t="shared" si="12"/>
        <v>48.70188704724638</v>
      </c>
      <c r="R38" s="285">
        <f t="shared" si="12"/>
        <v>48.70188704724638</v>
      </c>
      <c r="S38" s="285">
        <f t="shared" si="12"/>
        <v>48.70188704724638</v>
      </c>
      <c r="T38" s="285">
        <f t="shared" si="12"/>
        <v>41.947343649202068</v>
      </c>
      <c r="U38" s="285">
        <f t="shared" si="12"/>
        <v>41.947343649202068</v>
      </c>
      <c r="V38" s="285">
        <f t="shared" si="12"/>
        <v>41.947343649202068</v>
      </c>
      <c r="W38" s="285">
        <f t="shared" si="12"/>
        <v>41.947343649202068</v>
      </c>
      <c r="DA38" s="94"/>
    </row>
    <row r="39" spans="1:105" ht="12" customHeight="1" x14ac:dyDescent="0.25">
      <c r="A39" s="99" t="s">
        <v>81</v>
      </c>
      <c r="B39" s="285">
        <f t="shared" ref="B39:W39" si="13">B21-B14</f>
        <v>28.441434504305406</v>
      </c>
      <c r="C39" s="285">
        <f t="shared" si="13"/>
        <v>20.955168306409206</v>
      </c>
      <c r="D39" s="285">
        <f t="shared" si="13"/>
        <v>12.957034482758601</v>
      </c>
      <c r="E39" s="285">
        <f t="shared" si="13"/>
        <v>18.519127953919082</v>
      </c>
      <c r="F39" s="285">
        <f t="shared" si="13"/>
        <v>15.143221425079503</v>
      </c>
      <c r="G39" s="285">
        <f t="shared" si="13"/>
        <v>17.735721425079504</v>
      </c>
      <c r="H39" s="285">
        <f t="shared" si="13"/>
        <v>27.310249607844014</v>
      </c>
      <c r="I39" s="285">
        <f t="shared" si="13"/>
        <v>24.546343079004373</v>
      </c>
      <c r="J39" s="285">
        <f t="shared" si="13"/>
        <v>55.043343079004387</v>
      </c>
      <c r="K39" s="285">
        <f t="shared" si="13"/>
        <v>161.14524960784399</v>
      </c>
      <c r="L39" s="285">
        <f t="shared" si="13"/>
        <v>132.23924960784399</v>
      </c>
      <c r="M39" s="285">
        <f t="shared" si="13"/>
        <v>118.24524960784399</v>
      </c>
      <c r="N39" s="285">
        <f t="shared" si="13"/>
        <v>94.333156136683584</v>
      </c>
      <c r="O39" s="285">
        <f t="shared" si="13"/>
        <v>23.095810434806481</v>
      </c>
      <c r="P39" s="285">
        <f t="shared" si="13"/>
        <v>23.281090848287704</v>
      </c>
      <c r="Q39" s="285">
        <f t="shared" si="13"/>
        <v>33.725277790608573</v>
      </c>
      <c r="R39" s="285">
        <f t="shared" si="13"/>
        <v>32.509464732929359</v>
      </c>
      <c r="S39" s="285">
        <f t="shared" si="13"/>
        <v>32.951558204089793</v>
      </c>
      <c r="T39" s="285">
        <f t="shared" si="13"/>
        <v>35.32393208873134</v>
      </c>
      <c r="U39" s="285">
        <f t="shared" si="13"/>
        <v>75.986932088731351</v>
      </c>
      <c r="V39" s="285">
        <f t="shared" si="13"/>
        <v>175.38293208873137</v>
      </c>
      <c r="W39" s="285">
        <f t="shared" si="13"/>
        <v>54.996838617570972</v>
      </c>
      <c r="DA39" s="94"/>
    </row>
    <row r="40" spans="1:105" ht="12" customHeight="1" x14ac:dyDescent="0.25">
      <c r="A40" s="49" t="s">
        <v>445</v>
      </c>
      <c r="B40" s="245">
        <f t="shared" ref="B40:W40" si="14">B22-B15</f>
        <v>611.24153103448293</v>
      </c>
      <c r="C40" s="245">
        <f t="shared" si="14"/>
        <v>593.81294770115005</v>
      </c>
      <c r="D40" s="245">
        <f t="shared" si="14"/>
        <v>607.9763643678159</v>
      </c>
      <c r="E40" s="245">
        <f t="shared" si="14"/>
        <v>452.07355253197989</v>
      </c>
      <c r="F40" s="245">
        <f t="shared" si="14"/>
        <v>403.74706919864593</v>
      </c>
      <c r="G40" s="245">
        <f t="shared" si="14"/>
        <v>417.57553586531299</v>
      </c>
      <c r="H40" s="245">
        <f t="shared" si="14"/>
        <v>271.41285736280997</v>
      </c>
      <c r="I40" s="245">
        <f t="shared" si="14"/>
        <v>286.50485736281007</v>
      </c>
      <c r="J40" s="245">
        <f t="shared" si="14"/>
        <v>133.70707052697389</v>
      </c>
      <c r="K40" s="245">
        <f t="shared" si="14"/>
        <v>188.26936219364097</v>
      </c>
      <c r="L40" s="245">
        <f t="shared" si="14"/>
        <v>316.58059552697409</v>
      </c>
      <c r="M40" s="245">
        <f t="shared" si="14"/>
        <v>159.70036219364101</v>
      </c>
      <c r="N40" s="245">
        <f t="shared" si="14"/>
        <v>171.85019552697395</v>
      </c>
      <c r="O40" s="245">
        <f t="shared" si="14"/>
        <v>267.98569552697404</v>
      </c>
      <c r="P40" s="245">
        <f t="shared" si="14"/>
        <v>129.80402886030697</v>
      </c>
      <c r="Q40" s="245">
        <f t="shared" si="14"/>
        <v>121.62386219364089</v>
      </c>
      <c r="R40" s="245">
        <f t="shared" si="14"/>
        <v>178.58252886030709</v>
      </c>
      <c r="S40" s="245">
        <f t="shared" si="14"/>
        <v>89.142862193640894</v>
      </c>
      <c r="T40" s="245">
        <f t="shared" si="14"/>
        <v>124.65287886030706</v>
      </c>
      <c r="U40" s="245">
        <f t="shared" si="14"/>
        <v>176.21885736281001</v>
      </c>
      <c r="V40" s="245">
        <f t="shared" si="14"/>
        <v>201.98325526108715</v>
      </c>
      <c r="W40" s="245">
        <f t="shared" si="14"/>
        <v>149.86101778735815</v>
      </c>
      <c r="DA40" s="84"/>
    </row>
    <row r="41" spans="1:105" ht="12" customHeight="1" x14ac:dyDescent="0.25">
      <c r="A41" s="4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3">
        <v>625.06173688736021</v>
      </c>
      <c r="C43" s="213">
        <v>646.18116938950993</v>
      </c>
      <c r="D43" s="213">
        <v>602.86981943250214</v>
      </c>
      <c r="E43" s="213">
        <v>594.24032674118644</v>
      </c>
      <c r="F43" s="213">
        <v>573.04376612209808</v>
      </c>
      <c r="G43" s="213">
        <v>543.58263112639725</v>
      </c>
      <c r="H43" s="213">
        <v>554.4470335339638</v>
      </c>
      <c r="I43" s="213">
        <v>554.38589853826306</v>
      </c>
      <c r="J43" s="213">
        <v>501.9472914875322</v>
      </c>
      <c r="K43" s="213">
        <v>413.78357695614778</v>
      </c>
      <c r="L43" s="213">
        <v>360.7777300085985</v>
      </c>
      <c r="M43" s="213">
        <v>402.30980223559749</v>
      </c>
      <c r="N43" s="213">
        <v>409.39750644883918</v>
      </c>
      <c r="O43" s="213">
        <v>406.13834909716252</v>
      </c>
      <c r="P43" s="213">
        <v>421.36577815993121</v>
      </c>
      <c r="Q43" s="213">
        <v>432.73465176268269</v>
      </c>
      <c r="R43" s="213">
        <v>437.28108340498699</v>
      </c>
      <c r="S43" s="213">
        <v>470.69664660361138</v>
      </c>
      <c r="T43" s="213">
        <v>484.28839208942401</v>
      </c>
      <c r="U43" s="213">
        <v>506.42287188306102</v>
      </c>
      <c r="V43" s="213">
        <v>470.10335339638863</v>
      </c>
      <c r="W43" s="213">
        <v>479.19509888220119</v>
      </c>
      <c r="DA43" s="109" t="s">
        <v>459</v>
      </c>
    </row>
    <row r="44" spans="1:105" ht="12" customHeight="1" x14ac:dyDescent="0.25">
      <c r="A44" s="24" t="s">
        <v>30</v>
      </c>
      <c r="B44" s="216">
        <v>79.34419604471195</v>
      </c>
      <c r="C44" s="216">
        <v>94.903267411865855</v>
      </c>
      <c r="D44" s="216">
        <v>65.750816852966466</v>
      </c>
      <c r="E44" s="216">
        <v>53.132502149613067</v>
      </c>
      <c r="F44" s="216">
        <v>29.36835769561478</v>
      </c>
      <c r="G44" s="216">
        <v>2.5035253654342222</v>
      </c>
      <c r="H44" s="216">
        <v>2.572055030094583</v>
      </c>
      <c r="I44" s="216">
        <v>16.32338779019776</v>
      </c>
      <c r="J44" s="216">
        <v>16.879879621668099</v>
      </c>
      <c r="K44" s="216">
        <v>2.6270851246775582</v>
      </c>
      <c r="L44" s="216">
        <v>3.9108340498710228</v>
      </c>
      <c r="M44" s="216">
        <v>10.454514187446261</v>
      </c>
      <c r="N44" s="216">
        <v>9.3617368873602747</v>
      </c>
      <c r="O44" s="216">
        <v>5.3478073946689584</v>
      </c>
      <c r="P44" s="216">
        <v>6.1775580395528813</v>
      </c>
      <c r="Q44" s="216">
        <v>7.326225279449698</v>
      </c>
      <c r="R44" s="216">
        <v>5.6577815993121243</v>
      </c>
      <c r="S44" s="216">
        <v>9.068185726569217</v>
      </c>
      <c r="T44" s="216">
        <v>19.985554600171969</v>
      </c>
      <c r="U44" s="216">
        <v>35.080825451418747</v>
      </c>
      <c r="V44" s="216">
        <v>24.055889939810829</v>
      </c>
      <c r="W44" s="216">
        <v>24.930696474634569</v>
      </c>
      <c r="DA44" s="85" t="s">
        <v>460</v>
      </c>
    </row>
    <row r="45" spans="1:105" ht="12" customHeight="1" x14ac:dyDescent="0.25">
      <c r="A45" s="14" t="s">
        <v>31</v>
      </c>
      <c r="B45" s="207">
        <f t="shared" ref="B45:W45" si="15">B46+B47+B48+B49+B50</f>
        <v>20.801117798796209</v>
      </c>
      <c r="C45" s="207">
        <f t="shared" si="15"/>
        <v>18.911865864144449</v>
      </c>
      <c r="D45" s="207">
        <f t="shared" si="15"/>
        <v>14.887274290627687</v>
      </c>
      <c r="E45" s="207">
        <f t="shared" si="15"/>
        <v>11.930352536543422</v>
      </c>
      <c r="F45" s="207">
        <f t="shared" si="15"/>
        <v>15.847463456577817</v>
      </c>
      <c r="G45" s="207">
        <f t="shared" si="15"/>
        <v>14.887274290627687</v>
      </c>
      <c r="H45" s="207">
        <f t="shared" si="15"/>
        <v>14.887274290627687</v>
      </c>
      <c r="I45" s="207">
        <f t="shared" si="15"/>
        <v>9.0976784178847812</v>
      </c>
      <c r="J45" s="207">
        <f t="shared" si="15"/>
        <v>9.0976784178847812</v>
      </c>
      <c r="K45" s="207">
        <f t="shared" si="15"/>
        <v>9.0570077386070498</v>
      </c>
      <c r="L45" s="207">
        <f t="shared" si="15"/>
        <v>9.1358555460017179</v>
      </c>
      <c r="M45" s="207">
        <f t="shared" si="15"/>
        <v>8.1016337059329295</v>
      </c>
      <c r="N45" s="207">
        <f t="shared" si="15"/>
        <v>7.0029234737747199</v>
      </c>
      <c r="O45" s="207">
        <f t="shared" si="15"/>
        <v>7.0029234737747199</v>
      </c>
      <c r="P45" s="207">
        <f t="shared" si="15"/>
        <v>6.0475494411006006</v>
      </c>
      <c r="Q45" s="207">
        <f t="shared" si="15"/>
        <v>5.9472055030094584</v>
      </c>
      <c r="R45" s="207">
        <f t="shared" si="15"/>
        <v>9.8404987102321577</v>
      </c>
      <c r="S45" s="207">
        <f t="shared" si="15"/>
        <v>16.130868443680139</v>
      </c>
      <c r="T45" s="207">
        <f t="shared" si="15"/>
        <v>11.326655202063627</v>
      </c>
      <c r="U45" s="207">
        <f t="shared" si="15"/>
        <v>12.735941530524505</v>
      </c>
      <c r="V45" s="207">
        <f t="shared" si="15"/>
        <v>11.183748925193465</v>
      </c>
      <c r="W45" s="207">
        <f t="shared" si="15"/>
        <v>8.2277730008598464</v>
      </c>
      <c r="DA45" s="71"/>
    </row>
    <row r="46" spans="1:105" ht="12" customHeight="1" x14ac:dyDescent="0.25">
      <c r="A46" s="18" t="s">
        <v>32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DA46" s="71" t="s">
        <v>461</v>
      </c>
    </row>
    <row r="47" spans="1:105" ht="12" customHeight="1" x14ac:dyDescent="0.25">
      <c r="A47" s="18" t="s">
        <v>33</v>
      </c>
      <c r="B47" s="207">
        <v>1.129750644883921</v>
      </c>
      <c r="C47" s="207">
        <v>2.259501289767841</v>
      </c>
      <c r="D47" s="207">
        <v>1.129750644883921</v>
      </c>
      <c r="E47" s="207">
        <v>1.129750644883921</v>
      </c>
      <c r="F47" s="207">
        <v>1.129750644883921</v>
      </c>
      <c r="G47" s="207">
        <v>1.129750644883921</v>
      </c>
      <c r="H47" s="207">
        <v>1.129750644883921</v>
      </c>
      <c r="I47" s="207">
        <v>1.129750644883921</v>
      </c>
      <c r="J47" s="207">
        <v>1.129750644883921</v>
      </c>
      <c r="K47" s="207">
        <v>1.098710232158211</v>
      </c>
      <c r="L47" s="207">
        <v>1.098710232158211</v>
      </c>
      <c r="M47" s="207">
        <v>1.098710232158211</v>
      </c>
      <c r="N47" s="207">
        <v>0</v>
      </c>
      <c r="O47" s="207">
        <v>0</v>
      </c>
      <c r="P47" s="207">
        <v>0</v>
      </c>
      <c r="Q47" s="207">
        <v>0</v>
      </c>
      <c r="R47" s="207">
        <v>0</v>
      </c>
      <c r="S47" s="207">
        <v>0.63611349957007735</v>
      </c>
      <c r="T47" s="207">
        <v>0.64711951848667237</v>
      </c>
      <c r="U47" s="207">
        <v>0.63834909716251076</v>
      </c>
      <c r="V47" s="207">
        <v>0.5921754084264832</v>
      </c>
      <c r="W47" s="207">
        <v>0.72622527944969895</v>
      </c>
      <c r="DA47" s="71" t="s">
        <v>462</v>
      </c>
    </row>
    <row r="48" spans="1:105" ht="12" customHeight="1" x14ac:dyDescent="0.25">
      <c r="A48" s="18" t="s">
        <v>69</v>
      </c>
      <c r="B48" s="207">
        <v>6.1622527944969896</v>
      </c>
      <c r="C48" s="207">
        <v>4.1081685296646597</v>
      </c>
      <c r="D48" s="207">
        <v>4.1081685296646597</v>
      </c>
      <c r="E48" s="207">
        <v>3.0810834049871021</v>
      </c>
      <c r="F48" s="207">
        <v>4.1081685296646597</v>
      </c>
      <c r="G48" s="207">
        <v>4.1081685296646597</v>
      </c>
      <c r="H48" s="207">
        <v>4.1081685296646597</v>
      </c>
      <c r="I48" s="207">
        <v>4.1081685296646597</v>
      </c>
      <c r="J48" s="207">
        <v>4.1081685296646597</v>
      </c>
      <c r="K48" s="207">
        <v>4.1368013757523636</v>
      </c>
      <c r="L48" s="207">
        <v>5.171023215821152</v>
      </c>
      <c r="M48" s="207">
        <v>4.1368013757523636</v>
      </c>
      <c r="N48" s="207">
        <v>4.1368013757523636</v>
      </c>
      <c r="O48" s="207">
        <v>4.1368013757523636</v>
      </c>
      <c r="P48" s="207">
        <v>4.1368013757523636</v>
      </c>
      <c r="Q48" s="207">
        <v>3.0810834049871021</v>
      </c>
      <c r="R48" s="207">
        <v>4.1081685296646597</v>
      </c>
      <c r="S48" s="207">
        <v>4.3669819432502148</v>
      </c>
      <c r="T48" s="207">
        <v>4.4594153052450558</v>
      </c>
      <c r="U48" s="207">
        <v>5.1064488392089418</v>
      </c>
      <c r="V48" s="207">
        <v>2.520378331900258</v>
      </c>
      <c r="W48" s="207">
        <v>1.35262252794497</v>
      </c>
      <c r="DA48" s="71" t="s">
        <v>463</v>
      </c>
    </row>
    <row r="49" spans="1:105" ht="12" customHeight="1" x14ac:dyDescent="0.25">
      <c r="A49" s="18" t="s">
        <v>70</v>
      </c>
      <c r="B49" s="207">
        <v>13.5091143594153</v>
      </c>
      <c r="C49" s="207">
        <v>12.544196044711949</v>
      </c>
      <c r="D49" s="207">
        <v>9.6493551160791053</v>
      </c>
      <c r="E49" s="207">
        <v>7.7195184866723991</v>
      </c>
      <c r="F49" s="207">
        <v>9.6493551160791053</v>
      </c>
      <c r="G49" s="207">
        <v>9.6493551160791053</v>
      </c>
      <c r="H49" s="207">
        <v>9.6493551160791053</v>
      </c>
      <c r="I49" s="207">
        <v>3.8597592433362</v>
      </c>
      <c r="J49" s="207">
        <v>3.8597592433362</v>
      </c>
      <c r="K49" s="207">
        <v>3.8214961306964752</v>
      </c>
      <c r="L49" s="207">
        <v>2.8661220980223558</v>
      </c>
      <c r="M49" s="207">
        <v>2.8661220980223558</v>
      </c>
      <c r="N49" s="207">
        <v>2.8661220980223558</v>
      </c>
      <c r="O49" s="207">
        <v>2.8661220980223558</v>
      </c>
      <c r="P49" s="207">
        <v>1.9107480653482369</v>
      </c>
      <c r="Q49" s="207">
        <v>2.8661220980223558</v>
      </c>
      <c r="R49" s="207">
        <v>5.732330180567498</v>
      </c>
      <c r="S49" s="207">
        <v>11.06620808254514</v>
      </c>
      <c r="T49" s="207">
        <v>6.1575236457437654</v>
      </c>
      <c r="U49" s="207">
        <v>6.9742046431642297</v>
      </c>
      <c r="V49" s="207">
        <v>8.0570937231298352</v>
      </c>
      <c r="W49" s="207">
        <v>6.1331040412725706</v>
      </c>
      <c r="DA49" s="71" t="s">
        <v>464</v>
      </c>
    </row>
    <row r="50" spans="1:105" ht="12" customHeight="1" x14ac:dyDescent="0.25">
      <c r="A50" s="18" t="s">
        <v>34</v>
      </c>
      <c r="B50" s="207">
        <v>0</v>
      </c>
      <c r="C50" s="207">
        <v>0</v>
      </c>
      <c r="D50" s="207">
        <v>0</v>
      </c>
      <c r="E50" s="207">
        <v>0</v>
      </c>
      <c r="F50" s="207">
        <v>0.96018916595012893</v>
      </c>
      <c r="G50" s="207">
        <v>0</v>
      </c>
      <c r="H50" s="207">
        <v>0</v>
      </c>
      <c r="I50" s="207">
        <v>0</v>
      </c>
      <c r="J50" s="207">
        <v>0</v>
      </c>
      <c r="K50" s="207">
        <v>0</v>
      </c>
      <c r="L50" s="207">
        <v>0</v>
      </c>
      <c r="M50" s="207">
        <v>0</v>
      </c>
      <c r="N50" s="207">
        <v>0</v>
      </c>
      <c r="O50" s="207">
        <v>0</v>
      </c>
      <c r="P50" s="207">
        <v>0</v>
      </c>
      <c r="Q50" s="207">
        <v>0</v>
      </c>
      <c r="R50" s="207">
        <v>0</v>
      </c>
      <c r="S50" s="207">
        <v>6.1564918314703357E-2</v>
      </c>
      <c r="T50" s="207">
        <v>6.2596732588134127E-2</v>
      </c>
      <c r="U50" s="207">
        <v>1.6938950988822012E-2</v>
      </c>
      <c r="V50" s="207">
        <v>1.4101461736887359E-2</v>
      </c>
      <c r="W50" s="207">
        <v>1.5821152192605329E-2</v>
      </c>
      <c r="DA50" s="71" t="s">
        <v>465</v>
      </c>
    </row>
    <row r="51" spans="1:105" ht="12" customHeight="1" x14ac:dyDescent="0.25">
      <c r="A51" s="14" t="s">
        <v>35</v>
      </c>
      <c r="B51" s="207">
        <f t="shared" ref="B51:W51" si="16">B52+B53</f>
        <v>193.03525365434217</v>
      </c>
      <c r="C51" s="207">
        <f t="shared" si="16"/>
        <v>197.06457437661226</v>
      </c>
      <c r="D51" s="207">
        <f t="shared" si="16"/>
        <v>198.91083404987103</v>
      </c>
      <c r="E51" s="207">
        <f t="shared" si="16"/>
        <v>200.79776440240755</v>
      </c>
      <c r="F51" s="207">
        <f t="shared" si="16"/>
        <v>195.01049011177992</v>
      </c>
      <c r="G51" s="207">
        <f t="shared" si="16"/>
        <v>177.33826311263971</v>
      </c>
      <c r="H51" s="207">
        <f t="shared" si="16"/>
        <v>187.03069647463457</v>
      </c>
      <c r="I51" s="207">
        <f t="shared" si="16"/>
        <v>183.65098882201198</v>
      </c>
      <c r="J51" s="207">
        <f t="shared" si="16"/>
        <v>185.26560619088565</v>
      </c>
      <c r="K51" s="207">
        <f t="shared" si="16"/>
        <v>165.55606190885635</v>
      </c>
      <c r="L51" s="207">
        <f t="shared" si="16"/>
        <v>167.16827171109202</v>
      </c>
      <c r="M51" s="207">
        <f t="shared" si="16"/>
        <v>183.32854686156492</v>
      </c>
      <c r="N51" s="207">
        <f t="shared" si="16"/>
        <v>187.74961306964744</v>
      </c>
      <c r="O51" s="207">
        <f t="shared" si="16"/>
        <v>186.48847807394671</v>
      </c>
      <c r="P51" s="207">
        <f t="shared" si="16"/>
        <v>197.67128116938949</v>
      </c>
      <c r="Q51" s="207">
        <f t="shared" si="16"/>
        <v>205.120894239037</v>
      </c>
      <c r="R51" s="207">
        <f t="shared" si="16"/>
        <v>202.5699914015477</v>
      </c>
      <c r="S51" s="207">
        <f t="shared" si="16"/>
        <v>214.41315563198623</v>
      </c>
      <c r="T51" s="207">
        <f t="shared" si="16"/>
        <v>225.08512467755804</v>
      </c>
      <c r="U51" s="207">
        <f t="shared" si="16"/>
        <v>221.70412725709366</v>
      </c>
      <c r="V51" s="207">
        <f t="shared" si="16"/>
        <v>215.9429922613929</v>
      </c>
      <c r="W51" s="207">
        <f t="shared" si="16"/>
        <v>220.37712811693899</v>
      </c>
      <c r="DA51" s="71"/>
    </row>
    <row r="52" spans="1:105" ht="12" customHeight="1" x14ac:dyDescent="0.25">
      <c r="A52" s="18" t="s">
        <v>72</v>
      </c>
      <c r="B52" s="207">
        <v>138.86500429922609</v>
      </c>
      <c r="C52" s="207">
        <v>136.13499570077391</v>
      </c>
      <c r="D52" s="207">
        <v>133.49097162510751</v>
      </c>
      <c r="E52" s="207">
        <v>140.1547721410146</v>
      </c>
      <c r="F52" s="207">
        <v>152.9019776440241</v>
      </c>
      <c r="G52" s="207">
        <v>154.38521066208079</v>
      </c>
      <c r="H52" s="207">
        <v>164.3164230438521</v>
      </c>
      <c r="I52" s="207">
        <v>160.98452278589849</v>
      </c>
      <c r="J52" s="207">
        <v>156.12639724849529</v>
      </c>
      <c r="K52" s="207">
        <v>139.61736887360269</v>
      </c>
      <c r="L52" s="207">
        <v>144.23903697334481</v>
      </c>
      <c r="M52" s="207">
        <v>159.30782459157351</v>
      </c>
      <c r="N52" s="207">
        <v>164.55288048151331</v>
      </c>
      <c r="O52" s="207">
        <v>160.10318142734309</v>
      </c>
      <c r="P52" s="207">
        <v>165.99312123817711</v>
      </c>
      <c r="Q52" s="207">
        <v>172.57093723129839</v>
      </c>
      <c r="R52" s="207">
        <v>172.59243336199481</v>
      </c>
      <c r="S52" s="207">
        <v>180.431728288908</v>
      </c>
      <c r="T52" s="207">
        <v>190.08048151332761</v>
      </c>
      <c r="U52" s="207">
        <v>190.08323301805669</v>
      </c>
      <c r="V52" s="207">
        <v>183.03198624247631</v>
      </c>
      <c r="W52" s="207">
        <v>190.64161650902841</v>
      </c>
      <c r="DA52" s="71" t="s">
        <v>466</v>
      </c>
    </row>
    <row r="53" spans="1:105" ht="12" customHeight="1" x14ac:dyDescent="0.25">
      <c r="A53" s="18" t="s">
        <v>36</v>
      </c>
      <c r="B53" s="207">
        <v>54.170249355116077</v>
      </c>
      <c r="C53" s="207">
        <v>60.929578675838343</v>
      </c>
      <c r="D53" s="207">
        <v>65.419862424763537</v>
      </c>
      <c r="E53" s="207">
        <v>60.642992261392948</v>
      </c>
      <c r="F53" s="207">
        <v>42.108512467755801</v>
      </c>
      <c r="G53" s="207">
        <v>22.9530524505589</v>
      </c>
      <c r="H53" s="207">
        <v>22.714273430782459</v>
      </c>
      <c r="I53" s="207">
        <v>22.666466036113501</v>
      </c>
      <c r="J53" s="207">
        <v>29.139208942390368</v>
      </c>
      <c r="K53" s="207">
        <v>25.93869303525365</v>
      </c>
      <c r="L53" s="207">
        <v>22.929234737747201</v>
      </c>
      <c r="M53" s="207">
        <v>24.020722269991399</v>
      </c>
      <c r="N53" s="207">
        <v>23.196732588134129</v>
      </c>
      <c r="O53" s="207">
        <v>26.38529664660361</v>
      </c>
      <c r="P53" s="207">
        <v>31.67815993121237</v>
      </c>
      <c r="Q53" s="207">
        <v>32.549957007738598</v>
      </c>
      <c r="R53" s="207">
        <v>29.977558039552878</v>
      </c>
      <c r="S53" s="207">
        <v>33.981427343078238</v>
      </c>
      <c r="T53" s="207">
        <v>35.004643164230437</v>
      </c>
      <c r="U53" s="207">
        <v>31.620894239036971</v>
      </c>
      <c r="V53" s="207">
        <v>32.911006018916588</v>
      </c>
      <c r="W53" s="207">
        <v>29.735511607910571</v>
      </c>
      <c r="DA53" s="71" t="s">
        <v>467</v>
      </c>
    </row>
    <row r="54" spans="1:105" ht="12" customHeight="1" x14ac:dyDescent="0.25">
      <c r="A54" s="14" t="s">
        <v>37</v>
      </c>
      <c r="B54" s="207">
        <f t="shared" ref="B54:W54" si="17">B55+B56+B57+B58+B59+B60</f>
        <v>0.26276870163370591</v>
      </c>
      <c r="C54" s="207">
        <f t="shared" si="17"/>
        <v>0.1194325021496131</v>
      </c>
      <c r="D54" s="207">
        <f t="shared" si="17"/>
        <v>2.3903697334479789E-2</v>
      </c>
      <c r="E54" s="207">
        <f t="shared" si="17"/>
        <v>0</v>
      </c>
      <c r="F54" s="207">
        <f t="shared" si="17"/>
        <v>0</v>
      </c>
      <c r="G54" s="207">
        <f t="shared" si="17"/>
        <v>0</v>
      </c>
      <c r="H54" s="207">
        <f t="shared" si="17"/>
        <v>0</v>
      </c>
      <c r="I54" s="207">
        <f t="shared" si="17"/>
        <v>0</v>
      </c>
      <c r="J54" s="207">
        <f t="shared" si="17"/>
        <v>0</v>
      </c>
      <c r="K54" s="207">
        <f t="shared" si="17"/>
        <v>0</v>
      </c>
      <c r="L54" s="207">
        <f t="shared" si="17"/>
        <v>2.3903697334479789E-2</v>
      </c>
      <c r="M54" s="207">
        <f t="shared" si="17"/>
        <v>0</v>
      </c>
      <c r="N54" s="207">
        <f t="shared" si="17"/>
        <v>0</v>
      </c>
      <c r="O54" s="207">
        <f t="shared" si="17"/>
        <v>0</v>
      </c>
      <c r="P54" s="207">
        <f t="shared" si="17"/>
        <v>0</v>
      </c>
      <c r="Q54" s="207">
        <f t="shared" si="17"/>
        <v>0</v>
      </c>
      <c r="R54" s="207">
        <f t="shared" si="17"/>
        <v>2.3903697334479789E-2</v>
      </c>
      <c r="S54" s="207">
        <f t="shared" si="17"/>
        <v>0</v>
      </c>
      <c r="T54" s="207">
        <f t="shared" si="17"/>
        <v>0</v>
      </c>
      <c r="U54" s="207">
        <f t="shared" si="17"/>
        <v>0</v>
      </c>
      <c r="V54" s="207">
        <f t="shared" si="17"/>
        <v>0</v>
      </c>
      <c r="W54" s="207">
        <f t="shared" si="17"/>
        <v>0</v>
      </c>
      <c r="DA54" s="71"/>
    </row>
    <row r="55" spans="1:105" ht="12" customHeight="1" x14ac:dyDescent="0.25">
      <c r="A55" s="18" t="s">
        <v>73</v>
      </c>
      <c r="B55" s="207">
        <v>0.26276870163370591</v>
      </c>
      <c r="C55" s="207">
        <v>0.1194325021496131</v>
      </c>
      <c r="D55" s="207">
        <v>2.3903697334479789E-2</v>
      </c>
      <c r="E55" s="207">
        <v>0</v>
      </c>
      <c r="F55" s="207">
        <v>0</v>
      </c>
      <c r="G55" s="207">
        <v>0</v>
      </c>
      <c r="H55" s="207">
        <v>0</v>
      </c>
      <c r="I55" s="207">
        <v>0</v>
      </c>
      <c r="J55" s="207">
        <v>0</v>
      </c>
      <c r="K55" s="207">
        <v>0</v>
      </c>
      <c r="L55" s="207">
        <v>2.3903697334479789E-2</v>
      </c>
      <c r="M55" s="207">
        <v>0</v>
      </c>
      <c r="N55" s="207">
        <v>0</v>
      </c>
      <c r="O55" s="207">
        <v>0</v>
      </c>
      <c r="P55" s="207">
        <v>0</v>
      </c>
      <c r="Q55" s="207">
        <v>0</v>
      </c>
      <c r="R55" s="207">
        <v>2.3903697334479789E-2</v>
      </c>
      <c r="S55" s="207">
        <v>0</v>
      </c>
      <c r="T55" s="207">
        <v>0</v>
      </c>
      <c r="U55" s="207">
        <v>0</v>
      </c>
      <c r="V55" s="207">
        <v>0</v>
      </c>
      <c r="W55" s="207">
        <v>0</v>
      </c>
      <c r="DA55" s="71" t="s">
        <v>468</v>
      </c>
    </row>
    <row r="56" spans="1:105" ht="12" customHeight="1" x14ac:dyDescent="0.25">
      <c r="A56" s="18" t="s">
        <v>74</v>
      </c>
      <c r="B56" s="207">
        <v>0</v>
      </c>
      <c r="C56" s="207">
        <v>0</v>
      </c>
      <c r="D56" s="207">
        <v>0</v>
      </c>
      <c r="E56" s="207">
        <v>0</v>
      </c>
      <c r="F56" s="207">
        <v>0</v>
      </c>
      <c r="G56" s="207">
        <v>0</v>
      </c>
      <c r="H56" s="207">
        <v>0</v>
      </c>
      <c r="I56" s="207">
        <v>0</v>
      </c>
      <c r="J56" s="207">
        <v>0</v>
      </c>
      <c r="K56" s="207">
        <v>0</v>
      </c>
      <c r="L56" s="207">
        <v>0</v>
      </c>
      <c r="M56" s="207">
        <v>0</v>
      </c>
      <c r="N56" s="207">
        <v>0</v>
      </c>
      <c r="O56" s="207">
        <v>0</v>
      </c>
      <c r="P56" s="207">
        <v>0</v>
      </c>
      <c r="Q56" s="207">
        <v>0</v>
      </c>
      <c r="R56" s="207">
        <v>0</v>
      </c>
      <c r="S56" s="207">
        <v>0</v>
      </c>
      <c r="T56" s="207">
        <v>0</v>
      </c>
      <c r="U56" s="207">
        <v>0</v>
      </c>
      <c r="V56" s="207">
        <v>0</v>
      </c>
      <c r="W56" s="207">
        <v>0</v>
      </c>
      <c r="DA56" s="71" t="s">
        <v>469</v>
      </c>
    </row>
    <row r="57" spans="1:105" ht="12" customHeight="1" x14ac:dyDescent="0.25">
      <c r="A57" s="18" t="s">
        <v>75</v>
      </c>
      <c r="B57" s="207">
        <v>0</v>
      </c>
      <c r="C57" s="207">
        <v>0</v>
      </c>
      <c r="D57" s="207">
        <v>0</v>
      </c>
      <c r="E57" s="207">
        <v>0</v>
      </c>
      <c r="F57" s="207">
        <v>0</v>
      </c>
      <c r="G57" s="207">
        <v>0</v>
      </c>
      <c r="H57" s="207">
        <v>0</v>
      </c>
      <c r="I57" s="207">
        <v>0</v>
      </c>
      <c r="J57" s="207">
        <v>0</v>
      </c>
      <c r="K57" s="207">
        <v>0</v>
      </c>
      <c r="L57" s="207">
        <v>0</v>
      </c>
      <c r="M57" s="207">
        <v>0</v>
      </c>
      <c r="N57" s="207">
        <v>0</v>
      </c>
      <c r="O57" s="207">
        <v>0</v>
      </c>
      <c r="P57" s="207">
        <v>0</v>
      </c>
      <c r="Q57" s="207">
        <v>0</v>
      </c>
      <c r="R57" s="207">
        <v>0</v>
      </c>
      <c r="S57" s="207">
        <v>0</v>
      </c>
      <c r="T57" s="207">
        <v>0</v>
      </c>
      <c r="U57" s="207">
        <v>0</v>
      </c>
      <c r="V57" s="207">
        <v>0</v>
      </c>
      <c r="W57" s="207">
        <v>0</v>
      </c>
      <c r="DA57" s="71" t="s">
        <v>470</v>
      </c>
    </row>
    <row r="58" spans="1:105" ht="12" customHeight="1" x14ac:dyDescent="0.25">
      <c r="A58" s="18" t="s">
        <v>76</v>
      </c>
      <c r="B58" s="207">
        <v>0</v>
      </c>
      <c r="C58" s="207">
        <v>0</v>
      </c>
      <c r="D58" s="207">
        <v>0</v>
      </c>
      <c r="E58" s="207">
        <v>0</v>
      </c>
      <c r="F58" s="207">
        <v>0</v>
      </c>
      <c r="G58" s="207">
        <v>0</v>
      </c>
      <c r="H58" s="207">
        <v>0</v>
      </c>
      <c r="I58" s="207">
        <v>0</v>
      </c>
      <c r="J58" s="207">
        <v>0</v>
      </c>
      <c r="K58" s="207">
        <v>0</v>
      </c>
      <c r="L58" s="207">
        <v>0</v>
      </c>
      <c r="M58" s="207">
        <v>0</v>
      </c>
      <c r="N58" s="207">
        <v>0</v>
      </c>
      <c r="O58" s="207">
        <v>0</v>
      </c>
      <c r="P58" s="207">
        <v>0</v>
      </c>
      <c r="Q58" s="207">
        <v>0</v>
      </c>
      <c r="R58" s="207">
        <v>0</v>
      </c>
      <c r="S58" s="207">
        <v>0</v>
      </c>
      <c r="T58" s="207">
        <v>0</v>
      </c>
      <c r="U58" s="207">
        <v>0</v>
      </c>
      <c r="V58" s="207">
        <v>0</v>
      </c>
      <c r="W58" s="207">
        <v>0</v>
      </c>
      <c r="DA58" s="71" t="s">
        <v>471</v>
      </c>
    </row>
    <row r="59" spans="1:105" ht="12" customHeight="1" x14ac:dyDescent="0.25">
      <c r="A59" s="18" t="s">
        <v>77</v>
      </c>
      <c r="B59" s="207">
        <v>0</v>
      </c>
      <c r="C59" s="207">
        <v>0</v>
      </c>
      <c r="D59" s="207">
        <v>0</v>
      </c>
      <c r="E59" s="207">
        <v>0</v>
      </c>
      <c r="F59" s="207">
        <v>0</v>
      </c>
      <c r="G59" s="207">
        <v>0</v>
      </c>
      <c r="H59" s="207">
        <v>0</v>
      </c>
      <c r="I59" s="207">
        <v>0</v>
      </c>
      <c r="J59" s="207">
        <v>0</v>
      </c>
      <c r="K59" s="207">
        <v>0</v>
      </c>
      <c r="L59" s="207">
        <v>0</v>
      </c>
      <c r="M59" s="207">
        <v>0</v>
      </c>
      <c r="N59" s="207">
        <v>0</v>
      </c>
      <c r="O59" s="207">
        <v>0</v>
      </c>
      <c r="P59" s="207">
        <v>0</v>
      </c>
      <c r="Q59" s="207">
        <v>0</v>
      </c>
      <c r="R59" s="207">
        <v>0</v>
      </c>
      <c r="S59" s="207">
        <v>0</v>
      </c>
      <c r="T59" s="207">
        <v>0</v>
      </c>
      <c r="U59" s="207">
        <v>0</v>
      </c>
      <c r="V59" s="207">
        <v>0</v>
      </c>
      <c r="W59" s="207">
        <v>0</v>
      </c>
      <c r="DA59" s="71" t="s">
        <v>472</v>
      </c>
    </row>
    <row r="60" spans="1:105" ht="12" customHeight="1" x14ac:dyDescent="0.25">
      <c r="A60" s="18" t="s">
        <v>78</v>
      </c>
      <c r="B60" s="207">
        <v>0</v>
      </c>
      <c r="C60" s="207">
        <v>0</v>
      </c>
      <c r="D60" s="207">
        <v>0</v>
      </c>
      <c r="E60" s="207">
        <v>0</v>
      </c>
      <c r="F60" s="207">
        <v>0</v>
      </c>
      <c r="G60" s="207">
        <v>0</v>
      </c>
      <c r="H60" s="207">
        <v>0</v>
      </c>
      <c r="I60" s="207">
        <v>0</v>
      </c>
      <c r="J60" s="207">
        <v>0</v>
      </c>
      <c r="K60" s="207">
        <v>0</v>
      </c>
      <c r="L60" s="207">
        <v>0</v>
      </c>
      <c r="M60" s="207">
        <v>0</v>
      </c>
      <c r="N60" s="207">
        <v>0</v>
      </c>
      <c r="O60" s="207">
        <v>0</v>
      </c>
      <c r="P60" s="207">
        <v>0</v>
      </c>
      <c r="Q60" s="207">
        <v>0</v>
      </c>
      <c r="R60" s="207">
        <v>0</v>
      </c>
      <c r="S60" s="207">
        <v>0</v>
      </c>
      <c r="T60" s="207">
        <v>0</v>
      </c>
      <c r="U60" s="207">
        <v>0</v>
      </c>
      <c r="V60" s="207">
        <v>0</v>
      </c>
      <c r="W60" s="207">
        <v>0</v>
      </c>
      <c r="DA60" s="71" t="s">
        <v>473</v>
      </c>
    </row>
    <row r="61" spans="1:105" ht="12" customHeight="1" x14ac:dyDescent="0.25">
      <c r="A61" s="14" t="s">
        <v>79</v>
      </c>
      <c r="B61" s="207">
        <v>17.60292347377472</v>
      </c>
      <c r="C61" s="207">
        <v>20.994582975064489</v>
      </c>
      <c r="D61" s="207">
        <v>20.37351676698194</v>
      </c>
      <c r="E61" s="207">
        <v>26.488048151332759</v>
      </c>
      <c r="F61" s="207">
        <v>26.79853826311264</v>
      </c>
      <c r="G61" s="207">
        <v>49.369475494411013</v>
      </c>
      <c r="H61" s="207">
        <v>43.422184006878759</v>
      </c>
      <c r="I61" s="207">
        <v>42.132416165090277</v>
      </c>
      <c r="J61" s="207">
        <v>36.017970765262248</v>
      </c>
      <c r="K61" s="207">
        <v>37.403267411865862</v>
      </c>
      <c r="L61" s="207">
        <v>33.247377472055028</v>
      </c>
      <c r="M61" s="207">
        <v>33.27119518486672</v>
      </c>
      <c r="N61" s="207">
        <v>35.635769561478931</v>
      </c>
      <c r="O61" s="207">
        <v>37.737661220980222</v>
      </c>
      <c r="P61" s="207">
        <v>31.933705932932071</v>
      </c>
      <c r="Q61" s="207">
        <v>32.483061049011177</v>
      </c>
      <c r="R61" s="207">
        <v>34.752106620808249</v>
      </c>
      <c r="S61" s="207">
        <v>29.90223559759243</v>
      </c>
      <c r="T61" s="207">
        <v>22.4414445399828</v>
      </c>
      <c r="U61" s="207">
        <v>19.25159071367154</v>
      </c>
      <c r="V61" s="207">
        <v>22.484092863284609</v>
      </c>
      <c r="W61" s="207">
        <v>21.896130696474629</v>
      </c>
      <c r="DA61" s="71" t="s">
        <v>474</v>
      </c>
    </row>
    <row r="62" spans="1:105" ht="12" customHeight="1" x14ac:dyDescent="0.25">
      <c r="A62" s="21" t="s">
        <v>38</v>
      </c>
      <c r="B62" s="210">
        <v>314.01547721410151</v>
      </c>
      <c r="C62" s="210">
        <v>314.18744625967332</v>
      </c>
      <c r="D62" s="210">
        <v>302.92347377472049</v>
      </c>
      <c r="E62" s="210">
        <v>301.89165950128972</v>
      </c>
      <c r="F62" s="210">
        <v>306.01891659501291</v>
      </c>
      <c r="G62" s="210">
        <v>299.48409286328462</v>
      </c>
      <c r="H62" s="210">
        <v>306.5348237317283</v>
      </c>
      <c r="I62" s="210">
        <v>303.18142734307821</v>
      </c>
      <c r="J62" s="210">
        <v>254.68615649183141</v>
      </c>
      <c r="K62" s="210">
        <v>199.14015477214099</v>
      </c>
      <c r="L62" s="210">
        <v>147.29148753224419</v>
      </c>
      <c r="M62" s="210">
        <v>167.15391229578671</v>
      </c>
      <c r="N62" s="210">
        <v>169.64746345657781</v>
      </c>
      <c r="O62" s="210">
        <v>169.5614789337919</v>
      </c>
      <c r="P62" s="210">
        <v>179.5356835769561</v>
      </c>
      <c r="Q62" s="210">
        <v>181.85726569217539</v>
      </c>
      <c r="R62" s="210">
        <v>184.43680137575231</v>
      </c>
      <c r="S62" s="210">
        <v>201.18220120378331</v>
      </c>
      <c r="T62" s="210">
        <v>205.44961306964751</v>
      </c>
      <c r="U62" s="210">
        <v>217.65038693035251</v>
      </c>
      <c r="V62" s="210">
        <v>196.4366294067068</v>
      </c>
      <c r="W62" s="210">
        <v>203.76337059329319</v>
      </c>
      <c r="DA62" s="86" t="s">
        <v>475</v>
      </c>
    </row>
    <row r="63" spans="1:105" ht="12" customHeight="1" x14ac:dyDescent="0.25">
      <c r="A63" s="114" t="s">
        <v>145</v>
      </c>
      <c r="B63" s="287">
        <f t="shared" ref="B63:W63" si="18">SUM(B64:B65,B68)</f>
        <v>625.06173688736033</v>
      </c>
      <c r="C63" s="287">
        <f t="shared" si="18"/>
        <v>646.18116938951005</v>
      </c>
      <c r="D63" s="287">
        <f t="shared" si="18"/>
        <v>602.86981943250191</v>
      </c>
      <c r="E63" s="287">
        <f t="shared" si="18"/>
        <v>594.24032674118621</v>
      </c>
      <c r="F63" s="287">
        <f t="shared" si="18"/>
        <v>573.04376612209808</v>
      </c>
      <c r="G63" s="287">
        <f t="shared" si="18"/>
        <v>543.58263112639725</v>
      </c>
      <c r="H63" s="287">
        <f t="shared" si="18"/>
        <v>554.4470335339638</v>
      </c>
      <c r="I63" s="287">
        <f t="shared" si="18"/>
        <v>554.38589853826306</v>
      </c>
      <c r="J63" s="287">
        <f t="shared" si="18"/>
        <v>501.94729148753237</v>
      </c>
      <c r="K63" s="287">
        <f t="shared" si="18"/>
        <v>413.7835769561479</v>
      </c>
      <c r="L63" s="287">
        <f t="shared" si="18"/>
        <v>360.77773000859861</v>
      </c>
      <c r="M63" s="287">
        <f t="shared" si="18"/>
        <v>402.30980223559749</v>
      </c>
      <c r="N63" s="287">
        <f t="shared" si="18"/>
        <v>409.39750644883912</v>
      </c>
      <c r="O63" s="287">
        <f t="shared" si="18"/>
        <v>406.13834909716252</v>
      </c>
      <c r="P63" s="287">
        <f t="shared" si="18"/>
        <v>421.36577815993104</v>
      </c>
      <c r="Q63" s="287">
        <f t="shared" si="18"/>
        <v>432.7346517626828</v>
      </c>
      <c r="R63" s="287">
        <f t="shared" si="18"/>
        <v>437.28108340498721</v>
      </c>
      <c r="S63" s="287">
        <f t="shared" si="18"/>
        <v>470.69664660361133</v>
      </c>
      <c r="T63" s="287">
        <f t="shared" si="18"/>
        <v>484.28839208942395</v>
      </c>
      <c r="U63" s="287">
        <f t="shared" si="18"/>
        <v>506.42287188306091</v>
      </c>
      <c r="V63" s="287">
        <f t="shared" si="18"/>
        <v>470.10335339638857</v>
      </c>
      <c r="W63" s="287">
        <f t="shared" si="18"/>
        <v>479.19509888220114</v>
      </c>
      <c r="DA63" s="118"/>
    </row>
    <row r="64" spans="1:105" ht="12" customHeight="1" x14ac:dyDescent="0.25">
      <c r="A64" s="51" t="s">
        <v>43</v>
      </c>
      <c r="B64" s="244">
        <f>NFM_fec!B5</f>
        <v>0</v>
      </c>
      <c r="C64" s="244">
        <f>NFM_fec!C5</f>
        <v>0</v>
      </c>
      <c r="D64" s="244">
        <f>NFM_fec!D5</f>
        <v>0</v>
      </c>
      <c r="E64" s="244">
        <f>NFM_fec!E5</f>
        <v>0</v>
      </c>
      <c r="F64" s="244">
        <f>NFM_fec!F5</f>
        <v>0</v>
      </c>
      <c r="G64" s="244">
        <f>NFM_fec!G5</f>
        <v>0</v>
      </c>
      <c r="H64" s="244">
        <f>NFM_fec!H5</f>
        <v>0</v>
      </c>
      <c r="I64" s="244">
        <f>NFM_fec!I5</f>
        <v>0</v>
      </c>
      <c r="J64" s="244">
        <f>NFM_fec!J5</f>
        <v>0</v>
      </c>
      <c r="K64" s="244">
        <f>NFM_fec!K5</f>
        <v>0</v>
      </c>
      <c r="L64" s="244">
        <f>NFM_fec!L5</f>
        <v>0</v>
      </c>
      <c r="M64" s="244">
        <f>NFM_fec!M5</f>
        <v>0</v>
      </c>
      <c r="N64" s="244">
        <f>NFM_fec!N5</f>
        <v>0</v>
      </c>
      <c r="O64" s="244">
        <f>NFM_fec!O5</f>
        <v>0</v>
      </c>
      <c r="P64" s="244">
        <f>NFM_fec!P5</f>
        <v>0</v>
      </c>
      <c r="Q64" s="244">
        <f>NFM_fec!Q5</f>
        <v>0</v>
      </c>
      <c r="R64" s="244">
        <f>NFM_fec!R5</f>
        <v>0</v>
      </c>
      <c r="S64" s="244">
        <f>NFM_fec!S5</f>
        <v>0</v>
      </c>
      <c r="T64" s="244">
        <f>NFM_fec!T5</f>
        <v>0</v>
      </c>
      <c r="U64" s="244">
        <f>NFM_fec!U5</f>
        <v>0</v>
      </c>
      <c r="V64" s="244">
        <f>NFM_fec!V5</f>
        <v>0</v>
      </c>
      <c r="W64" s="244">
        <f>NFM_fec!W5</f>
        <v>0</v>
      </c>
      <c r="DA64" s="83"/>
    </row>
    <row r="65" spans="1:105" ht="12" customHeight="1" x14ac:dyDescent="0.25">
      <c r="A65" s="99" t="s">
        <v>56</v>
      </c>
      <c r="B65" s="285">
        <f t="shared" ref="B65:W65" si="19">SUM(B66:B67)</f>
        <v>108.7775103321537</v>
      </c>
      <c r="C65" s="285">
        <f t="shared" si="19"/>
        <v>108.78114118191698</v>
      </c>
      <c r="D65" s="285">
        <f t="shared" si="19"/>
        <v>110.25774096586768</v>
      </c>
      <c r="E65" s="285">
        <f t="shared" si="19"/>
        <v>103.21988562132532</v>
      </c>
      <c r="F65" s="285">
        <f t="shared" si="19"/>
        <v>98.472656421765905</v>
      </c>
      <c r="G65" s="285">
        <f t="shared" si="19"/>
        <v>104.99697431744625</v>
      </c>
      <c r="H65" s="285">
        <f t="shared" si="19"/>
        <v>122.0120809903373</v>
      </c>
      <c r="I65" s="285">
        <f t="shared" si="19"/>
        <v>121.18033804246531</v>
      </c>
      <c r="J65" s="285">
        <f t="shared" si="19"/>
        <v>99.676362809736361</v>
      </c>
      <c r="K65" s="285">
        <f t="shared" si="19"/>
        <v>19.97163384993123</v>
      </c>
      <c r="L65" s="285">
        <f t="shared" si="19"/>
        <v>22.991517086393799</v>
      </c>
      <c r="M65" s="285">
        <f t="shared" si="19"/>
        <v>24.90673726228103</v>
      </c>
      <c r="N65" s="285">
        <f t="shared" si="19"/>
        <v>26.768216959924661</v>
      </c>
      <c r="O65" s="285">
        <f t="shared" si="19"/>
        <v>47.061161163513312</v>
      </c>
      <c r="P65" s="285">
        <f t="shared" si="19"/>
        <v>49.286332207378337</v>
      </c>
      <c r="Q65" s="285">
        <f t="shared" si="19"/>
        <v>51.411526259026417</v>
      </c>
      <c r="R65" s="285">
        <f t="shared" si="19"/>
        <v>56.953905486698822</v>
      </c>
      <c r="S65" s="285">
        <f t="shared" si="19"/>
        <v>61.279139265969043</v>
      </c>
      <c r="T65" s="285">
        <f t="shared" si="19"/>
        <v>68.756401341298329</v>
      </c>
      <c r="U65" s="285">
        <f t="shared" si="19"/>
        <v>69.205166499235162</v>
      </c>
      <c r="V65" s="285">
        <f t="shared" si="19"/>
        <v>53.889782006976162</v>
      </c>
      <c r="W65" s="285">
        <f t="shared" si="19"/>
        <v>65.064786903465532</v>
      </c>
      <c r="DA65" s="94"/>
    </row>
    <row r="66" spans="1:105" ht="12" customHeight="1" x14ac:dyDescent="0.25">
      <c r="A66" s="44" t="s">
        <v>44</v>
      </c>
      <c r="B66" s="285">
        <f>NFM_fec!B34</f>
        <v>87.105674449941361</v>
      </c>
      <c r="C66" s="285">
        <f>NFM_fec!C34</f>
        <v>85.052146297435286</v>
      </c>
      <c r="D66" s="285">
        <f>NFM_fec!D34</f>
        <v>86.724248809045179</v>
      </c>
      <c r="E66" s="285">
        <f>NFM_fec!E34</f>
        <v>79.911409934343467</v>
      </c>
      <c r="F66" s="285">
        <f>NFM_fec!F34</f>
        <v>74.737664427953248</v>
      </c>
      <c r="G66" s="285">
        <f>NFM_fec!G34</f>
        <v>83.179022235145027</v>
      </c>
      <c r="H66" s="285">
        <f>NFM_fec!H34</f>
        <v>84.159193647447964</v>
      </c>
      <c r="I66" s="285">
        <f>NFM_fec!I34</f>
        <v>80.767487946623163</v>
      </c>
      <c r="J66" s="285">
        <f>NFM_fec!J34</f>
        <v>65.705891850657139</v>
      </c>
      <c r="K66" s="285">
        <f>NFM_fec!K34</f>
        <v>0</v>
      </c>
      <c r="L66" s="285">
        <f>NFM_fec!L34</f>
        <v>0</v>
      </c>
      <c r="M66" s="285">
        <f>NFM_fec!M34</f>
        <v>0</v>
      </c>
      <c r="N66" s="285">
        <f>NFM_fec!N34</f>
        <v>0</v>
      </c>
      <c r="O66" s="285">
        <f>NFM_fec!O34</f>
        <v>0</v>
      </c>
      <c r="P66" s="285">
        <f>NFM_fec!P34</f>
        <v>0</v>
      </c>
      <c r="Q66" s="285">
        <f>NFM_fec!Q34</f>
        <v>0</v>
      </c>
      <c r="R66" s="285">
        <f>NFM_fec!R34</f>
        <v>0</v>
      </c>
      <c r="S66" s="285">
        <f>NFM_fec!S34</f>
        <v>0</v>
      </c>
      <c r="T66" s="285">
        <f>NFM_fec!T34</f>
        <v>0</v>
      </c>
      <c r="U66" s="285">
        <f>NFM_fec!U34</f>
        <v>0</v>
      </c>
      <c r="V66" s="285">
        <f>NFM_fec!V34</f>
        <v>0</v>
      </c>
      <c r="W66" s="285">
        <f>NFM_fec!W34</f>
        <v>0</v>
      </c>
      <c r="DA66" s="94"/>
    </row>
    <row r="67" spans="1:105" ht="12" customHeight="1" x14ac:dyDescent="0.25">
      <c r="A67" s="44" t="s">
        <v>81</v>
      </c>
      <c r="B67" s="285">
        <f>NFM_fec!B72</f>
        <v>21.671835882212331</v>
      </c>
      <c r="C67" s="285">
        <f>NFM_fec!C72</f>
        <v>23.7289948844817</v>
      </c>
      <c r="D67" s="285">
        <f>NFM_fec!D72</f>
        <v>23.533492156822501</v>
      </c>
      <c r="E67" s="285">
        <f>NFM_fec!E72</f>
        <v>23.308475686981851</v>
      </c>
      <c r="F67" s="285">
        <f>NFM_fec!F72</f>
        <v>23.73499199381266</v>
      </c>
      <c r="G67" s="285">
        <f>NFM_fec!G72</f>
        <v>21.817952082301218</v>
      </c>
      <c r="H67" s="285">
        <f>NFM_fec!H72</f>
        <v>37.852887342889332</v>
      </c>
      <c r="I67" s="285">
        <f>NFM_fec!I72</f>
        <v>40.412850095842138</v>
      </c>
      <c r="J67" s="285">
        <f>NFM_fec!J72</f>
        <v>33.970470959079229</v>
      </c>
      <c r="K67" s="285">
        <f>NFM_fec!K72</f>
        <v>19.97163384993123</v>
      </c>
      <c r="L67" s="285">
        <f>NFM_fec!L72</f>
        <v>22.991517086393799</v>
      </c>
      <c r="M67" s="285">
        <f>NFM_fec!M72</f>
        <v>24.90673726228103</v>
      </c>
      <c r="N67" s="285">
        <f>NFM_fec!N72</f>
        <v>26.768216959924661</v>
      </c>
      <c r="O67" s="285">
        <f>NFM_fec!O72</f>
        <v>47.061161163513312</v>
      </c>
      <c r="P67" s="285">
        <f>NFM_fec!P72</f>
        <v>49.286332207378337</v>
      </c>
      <c r="Q67" s="285">
        <f>NFM_fec!Q72</f>
        <v>51.411526259026417</v>
      </c>
      <c r="R67" s="285">
        <f>NFM_fec!R72</f>
        <v>56.953905486698822</v>
      </c>
      <c r="S67" s="285">
        <f>NFM_fec!S72</f>
        <v>61.279139265969043</v>
      </c>
      <c r="T67" s="285">
        <f>NFM_fec!T72</f>
        <v>68.756401341298329</v>
      </c>
      <c r="U67" s="285">
        <f>NFM_fec!U72</f>
        <v>69.205166499235162</v>
      </c>
      <c r="V67" s="285">
        <f>NFM_fec!V72</f>
        <v>53.889782006976162</v>
      </c>
      <c r="W67" s="285">
        <f>NFM_fec!W72</f>
        <v>65.064786903465532</v>
      </c>
      <c r="DA67" s="94"/>
    </row>
    <row r="68" spans="1:105" ht="12" customHeight="1" x14ac:dyDescent="0.25">
      <c r="A68" s="52" t="s">
        <v>45</v>
      </c>
      <c r="B68" s="245">
        <f>NFM_fec!B115</f>
        <v>516.2842265552066</v>
      </c>
      <c r="C68" s="245">
        <f>NFM_fec!C115</f>
        <v>537.4000282075931</v>
      </c>
      <c r="D68" s="245">
        <f>NFM_fec!D115</f>
        <v>492.61207846663427</v>
      </c>
      <c r="E68" s="245">
        <f>NFM_fec!E115</f>
        <v>491.02044111986089</v>
      </c>
      <c r="F68" s="245">
        <f>NFM_fec!F115</f>
        <v>474.57110970033222</v>
      </c>
      <c r="G68" s="245">
        <f>NFM_fec!G115</f>
        <v>438.585656808951</v>
      </c>
      <c r="H68" s="245">
        <f>NFM_fec!H115</f>
        <v>432.43495254362648</v>
      </c>
      <c r="I68" s="245">
        <f>NFM_fec!I115</f>
        <v>433.20556049579773</v>
      </c>
      <c r="J68" s="245">
        <f>NFM_fec!J115</f>
        <v>402.27092867779601</v>
      </c>
      <c r="K68" s="245">
        <f>NFM_fec!K115</f>
        <v>393.81194310621669</v>
      </c>
      <c r="L68" s="245">
        <f>NFM_fec!L115</f>
        <v>337.78621292220481</v>
      </c>
      <c r="M68" s="245">
        <f>NFM_fec!M115</f>
        <v>377.40306497331648</v>
      </c>
      <c r="N68" s="245">
        <f>NFM_fec!N115</f>
        <v>382.62928948891448</v>
      </c>
      <c r="O68" s="245">
        <f>NFM_fec!O115</f>
        <v>359.07718793364921</v>
      </c>
      <c r="P68" s="245">
        <f>NFM_fec!P115</f>
        <v>372.0794459525527</v>
      </c>
      <c r="Q68" s="245">
        <f>NFM_fec!Q115</f>
        <v>381.3231255036564</v>
      </c>
      <c r="R68" s="245">
        <f>NFM_fec!R115</f>
        <v>380.32717791828838</v>
      </c>
      <c r="S68" s="245">
        <f>NFM_fec!S115</f>
        <v>409.41750733764229</v>
      </c>
      <c r="T68" s="245">
        <f>NFM_fec!T115</f>
        <v>415.53199074812562</v>
      </c>
      <c r="U68" s="245">
        <f>NFM_fec!U115</f>
        <v>437.21770538382572</v>
      </c>
      <c r="V68" s="245">
        <f>NFM_fec!V115</f>
        <v>416.21357138941238</v>
      </c>
      <c r="W68" s="245">
        <f>NFM_fec!W115</f>
        <v>414.13031197873562</v>
      </c>
      <c r="DA68" s="84"/>
    </row>
    <row r="69" spans="1:105" ht="12" customHeight="1" x14ac:dyDescent="0.25">
      <c r="A69" s="4"/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88"/>
      <c r="S69" s="288"/>
      <c r="T69" s="288"/>
      <c r="U69" s="288"/>
      <c r="V69" s="288"/>
      <c r="W69" s="288"/>
    </row>
    <row r="70" spans="1:105" ht="12" customHeight="1" x14ac:dyDescent="0.25">
      <c r="A70" s="30" t="s">
        <v>85</v>
      </c>
      <c r="B70" s="206">
        <f t="shared" ref="B70:W70" si="20">SUM(B71:B72)</f>
        <v>1513.7604806556233</v>
      </c>
      <c r="C70" s="206">
        <f t="shared" si="20"/>
        <v>1605.9467700056141</v>
      </c>
      <c r="D70" s="206">
        <f t="shared" si="20"/>
        <v>1491.0653355381612</v>
      </c>
      <c r="E70" s="206">
        <f t="shared" si="20"/>
        <v>1406.959342658015</v>
      </c>
      <c r="F70" s="206">
        <f t="shared" si="20"/>
        <v>1203.9880355019775</v>
      </c>
      <c r="G70" s="206">
        <f t="shared" si="20"/>
        <v>914.8694249735928</v>
      </c>
      <c r="H70" s="206">
        <f t="shared" si="20"/>
        <v>937.16428427291589</v>
      </c>
      <c r="I70" s="206">
        <f t="shared" si="20"/>
        <v>996.08606447322586</v>
      </c>
      <c r="J70" s="206">
        <f t="shared" si="20"/>
        <v>1039.719490476748</v>
      </c>
      <c r="K70" s="206">
        <f t="shared" si="20"/>
        <v>796.42376359839784</v>
      </c>
      <c r="L70" s="206">
        <f t="shared" si="20"/>
        <v>775.46627023727558</v>
      </c>
      <c r="M70" s="206">
        <f t="shared" si="20"/>
        <v>852.66786343614922</v>
      </c>
      <c r="N70" s="206">
        <f t="shared" si="20"/>
        <v>899.85096987289558</v>
      </c>
      <c r="O70" s="206">
        <f t="shared" si="20"/>
        <v>894.97538929404845</v>
      </c>
      <c r="P70" s="206">
        <f t="shared" si="20"/>
        <v>926.52679200944135</v>
      </c>
      <c r="Q70" s="206">
        <f t="shared" si="20"/>
        <v>931.81029899695352</v>
      </c>
      <c r="R70" s="206">
        <f t="shared" si="20"/>
        <v>901.1429052139506</v>
      </c>
      <c r="S70" s="206">
        <f t="shared" si="20"/>
        <v>966.62381190649205</v>
      </c>
      <c r="T70" s="206">
        <f t="shared" si="20"/>
        <v>1026.3801461098253</v>
      </c>
      <c r="U70" s="206">
        <f t="shared" si="20"/>
        <v>1084.6209604657649</v>
      </c>
      <c r="V70" s="206">
        <f t="shared" si="20"/>
        <v>1018.3362060657939</v>
      </c>
      <c r="W70" s="206">
        <f t="shared" si="20"/>
        <v>1008.5813138740372</v>
      </c>
      <c r="DA70" s="112"/>
    </row>
    <row r="71" spans="1:105" ht="12" customHeight="1" x14ac:dyDescent="0.25">
      <c r="A71" s="24" t="s">
        <v>146</v>
      </c>
      <c r="B71" s="216">
        <f>NFM_emi!B5+(NFM_emi!B34-NFM_emi!B70)+NFM_emi!B72+(NFM_emi!B115-NFM_emi!B158)</f>
        <v>1122.8205406556233</v>
      </c>
      <c r="C71" s="216">
        <f>NFM_emi!C5+(NFM_emi!C34-NFM_emi!C70)+NFM_emi!C72+(NFM_emi!C115-NFM_emi!C158)</f>
        <v>1222.6859700056141</v>
      </c>
      <c r="D71" s="216">
        <f>NFM_emi!D5+(NFM_emi!D34-NFM_emi!D70)+NFM_emi!D72+(NFM_emi!D115-NFM_emi!D158)</f>
        <v>1122.7783355381612</v>
      </c>
      <c r="E71" s="216">
        <f>NFM_emi!E5+(NFM_emi!E34-NFM_emi!E70)+NFM_emi!E72+(NFM_emi!E115-NFM_emi!E158)</f>
        <v>1041.324342658015</v>
      </c>
      <c r="F71" s="216">
        <f>NFM_emi!F5+(NFM_emi!F34-NFM_emi!F70)+NFM_emi!F72+(NFM_emi!F115-NFM_emi!F158)</f>
        <v>848.36425550197748</v>
      </c>
      <c r="G71" s="216">
        <f>NFM_emi!G5+(NFM_emi!G34-NFM_emi!G70)+NFM_emi!G72+(NFM_emi!G115-NFM_emi!G158)</f>
        <v>595.52958497359282</v>
      </c>
      <c r="H71" s="216">
        <f>NFM_emi!H5+(NFM_emi!H34-NFM_emi!H70)+NFM_emi!H72+(NFM_emi!H115-NFM_emi!H158)</f>
        <v>617.35702427291574</v>
      </c>
      <c r="I71" s="216">
        <f>NFM_emi!I5+(NFM_emi!I34-NFM_emi!I70)+NFM_emi!I72+(NFM_emi!I115-NFM_emi!I158)</f>
        <v>645.2120844732259</v>
      </c>
      <c r="J71" s="216">
        <f>NFM_emi!J5+(NFM_emi!J34-NFM_emi!J70)+NFM_emi!J72+(NFM_emi!J115-NFM_emi!J158)</f>
        <v>693.43101047674782</v>
      </c>
      <c r="K71" s="216">
        <f>NFM_emi!K5+(NFM_emi!K34-NFM_emi!K70)+NFM_emi!K72+(NFM_emi!K115-NFM_emi!K158)</f>
        <v>565.6027235983978</v>
      </c>
      <c r="L71" s="216">
        <f>NFM_emi!L5+(NFM_emi!L34-NFM_emi!L70)+NFM_emi!L72+(NFM_emi!L115-NFM_emi!L158)</f>
        <v>559.59555023727557</v>
      </c>
      <c r="M71" s="216">
        <f>NFM_emi!M5+(NFM_emi!M34-NFM_emi!M70)+NFM_emi!M72+(NFM_emi!M115-NFM_emi!M158)</f>
        <v>620.90830343614925</v>
      </c>
      <c r="N71" s="216">
        <f>NFM_emi!N5+(NFM_emi!N34-NFM_emi!N70)+NFM_emi!N72+(NFM_emi!N115-NFM_emi!N158)</f>
        <v>620.30092987289549</v>
      </c>
      <c r="O71" s="216">
        <f>NFM_emi!O5+(NFM_emi!O34-NFM_emi!O70)+NFM_emi!O72+(NFM_emi!O115-NFM_emi!O158)</f>
        <v>616.60310929404841</v>
      </c>
      <c r="P71" s="216">
        <f>NFM_emi!P5+(NFM_emi!P34-NFM_emi!P70)+NFM_emi!P72+(NFM_emi!P115-NFM_emi!P158)</f>
        <v>669.99539200944139</v>
      </c>
      <c r="Q71" s="216">
        <f>NFM_emi!Q5+(NFM_emi!Q34-NFM_emi!Q70)+NFM_emi!Q72+(NFM_emi!Q115-NFM_emi!Q158)</f>
        <v>698.64025899695355</v>
      </c>
      <c r="R71" s="216">
        <f>NFM_emi!R5+(NFM_emi!R34-NFM_emi!R70)+NFM_emi!R72+(NFM_emi!R115-NFM_emi!R158)</f>
        <v>682.67338521395061</v>
      </c>
      <c r="S71" s="216">
        <f>NFM_emi!S5+(NFM_emi!S34-NFM_emi!S70)+NFM_emi!S72+(NFM_emi!S115-NFM_emi!S158)</f>
        <v>762.21373190649206</v>
      </c>
      <c r="T71" s="216">
        <f>NFM_emi!T5+(NFM_emi!T34-NFM_emi!T70)+NFM_emi!T72+(NFM_emi!T115-NFM_emi!T158)</f>
        <v>824.32962610982531</v>
      </c>
      <c r="U71" s="216">
        <f>NFM_emi!U5+(NFM_emi!U34-NFM_emi!U70)+NFM_emi!U72+(NFM_emi!U115-NFM_emi!U158)</f>
        <v>867.00572046576485</v>
      </c>
      <c r="V71" s="216">
        <f>NFM_emi!V5+(NFM_emi!V34-NFM_emi!V70)+NFM_emi!V72+(NFM_emi!V115-NFM_emi!V158)</f>
        <v>809.26652606579398</v>
      </c>
      <c r="W71" s="216">
        <f>NFM_emi!W5+(NFM_emi!W34-NFM_emi!W70)+NFM_emi!W72+(NFM_emi!W115-NFM_emi!W158)</f>
        <v>795.5499138740372</v>
      </c>
      <c r="DA71" s="85"/>
    </row>
    <row r="72" spans="1:105" ht="12" customHeight="1" x14ac:dyDescent="0.25">
      <c r="A72" s="14" t="s">
        <v>147</v>
      </c>
      <c r="B72" s="207">
        <f>NFM_emi!B70+NFM_emi!B158</f>
        <v>390.93993999999998</v>
      </c>
      <c r="C72" s="207">
        <f>NFM_emi!C70+NFM_emi!C158</f>
        <v>383.26080000000002</v>
      </c>
      <c r="D72" s="207">
        <f>NFM_emi!D70+NFM_emi!D158</f>
        <v>368.28699999999998</v>
      </c>
      <c r="E72" s="207">
        <f>NFM_emi!E70+NFM_emi!E158</f>
        <v>365.63499999999999</v>
      </c>
      <c r="F72" s="207">
        <f>NFM_emi!F70+NFM_emi!F158</f>
        <v>355.62378000000001</v>
      </c>
      <c r="G72" s="207">
        <f>NFM_emi!G70+NFM_emi!G158</f>
        <v>319.33983999999998</v>
      </c>
      <c r="H72" s="207">
        <f>NFM_emi!H70+NFM_emi!H158</f>
        <v>319.8072600000001</v>
      </c>
      <c r="I72" s="207">
        <f>NFM_emi!I70+NFM_emi!I158</f>
        <v>350.87398000000002</v>
      </c>
      <c r="J72" s="207">
        <f>NFM_emi!J70+NFM_emi!J158</f>
        <v>346.28848000000005</v>
      </c>
      <c r="K72" s="207">
        <f>NFM_emi!K70+NFM_emi!K158</f>
        <v>230.82104000000001</v>
      </c>
      <c r="L72" s="207">
        <f>NFM_emi!L70+NFM_emi!L158</f>
        <v>215.87072000000001</v>
      </c>
      <c r="M72" s="207">
        <f>NFM_emi!M70+NFM_emi!M158</f>
        <v>231.75955999999999</v>
      </c>
      <c r="N72" s="207">
        <f>NFM_emi!N70+NFM_emi!N158</f>
        <v>279.55004000000002</v>
      </c>
      <c r="O72" s="207">
        <f>NFM_emi!O70+NFM_emi!O158</f>
        <v>278.37227999999999</v>
      </c>
      <c r="P72" s="207">
        <f>NFM_emi!P70+NFM_emi!P158</f>
        <v>256.53140000000002</v>
      </c>
      <c r="Q72" s="207">
        <f>NFM_emi!Q70+NFM_emi!Q158</f>
        <v>233.17004</v>
      </c>
      <c r="R72" s="207">
        <f>NFM_emi!R70+NFM_emi!R158</f>
        <v>218.46951999999999</v>
      </c>
      <c r="S72" s="207">
        <f>NFM_emi!S70+NFM_emi!S158</f>
        <v>204.41007999999999</v>
      </c>
      <c r="T72" s="207">
        <f>NFM_emi!T70+NFM_emi!T158</f>
        <v>202.05052000000001</v>
      </c>
      <c r="U72" s="207">
        <f>NFM_emi!U70+NFM_emi!U158</f>
        <v>217.61524</v>
      </c>
      <c r="V72" s="207">
        <f>NFM_emi!V70+NFM_emi!V158</f>
        <v>209.06968000000001</v>
      </c>
      <c r="W72" s="207">
        <f>NFM_emi!W70+NFM_emi!W158</f>
        <v>213.03139999999999</v>
      </c>
      <c r="DA72" s="71"/>
    </row>
    <row r="73" spans="1:105" ht="12" customHeight="1" x14ac:dyDescent="0.25">
      <c r="A73" s="31" t="s">
        <v>145</v>
      </c>
      <c r="B73" s="213">
        <f t="shared" ref="B73:W73" si="21">SUM(B74:B75,B78)</f>
        <v>1513.7604806556233</v>
      </c>
      <c r="C73" s="213">
        <f t="shared" si="21"/>
        <v>1605.9467700056141</v>
      </c>
      <c r="D73" s="213">
        <f t="shared" si="21"/>
        <v>1491.0653355381612</v>
      </c>
      <c r="E73" s="213">
        <f t="shared" si="21"/>
        <v>1406.959342658015</v>
      </c>
      <c r="F73" s="213">
        <f t="shared" si="21"/>
        <v>1203.9880355019775</v>
      </c>
      <c r="G73" s="213">
        <f t="shared" si="21"/>
        <v>914.86942497359291</v>
      </c>
      <c r="H73" s="213">
        <f t="shared" si="21"/>
        <v>937.16428427291589</v>
      </c>
      <c r="I73" s="213">
        <f t="shared" si="21"/>
        <v>996.08606447322586</v>
      </c>
      <c r="J73" s="213">
        <f t="shared" si="21"/>
        <v>1039.719490476748</v>
      </c>
      <c r="K73" s="213">
        <f t="shared" si="21"/>
        <v>796.42376359839784</v>
      </c>
      <c r="L73" s="213">
        <f t="shared" si="21"/>
        <v>775.46627023727569</v>
      </c>
      <c r="M73" s="213">
        <f t="shared" si="21"/>
        <v>852.66786343614922</v>
      </c>
      <c r="N73" s="213">
        <f t="shared" si="21"/>
        <v>899.85096987289558</v>
      </c>
      <c r="O73" s="213">
        <f t="shared" si="21"/>
        <v>894.97538929404845</v>
      </c>
      <c r="P73" s="213">
        <f t="shared" si="21"/>
        <v>926.52679200944146</v>
      </c>
      <c r="Q73" s="213">
        <f t="shared" si="21"/>
        <v>931.81029899695352</v>
      </c>
      <c r="R73" s="213">
        <f t="shared" si="21"/>
        <v>901.1429052139506</v>
      </c>
      <c r="S73" s="213">
        <f t="shared" si="21"/>
        <v>966.62381190649205</v>
      </c>
      <c r="T73" s="213">
        <f t="shared" si="21"/>
        <v>1026.3801461098253</v>
      </c>
      <c r="U73" s="213">
        <f t="shared" si="21"/>
        <v>1084.6209604657647</v>
      </c>
      <c r="V73" s="213">
        <f t="shared" si="21"/>
        <v>1018.336206065794</v>
      </c>
      <c r="W73" s="213">
        <f t="shared" si="21"/>
        <v>1008.5813138740372</v>
      </c>
      <c r="DA73" s="109"/>
    </row>
    <row r="74" spans="1:105" ht="12" customHeight="1" x14ac:dyDescent="0.25">
      <c r="A74" s="51" t="s">
        <v>43</v>
      </c>
      <c r="B74" s="244">
        <f>NFM_emi!B$5</f>
        <v>0</v>
      </c>
      <c r="C74" s="244">
        <f>NFM_emi!C$5</f>
        <v>0</v>
      </c>
      <c r="D74" s="244">
        <f>NFM_emi!D$5</f>
        <v>0</v>
      </c>
      <c r="E74" s="244">
        <f>NFM_emi!E$5</f>
        <v>0</v>
      </c>
      <c r="F74" s="244">
        <f>NFM_emi!F$5</f>
        <v>0</v>
      </c>
      <c r="G74" s="244">
        <f>NFM_emi!G$5</f>
        <v>0</v>
      </c>
      <c r="H74" s="244">
        <f>NFM_emi!H$5</f>
        <v>0</v>
      </c>
      <c r="I74" s="244">
        <f>NFM_emi!I$5</f>
        <v>0</v>
      </c>
      <c r="J74" s="244">
        <f>NFM_emi!J$5</f>
        <v>0</v>
      </c>
      <c r="K74" s="244">
        <f>NFM_emi!K$5</f>
        <v>0</v>
      </c>
      <c r="L74" s="244">
        <f>NFM_emi!L$5</f>
        <v>0</v>
      </c>
      <c r="M74" s="244">
        <f>NFM_emi!M$5</f>
        <v>0</v>
      </c>
      <c r="N74" s="244">
        <f>NFM_emi!N$5</f>
        <v>0</v>
      </c>
      <c r="O74" s="244">
        <f>NFM_emi!O$5</f>
        <v>0</v>
      </c>
      <c r="P74" s="244">
        <f>NFM_emi!P$5</f>
        <v>0</v>
      </c>
      <c r="Q74" s="244">
        <f>NFM_emi!Q$5</f>
        <v>0</v>
      </c>
      <c r="R74" s="244">
        <f>NFM_emi!R$5</f>
        <v>0</v>
      </c>
      <c r="S74" s="244">
        <f>NFM_emi!S$5</f>
        <v>0</v>
      </c>
      <c r="T74" s="244">
        <f>NFM_emi!T$5</f>
        <v>0</v>
      </c>
      <c r="U74" s="244">
        <f>NFM_emi!U$5</f>
        <v>0</v>
      </c>
      <c r="V74" s="244">
        <f>NFM_emi!V$5</f>
        <v>0</v>
      </c>
      <c r="W74" s="244">
        <f>NFM_emi!W$5</f>
        <v>0</v>
      </c>
      <c r="DA74" s="83"/>
    </row>
    <row r="75" spans="1:105" ht="12" customHeight="1" x14ac:dyDescent="0.25">
      <c r="A75" s="99" t="s">
        <v>56</v>
      </c>
      <c r="B75" s="285">
        <f t="shared" ref="B75:W75" si="22">SUM(B76:B77)</f>
        <v>167.30557717965922</v>
      </c>
      <c r="C75" s="285">
        <f t="shared" si="22"/>
        <v>177.80535586813266</v>
      </c>
      <c r="D75" s="285">
        <f t="shared" si="22"/>
        <v>191.14598825769579</v>
      </c>
      <c r="E75" s="285">
        <f t="shared" si="22"/>
        <v>180.1787200865233</v>
      </c>
      <c r="F75" s="285">
        <f t="shared" si="22"/>
        <v>168.9728536341475</v>
      </c>
      <c r="G75" s="285">
        <f t="shared" si="22"/>
        <v>141.47063590378735</v>
      </c>
      <c r="H75" s="285">
        <f t="shared" si="22"/>
        <v>169.21667996921582</v>
      </c>
      <c r="I75" s="285">
        <f t="shared" si="22"/>
        <v>167.11815506286649</v>
      </c>
      <c r="J75" s="285">
        <f t="shared" si="22"/>
        <v>155.92061704041976</v>
      </c>
      <c r="K75" s="285">
        <f t="shared" si="22"/>
        <v>32.459131215053873</v>
      </c>
      <c r="L75" s="285">
        <f t="shared" si="22"/>
        <v>40.574776708788079</v>
      </c>
      <c r="M75" s="285">
        <f t="shared" si="22"/>
        <v>42.684026990332981</v>
      </c>
      <c r="N75" s="285">
        <f t="shared" si="22"/>
        <v>44.61454737755367</v>
      </c>
      <c r="O75" s="285">
        <f t="shared" si="22"/>
        <v>80.469423552541429</v>
      </c>
      <c r="P75" s="285">
        <f t="shared" si="22"/>
        <v>90.892254896462276</v>
      </c>
      <c r="Q75" s="285">
        <f t="shared" si="22"/>
        <v>95.628613178165409</v>
      </c>
      <c r="R75" s="285">
        <f t="shared" si="22"/>
        <v>101.251707122772</v>
      </c>
      <c r="S75" s="285">
        <f t="shared" si="22"/>
        <v>113.4161196704932</v>
      </c>
      <c r="T75" s="285">
        <f t="shared" si="22"/>
        <v>131.42692912429419</v>
      </c>
      <c r="U75" s="285">
        <f t="shared" si="22"/>
        <v>127.0688728923803</v>
      </c>
      <c r="V75" s="285">
        <f t="shared" si="22"/>
        <v>102.58782860483061</v>
      </c>
      <c r="W75" s="285">
        <f t="shared" si="22"/>
        <v>117.2621709738187</v>
      </c>
      <c r="DA75" s="94"/>
    </row>
    <row r="76" spans="1:105" ht="12" customHeight="1" x14ac:dyDescent="0.25">
      <c r="A76" s="44" t="s">
        <v>44</v>
      </c>
      <c r="B76" s="285">
        <f>NFM_emi!B$34</f>
        <v>118.99407959813468</v>
      </c>
      <c r="C76" s="285">
        <f>NFM_emi!C$34</f>
        <v>123.48853382783936</v>
      </c>
      <c r="D76" s="285">
        <f>NFM_emi!D$34</f>
        <v>133.94310310701189</v>
      </c>
      <c r="E76" s="285">
        <f>NFM_emi!E$34</f>
        <v>126.82973352115381</v>
      </c>
      <c r="F76" s="285">
        <f>NFM_emi!F$34</f>
        <v>122.69376312630948</v>
      </c>
      <c r="G76" s="285">
        <f>NFM_emi!G$34</f>
        <v>110.38446782865802</v>
      </c>
      <c r="H76" s="285">
        <f>NFM_emi!H$34</f>
        <v>114.36110189860096</v>
      </c>
      <c r="I76" s="285">
        <f>NFM_emi!I$34</f>
        <v>108.9545589859701</v>
      </c>
      <c r="J76" s="285">
        <f>NFM_emi!J$34</f>
        <v>97.445371975100613</v>
      </c>
      <c r="K76" s="285">
        <f>NFM_emi!K$34</f>
        <v>0</v>
      </c>
      <c r="L76" s="285">
        <f>NFM_emi!L$34</f>
        <v>0</v>
      </c>
      <c r="M76" s="285">
        <f>NFM_emi!M$34</f>
        <v>0</v>
      </c>
      <c r="N76" s="285">
        <f>NFM_emi!N$34</f>
        <v>0</v>
      </c>
      <c r="O76" s="285">
        <f>NFM_emi!O$34</f>
        <v>0</v>
      </c>
      <c r="P76" s="285">
        <f>NFM_emi!P$34</f>
        <v>0</v>
      </c>
      <c r="Q76" s="285">
        <f>NFM_emi!Q$34</f>
        <v>0</v>
      </c>
      <c r="R76" s="285">
        <f>NFM_emi!R$34</f>
        <v>0</v>
      </c>
      <c r="S76" s="285">
        <f>NFM_emi!S$34</f>
        <v>0</v>
      </c>
      <c r="T76" s="285">
        <f>NFM_emi!T$34</f>
        <v>0</v>
      </c>
      <c r="U76" s="285">
        <f>NFM_emi!U$34</f>
        <v>0</v>
      </c>
      <c r="V76" s="285">
        <f>NFM_emi!V$34</f>
        <v>0</v>
      </c>
      <c r="W76" s="285">
        <f>NFM_emi!W$34</f>
        <v>0</v>
      </c>
      <c r="DA76" s="94"/>
    </row>
    <row r="77" spans="1:105" ht="12" customHeight="1" x14ac:dyDescent="0.25">
      <c r="A77" s="44" t="s">
        <v>81</v>
      </c>
      <c r="B77" s="285">
        <f>NFM_emi!B$72</f>
        <v>48.311497581524563</v>
      </c>
      <c r="C77" s="285">
        <f>NFM_emi!C$72</f>
        <v>54.316822040293303</v>
      </c>
      <c r="D77" s="285">
        <f>NFM_emi!D$72</f>
        <v>57.20288515068389</v>
      </c>
      <c r="E77" s="285">
        <f>NFM_emi!E$72</f>
        <v>53.348986565369472</v>
      </c>
      <c r="F77" s="285">
        <f>NFM_emi!F$72</f>
        <v>46.279090507838013</v>
      </c>
      <c r="G77" s="285">
        <f>NFM_emi!G$72</f>
        <v>31.086168075129351</v>
      </c>
      <c r="H77" s="285">
        <f>NFM_emi!H$72</f>
        <v>54.855578070614868</v>
      </c>
      <c r="I77" s="285">
        <f>NFM_emi!I$72</f>
        <v>58.163596076896397</v>
      </c>
      <c r="J77" s="285">
        <f>NFM_emi!J$72</f>
        <v>58.475245065319157</v>
      </c>
      <c r="K77" s="285">
        <f>NFM_emi!K$72</f>
        <v>32.459131215053873</v>
      </c>
      <c r="L77" s="285">
        <f>NFM_emi!L$72</f>
        <v>40.574776708788079</v>
      </c>
      <c r="M77" s="285">
        <f>NFM_emi!M$72</f>
        <v>42.684026990332981</v>
      </c>
      <c r="N77" s="285">
        <f>NFM_emi!N$72</f>
        <v>44.61454737755367</v>
      </c>
      <c r="O77" s="285">
        <f>NFM_emi!O$72</f>
        <v>80.469423552541429</v>
      </c>
      <c r="P77" s="285">
        <f>NFM_emi!P$72</f>
        <v>90.892254896462276</v>
      </c>
      <c r="Q77" s="285">
        <f>NFM_emi!Q$72</f>
        <v>95.628613178165409</v>
      </c>
      <c r="R77" s="285">
        <f>NFM_emi!R$72</f>
        <v>101.251707122772</v>
      </c>
      <c r="S77" s="285">
        <f>NFM_emi!S$72</f>
        <v>113.4161196704932</v>
      </c>
      <c r="T77" s="285">
        <f>NFM_emi!T$72</f>
        <v>131.42692912429419</v>
      </c>
      <c r="U77" s="285">
        <f>NFM_emi!U$72</f>
        <v>127.0688728923803</v>
      </c>
      <c r="V77" s="285">
        <f>NFM_emi!V$72</f>
        <v>102.58782860483061</v>
      </c>
      <c r="W77" s="285">
        <f>NFM_emi!W$72</f>
        <v>117.2621709738187</v>
      </c>
      <c r="DA77" s="94"/>
    </row>
    <row r="78" spans="1:105" ht="12" customHeight="1" x14ac:dyDescent="0.25">
      <c r="A78" s="52" t="s">
        <v>45</v>
      </c>
      <c r="B78" s="245">
        <f>NFM_emi!B$115</f>
        <v>1346.4549034759641</v>
      </c>
      <c r="C78" s="245">
        <f>NFM_emi!C$115</f>
        <v>1428.1414141374814</v>
      </c>
      <c r="D78" s="245">
        <f>NFM_emi!D$115</f>
        <v>1299.9193472804654</v>
      </c>
      <c r="E78" s="245">
        <f>NFM_emi!E$115</f>
        <v>1226.7806225714917</v>
      </c>
      <c r="F78" s="245">
        <f>NFM_emi!F$115</f>
        <v>1035.0151818678301</v>
      </c>
      <c r="G78" s="245">
        <f>NFM_emi!G$115</f>
        <v>773.3987890698055</v>
      </c>
      <c r="H78" s="245">
        <f>NFM_emi!H$115</f>
        <v>767.94760430370002</v>
      </c>
      <c r="I78" s="245">
        <f>NFM_emi!I$115</f>
        <v>828.96790941035943</v>
      </c>
      <c r="J78" s="245">
        <f>NFM_emi!J$115</f>
        <v>883.79887343632811</v>
      </c>
      <c r="K78" s="245">
        <f>NFM_emi!K$115</f>
        <v>763.964632383344</v>
      </c>
      <c r="L78" s="245">
        <f>NFM_emi!L$115</f>
        <v>734.89149352848756</v>
      </c>
      <c r="M78" s="245">
        <f>NFM_emi!M$115</f>
        <v>809.98383644581622</v>
      </c>
      <c r="N78" s="245">
        <f>NFM_emi!N$115</f>
        <v>855.23642249534191</v>
      </c>
      <c r="O78" s="245">
        <f>NFM_emi!O$115</f>
        <v>814.505965741507</v>
      </c>
      <c r="P78" s="245">
        <f>NFM_emi!P$115</f>
        <v>835.63453711297916</v>
      </c>
      <c r="Q78" s="245">
        <f>NFM_emi!Q$115</f>
        <v>836.18168581878808</v>
      </c>
      <c r="R78" s="245">
        <f>NFM_emi!R$115</f>
        <v>799.89119809117858</v>
      </c>
      <c r="S78" s="245">
        <f>NFM_emi!S$115</f>
        <v>853.20769223599882</v>
      </c>
      <c r="T78" s="245">
        <f>NFM_emi!T$115</f>
        <v>894.95321698553107</v>
      </c>
      <c r="U78" s="245">
        <f>NFM_emi!U$115</f>
        <v>957.55208757338448</v>
      </c>
      <c r="V78" s="245">
        <f>NFM_emi!V$115</f>
        <v>915.74837746096341</v>
      </c>
      <c r="W78" s="245">
        <f>NFM_emi!W$115</f>
        <v>891.31914290021848</v>
      </c>
      <c r="DA78" s="84"/>
    </row>
    <row r="79" spans="1:105" ht="12" customHeight="1" x14ac:dyDescent="0.25">
      <c r="A79" s="3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DA79" s="87"/>
    </row>
    <row r="80" spans="1:105" ht="12" customHeight="1" x14ac:dyDescent="0.25">
      <c r="A80" s="110" t="s">
        <v>148</v>
      </c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DA80" s="118"/>
    </row>
    <row r="81" spans="1:105" ht="12" customHeight="1" x14ac:dyDescent="0.25">
      <c r="A81" s="50" t="s">
        <v>43</v>
      </c>
      <c r="B81" s="290" t="str">
        <f t="shared" ref="B81:W81" si="23">IF(B$4=0,"",B$4/B$11*1000)</f>
        <v/>
      </c>
      <c r="C81" s="290" t="str">
        <f t="shared" si="23"/>
        <v/>
      </c>
      <c r="D81" s="290" t="str">
        <f t="shared" si="23"/>
        <v/>
      </c>
      <c r="E81" s="290" t="str">
        <f t="shared" si="23"/>
        <v/>
      </c>
      <c r="F81" s="290" t="str">
        <f t="shared" si="23"/>
        <v/>
      </c>
      <c r="G81" s="290" t="str">
        <f t="shared" si="23"/>
        <v/>
      </c>
      <c r="H81" s="290" t="str">
        <f t="shared" si="23"/>
        <v/>
      </c>
      <c r="I81" s="290" t="str">
        <f t="shared" si="23"/>
        <v/>
      </c>
      <c r="J81" s="290" t="str">
        <f t="shared" si="23"/>
        <v/>
      </c>
      <c r="K81" s="290" t="str">
        <f t="shared" si="23"/>
        <v/>
      </c>
      <c r="L81" s="290" t="str">
        <f t="shared" si="23"/>
        <v/>
      </c>
      <c r="M81" s="290" t="str">
        <f t="shared" si="23"/>
        <v/>
      </c>
      <c r="N81" s="290" t="str">
        <f t="shared" si="23"/>
        <v/>
      </c>
      <c r="O81" s="290" t="str">
        <f t="shared" si="23"/>
        <v/>
      </c>
      <c r="P81" s="290" t="str">
        <f t="shared" si="23"/>
        <v/>
      </c>
      <c r="Q81" s="290" t="str">
        <f t="shared" si="23"/>
        <v/>
      </c>
      <c r="R81" s="290" t="str">
        <f t="shared" si="23"/>
        <v/>
      </c>
      <c r="S81" s="290" t="str">
        <f t="shared" si="23"/>
        <v/>
      </c>
      <c r="T81" s="290" t="str">
        <f t="shared" si="23"/>
        <v/>
      </c>
      <c r="U81" s="290" t="str">
        <f t="shared" si="23"/>
        <v/>
      </c>
      <c r="V81" s="290" t="str">
        <f t="shared" si="23"/>
        <v/>
      </c>
      <c r="W81" s="290" t="str">
        <f t="shared" si="23"/>
        <v/>
      </c>
      <c r="DA81" s="83"/>
    </row>
    <row r="82" spans="1:105" ht="12" customHeight="1" x14ac:dyDescent="0.25">
      <c r="A82" s="107" t="s">
        <v>56</v>
      </c>
      <c r="B82" s="291">
        <f t="shared" ref="B82:W82" si="24">IF(B$5=0,"",B$5/B$12*1000)</f>
        <v>639.98300016047779</v>
      </c>
      <c r="C82" s="291">
        <f t="shared" si="24"/>
        <v>557.02496248487023</v>
      </c>
      <c r="D82" s="291">
        <f t="shared" si="24"/>
        <v>525.4373105538632</v>
      </c>
      <c r="E82" s="291">
        <f t="shared" si="24"/>
        <v>515.76649217992997</v>
      </c>
      <c r="F82" s="291">
        <f t="shared" si="24"/>
        <v>898.82491055132766</v>
      </c>
      <c r="G82" s="291">
        <f t="shared" si="24"/>
        <v>805.94120799451139</v>
      </c>
      <c r="H82" s="291">
        <f t="shared" si="24"/>
        <v>685.53105080156695</v>
      </c>
      <c r="I82" s="291">
        <f t="shared" si="24"/>
        <v>745.64161423792245</v>
      </c>
      <c r="J82" s="291">
        <f t="shared" si="24"/>
        <v>486.74685133803416</v>
      </c>
      <c r="K82" s="291">
        <f t="shared" si="24"/>
        <v>948.43367444749526</v>
      </c>
      <c r="L82" s="291">
        <f t="shared" si="24"/>
        <v>911.37681014692146</v>
      </c>
      <c r="M82" s="291">
        <f t="shared" si="24"/>
        <v>1171.8817111806597</v>
      </c>
      <c r="N82" s="291">
        <f t="shared" si="24"/>
        <v>1073.6288767769313</v>
      </c>
      <c r="O82" s="291">
        <f t="shared" si="24"/>
        <v>733.32919151768488</v>
      </c>
      <c r="P82" s="291">
        <f t="shared" si="24"/>
        <v>946.563204709562</v>
      </c>
      <c r="Q82" s="291">
        <f t="shared" si="24"/>
        <v>878.27049585645682</v>
      </c>
      <c r="R82" s="291">
        <f t="shared" si="24"/>
        <v>907.69642449033552</v>
      </c>
      <c r="S82" s="291">
        <f t="shared" si="24"/>
        <v>942.50367345754057</v>
      </c>
      <c r="T82" s="291">
        <f t="shared" si="24"/>
        <v>933.29037522940189</v>
      </c>
      <c r="U82" s="291">
        <f t="shared" si="24"/>
        <v>1105.775721755838</v>
      </c>
      <c r="V82" s="291">
        <f t="shared" si="24"/>
        <v>834.92178455126054</v>
      </c>
      <c r="W82" s="291">
        <f t="shared" si="24"/>
        <v>1269.3843752411949</v>
      </c>
      <c r="DA82" s="94"/>
    </row>
    <row r="83" spans="1:105" ht="12" customHeight="1" x14ac:dyDescent="0.25">
      <c r="A83" s="49" t="s">
        <v>45</v>
      </c>
      <c r="B83" s="292">
        <f t="shared" ref="B83:W83" si="25">IF(B$8=0,"",B$8/B$15*1000)</f>
        <v>67.463165625116446</v>
      </c>
      <c r="C83" s="292">
        <f t="shared" si="25"/>
        <v>59.759865384410851</v>
      </c>
      <c r="D83" s="292">
        <f t="shared" si="25"/>
        <v>61.464085629395861</v>
      </c>
      <c r="E83" s="292">
        <f t="shared" si="25"/>
        <v>62.049940727327296</v>
      </c>
      <c r="F83" s="292">
        <f t="shared" si="25"/>
        <v>114.0243864272495</v>
      </c>
      <c r="G83" s="292">
        <f t="shared" si="25"/>
        <v>106.68253263468536</v>
      </c>
      <c r="H83" s="292">
        <f t="shared" si="25"/>
        <v>158.73475769781319</v>
      </c>
      <c r="I83" s="292">
        <f t="shared" si="25"/>
        <v>181.79858802509975</v>
      </c>
      <c r="J83" s="292">
        <f t="shared" si="25"/>
        <v>106.91315314477163</v>
      </c>
      <c r="K83" s="292">
        <f t="shared" si="25"/>
        <v>277.40808702382571</v>
      </c>
      <c r="L83" s="292">
        <f t="shared" si="25"/>
        <v>126.31690759796982</v>
      </c>
      <c r="M83" s="292">
        <f t="shared" si="25"/>
        <v>192.7336300331373</v>
      </c>
      <c r="N83" s="292">
        <f t="shared" si="25"/>
        <v>206.068542920835</v>
      </c>
      <c r="O83" s="292">
        <f t="shared" si="25"/>
        <v>155.71961437533258</v>
      </c>
      <c r="P83" s="292">
        <f t="shared" si="25"/>
        <v>115.42515619606182</v>
      </c>
      <c r="Q83" s="292">
        <f t="shared" si="25"/>
        <v>200.79281498255074</v>
      </c>
      <c r="R83" s="292">
        <f t="shared" si="25"/>
        <v>261.42270746897827</v>
      </c>
      <c r="S83" s="292">
        <f t="shared" si="25"/>
        <v>228.42059648798497</v>
      </c>
      <c r="T83" s="292">
        <f t="shared" si="25"/>
        <v>159.22559547535371</v>
      </c>
      <c r="U83" s="292">
        <f t="shared" si="25"/>
        <v>191.83575668731439</v>
      </c>
      <c r="V83" s="292">
        <f t="shared" si="25"/>
        <v>274.59323649439449</v>
      </c>
      <c r="W83" s="292">
        <f t="shared" si="25"/>
        <v>604.29623369104172</v>
      </c>
      <c r="DA83" s="84"/>
    </row>
    <row r="84" spans="1:105" ht="12" customHeight="1" x14ac:dyDescent="0.25">
      <c r="A84" s="115" t="s">
        <v>149</v>
      </c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DA84" s="119"/>
    </row>
    <row r="85" spans="1:105" ht="12" customHeight="1" x14ac:dyDescent="0.25">
      <c r="A85" s="50" t="s">
        <v>43</v>
      </c>
      <c r="B85" s="255" t="str">
        <f t="shared" ref="B85:W85" si="26">IF(B$64=0,"",B$64/B$11)</f>
        <v/>
      </c>
      <c r="C85" s="255" t="str">
        <f t="shared" si="26"/>
        <v/>
      </c>
      <c r="D85" s="255" t="str">
        <f t="shared" si="26"/>
        <v/>
      </c>
      <c r="E85" s="255" t="str">
        <f t="shared" si="26"/>
        <v/>
      </c>
      <c r="F85" s="255" t="str">
        <f t="shared" si="26"/>
        <v/>
      </c>
      <c r="G85" s="255" t="str">
        <f t="shared" si="26"/>
        <v/>
      </c>
      <c r="H85" s="255" t="str">
        <f t="shared" si="26"/>
        <v/>
      </c>
      <c r="I85" s="255" t="str">
        <f t="shared" si="26"/>
        <v/>
      </c>
      <c r="J85" s="255" t="str">
        <f t="shared" si="26"/>
        <v/>
      </c>
      <c r="K85" s="255" t="str">
        <f t="shared" si="26"/>
        <v/>
      </c>
      <c r="L85" s="255" t="str">
        <f t="shared" si="26"/>
        <v/>
      </c>
      <c r="M85" s="255" t="str">
        <f t="shared" si="26"/>
        <v/>
      </c>
      <c r="N85" s="255" t="str">
        <f t="shared" si="26"/>
        <v/>
      </c>
      <c r="O85" s="255" t="str">
        <f t="shared" si="26"/>
        <v/>
      </c>
      <c r="P85" s="255" t="str">
        <f t="shared" si="26"/>
        <v/>
      </c>
      <c r="Q85" s="255" t="str">
        <f t="shared" si="26"/>
        <v/>
      </c>
      <c r="R85" s="255" t="str">
        <f t="shared" si="26"/>
        <v/>
      </c>
      <c r="S85" s="255" t="str">
        <f t="shared" si="26"/>
        <v/>
      </c>
      <c r="T85" s="255" t="str">
        <f t="shared" si="26"/>
        <v/>
      </c>
      <c r="U85" s="255" t="str">
        <f t="shared" si="26"/>
        <v/>
      </c>
      <c r="V85" s="255" t="str">
        <f t="shared" si="26"/>
        <v/>
      </c>
      <c r="W85" s="255" t="str">
        <f t="shared" si="26"/>
        <v/>
      </c>
      <c r="DA85" s="83"/>
    </row>
    <row r="86" spans="1:105" ht="12" customHeight="1" x14ac:dyDescent="0.25">
      <c r="A86" s="107" t="s">
        <v>56</v>
      </c>
      <c r="B86" s="294">
        <f t="shared" ref="B86:W86" si="27">IF(B$65=0,"",B$65/B$12)</f>
        <v>0.69537232707115326</v>
      </c>
      <c r="C86" s="294">
        <f t="shared" si="27"/>
        <v>0.67273904730587208</v>
      </c>
      <c r="D86" s="294">
        <f t="shared" si="27"/>
        <v>0.63330484934357856</v>
      </c>
      <c r="E86" s="294">
        <f t="shared" si="27"/>
        <v>0.57700198793294932</v>
      </c>
      <c r="F86" s="294">
        <f t="shared" si="27"/>
        <v>0.50034630744410002</v>
      </c>
      <c r="G86" s="294">
        <f t="shared" si="27"/>
        <v>0.51743676280974404</v>
      </c>
      <c r="H86" s="294">
        <f t="shared" si="27"/>
        <v>0.34698700346764183</v>
      </c>
      <c r="I86" s="294">
        <f t="shared" si="27"/>
        <v>0.33168105838332701</v>
      </c>
      <c r="J86" s="294">
        <f t="shared" si="27"/>
        <v>0.30395621873490186</v>
      </c>
      <c r="K86" s="294">
        <f t="shared" si="27"/>
        <v>0.12468400061139003</v>
      </c>
      <c r="L86" s="294">
        <f t="shared" si="27"/>
        <v>0.12159419668715385</v>
      </c>
      <c r="M86" s="294">
        <f t="shared" si="27"/>
        <v>0.12264616188007085</v>
      </c>
      <c r="N86" s="294">
        <f t="shared" si="27"/>
        <v>0.12574144934036377</v>
      </c>
      <c r="O86" s="294">
        <f t="shared" si="27"/>
        <v>0.12291681553402803</v>
      </c>
      <c r="P86" s="294">
        <f t="shared" si="27"/>
        <v>0.11596620331801984</v>
      </c>
      <c r="Q86" s="294">
        <f t="shared" si="27"/>
        <v>0.1161118178470071</v>
      </c>
      <c r="R86" s="294">
        <f t="shared" si="27"/>
        <v>0.12061241383357861</v>
      </c>
      <c r="S86" s="294">
        <f t="shared" si="27"/>
        <v>0.12612224081282694</v>
      </c>
      <c r="T86" s="294">
        <f t="shared" si="27"/>
        <v>0.12734388415711442</v>
      </c>
      <c r="U86" s="294">
        <f t="shared" si="27"/>
        <v>0.13861437335605042</v>
      </c>
      <c r="V86" s="294">
        <f t="shared" si="27"/>
        <v>0.13476892876393251</v>
      </c>
      <c r="W86" s="294">
        <f t="shared" si="27"/>
        <v>0.12854919006428081</v>
      </c>
      <c r="DA86" s="94"/>
    </row>
    <row r="87" spans="1:105" ht="12" customHeight="1" x14ac:dyDescent="0.25">
      <c r="A87" s="99" t="s">
        <v>44</v>
      </c>
      <c r="B87" s="294">
        <f t="shared" ref="B87:W87" si="28">IF(B$66=0,"",B$66/B$13)</f>
        <v>1.8556416448294957</v>
      </c>
      <c r="C87" s="294">
        <f t="shared" si="28"/>
        <v>1.9017540481952304</v>
      </c>
      <c r="D87" s="294">
        <f t="shared" si="28"/>
        <v>1.7653791106166958</v>
      </c>
      <c r="E87" s="294">
        <f t="shared" si="28"/>
        <v>1.7612882663891796</v>
      </c>
      <c r="F87" s="294">
        <f t="shared" si="28"/>
        <v>1.6315773665150139</v>
      </c>
      <c r="G87" s="294">
        <f t="shared" si="28"/>
        <v>1.5259965919708121</v>
      </c>
      <c r="H87" s="294">
        <f t="shared" si="28"/>
        <v>1.4605899626422765</v>
      </c>
      <c r="I87" s="294">
        <f t="shared" si="28"/>
        <v>1.4828429159620908</v>
      </c>
      <c r="J87" s="294">
        <f t="shared" si="28"/>
        <v>1.382030832102668</v>
      </c>
      <c r="K87" s="294" t="str">
        <f t="shared" si="28"/>
        <v/>
      </c>
      <c r="L87" s="294" t="str">
        <f t="shared" si="28"/>
        <v/>
      </c>
      <c r="M87" s="294" t="str">
        <f t="shared" si="28"/>
        <v/>
      </c>
      <c r="N87" s="294" t="str">
        <f t="shared" si="28"/>
        <v/>
      </c>
      <c r="O87" s="294" t="str">
        <f t="shared" si="28"/>
        <v/>
      </c>
      <c r="P87" s="294" t="str">
        <f t="shared" si="28"/>
        <v/>
      </c>
      <c r="Q87" s="294" t="str">
        <f t="shared" si="28"/>
        <v/>
      </c>
      <c r="R87" s="294" t="str">
        <f t="shared" si="28"/>
        <v/>
      </c>
      <c r="S87" s="294" t="str">
        <f t="shared" si="28"/>
        <v/>
      </c>
      <c r="T87" s="294" t="str">
        <f t="shared" si="28"/>
        <v/>
      </c>
      <c r="U87" s="294" t="str">
        <f t="shared" si="28"/>
        <v/>
      </c>
      <c r="V87" s="294" t="str">
        <f t="shared" si="28"/>
        <v/>
      </c>
      <c r="W87" s="294" t="str">
        <f t="shared" si="28"/>
        <v/>
      </c>
      <c r="DA87" s="94"/>
    </row>
    <row r="88" spans="1:105" ht="12" customHeight="1" x14ac:dyDescent="0.25">
      <c r="A88" s="99" t="s">
        <v>81</v>
      </c>
      <c r="B88" s="294">
        <f t="shared" ref="B88:W88" si="29">IF(B$67=0,"",B$67/B$14)</f>
        <v>0.19793510878181306</v>
      </c>
      <c r="C88" s="294">
        <f t="shared" si="29"/>
        <v>0.20285376514082454</v>
      </c>
      <c r="D88" s="294">
        <f t="shared" si="29"/>
        <v>0.18830710513244756</v>
      </c>
      <c r="E88" s="294">
        <f t="shared" si="29"/>
        <v>0.17457047826138489</v>
      </c>
      <c r="F88" s="294">
        <f t="shared" si="29"/>
        <v>0.15718329554451371</v>
      </c>
      <c r="G88" s="294">
        <f t="shared" si="29"/>
        <v>0.14701182931214793</v>
      </c>
      <c r="H88" s="294">
        <f t="shared" si="29"/>
        <v>0.12874562465907743</v>
      </c>
      <c r="I88" s="294">
        <f t="shared" si="29"/>
        <v>0.12999334187620507</v>
      </c>
      <c r="J88" s="294">
        <f t="shared" si="29"/>
        <v>0.12115565614339904</v>
      </c>
      <c r="K88" s="294">
        <f t="shared" si="29"/>
        <v>0.12468400061139003</v>
      </c>
      <c r="L88" s="294">
        <f t="shared" si="29"/>
        <v>0.12159419668715385</v>
      </c>
      <c r="M88" s="294">
        <f t="shared" si="29"/>
        <v>0.12264616188007085</v>
      </c>
      <c r="N88" s="294">
        <f t="shared" si="29"/>
        <v>0.12574144934036377</v>
      </c>
      <c r="O88" s="294">
        <f t="shared" si="29"/>
        <v>0.12291681553402803</v>
      </c>
      <c r="P88" s="294">
        <f t="shared" si="29"/>
        <v>0.11596620331801984</v>
      </c>
      <c r="Q88" s="294">
        <f t="shared" si="29"/>
        <v>0.1161118178470071</v>
      </c>
      <c r="R88" s="294">
        <f t="shared" si="29"/>
        <v>0.12061241383357861</v>
      </c>
      <c r="S88" s="294">
        <f t="shared" si="29"/>
        <v>0.12612224081282694</v>
      </c>
      <c r="T88" s="294">
        <f t="shared" si="29"/>
        <v>0.12734388415711442</v>
      </c>
      <c r="U88" s="294">
        <f t="shared" si="29"/>
        <v>0.13861437335605042</v>
      </c>
      <c r="V88" s="294">
        <f t="shared" si="29"/>
        <v>0.13476892876393251</v>
      </c>
      <c r="W88" s="294">
        <f t="shared" si="29"/>
        <v>0.12854919006428081</v>
      </c>
      <c r="DA88" s="94"/>
    </row>
    <row r="89" spans="1:105" ht="12" customHeight="1" x14ac:dyDescent="0.25">
      <c r="A89" s="49" t="s">
        <v>45</v>
      </c>
      <c r="B89" s="256">
        <f t="shared" ref="B89:W89" si="30">IF(B$68=0,"",B$68/B$15)</f>
        <v>0.46391041120737436</v>
      </c>
      <c r="C89" s="256">
        <f t="shared" si="30"/>
        <v>0.4754385120488076</v>
      </c>
      <c r="D89" s="256">
        <f t="shared" si="30"/>
        <v>0.44134477765417363</v>
      </c>
      <c r="E89" s="256">
        <f t="shared" si="30"/>
        <v>0.44032206659729495</v>
      </c>
      <c r="F89" s="256">
        <f t="shared" si="30"/>
        <v>0.40789434162875349</v>
      </c>
      <c r="G89" s="256">
        <f t="shared" si="30"/>
        <v>0.38149914799270324</v>
      </c>
      <c r="H89" s="256">
        <f t="shared" si="30"/>
        <v>0.3797036410366339</v>
      </c>
      <c r="I89" s="256">
        <f t="shared" si="30"/>
        <v>0.38548865094048568</v>
      </c>
      <c r="J89" s="256">
        <f t="shared" si="30"/>
        <v>0.35928094290402551</v>
      </c>
      <c r="K89" s="256">
        <f t="shared" si="30"/>
        <v>0.3697440691640953</v>
      </c>
      <c r="L89" s="256">
        <f t="shared" si="30"/>
        <v>0.36058141260620252</v>
      </c>
      <c r="M89" s="256">
        <f t="shared" si="30"/>
        <v>0.34508188996785105</v>
      </c>
      <c r="N89" s="256">
        <f t="shared" si="30"/>
        <v>0.35379090809298502</v>
      </c>
      <c r="O89" s="256">
        <f t="shared" si="30"/>
        <v>0.36440589534122397</v>
      </c>
      <c r="P89" s="256">
        <f t="shared" si="30"/>
        <v>0.33116156458160256</v>
      </c>
      <c r="Q89" s="256">
        <f t="shared" si="30"/>
        <v>0.33693562001450261</v>
      </c>
      <c r="R89" s="256">
        <f t="shared" si="30"/>
        <v>0.35386508768378055</v>
      </c>
      <c r="S89" s="256">
        <f t="shared" si="30"/>
        <v>0.35166683783888097</v>
      </c>
      <c r="T89" s="256">
        <f t="shared" si="30"/>
        <v>0.36814776004631972</v>
      </c>
      <c r="U89" s="256">
        <f t="shared" si="30"/>
        <v>0.35428953722032858</v>
      </c>
      <c r="V89" s="256">
        <f t="shared" si="30"/>
        <v>0.34446082500266889</v>
      </c>
      <c r="W89" s="256">
        <f t="shared" si="30"/>
        <v>0.32856356779781354</v>
      </c>
      <c r="DA89" s="84"/>
    </row>
    <row r="90" spans="1:105" ht="12" customHeight="1" x14ac:dyDescent="0.25">
      <c r="A90" s="115" t="s">
        <v>150</v>
      </c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DA90" s="119"/>
    </row>
    <row r="91" spans="1:105" ht="12" customHeight="1" x14ac:dyDescent="0.25">
      <c r="A91" s="50" t="s">
        <v>43</v>
      </c>
      <c r="B91" s="255" t="str">
        <f>IF(NFM_ued!B$5=0,"",NFM_ued!B$5/B$11)</f>
        <v/>
      </c>
      <c r="C91" s="255" t="str">
        <f>IF(NFM_ued!C$5=0,"",NFM_ued!C$5/C$11)</f>
        <v/>
      </c>
      <c r="D91" s="255" t="str">
        <f>IF(NFM_ued!D$5=0,"",NFM_ued!D$5/D$11)</f>
        <v/>
      </c>
      <c r="E91" s="255" t="str">
        <f>IF(NFM_ued!E$5=0,"",NFM_ued!E$5/E$11)</f>
        <v/>
      </c>
      <c r="F91" s="255" t="str">
        <f>IF(NFM_ued!F$5=0,"",NFM_ued!F$5/F$11)</f>
        <v/>
      </c>
      <c r="G91" s="255" t="str">
        <f>IF(NFM_ued!G$5=0,"",NFM_ued!G$5/G$11)</f>
        <v/>
      </c>
      <c r="H91" s="255" t="str">
        <f>IF(NFM_ued!H$5=0,"",NFM_ued!H$5/H$11)</f>
        <v/>
      </c>
      <c r="I91" s="255" t="str">
        <f>IF(NFM_ued!I$5=0,"",NFM_ued!I$5/I$11)</f>
        <v/>
      </c>
      <c r="J91" s="255" t="str">
        <f>IF(NFM_ued!J$5=0,"",NFM_ued!J$5/J$11)</f>
        <v/>
      </c>
      <c r="K91" s="255" t="str">
        <f>IF(NFM_ued!K$5=0,"",NFM_ued!K$5/K$11)</f>
        <v/>
      </c>
      <c r="L91" s="255" t="str">
        <f>IF(NFM_ued!L$5=0,"",NFM_ued!L$5/L$11)</f>
        <v/>
      </c>
      <c r="M91" s="255" t="str">
        <f>IF(NFM_ued!M$5=0,"",NFM_ued!M$5/M$11)</f>
        <v/>
      </c>
      <c r="N91" s="255" t="str">
        <f>IF(NFM_ued!N$5=0,"",NFM_ued!N$5/N$11)</f>
        <v/>
      </c>
      <c r="O91" s="255" t="str">
        <f>IF(NFM_ued!O$5=0,"",NFM_ued!O$5/O$11)</f>
        <v/>
      </c>
      <c r="P91" s="255" t="str">
        <f>IF(NFM_ued!P$5=0,"",NFM_ued!P$5/P$11)</f>
        <v/>
      </c>
      <c r="Q91" s="255" t="str">
        <f>IF(NFM_ued!Q$5=0,"",NFM_ued!Q$5/Q$11)</f>
        <v/>
      </c>
      <c r="R91" s="255" t="str">
        <f>IF(NFM_ued!R$5=0,"",NFM_ued!R$5/R$11)</f>
        <v/>
      </c>
      <c r="S91" s="255" t="str">
        <f>IF(NFM_ued!S$5=0,"",NFM_ued!S$5/S$11)</f>
        <v/>
      </c>
      <c r="T91" s="255" t="str">
        <f>IF(NFM_ued!T$5=0,"",NFM_ued!T$5/T$11)</f>
        <v/>
      </c>
      <c r="U91" s="255" t="str">
        <f>IF(NFM_ued!U$5=0,"",NFM_ued!U$5/U$11)</f>
        <v/>
      </c>
      <c r="V91" s="255" t="str">
        <f>IF(NFM_ued!V$5=0,"",NFM_ued!V$5/V$11)</f>
        <v/>
      </c>
      <c r="W91" s="255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4">
        <f>IF(SUM(NFM_ued!B$34,NFM_ued!B$72)=0,"",SUM(NFM_ued!B$34,NFM_ued!B$72)/B$12)</f>
        <v>0.35952077100296975</v>
      </c>
      <c r="C92" s="294">
        <f>IF(SUM(NFM_ued!C$34,NFM_ued!C$72)=0,"",SUM(NFM_ued!C$34,NFM_ued!C$72)/C$12)</f>
        <v>0.34684786680933366</v>
      </c>
      <c r="D92" s="294">
        <f>IF(SUM(NFM_ued!D$34,NFM_ued!D$72)=0,"",SUM(NFM_ued!D$34,NFM_ued!D$72)/D$12)</f>
        <v>0.32684972255562506</v>
      </c>
      <c r="E92" s="294">
        <f>IF(SUM(NFM_ued!E$34,NFM_ued!E$72)=0,"",SUM(NFM_ued!E$34,NFM_ued!E$72)/E$12)</f>
        <v>0.29798943775960968</v>
      </c>
      <c r="F92" s="294">
        <f>IF(SUM(NFM_ued!F$34,NFM_ued!F$72)=0,"",SUM(NFM_ued!F$34,NFM_ued!F$72)/F$12)</f>
        <v>0.2580617331714446</v>
      </c>
      <c r="G92" s="294">
        <f>IF(SUM(NFM_ued!G$34,NFM_ued!G$72)=0,"",SUM(NFM_ued!G$34,NFM_ued!G$72)/G$12)</f>
        <v>0.26897149622585426</v>
      </c>
      <c r="H92" s="294">
        <f>IF(SUM(NFM_ued!H$34,NFM_ued!H$72)=0,"",SUM(NFM_ued!H$34,NFM_ued!H$72)/H$12)</f>
        <v>0.18072790333978117</v>
      </c>
      <c r="I92" s="294">
        <f>IF(SUM(NFM_ued!I$34,NFM_ued!I$72)=0,"",SUM(NFM_ued!I$34,NFM_ued!I$72)/I$12)</f>
        <v>0.17253943846510864</v>
      </c>
      <c r="J92" s="294">
        <f>IF(SUM(NFM_ued!J$34,NFM_ued!J$72)=0,"",SUM(NFM_ued!J$34,NFM_ued!J$72)/J$12)</f>
        <v>0.15751533963931869</v>
      </c>
      <c r="K92" s="294">
        <f>IF(SUM(NFM_ued!K$34,NFM_ued!K$72)=0,"",SUM(NFM_ued!K$34,NFM_ued!K$72)/K$12)</f>
        <v>5.9544697935941866E-2</v>
      </c>
      <c r="L92" s="294">
        <f>IF(SUM(NFM_ued!L$34,NFM_ued!L$72)=0,"",SUM(NFM_ued!L$34,NFM_ued!L$72)/L$12)</f>
        <v>5.7376135006317719E-2</v>
      </c>
      <c r="M92" s="294">
        <f>IF(SUM(NFM_ued!M$34,NFM_ued!M$72)=0,"",SUM(NFM_ued!M$34,NFM_ued!M$72)/M$12)</f>
        <v>5.7840483542192213E-2</v>
      </c>
      <c r="N92" s="294">
        <f>IF(SUM(NFM_ued!N$34,NFM_ued!N$72)=0,"",SUM(NFM_ued!N$34,NFM_ued!N$72)/N$12)</f>
        <v>5.933834345892091E-2</v>
      </c>
      <c r="O92" s="294">
        <f>IF(SUM(NFM_ued!O$34,NFM_ued!O$72)=0,"",SUM(NFM_ued!O$34,NFM_ued!O$72)/O$12)</f>
        <v>6.0132987576328574E-2</v>
      </c>
      <c r="P92" s="294">
        <f>IF(SUM(NFM_ued!P$34,NFM_ued!P$72)=0,"",SUM(NFM_ued!P$34,NFM_ued!P$72)/P$12)</f>
        <v>5.7366349902141851E-2</v>
      </c>
      <c r="Q92" s="294">
        <f>IF(SUM(NFM_ued!Q$34,NFM_ued!Q$72)=0,"",SUM(NFM_ued!Q$34,NFM_ued!Q$72)/Q$12)</f>
        <v>5.8035469350309142E-2</v>
      </c>
      <c r="R92" s="294">
        <f>IF(SUM(NFM_ued!R$34,NFM_ued!R$72)=0,"",SUM(NFM_ued!R$34,NFM_ued!R$72)/R$12)</f>
        <v>6.0723741486881991E-2</v>
      </c>
      <c r="S92" s="294">
        <f>IF(SUM(NFM_ued!S$34,NFM_ued!S$72)=0,"",SUM(NFM_ued!S$34,NFM_ued!S$72)/S$12)</f>
        <v>6.3500596368604112E-2</v>
      </c>
      <c r="T92" s="294">
        <f>IF(SUM(NFM_ued!T$34,NFM_ued!T$72)=0,"",SUM(NFM_ued!T$34,NFM_ued!T$72)/T$12)</f>
        <v>6.5116831999708621E-2</v>
      </c>
      <c r="U92" s="294">
        <f>IF(SUM(NFM_ued!U$34,NFM_ued!U$72)=0,"",SUM(NFM_ued!U$34,NFM_ued!U$72)/U$12)</f>
        <v>7.081309193527921E-2</v>
      </c>
      <c r="V92" s="294">
        <f>IF(SUM(NFM_ued!V$34,NFM_ued!V$72)=0,"",SUM(NFM_ued!V$34,NFM_ued!V$72)/V$12)</f>
        <v>6.8893461104980264E-2</v>
      </c>
      <c r="W92" s="294">
        <f>IF(SUM(NFM_ued!W$34,NFM_ued!W$72)=0,"",SUM(NFM_ued!W$34,NFM_ued!W$72)/W$12)</f>
        <v>6.5736052153273286E-2</v>
      </c>
      <c r="DA92" s="94"/>
    </row>
    <row r="93" spans="1:105" ht="12" customHeight="1" x14ac:dyDescent="0.25">
      <c r="A93" s="99" t="s">
        <v>44</v>
      </c>
      <c r="B93" s="294">
        <f>IF(NFM_ued!B$34=0,"",NFM_ued!B$34/B$13)</f>
        <v>0.99250445745735782</v>
      </c>
      <c r="C93" s="294">
        <f>IF(NFM_ued!C$34=0,"",NFM_ued!C$34/C$13)</f>
        <v>1.0172100377217621</v>
      </c>
      <c r="D93" s="294">
        <f>IF(NFM_ued!D$34=0,"",NFM_ued!D$34/D$13)</f>
        <v>0.94411996065542003</v>
      </c>
      <c r="E93" s="294">
        <f>IF(NFM_ued!E$34=0,"",NFM_ued!E$34/E$13)</f>
        <v>0.9424485973795983</v>
      </c>
      <c r="F93" s="294">
        <f>IF(NFM_ued!F$34=0,"",NFM_ued!F$34/F$13)</f>
        <v>0.87357003582855741</v>
      </c>
      <c r="G93" s="294">
        <f>IF(NFM_ued!G$34=0,"",NFM_ued!G$34/G$13)</f>
        <v>0.81787157447801639</v>
      </c>
      <c r="H93" s="294">
        <f>IF(NFM_ued!H$34=0,"",NFM_ued!H$34/H$13)</f>
        <v>0.79074536367876747</v>
      </c>
      <c r="I93" s="294">
        <f>IF(NFM_ued!I$34=0,"",NFM_ued!I$34/I$13)</f>
        <v>0.80304439164278729</v>
      </c>
      <c r="J93" s="294">
        <f>IF(NFM_ued!J$34=0,"",NFM_ued!J$34/J$13)</f>
        <v>0.74743005636154225</v>
      </c>
      <c r="K93" s="294" t="str">
        <f>IF(NFM_ued!K$34=0,"",NFM_ued!K$34/K$13)</f>
        <v/>
      </c>
      <c r="L93" s="294" t="str">
        <f>IF(NFM_ued!L$34=0,"",NFM_ued!L$34/L$13)</f>
        <v/>
      </c>
      <c r="M93" s="294" t="str">
        <f>IF(NFM_ued!M$34=0,"",NFM_ued!M$34/M$13)</f>
        <v/>
      </c>
      <c r="N93" s="294" t="str">
        <f>IF(NFM_ued!N$34=0,"",NFM_ued!N$34/N$13)</f>
        <v/>
      </c>
      <c r="O93" s="294" t="str">
        <f>IF(NFM_ued!O$34=0,"",NFM_ued!O$34/O$13)</f>
        <v/>
      </c>
      <c r="P93" s="294" t="str">
        <f>IF(NFM_ued!P$34=0,"",NFM_ued!P$34/P$13)</f>
        <v/>
      </c>
      <c r="Q93" s="294" t="str">
        <f>IF(NFM_ued!Q$34=0,"",NFM_ued!Q$34/Q$13)</f>
        <v/>
      </c>
      <c r="R93" s="294" t="str">
        <f>IF(NFM_ued!R$34=0,"",NFM_ued!R$34/R$13)</f>
        <v/>
      </c>
      <c r="S93" s="294" t="str">
        <f>IF(NFM_ued!S$34=0,"",NFM_ued!S$34/S$13)</f>
        <v/>
      </c>
      <c r="T93" s="294" t="str">
        <f>IF(NFM_ued!T$34=0,"",NFM_ued!T$34/T$13)</f>
        <v/>
      </c>
      <c r="U93" s="294" t="str">
        <f>IF(NFM_ued!U$34=0,"",NFM_ued!U$34/U$13)</f>
        <v/>
      </c>
      <c r="V93" s="294" t="str">
        <f>IF(NFM_ued!V$34=0,"",NFM_ued!V$34/V$13)</f>
        <v/>
      </c>
      <c r="W93" s="294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4">
        <f>IF(NFM_ued!B$72=0,"",NFM_ued!B$72/B$14)</f>
        <v>8.8144428120150414E-2</v>
      </c>
      <c r="C94" s="294">
        <f>IF(NFM_ued!C$72=0,"",NFM_ued!C$72/C$14)</f>
        <v>9.0550492404611105E-2</v>
      </c>
      <c r="D94" s="294">
        <f>IF(NFM_ued!D$72=0,"",NFM_ued!D$72/D$14)</f>
        <v>8.4212050346586076E-2</v>
      </c>
      <c r="E94" s="294">
        <f>IF(NFM_ued!E$72=0,"",NFM_ued!E$72/E$14)</f>
        <v>7.8996211843309336E-2</v>
      </c>
      <c r="F94" s="294">
        <f>IF(NFM_ued!F$72=0,"",NFM_ued!F$72/F$14)</f>
        <v>7.134507498271625E-2</v>
      </c>
      <c r="G94" s="294">
        <f>IF(NFM_ued!G$72=0,"",NFM_ued!G$72/G$14)</f>
        <v>6.7370888007587559E-2</v>
      </c>
      <c r="H94" s="294">
        <f>IF(NFM_ued!H$72=0,"",NFM_ued!H$72/H$14)</f>
        <v>6.1178066887881459E-2</v>
      </c>
      <c r="I94" s="294">
        <f>IF(NFM_ued!I$72=0,"",NFM_ued!I$72/I$14)</f>
        <v>6.2072692702438939E-2</v>
      </c>
      <c r="J94" s="294">
        <f>IF(NFM_ued!J$72=0,"",NFM_ued!J$72/J$14)</f>
        <v>5.7488179403199793E-2</v>
      </c>
      <c r="K94" s="294">
        <f>IF(NFM_ued!K$72=0,"",NFM_ued!K$72/K$14)</f>
        <v>5.9544697935941866E-2</v>
      </c>
      <c r="L94" s="294">
        <f>IF(NFM_ued!L$72=0,"",NFM_ued!L$72/L$14)</f>
        <v>5.7376135006317719E-2</v>
      </c>
      <c r="M94" s="294">
        <f>IF(NFM_ued!M$72=0,"",NFM_ued!M$72/M$14)</f>
        <v>5.7840483542192213E-2</v>
      </c>
      <c r="N94" s="294">
        <f>IF(NFM_ued!N$72=0,"",NFM_ued!N$72/N$14)</f>
        <v>5.933834345892091E-2</v>
      </c>
      <c r="O94" s="294">
        <f>IF(NFM_ued!O$72=0,"",NFM_ued!O$72/O$14)</f>
        <v>6.0132987576328574E-2</v>
      </c>
      <c r="P94" s="294">
        <f>IF(NFM_ued!P$72=0,"",NFM_ued!P$72/P$14)</f>
        <v>5.7366349902141851E-2</v>
      </c>
      <c r="Q94" s="294">
        <f>IF(NFM_ued!Q$72=0,"",NFM_ued!Q$72/Q$14)</f>
        <v>5.8035469350309142E-2</v>
      </c>
      <c r="R94" s="294">
        <f>IF(NFM_ued!R$72=0,"",NFM_ued!R$72/R$14)</f>
        <v>6.0723741486881991E-2</v>
      </c>
      <c r="S94" s="294">
        <f>IF(NFM_ued!S$72=0,"",NFM_ued!S$72/S$14)</f>
        <v>6.3500596368604112E-2</v>
      </c>
      <c r="T94" s="294">
        <f>IF(NFM_ued!T$72=0,"",NFM_ued!T$72/T$14)</f>
        <v>6.5116831999708621E-2</v>
      </c>
      <c r="U94" s="294">
        <f>IF(NFM_ued!U$72=0,"",NFM_ued!U$72/U$14)</f>
        <v>7.081309193527921E-2</v>
      </c>
      <c r="V94" s="294">
        <f>IF(NFM_ued!V$72=0,"",NFM_ued!V$72/V$14)</f>
        <v>6.8893461104980264E-2</v>
      </c>
      <c r="W94" s="294">
        <f>IF(NFM_ued!W$72=0,"",NFM_ued!W$72/W$14)</f>
        <v>6.5736052153273286E-2</v>
      </c>
      <c r="DA94" s="94"/>
    </row>
    <row r="95" spans="1:105" ht="12" customHeight="1" x14ac:dyDescent="0.25">
      <c r="A95" s="49" t="s">
        <v>45</v>
      </c>
      <c r="B95" s="256">
        <f>IF(NFM_ued!B$115=0,"",NFM_ued!B$115/B$15)</f>
        <v>0.18176287021874396</v>
      </c>
      <c r="C95" s="256">
        <f>IF(NFM_ued!C$115=0,"",NFM_ued!C$115/C$15)</f>
        <v>0.18589377053810396</v>
      </c>
      <c r="D95" s="256">
        <f>IF(NFM_ued!D$115=0,"",NFM_ued!D$115/D$15)</f>
        <v>0.17512242048425247</v>
      </c>
      <c r="E95" s="256">
        <f>IF(NFM_ued!E$115=0,"",NFM_ued!E$115/E$15)</f>
        <v>0.17632054826554808</v>
      </c>
      <c r="F95" s="256">
        <f>IF(NFM_ued!F$115=0,"",NFM_ued!F$115/F$15)</f>
        <v>0.16411761213709594</v>
      </c>
      <c r="G95" s="256">
        <f>IF(NFM_ued!G$115=0,"",NFM_ued!G$115/G$15)</f>
        <v>0.15664778518347147</v>
      </c>
      <c r="H95" s="256">
        <f>IF(NFM_ued!H$115=0,"",NFM_ued!H$115/H$15)</f>
        <v>0.1549352115133304</v>
      </c>
      <c r="I95" s="256">
        <f>IF(NFM_ued!I$115=0,"",NFM_ued!I$115/I$15)</f>
        <v>0.15647383337382995</v>
      </c>
      <c r="J95" s="256">
        <f>IF(NFM_ued!J$115=0,"",NFM_ued!J$115/J$15)</f>
        <v>0.14502137975614482</v>
      </c>
      <c r="K95" s="256">
        <f>IF(NFM_ued!K$115=0,"",NFM_ued!K$115/K$15)</f>
        <v>0.15157547960109857</v>
      </c>
      <c r="L95" s="256">
        <f>IF(NFM_ued!L$115=0,"",NFM_ued!L$115/L$15)</f>
        <v>0.14563458352082251</v>
      </c>
      <c r="M95" s="256">
        <f>IF(NFM_ued!M$115=0,"",NFM_ued!M$115/M$15)</f>
        <v>0.14175818995608541</v>
      </c>
      <c r="N95" s="256">
        <f>IF(NFM_ued!N$115=0,"",NFM_ued!N$115/N$15)</f>
        <v>0.1455336703067493</v>
      </c>
      <c r="O95" s="256">
        <f>IF(NFM_ued!O$115=0,"",NFM_ued!O$115/O$15)</f>
        <v>0.15062885546286478</v>
      </c>
      <c r="P95" s="256">
        <f>IF(NFM_ued!P$115=0,"",NFM_ued!P$115/P$15)</f>
        <v>0.14001848052363774</v>
      </c>
      <c r="Q95" s="256">
        <f>IF(NFM_ued!Q$115=0,"",NFM_ued!Q$115/Q$15)</f>
        <v>0.14231521350568355</v>
      </c>
      <c r="R95" s="256">
        <f>IF(NFM_ued!R$115=0,"",NFM_ued!R$115/R$15)</f>
        <v>0.14940866257835922</v>
      </c>
      <c r="S95" s="256">
        <f>IF(NFM_ued!S$115=0,"",NFM_ued!S$115/S$15)</f>
        <v>0.15161350934366397</v>
      </c>
      <c r="T95" s="256">
        <f>IF(NFM_ued!T$115=0,"",NFM_ued!T$115/T$15)</f>
        <v>0.1574217713631175</v>
      </c>
      <c r="U95" s="256">
        <f>IF(NFM_ued!U$115=0,"",NFM_ued!U$115/U$15)</f>
        <v>0.15630104408790144</v>
      </c>
      <c r="V95" s="256">
        <f>IF(NFM_ued!V$115=0,"",NFM_ued!V$115/V$15)</f>
        <v>0.15419756715490535</v>
      </c>
      <c r="W95" s="256">
        <f>IF(NFM_ued!W$115=0,"",NFM_ued!W$115/W$15)</f>
        <v>0.14704190828695196</v>
      </c>
      <c r="DA95" s="84"/>
    </row>
    <row r="96" spans="1:105" ht="12" customHeight="1" x14ac:dyDescent="0.25">
      <c r="A96" s="110" t="s">
        <v>88</v>
      </c>
      <c r="B96" s="295">
        <f t="shared" ref="B96:W96" si="31">IF(B$63=0,"",B$73/B$63)</f>
        <v>2.4217775482366655</v>
      </c>
      <c r="C96" s="295">
        <f t="shared" si="31"/>
        <v>2.4852887179037699</v>
      </c>
      <c r="D96" s="295">
        <f t="shared" si="31"/>
        <v>2.4732791184367837</v>
      </c>
      <c r="E96" s="295">
        <f t="shared" si="31"/>
        <v>2.3676604891051061</v>
      </c>
      <c r="F96" s="295">
        <f t="shared" si="31"/>
        <v>2.1010402811806252</v>
      </c>
      <c r="G96" s="295">
        <f t="shared" si="31"/>
        <v>1.6830365294745073</v>
      </c>
      <c r="H96" s="295">
        <f t="shared" si="31"/>
        <v>1.6902683711725692</v>
      </c>
      <c r="I96" s="295">
        <f t="shared" si="31"/>
        <v>1.7967377364748702</v>
      </c>
      <c r="J96" s="295">
        <f t="shared" si="31"/>
        <v>2.0713718514059818</v>
      </c>
      <c r="K96" s="295">
        <f t="shared" si="31"/>
        <v>1.9247350739654936</v>
      </c>
      <c r="L96" s="295">
        <f t="shared" si="31"/>
        <v>2.1494294290803193</v>
      </c>
      <c r="M96" s="295">
        <f t="shared" si="31"/>
        <v>2.1194309924788177</v>
      </c>
      <c r="N96" s="295">
        <f t="shared" si="31"/>
        <v>2.1979883992902303</v>
      </c>
      <c r="O96" s="295">
        <f t="shared" si="31"/>
        <v>2.2036219708962745</v>
      </c>
      <c r="P96" s="295">
        <f t="shared" si="31"/>
        <v>2.1988657836796954</v>
      </c>
      <c r="Q96" s="295">
        <f t="shared" si="31"/>
        <v>2.1533064089075311</v>
      </c>
      <c r="R96" s="295">
        <f t="shared" si="31"/>
        <v>2.0607863898364851</v>
      </c>
      <c r="S96" s="295">
        <f t="shared" si="31"/>
        <v>2.053602503611029</v>
      </c>
      <c r="T96" s="295">
        <f t="shared" si="31"/>
        <v>2.1193573145158187</v>
      </c>
      <c r="U96" s="295">
        <f t="shared" si="31"/>
        <v>2.1417298085940648</v>
      </c>
      <c r="V96" s="295">
        <f t="shared" si="31"/>
        <v>2.1661964304414107</v>
      </c>
      <c r="W96" s="295">
        <f t="shared" si="31"/>
        <v>2.1047404621347625</v>
      </c>
      <c r="DA96" s="119"/>
    </row>
    <row r="97" spans="1:105" ht="12" customHeight="1" x14ac:dyDescent="0.25">
      <c r="A97" s="50" t="s">
        <v>43</v>
      </c>
      <c r="B97" s="258" t="str">
        <f t="shared" ref="B97:W97" si="32">IF(B$64=0,"",B$74/B$64)</f>
        <v/>
      </c>
      <c r="C97" s="258" t="str">
        <f t="shared" si="32"/>
        <v/>
      </c>
      <c r="D97" s="258" t="str">
        <f t="shared" si="32"/>
        <v/>
      </c>
      <c r="E97" s="258" t="str">
        <f t="shared" si="32"/>
        <v/>
      </c>
      <c r="F97" s="258" t="str">
        <f t="shared" si="32"/>
        <v/>
      </c>
      <c r="G97" s="258" t="str">
        <f t="shared" si="32"/>
        <v/>
      </c>
      <c r="H97" s="258" t="str">
        <f t="shared" si="32"/>
        <v/>
      </c>
      <c r="I97" s="258" t="str">
        <f t="shared" si="32"/>
        <v/>
      </c>
      <c r="J97" s="258" t="str">
        <f t="shared" si="32"/>
        <v/>
      </c>
      <c r="K97" s="258" t="str">
        <f t="shared" si="32"/>
        <v/>
      </c>
      <c r="L97" s="258" t="str">
        <f t="shared" si="32"/>
        <v/>
      </c>
      <c r="M97" s="258" t="str">
        <f t="shared" si="32"/>
        <v/>
      </c>
      <c r="N97" s="258" t="str">
        <f t="shared" si="32"/>
        <v/>
      </c>
      <c r="O97" s="258" t="str">
        <f t="shared" si="32"/>
        <v/>
      </c>
      <c r="P97" s="258" t="str">
        <f t="shared" si="32"/>
        <v/>
      </c>
      <c r="Q97" s="258" t="str">
        <f t="shared" si="32"/>
        <v/>
      </c>
      <c r="R97" s="258" t="str">
        <f t="shared" si="32"/>
        <v/>
      </c>
      <c r="S97" s="258" t="str">
        <f t="shared" si="32"/>
        <v/>
      </c>
      <c r="T97" s="258" t="str">
        <f t="shared" si="32"/>
        <v/>
      </c>
      <c r="U97" s="258" t="str">
        <f t="shared" si="32"/>
        <v/>
      </c>
      <c r="V97" s="258" t="str">
        <f t="shared" si="32"/>
        <v/>
      </c>
      <c r="W97" s="258" t="str">
        <f t="shared" si="32"/>
        <v/>
      </c>
      <c r="DA97" s="83"/>
    </row>
    <row r="98" spans="1:105" ht="12" customHeight="1" x14ac:dyDescent="0.25">
      <c r="A98" s="107" t="s">
        <v>56</v>
      </c>
      <c r="B98" s="296">
        <f t="shared" ref="B98:W98" si="33">IF(B$65=0,"",B$75/B$65)</f>
        <v>1.5380530099355025</v>
      </c>
      <c r="C98" s="296">
        <f t="shared" si="33"/>
        <v>1.6345237229198124</v>
      </c>
      <c r="D98" s="296">
        <f t="shared" si="33"/>
        <v>1.7336287373860539</v>
      </c>
      <c r="E98" s="296">
        <f t="shared" si="33"/>
        <v>1.7455814739761562</v>
      </c>
      <c r="F98" s="296">
        <f t="shared" si="33"/>
        <v>1.7159367866590687</v>
      </c>
      <c r="G98" s="296">
        <f t="shared" si="33"/>
        <v>1.3473782156433118</v>
      </c>
      <c r="H98" s="296">
        <f t="shared" si="33"/>
        <v>1.3868846313884022</v>
      </c>
      <c r="I98" s="296">
        <f t="shared" si="33"/>
        <v>1.3790863910967401</v>
      </c>
      <c r="J98" s="296">
        <f t="shared" si="33"/>
        <v>1.5642687257564085</v>
      </c>
      <c r="K98" s="296">
        <f t="shared" si="33"/>
        <v>1.6252616815907448</v>
      </c>
      <c r="L98" s="296">
        <f t="shared" si="33"/>
        <v>1.7647716136487539</v>
      </c>
      <c r="M98" s="296">
        <f t="shared" si="33"/>
        <v>1.7137542561616059</v>
      </c>
      <c r="N98" s="296">
        <f t="shared" si="33"/>
        <v>1.6666985120580566</v>
      </c>
      <c r="O98" s="296">
        <f t="shared" si="33"/>
        <v>1.7098903121610536</v>
      </c>
      <c r="P98" s="296">
        <f t="shared" si="33"/>
        <v>1.8441675577322709</v>
      </c>
      <c r="Q98" s="296">
        <f t="shared" si="33"/>
        <v>1.8600617436712592</v>
      </c>
      <c r="R98" s="296">
        <f t="shared" si="33"/>
        <v>1.7777833891728219</v>
      </c>
      <c r="S98" s="296">
        <f t="shared" si="33"/>
        <v>1.8508112390129161</v>
      </c>
      <c r="T98" s="296">
        <f t="shared" si="33"/>
        <v>1.9114864443225739</v>
      </c>
      <c r="U98" s="296">
        <f t="shared" si="33"/>
        <v>1.8361183033030435</v>
      </c>
      <c r="V98" s="296">
        <f t="shared" si="33"/>
        <v>1.9036601148535053</v>
      </c>
      <c r="W98" s="296">
        <f t="shared" si="33"/>
        <v>1.8022370709950484</v>
      </c>
      <c r="DA98" s="94"/>
    </row>
    <row r="99" spans="1:105" ht="12" customHeight="1" x14ac:dyDescent="0.25">
      <c r="A99" s="99" t="s">
        <v>44</v>
      </c>
      <c r="B99" s="296">
        <f t="shared" ref="B99:W99" si="34">IF(B$66=0,"",B$76/B$66)</f>
        <v>1.3660887232612982</v>
      </c>
      <c r="C99" s="296">
        <f t="shared" si="34"/>
        <v>1.4519155506786208</v>
      </c>
      <c r="D99" s="296">
        <f t="shared" si="34"/>
        <v>1.5444711824709616</v>
      </c>
      <c r="E99" s="296">
        <f t="shared" si="34"/>
        <v>1.5871292175342571</v>
      </c>
      <c r="F99" s="296">
        <f t="shared" si="34"/>
        <v>1.6416590492279255</v>
      </c>
      <c r="G99" s="296">
        <f t="shared" si="34"/>
        <v>1.3270709953358657</v>
      </c>
      <c r="H99" s="296">
        <f t="shared" si="34"/>
        <v>1.3588664166350273</v>
      </c>
      <c r="I99" s="296">
        <f t="shared" si="34"/>
        <v>1.3489903147411857</v>
      </c>
      <c r="J99" s="296">
        <f t="shared" si="34"/>
        <v>1.4830537906187182</v>
      </c>
      <c r="K99" s="296" t="str">
        <f t="shared" si="34"/>
        <v/>
      </c>
      <c r="L99" s="296" t="str">
        <f t="shared" si="34"/>
        <v/>
      </c>
      <c r="M99" s="296" t="str">
        <f t="shared" si="34"/>
        <v/>
      </c>
      <c r="N99" s="296" t="str">
        <f t="shared" si="34"/>
        <v/>
      </c>
      <c r="O99" s="296" t="str">
        <f t="shared" si="34"/>
        <v/>
      </c>
      <c r="P99" s="296" t="str">
        <f t="shared" si="34"/>
        <v/>
      </c>
      <c r="Q99" s="296" t="str">
        <f t="shared" si="34"/>
        <v/>
      </c>
      <c r="R99" s="296" t="str">
        <f t="shared" si="34"/>
        <v/>
      </c>
      <c r="S99" s="296" t="str">
        <f t="shared" si="34"/>
        <v/>
      </c>
      <c r="T99" s="296" t="str">
        <f t="shared" si="34"/>
        <v/>
      </c>
      <c r="U99" s="296" t="str">
        <f t="shared" si="34"/>
        <v/>
      </c>
      <c r="V99" s="296" t="str">
        <f t="shared" si="34"/>
        <v/>
      </c>
      <c r="W99" s="296" t="str">
        <f t="shared" si="34"/>
        <v/>
      </c>
      <c r="DA99" s="94"/>
    </row>
    <row r="100" spans="1:105" ht="12" customHeight="1" x14ac:dyDescent="0.25">
      <c r="A100" s="99" t="s">
        <v>81</v>
      </c>
      <c r="B100" s="296">
        <f t="shared" ref="B100:W100" si="35">IF(B$67=0,"",B$77/B$67)</f>
        <v>2.229229579076748</v>
      </c>
      <c r="C100" s="296">
        <f t="shared" si="35"/>
        <v>2.2890485797953222</v>
      </c>
      <c r="D100" s="296">
        <f t="shared" si="35"/>
        <v>2.4307010948266949</v>
      </c>
      <c r="E100" s="296">
        <f t="shared" si="35"/>
        <v>2.2888234855772107</v>
      </c>
      <c r="F100" s="296">
        <f t="shared" si="35"/>
        <v>1.9498254105121353</v>
      </c>
      <c r="G100" s="296">
        <f t="shared" si="35"/>
        <v>1.4247977059380625</v>
      </c>
      <c r="H100" s="296">
        <f t="shared" si="35"/>
        <v>1.449178171633438</v>
      </c>
      <c r="I100" s="296">
        <f t="shared" si="35"/>
        <v>1.439235192245957</v>
      </c>
      <c r="J100" s="296">
        <f t="shared" si="35"/>
        <v>1.7213551479977518</v>
      </c>
      <c r="K100" s="296">
        <f t="shared" si="35"/>
        <v>1.6252616815907448</v>
      </c>
      <c r="L100" s="296">
        <f t="shared" si="35"/>
        <v>1.7647716136487539</v>
      </c>
      <c r="M100" s="296">
        <f t="shared" si="35"/>
        <v>1.7137542561616059</v>
      </c>
      <c r="N100" s="296">
        <f t="shared" si="35"/>
        <v>1.6666985120580566</v>
      </c>
      <c r="O100" s="296">
        <f t="shared" si="35"/>
        <v>1.7098903121610536</v>
      </c>
      <c r="P100" s="296">
        <f t="shared" si="35"/>
        <v>1.8441675577322709</v>
      </c>
      <c r="Q100" s="296">
        <f t="shared" si="35"/>
        <v>1.8600617436712592</v>
      </c>
      <c r="R100" s="296">
        <f t="shared" si="35"/>
        <v>1.7777833891728219</v>
      </c>
      <c r="S100" s="296">
        <f t="shared" si="35"/>
        <v>1.8508112390129161</v>
      </c>
      <c r="T100" s="296">
        <f t="shared" si="35"/>
        <v>1.9114864443225739</v>
      </c>
      <c r="U100" s="296">
        <f t="shared" si="35"/>
        <v>1.8361183033030435</v>
      </c>
      <c r="V100" s="296">
        <f t="shared" si="35"/>
        <v>1.9036601148535053</v>
      </c>
      <c r="W100" s="296">
        <f t="shared" si="35"/>
        <v>1.8022370709950484</v>
      </c>
      <c r="DA100" s="94"/>
    </row>
    <row r="101" spans="1:105" ht="12" customHeight="1" x14ac:dyDescent="0.25">
      <c r="A101" s="49" t="s">
        <v>45</v>
      </c>
      <c r="B101" s="259">
        <f t="shared" ref="B101:W101" si="36">IF(B$68=0,"",B$78/B$68)</f>
        <v>2.6079721870642638</v>
      </c>
      <c r="C101" s="259">
        <f t="shared" si="36"/>
        <v>2.657501561547746</v>
      </c>
      <c r="D101" s="259">
        <f t="shared" si="36"/>
        <v>2.6388296270094642</v>
      </c>
      <c r="E101" s="259">
        <f t="shared" si="36"/>
        <v>2.4984308591585243</v>
      </c>
      <c r="F101" s="259">
        <f t="shared" si="36"/>
        <v>2.1809485674789393</v>
      </c>
      <c r="G101" s="259">
        <f t="shared" si="36"/>
        <v>1.7633927992467386</v>
      </c>
      <c r="H101" s="259">
        <f t="shared" si="36"/>
        <v>1.7758684856220661</v>
      </c>
      <c r="I101" s="259">
        <f t="shared" si="36"/>
        <v>1.9135671030206012</v>
      </c>
      <c r="J101" s="259">
        <f t="shared" si="36"/>
        <v>2.1970239717327873</v>
      </c>
      <c r="K101" s="259">
        <f t="shared" si="36"/>
        <v>1.9399224572965577</v>
      </c>
      <c r="L101" s="259">
        <f t="shared" si="36"/>
        <v>2.1756112754600192</v>
      </c>
      <c r="M101" s="259">
        <f t="shared" si="36"/>
        <v>2.1462036523288028</v>
      </c>
      <c r="N101" s="259">
        <f t="shared" si="36"/>
        <v>2.2351567064761251</v>
      </c>
      <c r="O101" s="259">
        <f t="shared" si="36"/>
        <v>2.2683311363461289</v>
      </c>
      <c r="P101" s="259">
        <f t="shared" si="36"/>
        <v>2.2458497673089384</v>
      </c>
      <c r="Q101" s="259">
        <f t="shared" si="36"/>
        <v>2.1928428408697971</v>
      </c>
      <c r="R101" s="259">
        <f t="shared" si="36"/>
        <v>2.1031660226580802</v>
      </c>
      <c r="S101" s="259">
        <f t="shared" si="36"/>
        <v>2.0839550750631859</v>
      </c>
      <c r="T101" s="259">
        <f t="shared" si="36"/>
        <v>2.1537528683995024</v>
      </c>
      <c r="U101" s="259">
        <f t="shared" si="36"/>
        <v>2.1901036389474813</v>
      </c>
      <c r="V101" s="259">
        <f t="shared" si="36"/>
        <v>2.2001886541181106</v>
      </c>
      <c r="W101" s="259">
        <f t="shared" si="36"/>
        <v>2.1522673349879908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PL: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6">
        <v>0</v>
      </c>
      <c r="C5" s="226">
        <v>0</v>
      </c>
      <c r="D5" s="226">
        <v>0</v>
      </c>
      <c r="E5" s="226">
        <v>0</v>
      </c>
      <c r="F5" s="226">
        <v>0</v>
      </c>
      <c r="G5" s="226">
        <v>0</v>
      </c>
      <c r="H5" s="226">
        <v>0</v>
      </c>
      <c r="I5" s="226">
        <v>0</v>
      </c>
      <c r="J5" s="226">
        <v>0</v>
      </c>
      <c r="K5" s="226">
        <v>0</v>
      </c>
      <c r="L5" s="226">
        <v>0</v>
      </c>
      <c r="M5" s="226">
        <v>0</v>
      </c>
      <c r="N5" s="226">
        <v>0</v>
      </c>
      <c r="O5" s="226">
        <v>0</v>
      </c>
      <c r="P5" s="226">
        <v>0</v>
      </c>
      <c r="Q5" s="226">
        <v>0</v>
      </c>
      <c r="R5" s="226">
        <v>0</v>
      </c>
      <c r="S5" s="226">
        <v>0</v>
      </c>
      <c r="T5" s="226">
        <v>0</v>
      </c>
      <c r="U5" s="226">
        <v>0</v>
      </c>
      <c r="V5" s="226">
        <v>0</v>
      </c>
      <c r="W5" s="226">
        <v>0</v>
      </c>
      <c r="DA5" s="89" t="s">
        <v>476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477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478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479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480</v>
      </c>
    </row>
    <row r="10" spans="1:105" ht="12" customHeight="1" x14ac:dyDescent="0.25">
      <c r="A10" s="56" t="s">
        <v>96</v>
      </c>
      <c r="B10" s="263">
        <v>0</v>
      </c>
      <c r="C10" s="263">
        <v>0</v>
      </c>
      <c r="D10" s="263">
        <v>0</v>
      </c>
      <c r="E10" s="263">
        <v>0</v>
      </c>
      <c r="F10" s="263">
        <v>0</v>
      </c>
      <c r="G10" s="263">
        <v>0</v>
      </c>
      <c r="H10" s="263">
        <v>0</v>
      </c>
      <c r="I10" s="263">
        <v>0</v>
      </c>
      <c r="J10" s="263">
        <v>0</v>
      </c>
      <c r="K10" s="263">
        <v>0</v>
      </c>
      <c r="L10" s="263">
        <v>0</v>
      </c>
      <c r="M10" s="263">
        <v>0</v>
      </c>
      <c r="N10" s="263">
        <v>0</v>
      </c>
      <c r="O10" s="263">
        <v>0</v>
      </c>
      <c r="P10" s="263">
        <v>0</v>
      </c>
      <c r="Q10" s="263">
        <v>0</v>
      </c>
      <c r="R10" s="263">
        <v>0</v>
      </c>
      <c r="S10" s="263">
        <v>0</v>
      </c>
      <c r="T10" s="263">
        <v>0</v>
      </c>
      <c r="U10" s="263">
        <v>0</v>
      </c>
      <c r="V10" s="263">
        <v>0</v>
      </c>
      <c r="W10" s="263">
        <v>0</v>
      </c>
      <c r="DA10" s="68" t="s">
        <v>481</v>
      </c>
    </row>
    <row r="11" spans="1:105" ht="12" customHeight="1" x14ac:dyDescent="0.25">
      <c r="A11" s="37" t="s">
        <v>160</v>
      </c>
      <c r="B11" s="229">
        <v>0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>
        <v>0</v>
      </c>
      <c r="L11" s="229">
        <v>0</v>
      </c>
      <c r="M11" s="229">
        <v>0</v>
      </c>
      <c r="N11" s="229">
        <v>0</v>
      </c>
      <c r="O11" s="229">
        <v>0</v>
      </c>
      <c r="P11" s="229">
        <v>0</v>
      </c>
      <c r="Q11" s="229">
        <v>0</v>
      </c>
      <c r="R11" s="229">
        <v>0</v>
      </c>
      <c r="S11" s="229">
        <v>0</v>
      </c>
      <c r="T11" s="229">
        <v>0</v>
      </c>
      <c r="U11" s="229">
        <v>0</v>
      </c>
      <c r="V11" s="229">
        <v>0</v>
      </c>
      <c r="W11" s="229">
        <v>0</v>
      </c>
      <c r="DA11" s="69" t="s">
        <v>482</v>
      </c>
    </row>
    <row r="12" spans="1:105" ht="12" customHeight="1" x14ac:dyDescent="0.25">
      <c r="A12" s="37" t="s">
        <v>162</v>
      </c>
      <c r="B12" s="229">
        <v>0</v>
      </c>
      <c r="C12" s="229">
        <v>0</v>
      </c>
      <c r="D12" s="229">
        <v>0</v>
      </c>
      <c r="E12" s="229">
        <v>0</v>
      </c>
      <c r="F12" s="229">
        <v>0</v>
      </c>
      <c r="G12" s="229">
        <v>0</v>
      </c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DA12" s="69" t="s">
        <v>483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484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485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486</v>
      </c>
    </row>
    <row r="16" spans="1:105" ht="12" customHeight="1" x14ac:dyDescent="0.25">
      <c r="A16" s="57" t="s">
        <v>487</v>
      </c>
      <c r="B16" s="297">
        <v>0</v>
      </c>
      <c r="C16" s="297">
        <v>0</v>
      </c>
      <c r="D16" s="297">
        <v>0</v>
      </c>
      <c r="E16" s="297">
        <v>0</v>
      </c>
      <c r="F16" s="297">
        <v>0</v>
      </c>
      <c r="G16" s="297">
        <v>0</v>
      </c>
      <c r="H16" s="297">
        <v>0</v>
      </c>
      <c r="I16" s="297">
        <v>0</v>
      </c>
      <c r="J16" s="297">
        <v>0</v>
      </c>
      <c r="K16" s="297">
        <v>0</v>
      </c>
      <c r="L16" s="297">
        <v>0</v>
      </c>
      <c r="M16" s="297">
        <v>0</v>
      </c>
      <c r="N16" s="297">
        <v>0</v>
      </c>
      <c r="O16" s="297">
        <v>0</v>
      </c>
      <c r="P16" s="297">
        <v>0</v>
      </c>
      <c r="Q16" s="297">
        <v>0</v>
      </c>
      <c r="R16" s="297">
        <v>0</v>
      </c>
      <c r="S16" s="297">
        <v>0</v>
      </c>
      <c r="T16" s="297">
        <v>0</v>
      </c>
      <c r="U16" s="297">
        <v>0</v>
      </c>
      <c r="V16" s="297">
        <v>0</v>
      </c>
      <c r="W16" s="297">
        <v>0</v>
      </c>
      <c r="DA16" s="70" t="s">
        <v>488</v>
      </c>
    </row>
    <row r="17" spans="1:105" ht="12" customHeight="1" x14ac:dyDescent="0.25">
      <c r="A17" s="46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3" t="s">
        <v>489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490</v>
      </c>
    </row>
    <row r="19" spans="1:105" ht="12" customHeight="1" x14ac:dyDescent="0.25">
      <c r="A19" s="46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3" t="s">
        <v>491</v>
      </c>
    </row>
    <row r="20" spans="1:105" ht="12" customHeight="1" x14ac:dyDescent="0.25">
      <c r="A20" s="46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3" t="s">
        <v>492</v>
      </c>
    </row>
    <row r="21" spans="1:105" ht="12" customHeight="1" x14ac:dyDescent="0.25">
      <c r="A21" s="46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3" t="s">
        <v>493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3" t="s">
        <v>494</v>
      </c>
    </row>
    <row r="23" spans="1:105" ht="12" customHeight="1" x14ac:dyDescent="0.25">
      <c r="A23" s="46" t="s">
        <v>162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3" t="s">
        <v>495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496</v>
      </c>
    </row>
    <row r="25" spans="1:105" ht="12" customHeight="1" x14ac:dyDescent="0.25">
      <c r="A25" s="46" t="s">
        <v>73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3" t="s">
        <v>497</v>
      </c>
    </row>
    <row r="26" spans="1:105" ht="12" customHeight="1" x14ac:dyDescent="0.25">
      <c r="A26" s="46" t="s">
        <v>79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498</v>
      </c>
    </row>
    <row r="27" spans="1:105" ht="12" customHeight="1" x14ac:dyDescent="0.25">
      <c r="A27" s="57" t="s">
        <v>499</v>
      </c>
      <c r="B27" s="264">
        <v>0</v>
      </c>
      <c r="C27" s="264">
        <v>0</v>
      </c>
      <c r="D27" s="264">
        <v>0</v>
      </c>
      <c r="E27" s="264">
        <v>0</v>
      </c>
      <c r="F27" s="264">
        <v>0</v>
      </c>
      <c r="G27" s="264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4">
        <v>0</v>
      </c>
      <c r="O27" s="264">
        <v>0</v>
      </c>
      <c r="P27" s="264">
        <v>0</v>
      </c>
      <c r="Q27" s="264">
        <v>0</v>
      </c>
      <c r="R27" s="264">
        <v>0</v>
      </c>
      <c r="S27" s="264">
        <v>0</v>
      </c>
      <c r="T27" s="264">
        <v>0</v>
      </c>
      <c r="U27" s="264">
        <v>0</v>
      </c>
      <c r="V27" s="264">
        <v>0</v>
      </c>
      <c r="W27" s="264">
        <v>0</v>
      </c>
      <c r="DA27" s="70" t="s">
        <v>500</v>
      </c>
    </row>
    <row r="28" spans="1:105" ht="12" customHeight="1" x14ac:dyDescent="0.25">
      <c r="A28" s="18" t="s">
        <v>33</v>
      </c>
      <c r="B28" s="298">
        <v>0</v>
      </c>
      <c r="C28" s="298">
        <v>0</v>
      </c>
      <c r="D28" s="298">
        <v>0</v>
      </c>
      <c r="E28" s="298">
        <v>0</v>
      </c>
      <c r="F28" s="298">
        <v>0</v>
      </c>
      <c r="G28" s="298">
        <v>0</v>
      </c>
      <c r="H28" s="298">
        <v>0</v>
      </c>
      <c r="I28" s="298">
        <v>0</v>
      </c>
      <c r="J28" s="298">
        <v>0</v>
      </c>
      <c r="K28" s="298">
        <v>0</v>
      </c>
      <c r="L28" s="298">
        <v>0</v>
      </c>
      <c r="M28" s="298">
        <v>0</v>
      </c>
      <c r="N28" s="298">
        <v>0</v>
      </c>
      <c r="O28" s="298">
        <v>0</v>
      </c>
      <c r="P28" s="298">
        <v>0</v>
      </c>
      <c r="Q28" s="298">
        <v>0</v>
      </c>
      <c r="R28" s="298">
        <v>0</v>
      </c>
      <c r="S28" s="298">
        <v>0</v>
      </c>
      <c r="T28" s="298">
        <v>0</v>
      </c>
      <c r="U28" s="298">
        <v>0</v>
      </c>
      <c r="V28" s="298">
        <v>0</v>
      </c>
      <c r="W28" s="298">
        <v>0</v>
      </c>
      <c r="DA28" s="122" t="s">
        <v>501</v>
      </c>
    </row>
    <row r="29" spans="1:105" ht="12" customHeight="1" x14ac:dyDescent="0.25">
      <c r="A29" s="18" t="s">
        <v>160</v>
      </c>
      <c r="B29" s="298">
        <v>0</v>
      </c>
      <c r="C29" s="298">
        <v>0</v>
      </c>
      <c r="D29" s="298">
        <v>0</v>
      </c>
      <c r="E29" s="298">
        <v>0</v>
      </c>
      <c r="F29" s="298">
        <v>0</v>
      </c>
      <c r="G29" s="298">
        <v>0</v>
      </c>
      <c r="H29" s="298">
        <v>0</v>
      </c>
      <c r="I29" s="298">
        <v>0</v>
      </c>
      <c r="J29" s="298">
        <v>0</v>
      </c>
      <c r="K29" s="298">
        <v>0</v>
      </c>
      <c r="L29" s="298">
        <v>0</v>
      </c>
      <c r="M29" s="298">
        <v>0</v>
      </c>
      <c r="N29" s="298">
        <v>0</v>
      </c>
      <c r="O29" s="298">
        <v>0</v>
      </c>
      <c r="P29" s="298">
        <v>0</v>
      </c>
      <c r="Q29" s="298">
        <v>0</v>
      </c>
      <c r="R29" s="298">
        <v>0</v>
      </c>
      <c r="S29" s="298">
        <v>0</v>
      </c>
      <c r="T29" s="298">
        <v>0</v>
      </c>
      <c r="U29" s="298">
        <v>0</v>
      </c>
      <c r="V29" s="298">
        <v>0</v>
      </c>
      <c r="W29" s="298">
        <v>0</v>
      </c>
      <c r="DA29" s="122" t="s">
        <v>502</v>
      </c>
    </row>
    <row r="30" spans="1:105" ht="12" customHeight="1" x14ac:dyDescent="0.25">
      <c r="A30" s="18" t="s">
        <v>70</v>
      </c>
      <c r="B30" s="298">
        <v>0</v>
      </c>
      <c r="C30" s="298">
        <v>0</v>
      </c>
      <c r="D30" s="298">
        <v>0</v>
      </c>
      <c r="E30" s="298">
        <v>0</v>
      </c>
      <c r="F30" s="298">
        <v>0</v>
      </c>
      <c r="G30" s="298">
        <v>0</v>
      </c>
      <c r="H30" s="298">
        <v>0</v>
      </c>
      <c r="I30" s="298">
        <v>0</v>
      </c>
      <c r="J30" s="298">
        <v>0</v>
      </c>
      <c r="K30" s="298">
        <v>0</v>
      </c>
      <c r="L30" s="298">
        <v>0</v>
      </c>
      <c r="M30" s="298">
        <v>0</v>
      </c>
      <c r="N30" s="298">
        <v>0</v>
      </c>
      <c r="O30" s="298">
        <v>0</v>
      </c>
      <c r="P30" s="298">
        <v>0</v>
      </c>
      <c r="Q30" s="298">
        <v>0</v>
      </c>
      <c r="R30" s="298">
        <v>0</v>
      </c>
      <c r="S30" s="298">
        <v>0</v>
      </c>
      <c r="T30" s="298">
        <v>0</v>
      </c>
      <c r="U30" s="298">
        <v>0</v>
      </c>
      <c r="V30" s="298">
        <v>0</v>
      </c>
      <c r="W30" s="298">
        <v>0</v>
      </c>
      <c r="DA30" s="122" t="s">
        <v>503</v>
      </c>
    </row>
    <row r="31" spans="1:105" ht="12" customHeight="1" x14ac:dyDescent="0.25">
      <c r="A31" s="18" t="s">
        <v>162</v>
      </c>
      <c r="B31" s="298">
        <v>0</v>
      </c>
      <c r="C31" s="298">
        <v>0</v>
      </c>
      <c r="D31" s="298">
        <v>0</v>
      </c>
      <c r="E31" s="298">
        <v>0</v>
      </c>
      <c r="F31" s="298">
        <v>0</v>
      </c>
      <c r="G31" s="298">
        <v>0</v>
      </c>
      <c r="H31" s="298">
        <v>0</v>
      </c>
      <c r="I31" s="298">
        <v>0</v>
      </c>
      <c r="J31" s="298">
        <v>0</v>
      </c>
      <c r="K31" s="298">
        <v>0</v>
      </c>
      <c r="L31" s="298">
        <v>0</v>
      </c>
      <c r="M31" s="298">
        <v>0</v>
      </c>
      <c r="N31" s="298">
        <v>0</v>
      </c>
      <c r="O31" s="298">
        <v>0</v>
      </c>
      <c r="P31" s="298">
        <v>0</v>
      </c>
      <c r="Q31" s="298">
        <v>0</v>
      </c>
      <c r="R31" s="298">
        <v>0</v>
      </c>
      <c r="S31" s="298">
        <v>0</v>
      </c>
      <c r="T31" s="298">
        <v>0</v>
      </c>
      <c r="U31" s="298">
        <v>0</v>
      </c>
      <c r="V31" s="298">
        <v>0</v>
      </c>
      <c r="W31" s="298">
        <v>0</v>
      </c>
      <c r="DA31" s="122" t="s">
        <v>504</v>
      </c>
    </row>
    <row r="32" spans="1:105" ht="12" customHeight="1" x14ac:dyDescent="0.25">
      <c r="A32" s="47" t="s">
        <v>38</v>
      </c>
      <c r="B32" s="299">
        <v>0</v>
      </c>
      <c r="C32" s="299">
        <v>0</v>
      </c>
      <c r="D32" s="299">
        <v>0</v>
      </c>
      <c r="E32" s="299">
        <v>0</v>
      </c>
      <c r="F32" s="299">
        <v>0</v>
      </c>
      <c r="G32" s="299">
        <v>0</v>
      </c>
      <c r="H32" s="299">
        <v>0</v>
      </c>
      <c r="I32" s="299">
        <v>0</v>
      </c>
      <c r="J32" s="299">
        <v>0</v>
      </c>
      <c r="K32" s="299">
        <v>0</v>
      </c>
      <c r="L32" s="299">
        <v>0</v>
      </c>
      <c r="M32" s="299">
        <v>0</v>
      </c>
      <c r="N32" s="299">
        <v>0</v>
      </c>
      <c r="O32" s="299">
        <v>0</v>
      </c>
      <c r="P32" s="299">
        <v>0</v>
      </c>
      <c r="Q32" s="299">
        <v>0</v>
      </c>
      <c r="R32" s="299">
        <v>0</v>
      </c>
      <c r="S32" s="299">
        <v>0</v>
      </c>
      <c r="T32" s="299">
        <v>0</v>
      </c>
      <c r="U32" s="299">
        <v>0</v>
      </c>
      <c r="V32" s="299">
        <v>0</v>
      </c>
      <c r="W32" s="299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6">
        <v>87.105674449941361</v>
      </c>
      <c r="C34" s="226">
        <v>85.052146297435286</v>
      </c>
      <c r="D34" s="226">
        <v>86.724248809045179</v>
      </c>
      <c r="E34" s="226">
        <v>79.911409934343467</v>
      </c>
      <c r="F34" s="226">
        <v>74.737664427953248</v>
      </c>
      <c r="G34" s="226">
        <v>83.179022235145027</v>
      </c>
      <c r="H34" s="226">
        <v>84.159193647447964</v>
      </c>
      <c r="I34" s="226">
        <v>80.767487946623163</v>
      </c>
      <c r="J34" s="226">
        <v>65.705891850657139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89" t="s">
        <v>506</v>
      </c>
    </row>
    <row r="35" spans="1:105" ht="12" customHeight="1" x14ac:dyDescent="0.25">
      <c r="A35" s="55" t="s">
        <v>92</v>
      </c>
      <c r="B35" s="262">
        <v>0.10071861632148479</v>
      </c>
      <c r="C35" s="262">
        <v>9.8344161208156283E-2</v>
      </c>
      <c r="D35" s="262">
        <v>0.1002775811877064</v>
      </c>
      <c r="E35" s="262">
        <v>9.2400026608039129E-2</v>
      </c>
      <c r="F35" s="262">
        <v>8.6417724170282123E-2</v>
      </c>
      <c r="G35" s="262">
        <v>9.6178303875234517E-2</v>
      </c>
      <c r="H35" s="262">
        <v>9.7311657230498907E-2</v>
      </c>
      <c r="I35" s="262">
        <v>9.3389893151191256E-2</v>
      </c>
      <c r="J35" s="262">
        <v>7.59744592205506E-2</v>
      </c>
      <c r="K35" s="262">
        <v>0</v>
      </c>
      <c r="L35" s="262">
        <v>0</v>
      </c>
      <c r="M35" s="262">
        <v>0</v>
      </c>
      <c r="N35" s="262">
        <v>0</v>
      </c>
      <c r="O35" s="262">
        <v>0</v>
      </c>
      <c r="P35" s="262">
        <v>0</v>
      </c>
      <c r="Q35" s="262">
        <v>0</v>
      </c>
      <c r="R35" s="262">
        <v>0</v>
      </c>
      <c r="S35" s="262">
        <v>0</v>
      </c>
      <c r="T35" s="262">
        <v>0</v>
      </c>
      <c r="U35" s="262">
        <v>0</v>
      </c>
      <c r="V35" s="262">
        <v>0</v>
      </c>
      <c r="W35" s="262">
        <v>0</v>
      </c>
      <c r="DA35" s="67" t="s">
        <v>507</v>
      </c>
    </row>
    <row r="36" spans="1:105" ht="12" customHeight="1" x14ac:dyDescent="0.25">
      <c r="A36" s="202" t="s">
        <v>93</v>
      </c>
      <c r="B36" s="227">
        <v>4.6806581295766911E-2</v>
      </c>
      <c r="C36" s="227">
        <v>4.5703109759378732E-2</v>
      </c>
      <c r="D36" s="227">
        <v>4.6601620707571408E-2</v>
      </c>
      <c r="E36" s="227">
        <v>4.2940714588010437E-2</v>
      </c>
      <c r="F36" s="227">
        <v>4.0160581821938997E-2</v>
      </c>
      <c r="G36" s="227">
        <v>4.4696579079838303E-2</v>
      </c>
      <c r="H36" s="227">
        <v>4.5223278094355009E-2</v>
      </c>
      <c r="I36" s="227">
        <v>4.3400731519499261E-2</v>
      </c>
      <c r="J36" s="227">
        <v>3.5307322834518109E-2</v>
      </c>
      <c r="K36" s="227">
        <v>0</v>
      </c>
      <c r="L36" s="227">
        <v>0</v>
      </c>
      <c r="M36" s="227">
        <v>0</v>
      </c>
      <c r="N36" s="227">
        <v>0</v>
      </c>
      <c r="O36" s="227">
        <v>0</v>
      </c>
      <c r="P36" s="227">
        <v>0</v>
      </c>
      <c r="Q36" s="227">
        <v>0</v>
      </c>
      <c r="R36" s="227">
        <v>0</v>
      </c>
      <c r="S36" s="227">
        <v>0</v>
      </c>
      <c r="T36" s="227">
        <v>0</v>
      </c>
      <c r="U36" s="227">
        <v>0</v>
      </c>
      <c r="V36" s="227">
        <v>0</v>
      </c>
      <c r="W36" s="227">
        <v>0</v>
      </c>
      <c r="DA36" s="174" t="s">
        <v>508</v>
      </c>
    </row>
    <row r="37" spans="1:105" ht="12" customHeight="1" x14ac:dyDescent="0.25">
      <c r="A37" s="202" t="s">
        <v>94</v>
      </c>
      <c r="B37" s="227">
        <v>1.372602943609315</v>
      </c>
      <c r="C37" s="227">
        <v>1.340243642051598</v>
      </c>
      <c r="D37" s="227">
        <v>1.366592474592077</v>
      </c>
      <c r="E37" s="227">
        <v>1.259236406772589</v>
      </c>
      <c r="F37" s="227">
        <v>1.1777090165489521</v>
      </c>
      <c r="G37" s="227">
        <v>1.310727131011403</v>
      </c>
      <c r="H37" s="227">
        <v>1.3261725790169629</v>
      </c>
      <c r="I37" s="227">
        <v>1.2727264027687031</v>
      </c>
      <c r="J37" s="227">
        <v>1.0353872022267701</v>
      </c>
      <c r="K37" s="227">
        <v>0</v>
      </c>
      <c r="L37" s="227">
        <v>0</v>
      </c>
      <c r="M37" s="227">
        <v>0</v>
      </c>
      <c r="N37" s="227">
        <v>0</v>
      </c>
      <c r="O37" s="227">
        <v>0</v>
      </c>
      <c r="P37" s="227">
        <v>0</v>
      </c>
      <c r="Q37" s="227">
        <v>0</v>
      </c>
      <c r="R37" s="227">
        <v>0</v>
      </c>
      <c r="S37" s="227">
        <v>0</v>
      </c>
      <c r="T37" s="227">
        <v>0</v>
      </c>
      <c r="U37" s="227">
        <v>0</v>
      </c>
      <c r="V37" s="227">
        <v>0</v>
      </c>
      <c r="W37" s="227">
        <v>0</v>
      </c>
      <c r="DA37" s="174" t="s">
        <v>509</v>
      </c>
    </row>
    <row r="38" spans="1:105" ht="12" customHeight="1" x14ac:dyDescent="0.25">
      <c r="A38" s="202" t="s">
        <v>95</v>
      </c>
      <c r="B38" s="227">
        <v>3.3572872107161603E-2</v>
      </c>
      <c r="C38" s="227">
        <v>3.2781387069385423E-2</v>
      </c>
      <c r="D38" s="227">
        <v>3.3425860395902118E-2</v>
      </c>
      <c r="E38" s="227">
        <v>3.0800008869346369E-2</v>
      </c>
      <c r="F38" s="227">
        <v>2.8805908056760698E-2</v>
      </c>
      <c r="G38" s="227">
        <v>3.2059434625078161E-2</v>
      </c>
      <c r="H38" s="227">
        <v>3.243721907683296E-2</v>
      </c>
      <c r="I38" s="227">
        <v>3.1129964383730412E-2</v>
      </c>
      <c r="J38" s="227">
        <v>2.5324819740183521E-2</v>
      </c>
      <c r="K38" s="227">
        <v>0</v>
      </c>
      <c r="L38" s="227">
        <v>0</v>
      </c>
      <c r="M38" s="227">
        <v>0</v>
      </c>
      <c r="N38" s="227">
        <v>0</v>
      </c>
      <c r="O38" s="227">
        <v>0</v>
      </c>
      <c r="P38" s="227">
        <v>0</v>
      </c>
      <c r="Q38" s="227">
        <v>0</v>
      </c>
      <c r="R38" s="227">
        <v>0</v>
      </c>
      <c r="S38" s="227">
        <v>0</v>
      </c>
      <c r="T38" s="227">
        <v>0</v>
      </c>
      <c r="U38" s="227">
        <v>0</v>
      </c>
      <c r="V38" s="227">
        <v>0</v>
      </c>
      <c r="W38" s="227">
        <v>0</v>
      </c>
      <c r="DA38" s="174" t="s">
        <v>510</v>
      </c>
    </row>
    <row r="39" spans="1:105" ht="12" customHeight="1" x14ac:dyDescent="0.25">
      <c r="A39" s="56" t="s">
        <v>96</v>
      </c>
      <c r="B39" s="263">
        <v>0.16988861495304919</v>
      </c>
      <c r="C39" s="263">
        <v>0.1651174040945019</v>
      </c>
      <c r="D39" s="263">
        <v>0.1681767505745739</v>
      </c>
      <c r="E39" s="263">
        <v>0.15450651701407531</v>
      </c>
      <c r="F39" s="263">
        <v>0.145199919605462</v>
      </c>
      <c r="G39" s="263">
        <v>0.16217516101190699</v>
      </c>
      <c r="H39" s="263">
        <v>0.1647374633575433</v>
      </c>
      <c r="I39" s="263">
        <v>0.1579389824306647</v>
      </c>
      <c r="J39" s="263">
        <v>0.1286008136243928</v>
      </c>
      <c r="K39" s="263">
        <v>0</v>
      </c>
      <c r="L39" s="263">
        <v>0</v>
      </c>
      <c r="M39" s="263">
        <v>0</v>
      </c>
      <c r="N39" s="263">
        <v>0</v>
      </c>
      <c r="O39" s="263">
        <v>0</v>
      </c>
      <c r="P39" s="263">
        <v>0</v>
      </c>
      <c r="Q39" s="263">
        <v>0</v>
      </c>
      <c r="R39" s="263">
        <v>0</v>
      </c>
      <c r="S39" s="263">
        <v>0</v>
      </c>
      <c r="T39" s="263">
        <v>0</v>
      </c>
      <c r="U39" s="263">
        <v>0</v>
      </c>
      <c r="V39" s="263">
        <v>0</v>
      </c>
      <c r="W39" s="263">
        <v>0</v>
      </c>
      <c r="DA39" s="68" t="s">
        <v>511</v>
      </c>
    </row>
    <row r="40" spans="1:105" ht="12" customHeight="1" x14ac:dyDescent="0.25">
      <c r="A40" s="37" t="s">
        <v>160</v>
      </c>
      <c r="B40" s="229">
        <v>2.710586545149466E-3</v>
      </c>
      <c r="C40" s="229">
        <v>1.7778962864213111E-3</v>
      </c>
      <c r="D40" s="229">
        <v>1.885158388748654E-3</v>
      </c>
      <c r="E40" s="229">
        <v>1.2626980673832949E-3</v>
      </c>
      <c r="F40" s="229">
        <v>1.4807017092462189E-3</v>
      </c>
      <c r="G40" s="229">
        <v>1.7051705394346139E-3</v>
      </c>
      <c r="H40" s="229">
        <v>1.654326313754595E-3</v>
      </c>
      <c r="I40" s="229">
        <v>1.601802746127476E-3</v>
      </c>
      <c r="J40" s="229">
        <v>1.46473928218083E-3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DA40" s="69" t="s">
        <v>512</v>
      </c>
    </row>
    <row r="41" spans="1:105" ht="12" customHeight="1" x14ac:dyDescent="0.25">
      <c r="A41" s="37" t="s">
        <v>162</v>
      </c>
      <c r="B41" s="229">
        <v>6.1082468505956541E-2</v>
      </c>
      <c r="C41" s="229">
        <v>5.8915280997039271E-2</v>
      </c>
      <c r="D41" s="229">
        <v>6.1256402497640923E-2</v>
      </c>
      <c r="E41" s="229">
        <v>5.7438613842959597E-2</v>
      </c>
      <c r="F41" s="229">
        <v>5.5110256069050359E-2</v>
      </c>
      <c r="G41" s="229">
        <v>6.4080407374834655E-2</v>
      </c>
      <c r="H41" s="229">
        <v>6.6168897517372663E-2</v>
      </c>
      <c r="I41" s="229">
        <v>6.2768956244237242E-2</v>
      </c>
      <c r="J41" s="229">
        <v>5.5665794960438782E-2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DA41" s="69" t="s">
        <v>513</v>
      </c>
    </row>
    <row r="42" spans="1:105" ht="12" customHeight="1" x14ac:dyDescent="0.25">
      <c r="A42" s="37" t="s">
        <v>97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DA42" s="69" t="s">
        <v>514</v>
      </c>
    </row>
    <row r="43" spans="1:105" ht="12" customHeight="1" x14ac:dyDescent="0.25">
      <c r="A43" s="37" t="s">
        <v>78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DA43" s="69" t="s">
        <v>515</v>
      </c>
    </row>
    <row r="44" spans="1:105" ht="12" customHeight="1" x14ac:dyDescent="0.25">
      <c r="A44" s="37" t="s">
        <v>38</v>
      </c>
      <c r="B44" s="229">
        <v>0.10609555990194321</v>
      </c>
      <c r="C44" s="229">
        <v>0.1044242268110413</v>
      </c>
      <c r="D44" s="229">
        <v>0.1050351896881843</v>
      </c>
      <c r="E44" s="229">
        <v>9.580520510373236E-2</v>
      </c>
      <c r="F44" s="229">
        <v>8.8608961827165433E-2</v>
      </c>
      <c r="G44" s="229">
        <v>9.6389583097637718E-2</v>
      </c>
      <c r="H44" s="229">
        <v>9.6914239526416077E-2</v>
      </c>
      <c r="I44" s="229">
        <v>9.3568223440299997E-2</v>
      </c>
      <c r="J44" s="229">
        <v>7.1470279381773152E-2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DA44" s="69" t="s">
        <v>516</v>
      </c>
    </row>
    <row r="45" spans="1:105" ht="12" customHeight="1" x14ac:dyDescent="0.25">
      <c r="A45" s="57" t="s">
        <v>517</v>
      </c>
      <c r="B45" s="264">
        <v>71.342274454127846</v>
      </c>
      <c r="C45" s="264">
        <v>69.406734474140421</v>
      </c>
      <c r="D45" s="264">
        <v>70.442247963276543</v>
      </c>
      <c r="E45" s="264">
        <v>64.930656405479567</v>
      </c>
      <c r="F45" s="264">
        <v>61.322122399972322</v>
      </c>
      <c r="G45" s="264">
        <v>67.952834088305977</v>
      </c>
      <c r="H45" s="264">
        <v>69.126330104244929</v>
      </c>
      <c r="I45" s="264">
        <v>66.400724395446318</v>
      </c>
      <c r="J45" s="264">
        <v>53.781098375195903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0" t="s">
        <v>518</v>
      </c>
    </row>
    <row r="46" spans="1:105" ht="12" customHeight="1" x14ac:dyDescent="0.25">
      <c r="A46" s="57" t="s">
        <v>519</v>
      </c>
      <c r="B46" s="297">
        <v>9.1390018453761286</v>
      </c>
      <c r="C46" s="297">
        <v>8.8831106546427936</v>
      </c>
      <c r="D46" s="297">
        <v>9.040860475607527</v>
      </c>
      <c r="E46" s="297">
        <v>8.2994435868247578</v>
      </c>
      <c r="F46" s="297">
        <v>7.7993649894139274</v>
      </c>
      <c r="G46" s="297">
        <v>8.7135938674126692</v>
      </c>
      <c r="H46" s="297">
        <v>8.8496754807081128</v>
      </c>
      <c r="I46" s="297">
        <v>8.4739594805230052</v>
      </c>
      <c r="J46" s="297">
        <v>6.9005229014143907</v>
      </c>
      <c r="K46" s="297">
        <v>0</v>
      </c>
      <c r="L46" s="297">
        <v>0</v>
      </c>
      <c r="M46" s="297">
        <v>0</v>
      </c>
      <c r="N46" s="297">
        <v>0</v>
      </c>
      <c r="O46" s="297">
        <v>0</v>
      </c>
      <c r="P46" s="297">
        <v>0</v>
      </c>
      <c r="Q46" s="297">
        <v>0</v>
      </c>
      <c r="R46" s="297">
        <v>0</v>
      </c>
      <c r="S46" s="297">
        <v>0</v>
      </c>
      <c r="T46" s="297">
        <v>0</v>
      </c>
      <c r="U46" s="297">
        <v>0</v>
      </c>
      <c r="V46" s="297">
        <v>0</v>
      </c>
      <c r="W46" s="297">
        <v>0</v>
      </c>
      <c r="DA46" s="70" t="s">
        <v>520</v>
      </c>
    </row>
    <row r="47" spans="1:105" ht="12" customHeight="1" x14ac:dyDescent="0.25">
      <c r="A47" s="60" t="s">
        <v>521</v>
      </c>
      <c r="B47" s="265">
        <v>3.6482480332997711</v>
      </c>
      <c r="C47" s="265">
        <v>3.4829147259988349</v>
      </c>
      <c r="D47" s="265">
        <v>3.5619414508006888</v>
      </c>
      <c r="E47" s="265">
        <v>3.2755506554205218</v>
      </c>
      <c r="F47" s="265">
        <v>3.1681692667610211</v>
      </c>
      <c r="G47" s="265">
        <v>3.678396310825057</v>
      </c>
      <c r="H47" s="265">
        <v>3.7819949951421261</v>
      </c>
      <c r="I47" s="265">
        <v>3.5168214617669662</v>
      </c>
      <c r="J47" s="265">
        <v>3.1195939984183489</v>
      </c>
      <c r="K47" s="265">
        <v>0</v>
      </c>
      <c r="L47" s="265">
        <v>0</v>
      </c>
      <c r="M47" s="265">
        <v>0</v>
      </c>
      <c r="N47" s="265">
        <v>0</v>
      </c>
      <c r="O47" s="265">
        <v>0</v>
      </c>
      <c r="P47" s="265">
        <v>0</v>
      </c>
      <c r="Q47" s="265">
        <v>0</v>
      </c>
      <c r="R47" s="265">
        <v>0</v>
      </c>
      <c r="S47" s="265">
        <v>0</v>
      </c>
      <c r="T47" s="265">
        <v>0</v>
      </c>
      <c r="U47" s="265">
        <v>0</v>
      </c>
      <c r="V47" s="265">
        <v>0</v>
      </c>
      <c r="W47" s="265">
        <v>0</v>
      </c>
      <c r="DA47" s="72" t="s">
        <v>522</v>
      </c>
    </row>
    <row r="48" spans="1:105" ht="12" customHeight="1" x14ac:dyDescent="0.25">
      <c r="A48" s="59" t="s">
        <v>33</v>
      </c>
      <c r="B48" s="300">
        <v>2.5814157053135809E-2</v>
      </c>
      <c r="C48" s="300">
        <v>5.0762151366510987E-2</v>
      </c>
      <c r="D48" s="300">
        <v>2.7142340554610501E-2</v>
      </c>
      <c r="E48" s="300">
        <v>2.4365712660686951E-2</v>
      </c>
      <c r="F48" s="300">
        <v>2.135381016174932E-2</v>
      </c>
      <c r="G48" s="300">
        <v>2.4575865869966389E-2</v>
      </c>
      <c r="H48" s="300">
        <v>2.3866181900862E-2</v>
      </c>
      <c r="I48" s="300">
        <v>2.3413285196871199E-2</v>
      </c>
      <c r="J48" s="300">
        <v>2.1379310879900429E-2</v>
      </c>
      <c r="K48" s="300">
        <v>0</v>
      </c>
      <c r="L48" s="300">
        <v>0</v>
      </c>
      <c r="M48" s="300">
        <v>0</v>
      </c>
      <c r="N48" s="300">
        <v>0</v>
      </c>
      <c r="O48" s="300">
        <v>0</v>
      </c>
      <c r="P48" s="300">
        <v>0</v>
      </c>
      <c r="Q48" s="300">
        <v>0</v>
      </c>
      <c r="R48" s="300">
        <v>0</v>
      </c>
      <c r="S48" s="300">
        <v>0</v>
      </c>
      <c r="T48" s="300">
        <v>0</v>
      </c>
      <c r="U48" s="300">
        <v>0</v>
      </c>
      <c r="V48" s="300">
        <v>0</v>
      </c>
      <c r="W48" s="300">
        <v>0</v>
      </c>
      <c r="DA48" s="71" t="s">
        <v>523</v>
      </c>
    </row>
    <row r="49" spans="1:105" ht="12" customHeight="1" x14ac:dyDescent="0.25">
      <c r="A49" s="59" t="s">
        <v>160</v>
      </c>
      <c r="B49" s="300">
        <v>0.1402807376623281</v>
      </c>
      <c r="C49" s="300">
        <v>9.1942153470351742E-2</v>
      </c>
      <c r="D49" s="300">
        <v>9.8334950329995008E-2</v>
      </c>
      <c r="E49" s="300">
        <v>6.6214146594187395E-2</v>
      </c>
      <c r="F49" s="300">
        <v>7.7389682499175966E-2</v>
      </c>
      <c r="G49" s="300">
        <v>8.9074672364017893E-2</v>
      </c>
      <c r="H49" s="300">
        <v>8.6505318701771861E-2</v>
      </c>
      <c r="I49" s="300">
        <v>8.486168700683501E-2</v>
      </c>
      <c r="J49" s="300">
        <v>7.7487805214366268E-2</v>
      </c>
      <c r="K49" s="300">
        <v>0</v>
      </c>
      <c r="L49" s="300">
        <v>0</v>
      </c>
      <c r="M49" s="300">
        <v>0</v>
      </c>
      <c r="N49" s="300">
        <v>0</v>
      </c>
      <c r="O49" s="300">
        <v>0</v>
      </c>
      <c r="P49" s="300">
        <v>0</v>
      </c>
      <c r="Q49" s="300">
        <v>0</v>
      </c>
      <c r="R49" s="300">
        <v>0</v>
      </c>
      <c r="S49" s="300">
        <v>0</v>
      </c>
      <c r="T49" s="300">
        <v>0</v>
      </c>
      <c r="U49" s="300">
        <v>0</v>
      </c>
      <c r="V49" s="300">
        <v>0</v>
      </c>
      <c r="W49" s="300">
        <v>0</v>
      </c>
      <c r="DA49" s="71" t="s">
        <v>524</v>
      </c>
    </row>
    <row r="50" spans="1:105" ht="12" customHeight="1" x14ac:dyDescent="0.25">
      <c r="A50" s="59" t="s">
        <v>70</v>
      </c>
      <c r="B50" s="300">
        <v>0.32095773031188229</v>
      </c>
      <c r="C50" s="300">
        <v>0.2934647540780761</v>
      </c>
      <c r="D50" s="300">
        <v>0.2411648508759954</v>
      </c>
      <c r="E50" s="300">
        <v>0.1729690394462704</v>
      </c>
      <c r="F50" s="300">
        <v>0.18905818014137751</v>
      </c>
      <c r="G50" s="300">
        <v>0.21731443955925711</v>
      </c>
      <c r="H50" s="300">
        <v>0.21162801463062081</v>
      </c>
      <c r="I50" s="300">
        <v>8.3118604374537219E-2</v>
      </c>
      <c r="J50" s="300">
        <v>7.5888623753492493E-2</v>
      </c>
      <c r="K50" s="300">
        <v>0</v>
      </c>
      <c r="L50" s="300">
        <v>0</v>
      </c>
      <c r="M50" s="300">
        <v>0</v>
      </c>
      <c r="N50" s="300">
        <v>0</v>
      </c>
      <c r="O50" s="300">
        <v>0</v>
      </c>
      <c r="P50" s="300">
        <v>0</v>
      </c>
      <c r="Q50" s="300">
        <v>0</v>
      </c>
      <c r="R50" s="300">
        <v>0</v>
      </c>
      <c r="S50" s="300">
        <v>0</v>
      </c>
      <c r="T50" s="300">
        <v>0</v>
      </c>
      <c r="U50" s="300">
        <v>0</v>
      </c>
      <c r="V50" s="300">
        <v>0</v>
      </c>
      <c r="W50" s="300">
        <v>0</v>
      </c>
      <c r="DA50" s="71" t="s">
        <v>525</v>
      </c>
    </row>
    <row r="51" spans="1:105" ht="12" customHeight="1" x14ac:dyDescent="0.25">
      <c r="A51" s="59" t="s">
        <v>162</v>
      </c>
      <c r="B51" s="300">
        <v>3.161195408272425</v>
      </c>
      <c r="C51" s="300">
        <v>3.046745667083897</v>
      </c>
      <c r="D51" s="300">
        <v>3.1952993090400881</v>
      </c>
      <c r="E51" s="300">
        <v>3.012001756719378</v>
      </c>
      <c r="F51" s="300">
        <v>2.8803675939587179</v>
      </c>
      <c r="G51" s="300">
        <v>3.3474313330318148</v>
      </c>
      <c r="H51" s="300">
        <v>3.459995479908871</v>
      </c>
      <c r="I51" s="300">
        <v>3.3254278851887231</v>
      </c>
      <c r="J51" s="300">
        <v>2.9448382585705888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0">
        <v>0</v>
      </c>
      <c r="V51" s="300">
        <v>0</v>
      </c>
      <c r="W51" s="300">
        <v>0</v>
      </c>
      <c r="DA51" s="71" t="s">
        <v>526</v>
      </c>
    </row>
    <row r="52" spans="1:105" ht="12" customHeight="1" x14ac:dyDescent="0.25">
      <c r="A52" s="60" t="s">
        <v>527</v>
      </c>
      <c r="B52" s="265">
        <v>5.4907538120763579</v>
      </c>
      <c r="C52" s="265">
        <v>5.4001959286439583</v>
      </c>
      <c r="D52" s="265">
        <v>5.4789190248068378</v>
      </c>
      <c r="E52" s="265">
        <v>5.0238929314042347</v>
      </c>
      <c r="F52" s="265">
        <v>4.6311957226529064</v>
      </c>
      <c r="G52" s="265">
        <v>5.0351975565876126</v>
      </c>
      <c r="H52" s="265">
        <v>5.0676804855659876</v>
      </c>
      <c r="I52" s="265">
        <v>4.957138018756039</v>
      </c>
      <c r="J52" s="265">
        <v>3.7809289029960418</v>
      </c>
      <c r="K52" s="265">
        <v>0</v>
      </c>
      <c r="L52" s="265">
        <v>0</v>
      </c>
      <c r="M52" s="265">
        <v>0</v>
      </c>
      <c r="N52" s="265">
        <v>0</v>
      </c>
      <c r="O52" s="265">
        <v>0</v>
      </c>
      <c r="P52" s="265">
        <v>0</v>
      </c>
      <c r="Q52" s="265">
        <v>0</v>
      </c>
      <c r="R52" s="265">
        <v>0</v>
      </c>
      <c r="S52" s="265">
        <v>0</v>
      </c>
      <c r="T52" s="265">
        <v>0</v>
      </c>
      <c r="U52" s="265">
        <v>0</v>
      </c>
      <c r="V52" s="265">
        <v>0</v>
      </c>
      <c r="W52" s="265">
        <v>0</v>
      </c>
      <c r="DA52" s="72" t="s">
        <v>528</v>
      </c>
    </row>
    <row r="53" spans="1:105" ht="12" customHeight="1" x14ac:dyDescent="0.25">
      <c r="A53" s="57" t="s">
        <v>529</v>
      </c>
      <c r="B53" s="297">
        <f t="shared" ref="B53:W53" si="0">B54+B58+B69</f>
        <v>4.9008085221506423</v>
      </c>
      <c r="C53" s="297">
        <f t="shared" si="0"/>
        <v>5.0801114644690379</v>
      </c>
      <c r="D53" s="297">
        <f t="shared" si="0"/>
        <v>5.5260660827032728</v>
      </c>
      <c r="E53" s="297">
        <f t="shared" si="0"/>
        <v>5.101426268187093</v>
      </c>
      <c r="F53" s="297">
        <f t="shared" si="0"/>
        <v>4.1378838883636133</v>
      </c>
      <c r="G53" s="297">
        <f t="shared" si="0"/>
        <v>4.8667576698229249</v>
      </c>
      <c r="H53" s="297">
        <f t="shared" si="0"/>
        <v>4.5173058657187326</v>
      </c>
      <c r="I53" s="297">
        <f t="shared" si="0"/>
        <v>4.2942180964000594</v>
      </c>
      <c r="J53" s="297">
        <f t="shared" si="0"/>
        <v>3.7236759564004487</v>
      </c>
      <c r="K53" s="297">
        <f t="shared" si="0"/>
        <v>0</v>
      </c>
      <c r="L53" s="297">
        <f t="shared" si="0"/>
        <v>0</v>
      </c>
      <c r="M53" s="297">
        <f t="shared" si="0"/>
        <v>0</v>
      </c>
      <c r="N53" s="297">
        <f t="shared" si="0"/>
        <v>0</v>
      </c>
      <c r="O53" s="297">
        <f t="shared" si="0"/>
        <v>0</v>
      </c>
      <c r="P53" s="297">
        <f t="shared" si="0"/>
        <v>0</v>
      </c>
      <c r="Q53" s="297">
        <f t="shared" si="0"/>
        <v>0</v>
      </c>
      <c r="R53" s="297">
        <f t="shared" si="0"/>
        <v>0</v>
      </c>
      <c r="S53" s="297">
        <f t="shared" si="0"/>
        <v>0</v>
      </c>
      <c r="T53" s="297">
        <f t="shared" si="0"/>
        <v>0</v>
      </c>
      <c r="U53" s="297">
        <f t="shared" si="0"/>
        <v>0</v>
      </c>
      <c r="V53" s="297">
        <f t="shared" si="0"/>
        <v>0</v>
      </c>
      <c r="W53" s="297">
        <f t="shared" si="0"/>
        <v>0</v>
      </c>
      <c r="DA53" s="70"/>
    </row>
    <row r="54" spans="1:105" ht="12" customHeight="1" x14ac:dyDescent="0.25">
      <c r="A54" s="60" t="s">
        <v>530</v>
      </c>
      <c r="B54" s="265">
        <v>0.42443896573792622</v>
      </c>
      <c r="C54" s="265">
        <v>0.40782719637156462</v>
      </c>
      <c r="D54" s="265">
        <v>0.42263253721611538</v>
      </c>
      <c r="E54" s="265">
        <v>0.39398546615852498</v>
      </c>
      <c r="F54" s="265">
        <v>0.37781085063407421</v>
      </c>
      <c r="G54" s="265">
        <v>0.4375697280772386</v>
      </c>
      <c r="H54" s="265">
        <v>0.44920978690783508</v>
      </c>
      <c r="I54" s="265">
        <v>0.42681942153378011</v>
      </c>
      <c r="J54" s="265">
        <v>0.37842334064047373</v>
      </c>
      <c r="K54" s="265">
        <v>0</v>
      </c>
      <c r="L54" s="265">
        <v>0</v>
      </c>
      <c r="M54" s="265">
        <v>0</v>
      </c>
      <c r="N54" s="265">
        <v>0</v>
      </c>
      <c r="O54" s="265">
        <v>0</v>
      </c>
      <c r="P54" s="265">
        <v>0</v>
      </c>
      <c r="Q54" s="265">
        <v>0</v>
      </c>
      <c r="R54" s="265">
        <v>0</v>
      </c>
      <c r="S54" s="265">
        <v>0</v>
      </c>
      <c r="T54" s="265">
        <v>0</v>
      </c>
      <c r="U54" s="265">
        <v>0</v>
      </c>
      <c r="V54" s="265">
        <v>0</v>
      </c>
      <c r="W54" s="265">
        <v>0</v>
      </c>
      <c r="DA54" s="72" t="s">
        <v>531</v>
      </c>
    </row>
    <row r="55" spans="1:105" ht="12" customHeight="1" x14ac:dyDescent="0.25">
      <c r="A55" s="59" t="s">
        <v>33</v>
      </c>
      <c r="B55" s="233">
        <v>3.292930019118095E-3</v>
      </c>
      <c r="C55" s="233">
        <v>6.4908326062019499E-3</v>
      </c>
      <c r="D55" s="233">
        <v>3.4543836085929548E-3</v>
      </c>
      <c r="E55" s="233">
        <v>3.0941125324404971E-3</v>
      </c>
      <c r="F55" s="233">
        <v>2.708090080200184E-3</v>
      </c>
      <c r="G55" s="233">
        <v>3.1070212569259499E-3</v>
      </c>
      <c r="H55" s="233">
        <v>3.0027508501251948E-3</v>
      </c>
      <c r="I55" s="233">
        <v>2.910340602833321E-3</v>
      </c>
      <c r="J55" s="233">
        <v>2.6580858683321112E-3</v>
      </c>
      <c r="K55" s="233">
        <v>0</v>
      </c>
      <c r="L55" s="233">
        <v>0</v>
      </c>
      <c r="M55" s="233">
        <v>0</v>
      </c>
      <c r="N55" s="233">
        <v>0</v>
      </c>
      <c r="O55" s="233">
        <v>0</v>
      </c>
      <c r="P55" s="233">
        <v>0</v>
      </c>
      <c r="Q55" s="233">
        <v>0</v>
      </c>
      <c r="R55" s="233">
        <v>0</v>
      </c>
      <c r="S55" s="233">
        <v>0</v>
      </c>
      <c r="T55" s="233">
        <v>0</v>
      </c>
      <c r="U55" s="233">
        <v>0</v>
      </c>
      <c r="V55" s="233">
        <v>0</v>
      </c>
      <c r="W55" s="233">
        <v>0</v>
      </c>
      <c r="DA55" s="71" t="s">
        <v>532</v>
      </c>
    </row>
    <row r="56" spans="1:105" ht="12" customHeight="1" x14ac:dyDescent="0.25">
      <c r="A56" s="59" t="s">
        <v>160</v>
      </c>
      <c r="B56" s="233">
        <v>1.7894624689912021E-2</v>
      </c>
      <c r="C56" s="233">
        <v>1.175641913442411E-2</v>
      </c>
      <c r="D56" s="233">
        <v>1.2515009156571669E-2</v>
      </c>
      <c r="E56" s="233">
        <v>8.4082917522245483E-3</v>
      </c>
      <c r="F56" s="233">
        <v>9.8145590832906127E-3</v>
      </c>
      <c r="G56" s="233">
        <v>1.1261328571415111E-2</v>
      </c>
      <c r="H56" s="233">
        <v>1.088376516826575E-2</v>
      </c>
      <c r="I56" s="233">
        <v>1.054855870264329E-2</v>
      </c>
      <c r="J56" s="233">
        <v>9.6340448560490472E-3</v>
      </c>
      <c r="K56" s="233">
        <v>0</v>
      </c>
      <c r="L56" s="233">
        <v>0</v>
      </c>
      <c r="M56" s="233">
        <v>0</v>
      </c>
      <c r="N56" s="233">
        <v>0</v>
      </c>
      <c r="O56" s="233">
        <v>0</v>
      </c>
      <c r="P56" s="233">
        <v>0</v>
      </c>
      <c r="Q56" s="233">
        <v>0</v>
      </c>
      <c r="R56" s="233">
        <v>0</v>
      </c>
      <c r="S56" s="233">
        <v>0</v>
      </c>
      <c r="T56" s="233">
        <v>0</v>
      </c>
      <c r="U56" s="233">
        <v>0</v>
      </c>
      <c r="V56" s="233">
        <v>0</v>
      </c>
      <c r="W56" s="233">
        <v>0</v>
      </c>
      <c r="DA56" s="71" t="s">
        <v>533</v>
      </c>
    </row>
    <row r="57" spans="1:105" ht="12" customHeight="1" x14ac:dyDescent="0.25">
      <c r="A57" s="59" t="s">
        <v>162</v>
      </c>
      <c r="B57" s="233">
        <v>0.40325141102889611</v>
      </c>
      <c r="C57" s="233">
        <v>0.38957994463093848</v>
      </c>
      <c r="D57" s="233">
        <v>0.40666314445095081</v>
      </c>
      <c r="E57" s="233">
        <v>0.38248306187386</v>
      </c>
      <c r="F57" s="233">
        <v>0.36528820147058338</v>
      </c>
      <c r="G57" s="233">
        <v>0.42320137824889748</v>
      </c>
      <c r="H57" s="233">
        <v>0.43532327088944411</v>
      </c>
      <c r="I57" s="233">
        <v>0.41336052222830338</v>
      </c>
      <c r="J57" s="233">
        <v>0.36613120991609249</v>
      </c>
      <c r="K57" s="233">
        <v>0</v>
      </c>
      <c r="L57" s="233">
        <v>0</v>
      </c>
      <c r="M57" s="233">
        <v>0</v>
      </c>
      <c r="N57" s="233">
        <v>0</v>
      </c>
      <c r="O57" s="233">
        <v>0</v>
      </c>
      <c r="P57" s="233">
        <v>0</v>
      </c>
      <c r="Q57" s="233">
        <v>0</v>
      </c>
      <c r="R57" s="233">
        <v>0</v>
      </c>
      <c r="S57" s="233">
        <v>0</v>
      </c>
      <c r="T57" s="233">
        <v>0</v>
      </c>
      <c r="U57" s="233">
        <v>0</v>
      </c>
      <c r="V57" s="233">
        <v>0</v>
      </c>
      <c r="W57" s="233">
        <v>0</v>
      </c>
      <c r="DA57" s="71" t="s">
        <v>534</v>
      </c>
    </row>
    <row r="58" spans="1:105" ht="12" customHeight="1" x14ac:dyDescent="0.25">
      <c r="A58" s="60" t="s">
        <v>535</v>
      </c>
      <c r="B58" s="265">
        <v>3.7759528037697332</v>
      </c>
      <c r="C58" s="265">
        <v>3.9817743730293591</v>
      </c>
      <c r="D58" s="265">
        <v>4.4061359769881898</v>
      </c>
      <c r="E58" s="265">
        <v>4.0694750549491712</v>
      </c>
      <c r="F58" s="265">
        <v>3.1727448231869388</v>
      </c>
      <c r="G58" s="265">
        <v>3.792609522742429</v>
      </c>
      <c r="H58" s="265">
        <v>3.430500088408825</v>
      </c>
      <c r="I58" s="265">
        <v>3.2512117566903389</v>
      </c>
      <c r="J58" s="265">
        <v>2.875170406717837</v>
      </c>
      <c r="K58" s="265">
        <v>0</v>
      </c>
      <c r="L58" s="265">
        <v>0</v>
      </c>
      <c r="M58" s="265">
        <v>0</v>
      </c>
      <c r="N58" s="265">
        <v>0</v>
      </c>
      <c r="O58" s="265">
        <v>0</v>
      </c>
      <c r="P58" s="265">
        <v>0</v>
      </c>
      <c r="Q58" s="265">
        <v>0</v>
      </c>
      <c r="R58" s="265">
        <v>0</v>
      </c>
      <c r="S58" s="265">
        <v>0</v>
      </c>
      <c r="T58" s="265">
        <v>0</v>
      </c>
      <c r="U58" s="265">
        <v>0</v>
      </c>
      <c r="V58" s="265">
        <v>0</v>
      </c>
      <c r="W58" s="265">
        <v>0</v>
      </c>
      <c r="DA58" s="72" t="s">
        <v>536</v>
      </c>
    </row>
    <row r="59" spans="1:105" ht="12" customHeight="1" x14ac:dyDescent="0.25">
      <c r="A59" s="64" t="s">
        <v>30</v>
      </c>
      <c r="B59" s="232">
        <v>0.31709003672455399</v>
      </c>
      <c r="C59" s="232">
        <v>0.3267889413430986</v>
      </c>
      <c r="D59" s="232">
        <v>0.23181430132079409</v>
      </c>
      <c r="E59" s="232">
        <v>0.16923019691662769</v>
      </c>
      <c r="F59" s="232">
        <v>0.10865237051618599</v>
      </c>
      <c r="G59" s="232">
        <v>1.0521078441701011E-2</v>
      </c>
      <c r="H59" s="232">
        <v>1.227507952667797E-2</v>
      </c>
      <c r="I59" s="232">
        <v>7.5659174095140475E-2</v>
      </c>
      <c r="J59" s="232">
        <v>5.9393336808790449E-2</v>
      </c>
      <c r="K59" s="232">
        <v>0</v>
      </c>
      <c r="L59" s="232">
        <v>0</v>
      </c>
      <c r="M59" s="232">
        <v>0</v>
      </c>
      <c r="N59" s="232">
        <v>0</v>
      </c>
      <c r="O59" s="232">
        <v>0</v>
      </c>
      <c r="P59" s="232">
        <v>0</v>
      </c>
      <c r="Q59" s="232">
        <v>0</v>
      </c>
      <c r="R59" s="232">
        <v>0</v>
      </c>
      <c r="S59" s="232">
        <v>0</v>
      </c>
      <c r="T59" s="232">
        <v>0</v>
      </c>
      <c r="U59" s="232">
        <v>0</v>
      </c>
      <c r="V59" s="232">
        <v>0</v>
      </c>
      <c r="W59" s="232">
        <v>0</v>
      </c>
      <c r="DA59" s="73" t="s">
        <v>537</v>
      </c>
    </row>
    <row r="60" spans="1:105" ht="12" customHeight="1" x14ac:dyDescent="0.25">
      <c r="A60" s="64" t="s">
        <v>32</v>
      </c>
      <c r="B60" s="232">
        <v>0</v>
      </c>
      <c r="C60" s="232">
        <v>0</v>
      </c>
      <c r="D60" s="232">
        <v>0</v>
      </c>
      <c r="E60" s="232">
        <v>0</v>
      </c>
      <c r="F60" s="232">
        <v>0</v>
      </c>
      <c r="G60" s="232">
        <v>0</v>
      </c>
      <c r="H60" s="232">
        <v>0</v>
      </c>
      <c r="I60" s="232">
        <v>0</v>
      </c>
      <c r="J60" s="232">
        <v>0</v>
      </c>
      <c r="K60" s="232">
        <v>0</v>
      </c>
      <c r="L60" s="232">
        <v>0</v>
      </c>
      <c r="M60" s="232">
        <v>0</v>
      </c>
      <c r="N60" s="232">
        <v>0</v>
      </c>
      <c r="O60" s="232">
        <v>0</v>
      </c>
      <c r="P60" s="232">
        <v>0</v>
      </c>
      <c r="Q60" s="232">
        <v>0</v>
      </c>
      <c r="R60" s="232">
        <v>0</v>
      </c>
      <c r="S60" s="232">
        <v>0</v>
      </c>
      <c r="T60" s="232">
        <v>0</v>
      </c>
      <c r="U60" s="232">
        <v>0</v>
      </c>
      <c r="V60" s="232">
        <v>0</v>
      </c>
      <c r="W60" s="232">
        <v>0</v>
      </c>
      <c r="DA60" s="73" t="s">
        <v>538</v>
      </c>
    </row>
    <row r="61" spans="1:105" ht="12" customHeight="1" x14ac:dyDescent="0.25">
      <c r="A61" s="64" t="s">
        <v>33</v>
      </c>
      <c r="B61" s="232">
        <v>2.5903567195824152E-3</v>
      </c>
      <c r="C61" s="232">
        <v>4.3576888590499243E-3</v>
      </c>
      <c r="D61" s="232">
        <v>2.2813423794018389E-3</v>
      </c>
      <c r="E61" s="232">
        <v>2.100826172034817E-3</v>
      </c>
      <c r="F61" s="232">
        <v>2.535818880804612E-3</v>
      </c>
      <c r="G61" s="232">
        <v>2.952011843863107E-3</v>
      </c>
      <c r="H61" s="232">
        <v>3.2841680740297338E-3</v>
      </c>
      <c r="I61" s="232">
        <v>3.1300201546831351E-3</v>
      </c>
      <c r="J61" s="232">
        <v>2.3723600484123579E-3</v>
      </c>
      <c r="K61" s="232">
        <v>0</v>
      </c>
      <c r="L61" s="232">
        <v>0</v>
      </c>
      <c r="M61" s="232">
        <v>0</v>
      </c>
      <c r="N61" s="232">
        <v>0</v>
      </c>
      <c r="O61" s="232">
        <v>0</v>
      </c>
      <c r="P61" s="232">
        <v>0</v>
      </c>
      <c r="Q61" s="232">
        <v>0</v>
      </c>
      <c r="R61" s="232">
        <v>0</v>
      </c>
      <c r="S61" s="232">
        <v>0</v>
      </c>
      <c r="T61" s="232">
        <v>0</v>
      </c>
      <c r="U61" s="232">
        <v>0</v>
      </c>
      <c r="V61" s="232">
        <v>0</v>
      </c>
      <c r="W61" s="232">
        <v>0</v>
      </c>
      <c r="DA61" s="73" t="s">
        <v>539</v>
      </c>
    </row>
    <row r="62" spans="1:105" ht="12" customHeight="1" x14ac:dyDescent="0.25">
      <c r="A62" s="64" t="s">
        <v>160</v>
      </c>
      <c r="B62" s="232">
        <v>1.407666152660398E-2</v>
      </c>
      <c r="C62" s="232">
        <v>7.8927958541791018E-3</v>
      </c>
      <c r="D62" s="232">
        <v>8.2651563933046988E-3</v>
      </c>
      <c r="E62" s="232">
        <v>5.7090229233663272E-3</v>
      </c>
      <c r="F62" s="232">
        <v>9.1902202264782136E-3</v>
      </c>
      <c r="G62" s="232">
        <v>1.069950044479007E-2</v>
      </c>
      <c r="H62" s="232">
        <v>1.190378951665768E-2</v>
      </c>
      <c r="I62" s="232">
        <v>1.13447894414792E-2</v>
      </c>
      <c r="J62" s="232">
        <v>8.5984517631270598E-3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DA62" s="73" t="s">
        <v>540</v>
      </c>
    </row>
    <row r="63" spans="1:105" ht="12" customHeight="1" x14ac:dyDescent="0.25">
      <c r="A63" s="64" t="s">
        <v>70</v>
      </c>
      <c r="B63" s="232">
        <v>3.2206940234537303E-2</v>
      </c>
      <c r="C63" s="232">
        <v>2.5192551043325791E-2</v>
      </c>
      <c r="D63" s="232">
        <v>2.0270160328235851E-2</v>
      </c>
      <c r="E63" s="232">
        <v>1.491349299241891E-2</v>
      </c>
      <c r="F63" s="232">
        <v>2.2451136314391121E-2</v>
      </c>
      <c r="G63" s="232">
        <v>2.6103446479392649E-2</v>
      </c>
      <c r="H63" s="232">
        <v>2.9121623731321659E-2</v>
      </c>
      <c r="I63" s="232">
        <v>1.1111764313886279E-2</v>
      </c>
      <c r="J63" s="232">
        <v>8.4209982320356796E-3</v>
      </c>
      <c r="K63" s="232">
        <v>0</v>
      </c>
      <c r="L63" s="232">
        <v>0</v>
      </c>
      <c r="M63" s="232">
        <v>0</v>
      </c>
      <c r="N63" s="232">
        <v>0</v>
      </c>
      <c r="O63" s="232">
        <v>0</v>
      </c>
      <c r="P63" s="232">
        <v>0</v>
      </c>
      <c r="Q63" s="232">
        <v>0</v>
      </c>
      <c r="R63" s="232">
        <v>0</v>
      </c>
      <c r="S63" s="232">
        <v>0</v>
      </c>
      <c r="T63" s="232">
        <v>0</v>
      </c>
      <c r="U63" s="232">
        <v>0</v>
      </c>
      <c r="V63" s="232">
        <v>0</v>
      </c>
      <c r="W63" s="232">
        <v>0</v>
      </c>
      <c r="DA63" s="73" t="s">
        <v>541</v>
      </c>
    </row>
    <row r="64" spans="1:105" ht="12" customHeight="1" x14ac:dyDescent="0.25">
      <c r="A64" s="64" t="s">
        <v>34</v>
      </c>
      <c r="B64" s="232">
        <v>0</v>
      </c>
      <c r="C64" s="232">
        <v>0</v>
      </c>
      <c r="D64" s="232">
        <v>0</v>
      </c>
      <c r="E64" s="232">
        <v>0</v>
      </c>
      <c r="F64" s="232">
        <v>3.6939461669312529E-2</v>
      </c>
      <c r="G64" s="232">
        <v>0</v>
      </c>
      <c r="H64" s="232">
        <v>0</v>
      </c>
      <c r="I64" s="232">
        <v>0</v>
      </c>
      <c r="J64" s="232">
        <v>0</v>
      </c>
      <c r="K64" s="232">
        <v>0</v>
      </c>
      <c r="L64" s="232">
        <v>0</v>
      </c>
      <c r="M64" s="232">
        <v>0</v>
      </c>
      <c r="N64" s="232">
        <v>0</v>
      </c>
      <c r="O64" s="232">
        <v>0</v>
      </c>
      <c r="P64" s="232">
        <v>0</v>
      </c>
      <c r="Q64" s="232">
        <v>0</v>
      </c>
      <c r="R64" s="232">
        <v>0</v>
      </c>
      <c r="S64" s="232">
        <v>0</v>
      </c>
      <c r="T64" s="232">
        <v>0</v>
      </c>
      <c r="U64" s="232">
        <v>0</v>
      </c>
      <c r="V64" s="232">
        <v>0</v>
      </c>
      <c r="W64" s="232">
        <v>0</v>
      </c>
      <c r="DA64" s="73" t="s">
        <v>542</v>
      </c>
    </row>
    <row r="65" spans="1:105" ht="12" customHeight="1" x14ac:dyDescent="0.25">
      <c r="A65" s="64" t="s">
        <v>162</v>
      </c>
      <c r="B65" s="232">
        <v>0.31721445526484182</v>
      </c>
      <c r="C65" s="232">
        <v>0.2615486005301409</v>
      </c>
      <c r="D65" s="232">
        <v>0.26856828039276559</v>
      </c>
      <c r="E65" s="232">
        <v>0.25969657480777808</v>
      </c>
      <c r="F65" s="232">
        <v>0.34205092548316968</v>
      </c>
      <c r="G65" s="232">
        <v>0.4020878447951059</v>
      </c>
      <c r="H65" s="232">
        <v>0.47612168291541779</v>
      </c>
      <c r="I65" s="232">
        <v>0.44456197479612841</v>
      </c>
      <c r="J65" s="232">
        <v>0.32677464081581409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DA65" s="73" t="s">
        <v>543</v>
      </c>
    </row>
    <row r="66" spans="1:105" ht="12" customHeight="1" x14ac:dyDescent="0.25">
      <c r="A66" s="64" t="s">
        <v>36</v>
      </c>
      <c r="B66" s="232">
        <v>2.3257328821940368</v>
      </c>
      <c r="C66" s="232">
        <v>2.4923248439234231</v>
      </c>
      <c r="D66" s="232">
        <v>2.953925126163623</v>
      </c>
      <c r="E66" s="232">
        <v>2.517997362010139</v>
      </c>
      <c r="F66" s="232">
        <v>1.6199576473196979</v>
      </c>
      <c r="G66" s="232">
        <v>1.0600961494036469</v>
      </c>
      <c r="H66" s="232">
        <v>0.99523442911820437</v>
      </c>
      <c r="I66" s="232">
        <v>0.94634269242025293</v>
      </c>
      <c r="J66" s="232">
        <v>1.1044446699153569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3" t="s">
        <v>544</v>
      </c>
    </row>
    <row r="67" spans="1:105" ht="12" customHeight="1" x14ac:dyDescent="0.25">
      <c r="A67" s="64" t="s">
        <v>73</v>
      </c>
      <c r="B67" s="232">
        <v>1.1281650298388851E-2</v>
      </c>
      <c r="C67" s="232">
        <v>4.8853873397528896E-3</v>
      </c>
      <c r="D67" s="232">
        <v>1.079331712837755E-3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3" t="s">
        <v>545</v>
      </c>
    </row>
    <row r="68" spans="1:105" ht="12" customHeight="1" x14ac:dyDescent="0.25">
      <c r="A68" s="64" t="s">
        <v>79</v>
      </c>
      <c r="B68" s="232">
        <v>0.75575982080718684</v>
      </c>
      <c r="C68" s="232">
        <v>0.85878356413638846</v>
      </c>
      <c r="D68" s="232">
        <v>0.91993227829722612</v>
      </c>
      <c r="E68" s="232">
        <v>1.099827579126806</v>
      </c>
      <c r="F68" s="232">
        <v>1.030967242776899</v>
      </c>
      <c r="G68" s="232">
        <v>2.2801494913339289</v>
      </c>
      <c r="H68" s="232">
        <v>1.9025593155265159</v>
      </c>
      <c r="I68" s="232">
        <v>1.759061341468769</v>
      </c>
      <c r="J68" s="232">
        <v>1.3651659491343009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3" t="s">
        <v>546</v>
      </c>
    </row>
    <row r="69" spans="1:105" ht="12" customHeight="1" x14ac:dyDescent="0.25">
      <c r="A69" s="61" t="s">
        <v>547</v>
      </c>
      <c r="B69" s="266">
        <v>0.70041675264298331</v>
      </c>
      <c r="C69" s="266">
        <v>0.690509895068114</v>
      </c>
      <c r="D69" s="266">
        <v>0.69729756849896796</v>
      </c>
      <c r="E69" s="266">
        <v>0.63796574707939657</v>
      </c>
      <c r="F69" s="266">
        <v>0.58732821454260009</v>
      </c>
      <c r="G69" s="266">
        <v>0.63657841900325718</v>
      </c>
      <c r="H69" s="266">
        <v>0.63759599040207282</v>
      </c>
      <c r="I69" s="266">
        <v>0.61618691817594051</v>
      </c>
      <c r="J69" s="266">
        <v>0.47008220904213799</v>
      </c>
      <c r="K69" s="266">
        <v>0</v>
      </c>
      <c r="L69" s="266">
        <v>0</v>
      </c>
      <c r="M69" s="266">
        <v>0</v>
      </c>
      <c r="N69" s="266">
        <v>0</v>
      </c>
      <c r="O69" s="266">
        <v>0</v>
      </c>
      <c r="P69" s="266">
        <v>0</v>
      </c>
      <c r="Q69" s="266">
        <v>0</v>
      </c>
      <c r="R69" s="266">
        <v>0</v>
      </c>
      <c r="S69" s="266">
        <v>0</v>
      </c>
      <c r="T69" s="266">
        <v>0</v>
      </c>
      <c r="U69" s="266">
        <v>0</v>
      </c>
      <c r="V69" s="266">
        <v>0</v>
      </c>
      <c r="W69" s="266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1"/>
      <c r="R71" s="301"/>
      <c r="S71" s="301"/>
      <c r="T71" s="301"/>
      <c r="U71" s="301"/>
      <c r="V71" s="301"/>
      <c r="W71" s="301"/>
      <c r="DA71" s="124"/>
    </row>
    <row r="72" spans="1:105" ht="15" customHeight="1" x14ac:dyDescent="0.25">
      <c r="A72" s="34" t="s">
        <v>81</v>
      </c>
      <c r="B72" s="226">
        <v>21.671835882212331</v>
      </c>
      <c r="C72" s="226">
        <v>23.7289948844817</v>
      </c>
      <c r="D72" s="226">
        <v>23.533492156822501</v>
      </c>
      <c r="E72" s="226">
        <v>23.308475686981851</v>
      </c>
      <c r="F72" s="226">
        <v>23.73499199381266</v>
      </c>
      <c r="G72" s="226">
        <v>21.817952082301218</v>
      </c>
      <c r="H72" s="226">
        <v>37.852887342889332</v>
      </c>
      <c r="I72" s="226">
        <v>40.412850095842138</v>
      </c>
      <c r="J72" s="226">
        <v>33.970470959079229</v>
      </c>
      <c r="K72" s="226">
        <v>19.97163384993123</v>
      </c>
      <c r="L72" s="226">
        <v>22.991517086393799</v>
      </c>
      <c r="M72" s="226">
        <v>24.90673726228103</v>
      </c>
      <c r="N72" s="226">
        <v>26.768216959924661</v>
      </c>
      <c r="O72" s="226">
        <v>47.061161163513312</v>
      </c>
      <c r="P72" s="226">
        <v>49.286332207378337</v>
      </c>
      <c r="Q72" s="226">
        <v>51.411526259026417</v>
      </c>
      <c r="R72" s="226">
        <v>56.953905486698822</v>
      </c>
      <c r="S72" s="226">
        <v>61.279139265969043</v>
      </c>
      <c r="T72" s="226">
        <v>68.756401341298329</v>
      </c>
      <c r="U72" s="226">
        <v>69.205166499235162</v>
      </c>
      <c r="V72" s="226">
        <v>53.889782006976162</v>
      </c>
      <c r="W72" s="226">
        <v>65.064786903465532</v>
      </c>
      <c r="DA72" s="89" t="s">
        <v>549</v>
      </c>
    </row>
    <row r="73" spans="1:105" ht="12" customHeight="1" x14ac:dyDescent="0.25">
      <c r="A73" s="55" t="s">
        <v>92</v>
      </c>
      <c r="B73" s="262">
        <v>3.7146519124525448E-2</v>
      </c>
      <c r="C73" s="262">
        <v>4.0672583858280022E-2</v>
      </c>
      <c r="D73" s="262">
        <v>4.03374832303924E-2</v>
      </c>
      <c r="E73" s="262">
        <v>3.9951794696843887E-2</v>
      </c>
      <c r="F73" s="262">
        <v>4.0682863178302428E-2</v>
      </c>
      <c r="G73" s="262">
        <v>3.7396968982549947E-2</v>
      </c>
      <c r="H73" s="262">
        <v>6.4881582309999256E-2</v>
      </c>
      <c r="I73" s="262">
        <v>6.9269475697470509E-2</v>
      </c>
      <c r="J73" s="262">
        <v>5.8226942839859172E-2</v>
      </c>
      <c r="K73" s="262">
        <v>3.4232294983515758E-2</v>
      </c>
      <c r="L73" s="262">
        <v>3.9408513140779033E-2</v>
      </c>
      <c r="M73" s="262">
        <v>4.26912882262898E-2</v>
      </c>
      <c r="N73" s="262">
        <v>4.5881949671108181E-2</v>
      </c>
      <c r="O73" s="262">
        <v>8.0664985314740839E-2</v>
      </c>
      <c r="P73" s="262">
        <v>8.4479030381506726E-2</v>
      </c>
      <c r="Q73" s="262">
        <v>8.8121710305455528E-2</v>
      </c>
      <c r="R73" s="262">
        <v>9.7621602104929844E-2</v>
      </c>
      <c r="S73" s="262">
        <v>0.1050352508688652</v>
      </c>
      <c r="T73" s="262">
        <v>0.1178516204736299</v>
      </c>
      <c r="U73" s="262">
        <v>0.11862082450478489</v>
      </c>
      <c r="V73" s="262">
        <v>9.2369554144738242E-2</v>
      </c>
      <c r="W73" s="262">
        <v>0.1115240242761425</v>
      </c>
      <c r="DA73" s="67" t="s">
        <v>550</v>
      </c>
    </row>
    <row r="74" spans="1:105" ht="12" customHeight="1" x14ac:dyDescent="0.25">
      <c r="A74" s="202" t="s">
        <v>93</v>
      </c>
      <c r="B74" s="227">
        <v>1.932246086347561E-2</v>
      </c>
      <c r="C74" s="227">
        <v>2.1156609780407919E-2</v>
      </c>
      <c r="D74" s="227">
        <v>2.0982300883631379E-2</v>
      </c>
      <c r="E74" s="227">
        <v>2.0781677735874259E-2</v>
      </c>
      <c r="F74" s="227">
        <v>2.1161956762131041E-2</v>
      </c>
      <c r="G74" s="227">
        <v>1.945273706953729E-2</v>
      </c>
      <c r="H74" s="227">
        <v>3.3749375836338129E-2</v>
      </c>
      <c r="I74" s="227">
        <v>3.603182114348235E-2</v>
      </c>
      <c r="J74" s="227">
        <v>3.0287839903690651E-2</v>
      </c>
      <c r="K74" s="227">
        <v>1.7806572343119519E-2</v>
      </c>
      <c r="L74" s="227">
        <v>2.0499079612219102E-2</v>
      </c>
      <c r="M74" s="227">
        <v>2.220667684093211E-2</v>
      </c>
      <c r="N74" s="227">
        <v>2.3866359426248679E-2</v>
      </c>
      <c r="O74" s="227">
        <v>4.1959409886344917E-2</v>
      </c>
      <c r="P74" s="227">
        <v>4.3943357192068599E-2</v>
      </c>
      <c r="Q74" s="227">
        <v>4.5838165694386611E-2</v>
      </c>
      <c r="R74" s="227">
        <v>5.077971316178851E-2</v>
      </c>
      <c r="S74" s="227">
        <v>5.4636062059958017E-2</v>
      </c>
      <c r="T74" s="227">
        <v>6.1302737859909348E-2</v>
      </c>
      <c r="U74" s="227">
        <v>6.1702853809890962E-2</v>
      </c>
      <c r="V74" s="227">
        <v>4.8047761593898633E-2</v>
      </c>
      <c r="W74" s="227">
        <v>5.8011319639107529E-2</v>
      </c>
      <c r="DA74" s="174" t="s">
        <v>551</v>
      </c>
    </row>
    <row r="75" spans="1:105" ht="12" customHeight="1" x14ac:dyDescent="0.25">
      <c r="A75" s="202" t="s">
        <v>94</v>
      </c>
      <c r="B75" s="227">
        <v>0.45227872308030909</v>
      </c>
      <c r="C75" s="227">
        <v>0.4952104456983808</v>
      </c>
      <c r="D75" s="227">
        <v>0.49113041646128441</v>
      </c>
      <c r="E75" s="227">
        <v>0.48643445243635741</v>
      </c>
      <c r="F75" s="227">
        <v>0.495335601913376</v>
      </c>
      <c r="G75" s="227">
        <v>0.45532808395321472</v>
      </c>
      <c r="H75" s="227">
        <v>0.78996794020525385</v>
      </c>
      <c r="I75" s="227">
        <v>0.84339288728159367</v>
      </c>
      <c r="J75" s="227">
        <v>0.70894414812327533</v>
      </c>
      <c r="K75" s="227">
        <v>0.41679648667352132</v>
      </c>
      <c r="L75" s="227">
        <v>0.47981970913762739</v>
      </c>
      <c r="M75" s="227">
        <v>0.51978925026360578</v>
      </c>
      <c r="N75" s="227">
        <v>0.55863725858455948</v>
      </c>
      <c r="O75" s="227">
        <v>0.9821393071351191</v>
      </c>
      <c r="P75" s="227">
        <v>1.028577344217003</v>
      </c>
      <c r="Q75" s="227">
        <v>1.072928919099994</v>
      </c>
      <c r="R75" s="227">
        <v>1.1885951789200311</v>
      </c>
      <c r="S75" s="227">
        <v>1.278860314802031</v>
      </c>
      <c r="T75" s="227">
        <v>1.434906464373584</v>
      </c>
      <c r="U75" s="227">
        <v>1.4442719345494781</v>
      </c>
      <c r="V75" s="227">
        <v>1.124648688078479</v>
      </c>
      <c r="W75" s="227">
        <v>1.3578645989225111</v>
      </c>
      <c r="DA75" s="174" t="s">
        <v>552</v>
      </c>
    </row>
    <row r="76" spans="1:105" ht="12" customHeight="1" x14ac:dyDescent="0.25">
      <c r="A76" s="202" t="s">
        <v>95</v>
      </c>
      <c r="B76" s="227">
        <v>1.2382173041508489E-2</v>
      </c>
      <c r="C76" s="227">
        <v>1.355752795276001E-2</v>
      </c>
      <c r="D76" s="227">
        <v>1.3445827743464129E-2</v>
      </c>
      <c r="E76" s="227">
        <v>1.331726489894796E-2</v>
      </c>
      <c r="F76" s="227">
        <v>1.356095439276748E-2</v>
      </c>
      <c r="G76" s="227">
        <v>1.246565632751665E-2</v>
      </c>
      <c r="H76" s="227">
        <v>2.1627194103333091E-2</v>
      </c>
      <c r="I76" s="227">
        <v>2.3089825232490171E-2</v>
      </c>
      <c r="J76" s="227">
        <v>1.940898094661973E-2</v>
      </c>
      <c r="K76" s="227">
        <v>1.1410764994505249E-2</v>
      </c>
      <c r="L76" s="227">
        <v>1.313617104692634E-2</v>
      </c>
      <c r="M76" s="227">
        <v>1.4230429408763271E-2</v>
      </c>
      <c r="N76" s="227">
        <v>1.5293983223702731E-2</v>
      </c>
      <c r="O76" s="227">
        <v>2.6888328438246959E-2</v>
      </c>
      <c r="P76" s="227">
        <v>2.8159676793835579E-2</v>
      </c>
      <c r="Q76" s="227">
        <v>2.9373903435151859E-2</v>
      </c>
      <c r="R76" s="227">
        <v>3.2540534034976608E-2</v>
      </c>
      <c r="S76" s="227">
        <v>3.5011750289621738E-2</v>
      </c>
      <c r="T76" s="227">
        <v>3.9283873491209959E-2</v>
      </c>
      <c r="U76" s="227">
        <v>3.9540274834928293E-2</v>
      </c>
      <c r="V76" s="227">
        <v>3.0789851381579421E-2</v>
      </c>
      <c r="W76" s="227">
        <v>3.717467475871418E-2</v>
      </c>
      <c r="DA76" s="174" t="s">
        <v>553</v>
      </c>
    </row>
    <row r="77" spans="1:105" ht="12" customHeight="1" x14ac:dyDescent="0.25">
      <c r="A77" s="56" t="s">
        <v>96</v>
      </c>
      <c r="B77" s="263">
        <v>4.8997381398295167E-2</v>
      </c>
      <c r="C77" s="263">
        <v>5.2128335183295467E-2</v>
      </c>
      <c r="D77" s="263">
        <v>5.015754028081533E-2</v>
      </c>
      <c r="E77" s="263">
        <v>4.9601804436077167E-2</v>
      </c>
      <c r="F77" s="263">
        <v>5.4026482624090447E-2</v>
      </c>
      <c r="G77" s="263">
        <v>4.8499121825016762E-2</v>
      </c>
      <c r="H77" s="263">
        <v>8.7551195454489583E-2</v>
      </c>
      <c r="I77" s="263">
        <v>9.390347167909488E-2</v>
      </c>
      <c r="J77" s="263">
        <v>7.6774560476411721E-2</v>
      </c>
      <c r="K77" s="263">
        <v>4.4466083141061472E-2</v>
      </c>
      <c r="L77" s="263">
        <v>5.0983773888836133E-2</v>
      </c>
      <c r="M77" s="263">
        <v>5.6673749014477193E-2</v>
      </c>
      <c r="N77" s="263">
        <v>6.0824542988358557E-2</v>
      </c>
      <c r="O77" s="263">
        <v>0.1054266224536311</v>
      </c>
      <c r="P77" s="263">
        <v>0.11201110625788149</v>
      </c>
      <c r="Q77" s="263">
        <v>0.1169932424963193</v>
      </c>
      <c r="R77" s="263">
        <v>0.13059546826712701</v>
      </c>
      <c r="S77" s="263">
        <v>0.14373472458926481</v>
      </c>
      <c r="T77" s="263">
        <v>0.16641281096133431</v>
      </c>
      <c r="U77" s="263">
        <v>0.1721210069390344</v>
      </c>
      <c r="V77" s="263">
        <v>0.1297521050749553</v>
      </c>
      <c r="W77" s="263">
        <v>0.16015285884752131</v>
      </c>
      <c r="DA77" s="68" t="s">
        <v>554</v>
      </c>
    </row>
    <row r="78" spans="1:105" ht="12" customHeight="1" x14ac:dyDescent="0.25">
      <c r="A78" s="37" t="s">
        <v>160</v>
      </c>
      <c r="B78" s="229">
        <v>7.8175716955771108E-4</v>
      </c>
      <c r="C78" s="229">
        <v>5.6129015622522393E-4</v>
      </c>
      <c r="D78" s="229">
        <v>5.6223531193421101E-4</v>
      </c>
      <c r="E78" s="229">
        <v>4.0536867836101132E-4</v>
      </c>
      <c r="F78" s="229">
        <v>5.5094455550265043E-4</v>
      </c>
      <c r="G78" s="229">
        <v>5.0993797822341679E-4</v>
      </c>
      <c r="H78" s="229">
        <v>8.7920648703130374E-4</v>
      </c>
      <c r="I78" s="229">
        <v>9.5236044003582253E-4</v>
      </c>
      <c r="J78" s="229">
        <v>8.7444792480409169E-4</v>
      </c>
      <c r="K78" s="229">
        <v>5.3716234526235244E-4</v>
      </c>
      <c r="L78" s="229">
        <v>8.9624324672115047E-4</v>
      </c>
      <c r="M78" s="229">
        <v>7.1350011731447437E-4</v>
      </c>
      <c r="N78" s="229">
        <v>7.4832039348365041E-4</v>
      </c>
      <c r="O78" s="229">
        <v>1.314513031442597E-3</v>
      </c>
      <c r="P78" s="229">
        <v>1.33039591016692E-3</v>
      </c>
      <c r="Q78" s="229">
        <v>1.0127276140795131E-3</v>
      </c>
      <c r="R78" s="229">
        <v>1.4905170066218591E-3</v>
      </c>
      <c r="S78" s="229">
        <v>1.626872232219865E-3</v>
      </c>
      <c r="T78" s="229">
        <v>1.849632716758264E-3</v>
      </c>
      <c r="U78" s="229">
        <v>2.113170393984311E-3</v>
      </c>
      <c r="V78" s="229">
        <v>8.5540241894730535E-4</v>
      </c>
      <c r="W78" s="229">
        <v>5.4451181792784396E-4</v>
      </c>
      <c r="DA78" s="69" t="s">
        <v>555</v>
      </c>
    </row>
    <row r="79" spans="1:105" ht="12" customHeight="1" x14ac:dyDescent="0.25">
      <c r="A79" s="37" t="s">
        <v>162</v>
      </c>
      <c r="B79" s="229">
        <v>1.7616724975730861E-2</v>
      </c>
      <c r="C79" s="229">
        <v>1.8599829206822939E-2</v>
      </c>
      <c r="D79" s="229">
        <v>1.8269293854448979E-2</v>
      </c>
      <c r="E79" s="229">
        <v>1.8439732808540971E-2</v>
      </c>
      <c r="F79" s="229">
        <v>2.0505612537623761E-2</v>
      </c>
      <c r="G79" s="229">
        <v>1.91634986793115E-2</v>
      </c>
      <c r="H79" s="229">
        <v>3.5166051251974161E-2</v>
      </c>
      <c r="I79" s="229">
        <v>3.7319620617377633E-2</v>
      </c>
      <c r="J79" s="229">
        <v>3.3232425372829139E-2</v>
      </c>
      <c r="K79" s="229">
        <v>1.8129271021590589E-2</v>
      </c>
      <c r="L79" s="229">
        <v>2.499955181121619E-2</v>
      </c>
      <c r="M79" s="229">
        <v>2.7476821150140149E-2</v>
      </c>
      <c r="N79" s="229">
        <v>2.9766543057291171E-2</v>
      </c>
      <c r="O79" s="229">
        <v>5.0874504054085667E-2</v>
      </c>
      <c r="P79" s="229">
        <v>5.338341137322522E-2</v>
      </c>
      <c r="Q79" s="229">
        <v>5.6722694763418721E-2</v>
      </c>
      <c r="R79" s="229">
        <v>6.2619621196821296E-2</v>
      </c>
      <c r="S79" s="229">
        <v>6.7217902977219815E-2</v>
      </c>
      <c r="T79" s="229">
        <v>7.8839725246199074E-2</v>
      </c>
      <c r="U79" s="229">
        <v>7.8660978118955172E-2</v>
      </c>
      <c r="V79" s="229">
        <v>6.2120040390325058E-2</v>
      </c>
      <c r="W79" s="229">
        <v>7.6744702260538686E-2</v>
      </c>
      <c r="DA79" s="69" t="s">
        <v>556</v>
      </c>
    </row>
    <row r="80" spans="1:105" ht="12" customHeight="1" x14ac:dyDescent="0.25">
      <c r="A80" s="37" t="s">
        <v>97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DA80" s="69" t="s">
        <v>557</v>
      </c>
    </row>
    <row r="81" spans="1:105" ht="12" customHeight="1" x14ac:dyDescent="0.25">
      <c r="A81" s="37" t="s">
        <v>78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DA81" s="69" t="s">
        <v>558</v>
      </c>
    </row>
    <row r="82" spans="1:105" ht="12" customHeight="1" x14ac:dyDescent="0.25">
      <c r="A82" s="37" t="s">
        <v>38</v>
      </c>
      <c r="B82" s="229">
        <v>3.0598899253006601E-2</v>
      </c>
      <c r="C82" s="229">
        <v>3.2967215820247309E-2</v>
      </c>
      <c r="D82" s="229">
        <v>3.1326011114432138E-2</v>
      </c>
      <c r="E82" s="229">
        <v>3.075670294917519E-2</v>
      </c>
      <c r="F82" s="229">
        <v>3.2969925530964027E-2</v>
      </c>
      <c r="G82" s="229">
        <v>2.8825685167481852E-2</v>
      </c>
      <c r="H82" s="229">
        <v>5.1505937715484111E-2</v>
      </c>
      <c r="I82" s="229">
        <v>5.5631490621681441E-2</v>
      </c>
      <c r="J82" s="229">
        <v>4.2667687178778488E-2</v>
      </c>
      <c r="K82" s="229">
        <v>2.5799649774208532E-2</v>
      </c>
      <c r="L82" s="229">
        <v>2.5087978830898791E-2</v>
      </c>
      <c r="M82" s="229">
        <v>2.8483427747022571E-2</v>
      </c>
      <c r="N82" s="229">
        <v>3.0309679537583741E-2</v>
      </c>
      <c r="O82" s="229">
        <v>5.3237605368102812E-2</v>
      </c>
      <c r="P82" s="229">
        <v>5.7297298974489409E-2</v>
      </c>
      <c r="Q82" s="229">
        <v>5.9257820118821032E-2</v>
      </c>
      <c r="R82" s="229">
        <v>6.6485330063683845E-2</v>
      </c>
      <c r="S82" s="229">
        <v>7.4889949379825113E-2</v>
      </c>
      <c r="T82" s="229">
        <v>8.5723452998376928E-2</v>
      </c>
      <c r="U82" s="229">
        <v>9.1346858426094885E-2</v>
      </c>
      <c r="V82" s="229">
        <v>6.6776662265682907E-2</v>
      </c>
      <c r="W82" s="229">
        <v>8.2863644769054723E-2</v>
      </c>
      <c r="DA82" s="69" t="s">
        <v>559</v>
      </c>
    </row>
    <row r="83" spans="1:105" ht="12" customHeight="1" x14ac:dyDescent="0.25">
      <c r="A83" s="57" t="s">
        <v>560</v>
      </c>
      <c r="B83" s="264">
        <v>4.2417588410047617</v>
      </c>
      <c r="C83" s="264">
        <v>4.5132011383001549</v>
      </c>
      <c r="D83" s="264">
        <v>4.3392897910795547</v>
      </c>
      <c r="E83" s="264">
        <v>4.2878369709440287</v>
      </c>
      <c r="F83" s="264">
        <v>4.6702290038162158</v>
      </c>
      <c r="G83" s="264">
        <v>4.1935851445921726</v>
      </c>
      <c r="H83" s="264">
        <v>7.5689505074785401</v>
      </c>
      <c r="I83" s="264">
        <v>8.1080666531888532</v>
      </c>
      <c r="J83" s="264">
        <v>6.6297055191169392</v>
      </c>
      <c r="K83" s="264">
        <v>3.8362925785484809</v>
      </c>
      <c r="L83" s="264">
        <v>4.398750398585852</v>
      </c>
      <c r="M83" s="264">
        <v>4.8894703543555771</v>
      </c>
      <c r="N83" s="264">
        <v>5.2474859973715429</v>
      </c>
      <c r="O83" s="264">
        <v>9.0956509429053689</v>
      </c>
      <c r="P83" s="264">
        <v>9.6629077322392014</v>
      </c>
      <c r="Q83" s="264">
        <v>10.093352607553131</v>
      </c>
      <c r="R83" s="264">
        <v>11.268990590827061</v>
      </c>
      <c r="S83" s="264">
        <v>12.40606926609694</v>
      </c>
      <c r="T83" s="264">
        <v>14.3589023600518</v>
      </c>
      <c r="U83" s="264">
        <v>14.85130182228173</v>
      </c>
      <c r="V83" s="264">
        <v>11.197030564940521</v>
      </c>
      <c r="W83" s="264">
        <v>13.8184639753781</v>
      </c>
      <c r="DA83" s="70" t="s">
        <v>561</v>
      </c>
    </row>
    <row r="84" spans="1:105" ht="12" customHeight="1" x14ac:dyDescent="0.25">
      <c r="A84" s="60" t="s">
        <v>562</v>
      </c>
      <c r="B84" s="265">
        <v>1.693290866032279</v>
      </c>
      <c r="C84" s="265">
        <v>1.7695484517875131</v>
      </c>
      <c r="D84" s="265">
        <v>1.7096045465566041</v>
      </c>
      <c r="E84" s="265">
        <v>1.692285398843886</v>
      </c>
      <c r="F84" s="265">
        <v>1.897087265272132</v>
      </c>
      <c r="G84" s="265">
        <v>1.770299185355418</v>
      </c>
      <c r="H84" s="265">
        <v>3.2346647060861242</v>
      </c>
      <c r="I84" s="265">
        <v>3.3649703996002249</v>
      </c>
      <c r="J84" s="265">
        <v>2.997162656250159</v>
      </c>
      <c r="K84" s="265">
        <v>1.642864411027787</v>
      </c>
      <c r="L84" s="265">
        <v>2.263822785460472</v>
      </c>
      <c r="M84" s="265">
        <v>2.46221877682982</v>
      </c>
      <c r="N84" s="265">
        <v>2.6555439516016128</v>
      </c>
      <c r="O84" s="265">
        <v>4.5436553892080322</v>
      </c>
      <c r="P84" s="265">
        <v>4.7481678402228384</v>
      </c>
      <c r="Q84" s="265">
        <v>5.0236432788475138</v>
      </c>
      <c r="R84" s="265">
        <v>5.6259992571191519</v>
      </c>
      <c r="S84" s="265">
        <v>6.1405155189469456</v>
      </c>
      <c r="T84" s="265">
        <v>7.0908349456312321</v>
      </c>
      <c r="U84" s="265">
        <v>7.1172403012166399</v>
      </c>
      <c r="V84" s="265">
        <v>5.5672404662078474</v>
      </c>
      <c r="W84" s="265">
        <v>6.7949238954797417</v>
      </c>
      <c r="DA84" s="72" t="s">
        <v>563</v>
      </c>
    </row>
    <row r="85" spans="1:105" ht="12" customHeight="1" x14ac:dyDescent="0.25">
      <c r="A85" s="59" t="s">
        <v>33</v>
      </c>
      <c r="B85" s="233">
        <v>1.198133349306898E-2</v>
      </c>
      <c r="C85" s="233">
        <v>2.5790492569195019E-2</v>
      </c>
      <c r="D85" s="233">
        <v>1.302735304813024E-2</v>
      </c>
      <c r="E85" s="233">
        <v>1.258833829965986E-2</v>
      </c>
      <c r="F85" s="233">
        <v>1.278657732966039E-2</v>
      </c>
      <c r="G85" s="233">
        <v>1.182760954847931E-2</v>
      </c>
      <c r="H85" s="233">
        <v>2.0412268224286389E-2</v>
      </c>
      <c r="I85" s="233">
        <v>2.240233475067727E-2</v>
      </c>
      <c r="J85" s="233">
        <v>2.054026011656895E-2</v>
      </c>
      <c r="K85" s="233">
        <v>1.2164858520684789E-2</v>
      </c>
      <c r="L85" s="233">
        <v>1.625313230812156E-2</v>
      </c>
      <c r="M85" s="233">
        <v>1.6196947308699541E-2</v>
      </c>
      <c r="N85" s="233">
        <v>0</v>
      </c>
      <c r="O85" s="233">
        <v>0</v>
      </c>
      <c r="P85" s="233">
        <v>0</v>
      </c>
      <c r="Q85" s="233">
        <v>0</v>
      </c>
      <c r="R85" s="233">
        <v>0</v>
      </c>
      <c r="S85" s="233">
        <v>1.9886178447474409E-2</v>
      </c>
      <c r="T85" s="233">
        <v>2.282555752358964E-2</v>
      </c>
      <c r="U85" s="233">
        <v>2.2434743883326211E-2</v>
      </c>
      <c r="V85" s="233">
        <v>1.6996233492806871E-2</v>
      </c>
      <c r="W85" s="233">
        <v>2.485481954540962E-2</v>
      </c>
      <c r="DA85" s="71" t="s">
        <v>564</v>
      </c>
    </row>
    <row r="86" spans="1:105" ht="12" customHeight="1" x14ac:dyDescent="0.25">
      <c r="A86" s="59" t="s">
        <v>160</v>
      </c>
      <c r="B86" s="233">
        <v>6.5109633335166506E-2</v>
      </c>
      <c r="C86" s="233">
        <v>4.671262667242379E-2</v>
      </c>
      <c r="D86" s="233">
        <v>4.7197260396233343E-2</v>
      </c>
      <c r="E86" s="233">
        <v>3.4208975914575272E-2</v>
      </c>
      <c r="F86" s="233">
        <v>4.6340636743420163E-2</v>
      </c>
      <c r="G86" s="233">
        <v>4.2868904434729689E-2</v>
      </c>
      <c r="H86" s="233">
        <v>7.3986269588608489E-2</v>
      </c>
      <c r="I86" s="233">
        <v>8.1197486975828931E-2</v>
      </c>
      <c r="J86" s="233">
        <v>7.444672486901617E-2</v>
      </c>
      <c r="K86" s="233">
        <v>4.5668333831716347E-2</v>
      </c>
      <c r="L86" s="233">
        <v>7.626817881181934E-2</v>
      </c>
      <c r="M86" s="233">
        <v>6.0801821350220171E-2</v>
      </c>
      <c r="N86" s="233">
        <v>6.3992860405280114E-2</v>
      </c>
      <c r="O86" s="233">
        <v>0.1123953159243523</v>
      </c>
      <c r="P86" s="233">
        <v>0.1141161969045687</v>
      </c>
      <c r="Q86" s="233">
        <v>8.6642313575520727E-2</v>
      </c>
      <c r="R86" s="233">
        <v>0.1265087282119956</v>
      </c>
      <c r="S86" s="233">
        <v>0.13610979170277601</v>
      </c>
      <c r="T86" s="233">
        <v>0.15682120594898871</v>
      </c>
      <c r="U86" s="233">
        <v>0.1789157297050431</v>
      </c>
      <c r="V86" s="233">
        <v>7.2117052653234523E-2</v>
      </c>
      <c r="W86" s="233">
        <v>4.6152937006974898E-2</v>
      </c>
      <c r="DA86" s="71" t="s">
        <v>565</v>
      </c>
    </row>
    <row r="87" spans="1:105" ht="12" customHeight="1" x14ac:dyDescent="0.25">
      <c r="A87" s="59" t="s">
        <v>70</v>
      </c>
      <c r="B87" s="233">
        <v>0.14896870721478861</v>
      </c>
      <c r="C87" s="233">
        <v>0.14909928668556099</v>
      </c>
      <c r="D87" s="233">
        <v>0.1157505060715041</v>
      </c>
      <c r="E87" s="233">
        <v>8.9362983723845463E-2</v>
      </c>
      <c r="F87" s="233">
        <v>0.11320729283773651</v>
      </c>
      <c r="G87" s="233">
        <v>0.104586766299641</v>
      </c>
      <c r="H87" s="233">
        <v>0.1810012098440183</v>
      </c>
      <c r="I87" s="233">
        <v>7.9529668030367789E-2</v>
      </c>
      <c r="J87" s="233">
        <v>7.2910304758729866E-2</v>
      </c>
      <c r="K87" s="233">
        <v>4.3721392247970982E-2</v>
      </c>
      <c r="L87" s="233">
        <v>4.3898791275849128E-2</v>
      </c>
      <c r="M87" s="233">
        <v>4.3747694009473877E-2</v>
      </c>
      <c r="N87" s="233">
        <v>4.6055537152459358E-2</v>
      </c>
      <c r="O87" s="233">
        <v>8.1317684824824141E-2</v>
      </c>
      <c r="P87" s="233">
        <v>5.5029836989781707E-2</v>
      </c>
      <c r="Q87" s="233">
        <v>8.4180287514894495E-2</v>
      </c>
      <c r="R87" s="233">
        <v>0.1846040810958578</v>
      </c>
      <c r="S87" s="233">
        <v>0.36083589882562089</v>
      </c>
      <c r="T87" s="233">
        <v>0.2267579827053112</v>
      </c>
      <c r="U87" s="233">
        <v>0.25590332605239202</v>
      </c>
      <c r="V87" s="233">
        <v>0.24092639079667799</v>
      </c>
      <c r="W87" s="233">
        <v>0.21901892195078229</v>
      </c>
      <c r="DA87" s="71" t="s">
        <v>566</v>
      </c>
    </row>
    <row r="88" spans="1:105" ht="12" customHeight="1" x14ac:dyDescent="0.25">
      <c r="A88" s="59" t="s">
        <v>162</v>
      </c>
      <c r="B88" s="233">
        <v>1.467231191989254</v>
      </c>
      <c r="C88" s="233">
        <v>1.5479460458603329</v>
      </c>
      <c r="D88" s="233">
        <v>1.533629427040736</v>
      </c>
      <c r="E88" s="233">
        <v>1.556125100905805</v>
      </c>
      <c r="F88" s="233">
        <v>1.724752758361314</v>
      </c>
      <c r="G88" s="233">
        <v>1.6110159050725681</v>
      </c>
      <c r="H88" s="233">
        <v>2.9592649584292108</v>
      </c>
      <c r="I88" s="233">
        <v>3.181840909843352</v>
      </c>
      <c r="J88" s="233">
        <v>2.8292653665058429</v>
      </c>
      <c r="K88" s="233">
        <v>1.541309826427415</v>
      </c>
      <c r="L88" s="233">
        <v>2.1274026830646831</v>
      </c>
      <c r="M88" s="233">
        <v>2.3414723141614271</v>
      </c>
      <c r="N88" s="233">
        <v>2.5454955540438728</v>
      </c>
      <c r="O88" s="233">
        <v>4.3499423884588557</v>
      </c>
      <c r="P88" s="233">
        <v>4.5790218063284884</v>
      </c>
      <c r="Q88" s="233">
        <v>4.8528206777570988</v>
      </c>
      <c r="R88" s="233">
        <v>5.3148864478112987</v>
      </c>
      <c r="S88" s="233">
        <v>5.6236836499710749</v>
      </c>
      <c r="T88" s="233">
        <v>6.6844301994533426</v>
      </c>
      <c r="U88" s="233">
        <v>6.6599865015758786</v>
      </c>
      <c r="V88" s="233">
        <v>5.2372007892651284</v>
      </c>
      <c r="W88" s="233">
        <v>6.5048972169765751</v>
      </c>
      <c r="DA88" s="71" t="s">
        <v>567</v>
      </c>
    </row>
    <row r="89" spans="1:105" ht="12" customHeight="1" x14ac:dyDescent="0.25">
      <c r="A89" s="60" t="s">
        <v>568</v>
      </c>
      <c r="B89" s="265">
        <v>2.5484679749724828</v>
      </c>
      <c r="C89" s="265">
        <v>2.7436526865126418</v>
      </c>
      <c r="D89" s="265">
        <v>2.629685244522951</v>
      </c>
      <c r="E89" s="265">
        <v>2.5955515721001432</v>
      </c>
      <c r="F89" s="265">
        <v>2.773141738544084</v>
      </c>
      <c r="G89" s="265">
        <v>2.4232859592367562</v>
      </c>
      <c r="H89" s="265">
        <v>4.3342858013924159</v>
      </c>
      <c r="I89" s="265">
        <v>4.7430962535886287</v>
      </c>
      <c r="J89" s="265">
        <v>3.6325428628667811</v>
      </c>
      <c r="K89" s="265">
        <v>2.1934281675206941</v>
      </c>
      <c r="L89" s="265">
        <v>2.13492761312538</v>
      </c>
      <c r="M89" s="265">
        <v>2.427251577525757</v>
      </c>
      <c r="N89" s="265">
        <v>2.59194204576993</v>
      </c>
      <c r="O89" s="265">
        <v>4.5519955536973384</v>
      </c>
      <c r="P89" s="265">
        <v>4.9147398920163621</v>
      </c>
      <c r="Q89" s="265">
        <v>5.0697093287056187</v>
      </c>
      <c r="R89" s="265">
        <v>5.6429913337079043</v>
      </c>
      <c r="S89" s="265">
        <v>6.2655537471499878</v>
      </c>
      <c r="T89" s="265">
        <v>7.2680674144205692</v>
      </c>
      <c r="U89" s="265">
        <v>7.7340615210650947</v>
      </c>
      <c r="V89" s="265">
        <v>5.6297900987326681</v>
      </c>
      <c r="W89" s="265">
        <v>7.0235400798983578</v>
      </c>
      <c r="DA89" s="72" t="s">
        <v>569</v>
      </c>
    </row>
    <row r="90" spans="1:105" ht="12" customHeight="1" x14ac:dyDescent="0.25">
      <c r="A90" s="57" t="s">
        <v>519</v>
      </c>
      <c r="B90" s="297">
        <v>8.1353974468722754</v>
      </c>
      <c r="C90" s="297">
        <v>8.6560048305459318</v>
      </c>
      <c r="D90" s="297">
        <v>8.3224550029405862</v>
      </c>
      <c r="E90" s="297">
        <v>8.2237720845439846</v>
      </c>
      <c r="F90" s="297">
        <v>8.9571733184518969</v>
      </c>
      <c r="G90" s="297">
        <v>8.0430036589433644</v>
      </c>
      <c r="H90" s="297">
        <v>14.516718875856149</v>
      </c>
      <c r="I90" s="297">
        <v>15.550706021231059</v>
      </c>
      <c r="J90" s="297">
        <v>12.715312533176251</v>
      </c>
      <c r="K90" s="297">
        <v>7.3577414508519308</v>
      </c>
      <c r="L90" s="297">
        <v>8.4364962986927114</v>
      </c>
      <c r="M90" s="297">
        <v>9.3776629290786655</v>
      </c>
      <c r="N90" s="297">
        <v>10.06431194834316</v>
      </c>
      <c r="O90" s="297">
        <v>17.44482377056255</v>
      </c>
      <c r="P90" s="297">
        <v>18.532782706618971</v>
      </c>
      <c r="Q90" s="297">
        <v>19.358345938973478</v>
      </c>
      <c r="R90" s="297">
        <v>21.6131375492639</v>
      </c>
      <c r="S90" s="297">
        <v>23.793975097655089</v>
      </c>
      <c r="T90" s="297">
        <v>27.539372693847721</v>
      </c>
      <c r="U90" s="297">
        <v>28.483760500420381</v>
      </c>
      <c r="V90" s="297">
        <v>21.47512324132753</v>
      </c>
      <c r="W90" s="297">
        <v>26.502849586413181</v>
      </c>
      <c r="DA90" s="70" t="s">
        <v>570</v>
      </c>
    </row>
    <row r="91" spans="1:105" ht="12" customHeight="1" x14ac:dyDescent="0.25">
      <c r="A91" s="60" t="s">
        <v>521</v>
      </c>
      <c r="B91" s="265">
        <v>3.2476137151323918</v>
      </c>
      <c r="C91" s="265">
        <v>3.3938704429926738</v>
      </c>
      <c r="D91" s="265">
        <v>3.2789022159315682</v>
      </c>
      <c r="E91" s="265">
        <v>3.245685299231353</v>
      </c>
      <c r="F91" s="265">
        <v>3.6384809869891139</v>
      </c>
      <c r="G91" s="265">
        <v>3.395310297586144</v>
      </c>
      <c r="H91" s="265">
        <v>6.2038611759332163</v>
      </c>
      <c r="I91" s="265">
        <v>6.4537784027401122</v>
      </c>
      <c r="J91" s="265">
        <v>5.7483488183743026</v>
      </c>
      <c r="K91" s="265">
        <v>3.1508992934324591</v>
      </c>
      <c r="L91" s="265">
        <v>4.3418541221555849</v>
      </c>
      <c r="M91" s="265">
        <v>4.7223637885829097</v>
      </c>
      <c r="N91" s="265">
        <v>5.0931479826419066</v>
      </c>
      <c r="O91" s="265">
        <v>8.7144139585442719</v>
      </c>
      <c r="P91" s="265">
        <v>9.1066545677358501</v>
      </c>
      <c r="Q91" s="265">
        <v>9.6349972350272157</v>
      </c>
      <c r="R91" s="265">
        <v>10.790273966077439</v>
      </c>
      <c r="S91" s="265">
        <v>11.777080250862969</v>
      </c>
      <c r="T91" s="265">
        <v>13.59972659341863</v>
      </c>
      <c r="U91" s="265">
        <v>13.65037022273971</v>
      </c>
      <c r="V91" s="265">
        <v>10.677578705578391</v>
      </c>
      <c r="W91" s="265">
        <v>13.03218984931333</v>
      </c>
      <c r="DA91" s="72" t="s">
        <v>571</v>
      </c>
    </row>
    <row r="92" spans="1:105" ht="12" customHeight="1" x14ac:dyDescent="0.25">
      <c r="A92" s="59" t="s">
        <v>33</v>
      </c>
      <c r="B92" s="300">
        <v>2.297936152507668E-2</v>
      </c>
      <c r="C92" s="300">
        <v>4.94643649640647E-2</v>
      </c>
      <c r="D92" s="300">
        <v>2.4985554035447711E-2</v>
      </c>
      <c r="E92" s="300">
        <v>2.4143554384425781E-2</v>
      </c>
      <c r="F92" s="300">
        <v>2.452376300990123E-2</v>
      </c>
      <c r="G92" s="300">
        <v>2.268452972694416E-2</v>
      </c>
      <c r="H92" s="300">
        <v>3.9149305988691201E-2</v>
      </c>
      <c r="I92" s="300">
        <v>4.2966114709969513E-2</v>
      </c>
      <c r="J92" s="300">
        <v>3.9394785506204108E-2</v>
      </c>
      <c r="K92" s="300">
        <v>2.3331349720791549E-2</v>
      </c>
      <c r="L92" s="300">
        <v>3.1172373545839929E-2</v>
      </c>
      <c r="M92" s="300">
        <v>3.1064614637805871E-2</v>
      </c>
      <c r="N92" s="300">
        <v>0</v>
      </c>
      <c r="O92" s="300">
        <v>0</v>
      </c>
      <c r="P92" s="300">
        <v>0</v>
      </c>
      <c r="Q92" s="300">
        <v>0</v>
      </c>
      <c r="R92" s="300">
        <v>0</v>
      </c>
      <c r="S92" s="300">
        <v>3.8140302509821117E-2</v>
      </c>
      <c r="T92" s="300">
        <v>4.3777826453910602E-2</v>
      </c>
      <c r="U92" s="300">
        <v>4.3028273164726218E-2</v>
      </c>
      <c r="V92" s="300">
        <v>3.2597589760919372E-2</v>
      </c>
      <c r="W92" s="300">
        <v>4.7669809400173187E-2</v>
      </c>
      <c r="DA92" s="71" t="s">
        <v>572</v>
      </c>
    </row>
    <row r="93" spans="1:105" ht="12" customHeight="1" x14ac:dyDescent="0.25">
      <c r="A93" s="59" t="s">
        <v>160</v>
      </c>
      <c r="B93" s="300">
        <v>0.12487573307591281</v>
      </c>
      <c r="C93" s="300">
        <v>8.9591558127693094E-2</v>
      </c>
      <c r="D93" s="300">
        <v>9.0521051789905771E-2</v>
      </c>
      <c r="E93" s="300">
        <v>6.5610428538560681E-2</v>
      </c>
      <c r="F93" s="300">
        <v>8.8878107403096637E-2</v>
      </c>
      <c r="G93" s="300">
        <v>8.2219567109076949E-2</v>
      </c>
      <c r="H93" s="300">
        <v>0.14190050195597481</v>
      </c>
      <c r="I93" s="300">
        <v>0.15573111367150019</v>
      </c>
      <c r="J93" s="300">
        <v>0.14278362305102979</v>
      </c>
      <c r="K93" s="300">
        <v>8.7588677334954346E-2</v>
      </c>
      <c r="L93" s="300">
        <v>0.14627704460357771</v>
      </c>
      <c r="M93" s="300">
        <v>0.1166136503084641</v>
      </c>
      <c r="N93" s="300">
        <v>0.12273384053013529</v>
      </c>
      <c r="O93" s="300">
        <v>0.21556637246137869</v>
      </c>
      <c r="P93" s="300">
        <v>0.2188669020901465</v>
      </c>
      <c r="Q93" s="300">
        <v>0.16617391112372459</v>
      </c>
      <c r="R93" s="300">
        <v>0.24263491232781581</v>
      </c>
      <c r="S93" s="300">
        <v>0.26104908209510308</v>
      </c>
      <c r="T93" s="300">
        <v>0.30077212927801189</v>
      </c>
      <c r="U93" s="300">
        <v>0.34314788398081481</v>
      </c>
      <c r="V93" s="300">
        <v>0.13831547431680569</v>
      </c>
      <c r="W93" s="300">
        <v>8.851811240717801E-2</v>
      </c>
      <c r="DA93" s="71" t="s">
        <v>573</v>
      </c>
    </row>
    <row r="94" spans="1:105" ht="12" customHeight="1" x14ac:dyDescent="0.25">
      <c r="A94" s="59" t="s">
        <v>70</v>
      </c>
      <c r="B94" s="300">
        <v>0.28571158469065211</v>
      </c>
      <c r="C94" s="300">
        <v>0.28596202700313522</v>
      </c>
      <c r="D94" s="300">
        <v>0.22200139302243541</v>
      </c>
      <c r="E94" s="300">
        <v>0.1713919666068647</v>
      </c>
      <c r="F94" s="300">
        <v>0.21712368751762551</v>
      </c>
      <c r="G94" s="300">
        <v>0.20059011919903999</v>
      </c>
      <c r="H94" s="300">
        <v>0.34714768935261281</v>
      </c>
      <c r="I94" s="300">
        <v>0.15253235332247109</v>
      </c>
      <c r="J94" s="300">
        <v>0.13983687649822821</v>
      </c>
      <c r="K94" s="300">
        <v>8.3854579244205807E-2</v>
      </c>
      <c r="L94" s="300">
        <v>8.4194818199925345E-2</v>
      </c>
      <c r="M94" s="300">
        <v>8.3905024187305943E-2</v>
      </c>
      <c r="N94" s="300">
        <v>8.8331306283243885E-2</v>
      </c>
      <c r="O94" s="300">
        <v>0.15596164475789351</v>
      </c>
      <c r="P94" s="300">
        <v>0.10554338710175749</v>
      </c>
      <c r="Q94" s="300">
        <v>0.16145191695137151</v>
      </c>
      <c r="R94" s="300">
        <v>0.35405774498809089</v>
      </c>
      <c r="S94" s="300">
        <v>0.69205807309650491</v>
      </c>
      <c r="T94" s="300">
        <v>0.43490598657459739</v>
      </c>
      <c r="U94" s="300">
        <v>0.49080472121314928</v>
      </c>
      <c r="V94" s="300">
        <v>0.46208000455470621</v>
      </c>
      <c r="W94" s="300">
        <v>0.42006300811600339</v>
      </c>
      <c r="DA94" s="71" t="s">
        <v>574</v>
      </c>
    </row>
    <row r="95" spans="1:105" ht="12" customHeight="1" x14ac:dyDescent="0.25">
      <c r="A95" s="59" t="s">
        <v>162</v>
      </c>
      <c r="B95" s="300">
        <v>2.8140470358407499</v>
      </c>
      <c r="C95" s="300">
        <v>2.9688524928977809</v>
      </c>
      <c r="D95" s="300">
        <v>2.9413942170837788</v>
      </c>
      <c r="E95" s="300">
        <v>2.9845393497015018</v>
      </c>
      <c r="F95" s="300">
        <v>3.3079554290584912</v>
      </c>
      <c r="G95" s="300">
        <v>3.0898160815510818</v>
      </c>
      <c r="H95" s="300">
        <v>5.6756636786359378</v>
      </c>
      <c r="I95" s="300">
        <v>6.1025488210361711</v>
      </c>
      <c r="J95" s="300">
        <v>5.4263335333188403</v>
      </c>
      <c r="K95" s="300">
        <v>2.9561246871325069</v>
      </c>
      <c r="L95" s="300">
        <v>4.0802098858062417</v>
      </c>
      <c r="M95" s="300">
        <v>4.4907804994493334</v>
      </c>
      <c r="N95" s="300">
        <v>4.8820828358285286</v>
      </c>
      <c r="O95" s="300">
        <v>8.3428859413249992</v>
      </c>
      <c r="P95" s="300">
        <v>8.7822442785439456</v>
      </c>
      <c r="Q95" s="300">
        <v>9.3073714069521198</v>
      </c>
      <c r="R95" s="300">
        <v>10.19358130876153</v>
      </c>
      <c r="S95" s="300">
        <v>10.785832793161539</v>
      </c>
      <c r="T95" s="300">
        <v>12.820270651112111</v>
      </c>
      <c r="U95" s="300">
        <v>12.77338934438102</v>
      </c>
      <c r="V95" s="300">
        <v>10.044585636945961</v>
      </c>
      <c r="W95" s="300">
        <v>12.47593891938997</v>
      </c>
      <c r="DA95" s="71" t="s">
        <v>575</v>
      </c>
    </row>
    <row r="96" spans="1:105" ht="12" customHeight="1" x14ac:dyDescent="0.25">
      <c r="A96" s="60" t="s">
        <v>527</v>
      </c>
      <c r="B96" s="265">
        <v>4.8877837317398836</v>
      </c>
      <c r="C96" s="265">
        <v>5.2621343875532576</v>
      </c>
      <c r="D96" s="265">
        <v>5.0435527870090189</v>
      </c>
      <c r="E96" s="265">
        <v>4.978086785312632</v>
      </c>
      <c r="F96" s="265">
        <v>5.318692331462783</v>
      </c>
      <c r="G96" s="265">
        <v>4.6476933613572209</v>
      </c>
      <c r="H96" s="265">
        <v>8.3128576999229367</v>
      </c>
      <c r="I96" s="265">
        <v>9.0969276184909518</v>
      </c>
      <c r="J96" s="265">
        <v>6.9669637148019437</v>
      </c>
      <c r="K96" s="265">
        <v>4.2068421574194712</v>
      </c>
      <c r="L96" s="265">
        <v>4.0946421765371266</v>
      </c>
      <c r="M96" s="265">
        <v>4.6552991404957558</v>
      </c>
      <c r="N96" s="265">
        <v>4.9711639657012547</v>
      </c>
      <c r="O96" s="265">
        <v>8.73040981201828</v>
      </c>
      <c r="P96" s="265">
        <v>9.426128138883124</v>
      </c>
      <c r="Q96" s="265">
        <v>9.7233487039462609</v>
      </c>
      <c r="R96" s="265">
        <v>10.82286358318647</v>
      </c>
      <c r="S96" s="265">
        <v>12.01689484679212</v>
      </c>
      <c r="T96" s="265">
        <v>13.939646100429099</v>
      </c>
      <c r="U96" s="265">
        <v>14.833390277680669</v>
      </c>
      <c r="V96" s="265">
        <v>10.79754453574914</v>
      </c>
      <c r="W96" s="265">
        <v>13.47065973709986</v>
      </c>
      <c r="DA96" s="72" t="s">
        <v>576</v>
      </c>
    </row>
    <row r="97" spans="1:105" ht="12" customHeight="1" x14ac:dyDescent="0.25">
      <c r="A97" s="57" t="s">
        <v>529</v>
      </c>
      <c r="B97" s="297">
        <f t="shared" ref="B97:W97" si="1">B98+B102+B113</f>
        <v>8.7245523368271751</v>
      </c>
      <c r="C97" s="297">
        <f t="shared" si="1"/>
        <v>9.9370634131624893</v>
      </c>
      <c r="D97" s="297">
        <f t="shared" si="1"/>
        <v>10.25569379420277</v>
      </c>
      <c r="E97" s="297">
        <f t="shared" si="1"/>
        <v>10.186779637289735</v>
      </c>
      <c r="F97" s="297">
        <f t="shared" si="1"/>
        <v>9.4828218126738797</v>
      </c>
      <c r="G97" s="297">
        <f t="shared" si="1"/>
        <v>9.0082207106078442</v>
      </c>
      <c r="H97" s="297">
        <f t="shared" si="1"/>
        <v>14.769440671645226</v>
      </c>
      <c r="I97" s="297">
        <f t="shared" si="1"/>
        <v>15.688389940388088</v>
      </c>
      <c r="J97" s="297">
        <f t="shared" si="1"/>
        <v>13.731810434496181</v>
      </c>
      <c r="K97" s="297">
        <f t="shared" si="1"/>
        <v>8.2528876183950945</v>
      </c>
      <c r="L97" s="297">
        <f t="shared" si="1"/>
        <v>9.5524231422888466</v>
      </c>
      <c r="M97" s="297">
        <f t="shared" si="1"/>
        <v>9.9840125850927262</v>
      </c>
      <c r="N97" s="297">
        <f t="shared" si="1"/>
        <v>10.751914920315976</v>
      </c>
      <c r="O97" s="297">
        <f t="shared" si="1"/>
        <v>19.2836077968173</v>
      </c>
      <c r="P97" s="297">
        <f t="shared" si="1"/>
        <v>19.793471253677875</v>
      </c>
      <c r="Q97" s="297">
        <f t="shared" si="1"/>
        <v>20.606571771468502</v>
      </c>
      <c r="R97" s="297">
        <f t="shared" si="1"/>
        <v>22.571644850119</v>
      </c>
      <c r="S97" s="297">
        <f t="shared" si="1"/>
        <v>23.46181679960727</v>
      </c>
      <c r="T97" s="297">
        <f t="shared" si="1"/>
        <v>25.038368780239132</v>
      </c>
      <c r="U97" s="297">
        <f t="shared" si="1"/>
        <v>24.033847281894939</v>
      </c>
      <c r="V97" s="297">
        <f t="shared" si="1"/>
        <v>19.79202024043445</v>
      </c>
      <c r="W97" s="297">
        <f t="shared" si="1"/>
        <v>23.018745865230255</v>
      </c>
      <c r="DA97" s="70"/>
    </row>
    <row r="98" spans="1:105" ht="12" customHeight="1" x14ac:dyDescent="0.25">
      <c r="A98" s="60" t="s">
        <v>530</v>
      </c>
      <c r="B98" s="265">
        <v>0.84997086746193928</v>
      </c>
      <c r="C98" s="265">
        <v>0.91581928942707436</v>
      </c>
      <c r="D98" s="265">
        <v>0.92309903567180773</v>
      </c>
      <c r="E98" s="265">
        <v>0.92496397499645233</v>
      </c>
      <c r="F98" s="265">
        <v>0.96574736509898718</v>
      </c>
      <c r="G98" s="265">
        <v>0.92381918993053724</v>
      </c>
      <c r="H98" s="265">
        <v>1.62624582186664</v>
      </c>
      <c r="I98" s="265">
        <v>1.7189633409658309</v>
      </c>
      <c r="J98" s="265">
        <v>1.5747612016498569</v>
      </c>
      <c r="K98" s="265">
        <v>0.87530028703579776</v>
      </c>
      <c r="L98" s="265">
        <v>1.218210346462326</v>
      </c>
      <c r="M98" s="265">
        <v>1.292079079230128</v>
      </c>
      <c r="N98" s="265">
        <v>1.395860219067165</v>
      </c>
      <c r="O98" s="265">
        <v>2.4214827139692372</v>
      </c>
      <c r="P98" s="265">
        <v>2.502374237507722</v>
      </c>
      <c r="Q98" s="265">
        <v>2.637132657517848</v>
      </c>
      <c r="R98" s="265">
        <v>2.906109851531832</v>
      </c>
      <c r="S98" s="265">
        <v>3.0562657428432072</v>
      </c>
      <c r="T98" s="265">
        <v>3.4711799374025989</v>
      </c>
      <c r="U98" s="265">
        <v>3.381592099720895</v>
      </c>
      <c r="V98" s="265">
        <v>2.7231211038958452</v>
      </c>
      <c r="W98" s="265">
        <v>3.270169503396374</v>
      </c>
      <c r="DA98" s="72" t="s">
        <v>577</v>
      </c>
    </row>
    <row r="99" spans="1:105" ht="12" customHeight="1" x14ac:dyDescent="0.25">
      <c r="A99" s="59" t="s">
        <v>33</v>
      </c>
      <c r="B99" s="233">
        <v>6.5943393768645407E-3</v>
      </c>
      <c r="C99" s="233">
        <v>1.457585408253668E-2</v>
      </c>
      <c r="D99" s="233">
        <v>7.5449424668931203E-3</v>
      </c>
      <c r="E99" s="233">
        <v>7.2640817312305704E-3</v>
      </c>
      <c r="F99" s="233">
        <v>6.922328607065582E-3</v>
      </c>
      <c r="G99" s="233">
        <v>6.5596993495940139E-3</v>
      </c>
      <c r="H99" s="233">
        <v>1.0870669265103289E-2</v>
      </c>
      <c r="I99" s="233">
        <v>1.1721043030369549E-2</v>
      </c>
      <c r="J99" s="233">
        <v>1.1061290482290849E-2</v>
      </c>
      <c r="K99" s="233">
        <v>6.6585064811963274E-3</v>
      </c>
      <c r="L99" s="233">
        <v>8.9191044342251113E-3</v>
      </c>
      <c r="M99" s="233">
        <v>8.6532921206393335E-3</v>
      </c>
      <c r="N99" s="233">
        <v>0</v>
      </c>
      <c r="O99" s="233">
        <v>0</v>
      </c>
      <c r="P99" s="233">
        <v>0</v>
      </c>
      <c r="Q99" s="233">
        <v>0</v>
      </c>
      <c r="R99" s="233">
        <v>0</v>
      </c>
      <c r="S99" s="233">
        <v>1.051571193211002E-2</v>
      </c>
      <c r="T99" s="233">
        <v>1.154293836794912E-2</v>
      </c>
      <c r="U99" s="233">
        <v>1.1056905228488871E-2</v>
      </c>
      <c r="V99" s="233">
        <v>8.689461690715437E-3</v>
      </c>
      <c r="W99" s="233">
        <v>1.236019577792043E-2</v>
      </c>
      <c r="DA99" s="71" t="s">
        <v>578</v>
      </c>
    </row>
    <row r="100" spans="1:105" ht="12" customHeight="1" x14ac:dyDescent="0.25">
      <c r="A100" s="59" t="s">
        <v>160</v>
      </c>
      <c r="B100" s="233">
        <v>3.5835328276579231E-2</v>
      </c>
      <c r="C100" s="233">
        <v>2.640028794961909E-2</v>
      </c>
      <c r="D100" s="233">
        <v>2.7334840237224031E-2</v>
      </c>
      <c r="E100" s="233">
        <v>1.9740238232387439E-2</v>
      </c>
      <c r="F100" s="233">
        <v>2.5087645202324961E-2</v>
      </c>
      <c r="G100" s="233">
        <v>2.3775482559318949E-2</v>
      </c>
      <c r="H100" s="233">
        <v>3.9401807678560927E-2</v>
      </c>
      <c r="I100" s="233">
        <v>4.2483038013383413E-2</v>
      </c>
      <c r="J100" s="233">
        <v>4.0090867620858901E-2</v>
      </c>
      <c r="K100" s="233">
        <v>2.499682970310476E-2</v>
      </c>
      <c r="L100" s="233">
        <v>4.1853092618390819E-2</v>
      </c>
      <c r="M100" s="233">
        <v>3.2483647170216311E-2</v>
      </c>
      <c r="N100" s="233">
        <v>3.4230881290540173E-2</v>
      </c>
      <c r="O100" s="233">
        <v>6.0991196245544881E-2</v>
      </c>
      <c r="P100" s="233">
        <v>6.0846587298227922E-2</v>
      </c>
      <c r="Q100" s="233">
        <v>4.6257513226405207E-2</v>
      </c>
      <c r="R100" s="233">
        <v>6.7565072829415387E-2</v>
      </c>
      <c r="S100" s="233">
        <v>7.1974178672205819E-2</v>
      </c>
      <c r="T100" s="233">
        <v>7.9304854358359531E-2</v>
      </c>
      <c r="U100" s="233">
        <v>8.8178152490738154E-2</v>
      </c>
      <c r="V100" s="233">
        <v>3.6870425823627533E-2</v>
      </c>
      <c r="W100" s="233">
        <v>2.2951658775474639E-2</v>
      </c>
      <c r="DA100" s="71" t="s">
        <v>579</v>
      </c>
    </row>
    <row r="101" spans="1:105" ht="12" customHeight="1" x14ac:dyDescent="0.25">
      <c r="A101" s="59" t="s">
        <v>162</v>
      </c>
      <c r="B101" s="233">
        <v>0.80754119980849548</v>
      </c>
      <c r="C101" s="233">
        <v>0.87484314739491864</v>
      </c>
      <c r="D101" s="233">
        <v>0.88821925296769055</v>
      </c>
      <c r="E101" s="233">
        <v>0.89795965503283437</v>
      </c>
      <c r="F101" s="233">
        <v>0.93373739128959665</v>
      </c>
      <c r="G101" s="233">
        <v>0.89348400802162431</v>
      </c>
      <c r="H101" s="233">
        <v>1.575973344922976</v>
      </c>
      <c r="I101" s="233">
        <v>1.664759259922078</v>
      </c>
      <c r="J101" s="233">
        <v>1.523609043546708</v>
      </c>
      <c r="K101" s="233">
        <v>0.84364495085149671</v>
      </c>
      <c r="L101" s="233">
        <v>1.167438149409711</v>
      </c>
      <c r="M101" s="233">
        <v>1.2509421399392719</v>
      </c>
      <c r="N101" s="233">
        <v>1.3616293377766251</v>
      </c>
      <c r="O101" s="233">
        <v>2.360491517723692</v>
      </c>
      <c r="P101" s="233">
        <v>2.441527650209494</v>
      </c>
      <c r="Q101" s="233">
        <v>2.5908751442914428</v>
      </c>
      <c r="R101" s="233">
        <v>2.8385447787024161</v>
      </c>
      <c r="S101" s="233">
        <v>2.9737758522388908</v>
      </c>
      <c r="T101" s="233">
        <v>3.3803321446762902</v>
      </c>
      <c r="U101" s="233">
        <v>3.2823570420016681</v>
      </c>
      <c r="V101" s="233">
        <v>2.6775612163815019</v>
      </c>
      <c r="W101" s="233">
        <v>3.2348576488429792</v>
      </c>
      <c r="DA101" s="71" t="s">
        <v>580</v>
      </c>
    </row>
    <row r="102" spans="1:105" ht="12" customHeight="1" x14ac:dyDescent="0.25">
      <c r="A102" s="60" t="s">
        <v>535</v>
      </c>
      <c r="B102" s="265">
        <v>6.4719443816186182</v>
      </c>
      <c r="C102" s="265">
        <v>7.4706308074339409</v>
      </c>
      <c r="D102" s="265">
        <v>7.8095820787747261</v>
      </c>
      <c r="E102" s="265">
        <v>7.7640565213692696</v>
      </c>
      <c r="F102" s="265">
        <v>7.0157658570702326</v>
      </c>
      <c r="G102" s="265">
        <v>6.740425185854062</v>
      </c>
      <c r="H102" s="265">
        <v>10.834946352861859</v>
      </c>
      <c r="I102" s="265">
        <v>11.48780868306574</v>
      </c>
      <c r="J102" s="265">
        <v>10.200861162806749</v>
      </c>
      <c r="K102" s="265">
        <v>6.1770015913244851</v>
      </c>
      <c r="L102" s="265">
        <v>7.1626452493381887</v>
      </c>
      <c r="M102" s="265">
        <v>7.3951634077508563</v>
      </c>
      <c r="N102" s="265">
        <v>7.9695803364712443</v>
      </c>
      <c r="O102" s="265">
        <v>14.39198963422081</v>
      </c>
      <c r="P102" s="265">
        <v>14.67056497953264</v>
      </c>
      <c r="Q102" s="265">
        <v>15.26276916656726</v>
      </c>
      <c r="R102" s="265">
        <v>16.651757800552051</v>
      </c>
      <c r="S102" s="265">
        <v>17.09235750003273</v>
      </c>
      <c r="T102" s="265">
        <v>17.891709979634498</v>
      </c>
      <c r="U102" s="265">
        <v>16.840543057692209</v>
      </c>
      <c r="V102" s="265">
        <v>14.19062346384851</v>
      </c>
      <c r="W102" s="265">
        <v>16.25579982877521</v>
      </c>
      <c r="DA102" s="72" t="s">
        <v>581</v>
      </c>
    </row>
    <row r="103" spans="1:105" ht="12" customHeight="1" x14ac:dyDescent="0.25">
      <c r="A103" s="64" t="s">
        <v>30</v>
      </c>
      <c r="B103" s="232">
        <v>0.54348907104927546</v>
      </c>
      <c r="C103" s="232">
        <v>0.61312352333743703</v>
      </c>
      <c r="D103" s="232">
        <v>0.41087538438521759</v>
      </c>
      <c r="E103" s="232">
        <v>0.32287034475987492</v>
      </c>
      <c r="F103" s="232">
        <v>0.2402587140908207</v>
      </c>
      <c r="G103" s="232">
        <v>1.86986141561729E-2</v>
      </c>
      <c r="H103" s="232">
        <v>3.8769807526913148E-2</v>
      </c>
      <c r="I103" s="232">
        <v>0.26733359195542561</v>
      </c>
      <c r="J103" s="232">
        <v>0.21072253017306089</v>
      </c>
      <c r="K103" s="232">
        <v>1.7180508637595512E-2</v>
      </c>
      <c r="L103" s="232">
        <v>2.9923853743538752E-2</v>
      </c>
      <c r="M103" s="232">
        <v>8.7139986252491003E-2</v>
      </c>
      <c r="N103" s="232">
        <v>8.1909542259656368E-2</v>
      </c>
      <c r="O103" s="232">
        <v>8.1927009632966133E-2</v>
      </c>
      <c r="P103" s="232">
        <v>0.1023138403788539</v>
      </c>
      <c r="Q103" s="232">
        <v>0.1231289234555738</v>
      </c>
      <c r="R103" s="232">
        <v>0.108383160400321</v>
      </c>
      <c r="S103" s="232">
        <v>0.1921392225082024</v>
      </c>
      <c r="T103" s="232">
        <v>0.5333783608990047</v>
      </c>
      <c r="U103" s="232">
        <v>1.032239688136029</v>
      </c>
      <c r="V103" s="232">
        <v>0.49417262437484782</v>
      </c>
      <c r="W103" s="232">
        <v>0.68424017417601923</v>
      </c>
      <c r="DA103" s="73" t="s">
        <v>582</v>
      </c>
    </row>
    <row r="104" spans="1:105" ht="12" customHeight="1" x14ac:dyDescent="0.25">
      <c r="A104" s="64" t="s">
        <v>32</v>
      </c>
      <c r="B104" s="232">
        <v>0</v>
      </c>
      <c r="C104" s="232">
        <v>0</v>
      </c>
      <c r="D104" s="232">
        <v>0</v>
      </c>
      <c r="E104" s="232">
        <v>0</v>
      </c>
      <c r="F104" s="232">
        <v>0</v>
      </c>
      <c r="G104" s="232">
        <v>0</v>
      </c>
      <c r="H104" s="232">
        <v>0</v>
      </c>
      <c r="I104" s="232">
        <v>0</v>
      </c>
      <c r="J104" s="232">
        <v>0</v>
      </c>
      <c r="K104" s="232">
        <v>0</v>
      </c>
      <c r="L104" s="232">
        <v>0</v>
      </c>
      <c r="M104" s="232">
        <v>0</v>
      </c>
      <c r="N104" s="232">
        <v>0</v>
      </c>
      <c r="O104" s="232">
        <v>0</v>
      </c>
      <c r="P104" s="232">
        <v>0</v>
      </c>
      <c r="Q104" s="232">
        <v>0</v>
      </c>
      <c r="R104" s="232">
        <v>0</v>
      </c>
      <c r="S104" s="232">
        <v>0</v>
      </c>
      <c r="T104" s="232">
        <v>0</v>
      </c>
      <c r="U104" s="232">
        <v>0</v>
      </c>
      <c r="V104" s="232">
        <v>0</v>
      </c>
      <c r="W104" s="232">
        <v>0</v>
      </c>
      <c r="DA104" s="73" t="s">
        <v>583</v>
      </c>
    </row>
    <row r="105" spans="1:105" ht="12" customHeight="1" x14ac:dyDescent="0.25">
      <c r="A105" s="64" t="s">
        <v>33</v>
      </c>
      <c r="B105" s="232">
        <v>4.4398448521264389E-3</v>
      </c>
      <c r="C105" s="232">
        <v>8.1759239951263787E-3</v>
      </c>
      <c r="D105" s="232">
        <v>4.043527175460488E-3</v>
      </c>
      <c r="E105" s="232">
        <v>4.0081172438723531E-3</v>
      </c>
      <c r="F105" s="232">
        <v>5.6073565682451402E-3</v>
      </c>
      <c r="G105" s="232">
        <v>5.2464707642579309E-3</v>
      </c>
      <c r="H105" s="232">
        <v>1.037276897794767E-2</v>
      </c>
      <c r="I105" s="232">
        <v>1.1059591131567259E-2</v>
      </c>
      <c r="J105" s="232">
        <v>8.4169325844132212E-3</v>
      </c>
      <c r="K105" s="232">
        <v>4.5452849878075746E-3</v>
      </c>
      <c r="L105" s="232">
        <v>5.2191266108590623E-3</v>
      </c>
      <c r="M105" s="232">
        <v>5.6566544650086606E-3</v>
      </c>
      <c r="N105" s="232">
        <v>0</v>
      </c>
      <c r="O105" s="232">
        <v>0</v>
      </c>
      <c r="P105" s="232">
        <v>0</v>
      </c>
      <c r="Q105" s="232">
        <v>0</v>
      </c>
      <c r="R105" s="232">
        <v>0</v>
      </c>
      <c r="S105" s="232">
        <v>7.9073089660614271E-3</v>
      </c>
      <c r="T105" s="232">
        <v>9.9220686052377393E-3</v>
      </c>
      <c r="U105" s="232">
        <v>1.069499812948118E-2</v>
      </c>
      <c r="V105" s="232">
        <v>7.1071711178960009E-3</v>
      </c>
      <c r="W105" s="232">
        <v>1.1466477594282411E-2</v>
      </c>
      <c r="DA105" s="73" t="s">
        <v>584</v>
      </c>
    </row>
    <row r="106" spans="1:105" ht="12" customHeight="1" x14ac:dyDescent="0.25">
      <c r="A106" s="64" t="s">
        <v>160</v>
      </c>
      <c r="B106" s="232">
        <v>2.41272534942964E-2</v>
      </c>
      <c r="C106" s="232">
        <v>1.4808514581944279E-2</v>
      </c>
      <c r="D106" s="232">
        <v>1.4649438325220291E-2</v>
      </c>
      <c r="E106" s="232">
        <v>1.089211165083862E-2</v>
      </c>
      <c r="F106" s="232">
        <v>2.0321972574875159E-2</v>
      </c>
      <c r="G106" s="232">
        <v>1.9015715127448849E-2</v>
      </c>
      <c r="H106" s="232">
        <v>3.7597119220180213E-2</v>
      </c>
      <c r="I106" s="232">
        <v>4.0085598972503432E-2</v>
      </c>
      <c r="J106" s="232">
        <v>3.0506578826010392E-2</v>
      </c>
      <c r="K106" s="232">
        <v>1.7063543470771089E-2</v>
      </c>
      <c r="L106" s="232">
        <v>2.449086576374079E-2</v>
      </c>
      <c r="M106" s="232">
        <v>2.1234550416586902E-2</v>
      </c>
      <c r="N106" s="232">
        <v>2.2263413644979971E-2</v>
      </c>
      <c r="O106" s="232">
        <v>3.7530131807891873E-2</v>
      </c>
      <c r="P106" s="232">
        <v>4.0570233265579798E-2</v>
      </c>
      <c r="Q106" s="232">
        <v>3.0557350149094779E-2</v>
      </c>
      <c r="R106" s="232">
        <v>4.6120507472636213E-2</v>
      </c>
      <c r="S106" s="232">
        <v>5.4121116289027459E-2</v>
      </c>
      <c r="T106" s="232">
        <v>6.8168795551824146E-2</v>
      </c>
      <c r="U106" s="232">
        <v>8.5291965198334055E-2</v>
      </c>
      <c r="V106" s="232">
        <v>3.0156577570070099E-2</v>
      </c>
      <c r="W106" s="232">
        <v>2.1292112667884739E-2</v>
      </c>
      <c r="DA106" s="73" t="s">
        <v>585</v>
      </c>
    </row>
    <row r="107" spans="1:105" ht="12" customHeight="1" x14ac:dyDescent="0.25">
      <c r="A107" s="64" t="s">
        <v>70</v>
      </c>
      <c r="B107" s="232">
        <v>5.5202365265779298E-2</v>
      </c>
      <c r="C107" s="232">
        <v>4.7266427052453687E-2</v>
      </c>
      <c r="D107" s="232">
        <v>3.592750692671267E-2</v>
      </c>
      <c r="E107" s="232">
        <v>2.845310536634588E-2</v>
      </c>
      <c r="F107" s="232">
        <v>4.9645314825135622E-2</v>
      </c>
      <c r="G107" s="232">
        <v>4.6392418473933432E-2</v>
      </c>
      <c r="H107" s="232">
        <v>9.197820221699872E-2</v>
      </c>
      <c r="I107" s="232">
        <v>3.926222963071084E-2</v>
      </c>
      <c r="J107" s="232">
        <v>2.9876988722660858E-2</v>
      </c>
      <c r="K107" s="232">
        <v>1.633608705706199E-2</v>
      </c>
      <c r="L107" s="232">
        <v>1.409656584274809E-2</v>
      </c>
      <c r="M107" s="232">
        <v>1.5278532672610911E-2</v>
      </c>
      <c r="N107" s="232">
        <v>1.602293549269667E-2</v>
      </c>
      <c r="O107" s="232">
        <v>2.7152941425444419E-2</v>
      </c>
      <c r="P107" s="232">
        <v>1.9564035463864048E-2</v>
      </c>
      <c r="Q107" s="232">
        <v>2.9689033165093949E-2</v>
      </c>
      <c r="R107" s="232">
        <v>6.7299972278539941E-2</v>
      </c>
      <c r="S107" s="232">
        <v>0.14347859472331309</v>
      </c>
      <c r="T107" s="232">
        <v>9.8569695783429945E-2</v>
      </c>
      <c r="U107" s="232">
        <v>0.1219931730752868</v>
      </c>
      <c r="V107" s="232">
        <v>0.10074614984159611</v>
      </c>
      <c r="W107" s="232">
        <v>0.10104179419545831</v>
      </c>
      <c r="DA107" s="73" t="s">
        <v>586</v>
      </c>
    </row>
    <row r="108" spans="1:105" ht="12" customHeight="1" x14ac:dyDescent="0.25">
      <c r="A108" s="64" t="s">
        <v>34</v>
      </c>
      <c r="B108" s="232">
        <v>0</v>
      </c>
      <c r="C108" s="232">
        <v>0</v>
      </c>
      <c r="D108" s="232">
        <v>0</v>
      </c>
      <c r="E108" s="232">
        <v>0</v>
      </c>
      <c r="F108" s="232">
        <v>8.1682778918790999E-2</v>
      </c>
      <c r="G108" s="232">
        <v>0</v>
      </c>
      <c r="H108" s="232">
        <v>0</v>
      </c>
      <c r="I108" s="232">
        <v>0</v>
      </c>
      <c r="J108" s="232">
        <v>0</v>
      </c>
      <c r="K108" s="232">
        <v>0</v>
      </c>
      <c r="L108" s="232">
        <v>0</v>
      </c>
      <c r="M108" s="232">
        <v>0</v>
      </c>
      <c r="N108" s="232">
        <v>0</v>
      </c>
      <c r="O108" s="232">
        <v>0</v>
      </c>
      <c r="P108" s="232">
        <v>0</v>
      </c>
      <c r="Q108" s="232">
        <v>0</v>
      </c>
      <c r="R108" s="232">
        <v>0</v>
      </c>
      <c r="S108" s="232">
        <v>1.392036622875662E-2</v>
      </c>
      <c r="T108" s="232">
        <v>1.553906989274564E-2</v>
      </c>
      <c r="U108" s="232">
        <v>4.1325656887832504E-3</v>
      </c>
      <c r="V108" s="232">
        <v>2.8932323751910162E-3</v>
      </c>
      <c r="W108" s="232">
        <v>3.8097617917244551E-3</v>
      </c>
      <c r="DA108" s="73" t="s">
        <v>587</v>
      </c>
    </row>
    <row r="109" spans="1:105" ht="12" customHeight="1" x14ac:dyDescent="0.25">
      <c r="A109" s="64" t="s">
        <v>162</v>
      </c>
      <c r="B109" s="232">
        <v>0.54370232315136213</v>
      </c>
      <c r="C109" s="232">
        <v>0.49071917434516488</v>
      </c>
      <c r="D109" s="232">
        <v>0.47601936037306952</v>
      </c>
      <c r="E109" s="232">
        <v>0.49546903666639541</v>
      </c>
      <c r="F109" s="232">
        <v>0.75636376012540829</v>
      </c>
      <c r="G109" s="232">
        <v>0.71461167297363626</v>
      </c>
      <c r="H109" s="232">
        <v>1.50379033927256</v>
      </c>
      <c r="I109" s="232">
        <v>1.5708121452607791</v>
      </c>
      <c r="J109" s="232">
        <v>1.1593687576568379</v>
      </c>
      <c r="K109" s="232">
        <v>0.5758959221522012</v>
      </c>
      <c r="L109" s="232">
        <v>0.68314117824831111</v>
      </c>
      <c r="M109" s="232">
        <v>0.81774050184638436</v>
      </c>
      <c r="N109" s="232">
        <v>0.88558973754610004</v>
      </c>
      <c r="O109" s="232">
        <v>1.4524974626653919</v>
      </c>
      <c r="P109" s="232">
        <v>1.6279195052940461</v>
      </c>
      <c r="Q109" s="232">
        <v>1.71151178380915</v>
      </c>
      <c r="R109" s="232">
        <v>1.937615400905208</v>
      </c>
      <c r="S109" s="232">
        <v>2.236136232266229</v>
      </c>
      <c r="T109" s="232">
        <v>2.9056628718643802</v>
      </c>
      <c r="U109" s="232">
        <v>3.174921164563056</v>
      </c>
      <c r="V109" s="232">
        <v>2.1899959307949151</v>
      </c>
      <c r="W109" s="232">
        <v>3.000957542874112</v>
      </c>
      <c r="DA109" s="73" t="s">
        <v>588</v>
      </c>
    </row>
    <row r="110" spans="1:105" ht="12" customHeight="1" x14ac:dyDescent="0.25">
      <c r="A110" s="64" t="s">
        <v>36</v>
      </c>
      <c r="B110" s="232">
        <v>3.9862823086756158</v>
      </c>
      <c r="C110" s="232">
        <v>4.6761159766523077</v>
      </c>
      <c r="D110" s="232">
        <v>5.2356352250160354</v>
      </c>
      <c r="E110" s="232">
        <v>4.8040284251231569</v>
      </c>
      <c r="F110" s="232">
        <v>3.5821486395332829</v>
      </c>
      <c r="G110" s="232">
        <v>1.8840586519701501</v>
      </c>
      <c r="H110" s="232">
        <v>3.143364340508874</v>
      </c>
      <c r="I110" s="232">
        <v>3.3438005927390102</v>
      </c>
      <c r="J110" s="232">
        <v>3.918476175702422</v>
      </c>
      <c r="K110" s="232">
        <v>2.271092939651377</v>
      </c>
      <c r="L110" s="232">
        <v>2.6134900282720501</v>
      </c>
      <c r="M110" s="232">
        <v>2.703493665309455</v>
      </c>
      <c r="N110" s="232">
        <v>2.7457149998208741</v>
      </c>
      <c r="O110" s="232">
        <v>5.2640115194330948</v>
      </c>
      <c r="P110" s="232">
        <v>6.4142270712446336</v>
      </c>
      <c r="Q110" s="232">
        <v>6.6908164477041181</v>
      </c>
      <c r="R110" s="232">
        <v>6.7092044085011722</v>
      </c>
      <c r="S110" s="232">
        <v>7.6834977864099594</v>
      </c>
      <c r="T110" s="232">
        <v>8.6895844912312086</v>
      </c>
      <c r="U110" s="232">
        <v>7.7144932213996391</v>
      </c>
      <c r="V110" s="232">
        <v>6.7524338888185191</v>
      </c>
      <c r="W110" s="232">
        <v>7.1603644666375983</v>
      </c>
      <c r="DA110" s="73" t="s">
        <v>589</v>
      </c>
    </row>
    <row r="111" spans="1:105" ht="12" customHeight="1" x14ac:dyDescent="0.25">
      <c r="A111" s="64" t="s">
        <v>73</v>
      </c>
      <c r="B111" s="232">
        <v>1.9336632913194731E-2</v>
      </c>
      <c r="C111" s="232">
        <v>9.1659952944140831E-3</v>
      </c>
      <c r="D111" s="232">
        <v>1.913043457045708E-3</v>
      </c>
      <c r="E111" s="232">
        <v>0</v>
      </c>
      <c r="F111" s="232">
        <v>0</v>
      </c>
      <c r="G111" s="232">
        <v>0</v>
      </c>
      <c r="H111" s="232">
        <v>0</v>
      </c>
      <c r="I111" s="232">
        <v>0</v>
      </c>
      <c r="J111" s="232">
        <v>0</v>
      </c>
      <c r="K111" s="232">
        <v>0</v>
      </c>
      <c r="L111" s="232">
        <v>2.7245599487736752E-3</v>
      </c>
      <c r="M111" s="232">
        <v>0</v>
      </c>
      <c r="N111" s="232">
        <v>0</v>
      </c>
      <c r="O111" s="232">
        <v>0</v>
      </c>
      <c r="P111" s="232">
        <v>0</v>
      </c>
      <c r="Q111" s="232">
        <v>0</v>
      </c>
      <c r="R111" s="232">
        <v>5.3498284057816991E-3</v>
      </c>
      <c r="S111" s="232">
        <v>0</v>
      </c>
      <c r="T111" s="232">
        <v>0</v>
      </c>
      <c r="U111" s="232">
        <v>0</v>
      </c>
      <c r="V111" s="232">
        <v>0</v>
      </c>
      <c r="W111" s="232">
        <v>0</v>
      </c>
      <c r="DA111" s="73" t="s">
        <v>590</v>
      </c>
    </row>
    <row r="112" spans="1:105" ht="12" customHeight="1" x14ac:dyDescent="0.25">
      <c r="A112" s="64" t="s">
        <v>79</v>
      </c>
      <c r="B112" s="232">
        <v>1.295364582216967</v>
      </c>
      <c r="C112" s="232">
        <v>1.6112552721750919</v>
      </c>
      <c r="D112" s="232">
        <v>1.6305185931159649</v>
      </c>
      <c r="E112" s="232">
        <v>2.0983353805587859</v>
      </c>
      <c r="F112" s="232">
        <v>2.2797373204336742</v>
      </c>
      <c r="G112" s="232">
        <v>4.0524016423884621</v>
      </c>
      <c r="H112" s="232">
        <v>6.0090737751383836</v>
      </c>
      <c r="I112" s="232">
        <v>6.2154549333757476</v>
      </c>
      <c r="J112" s="232">
        <v>4.8434931991413466</v>
      </c>
      <c r="K112" s="232">
        <v>3.2748873053676708</v>
      </c>
      <c r="L112" s="232">
        <v>3.789559070908167</v>
      </c>
      <c r="M112" s="232">
        <v>3.7446195167883189</v>
      </c>
      <c r="N112" s="232">
        <v>4.218079707706937</v>
      </c>
      <c r="O112" s="232">
        <v>7.5288705692560187</v>
      </c>
      <c r="P112" s="232">
        <v>6.465970293885662</v>
      </c>
      <c r="Q112" s="232">
        <v>6.6770656282842351</v>
      </c>
      <c r="R112" s="232">
        <v>7.777784522588389</v>
      </c>
      <c r="S112" s="232">
        <v>6.7611568726411857</v>
      </c>
      <c r="T112" s="232">
        <v>5.5708846258066691</v>
      </c>
      <c r="U112" s="232">
        <v>4.696776281501597</v>
      </c>
      <c r="V112" s="232">
        <v>4.6131178889554789</v>
      </c>
      <c r="W112" s="232">
        <v>5.272627498838129</v>
      </c>
      <c r="DA112" s="73" t="s">
        <v>591</v>
      </c>
    </row>
    <row r="113" spans="1:105" ht="12" customHeight="1" x14ac:dyDescent="0.25">
      <c r="A113" s="61" t="s">
        <v>547</v>
      </c>
      <c r="B113" s="266">
        <v>1.402637087746617</v>
      </c>
      <c r="C113" s="266">
        <v>1.5506133163014739</v>
      </c>
      <c r="D113" s="266">
        <v>1.5230126797562371</v>
      </c>
      <c r="E113" s="266">
        <v>1.497759140924015</v>
      </c>
      <c r="F113" s="266">
        <v>1.501308590504661</v>
      </c>
      <c r="G113" s="266">
        <v>1.343976334823245</v>
      </c>
      <c r="H113" s="266">
        <v>2.3082484969167272</v>
      </c>
      <c r="I113" s="266">
        <v>2.4816179163565182</v>
      </c>
      <c r="J113" s="266">
        <v>1.9561880700395751</v>
      </c>
      <c r="K113" s="266">
        <v>1.200585740034811</v>
      </c>
      <c r="L113" s="266">
        <v>1.1715675464883319</v>
      </c>
      <c r="M113" s="266">
        <v>1.296770098111742</v>
      </c>
      <c r="N113" s="266">
        <v>1.386474364777567</v>
      </c>
      <c r="O113" s="266">
        <v>2.4701354486272549</v>
      </c>
      <c r="P113" s="266">
        <v>2.620532036637512</v>
      </c>
      <c r="Q113" s="266">
        <v>2.7066699473833919</v>
      </c>
      <c r="R113" s="266">
        <v>3.0137771980351178</v>
      </c>
      <c r="S113" s="266">
        <v>3.3131935567313362</v>
      </c>
      <c r="T113" s="266">
        <v>3.6754788632020361</v>
      </c>
      <c r="U113" s="266">
        <v>3.8117121244818368</v>
      </c>
      <c r="V113" s="266">
        <v>2.8782756726900942</v>
      </c>
      <c r="W113" s="266">
        <v>3.4927765330586702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6">
        <v>516.2842265552066</v>
      </c>
      <c r="C115" s="226">
        <v>537.4000282075931</v>
      </c>
      <c r="D115" s="226">
        <v>492.61207846663427</v>
      </c>
      <c r="E115" s="226">
        <v>491.02044111986089</v>
      </c>
      <c r="F115" s="226">
        <v>474.57110970033222</v>
      </c>
      <c r="G115" s="226">
        <v>438.585656808951</v>
      </c>
      <c r="H115" s="226">
        <v>432.43495254362648</v>
      </c>
      <c r="I115" s="226">
        <v>433.20556049579773</v>
      </c>
      <c r="J115" s="226">
        <v>402.27092867779601</v>
      </c>
      <c r="K115" s="226">
        <v>393.81194310621669</v>
      </c>
      <c r="L115" s="226">
        <v>337.78621292220481</v>
      </c>
      <c r="M115" s="226">
        <v>377.40306497331648</v>
      </c>
      <c r="N115" s="226">
        <v>382.62928948891448</v>
      </c>
      <c r="O115" s="226">
        <v>359.07718793364921</v>
      </c>
      <c r="P115" s="226">
        <v>372.0794459525527</v>
      </c>
      <c r="Q115" s="226">
        <v>381.3231255036564</v>
      </c>
      <c r="R115" s="226">
        <v>380.32717791828838</v>
      </c>
      <c r="S115" s="226">
        <v>409.41750733764229</v>
      </c>
      <c r="T115" s="226">
        <v>415.53199074812562</v>
      </c>
      <c r="U115" s="226">
        <v>437.21770538382572</v>
      </c>
      <c r="V115" s="226">
        <v>416.21357138941238</v>
      </c>
      <c r="W115" s="226">
        <v>414.13031197873562</v>
      </c>
      <c r="DA115" s="89" t="s">
        <v>593</v>
      </c>
    </row>
    <row r="116" spans="1:105" ht="12" customHeight="1" x14ac:dyDescent="0.25">
      <c r="A116" s="55" t="s">
        <v>92</v>
      </c>
      <c r="B116" s="262">
        <v>0.84248705238551436</v>
      </c>
      <c r="C116" s="262">
        <v>0.87694440858170108</v>
      </c>
      <c r="D116" s="262">
        <v>0.80385817851924046</v>
      </c>
      <c r="E116" s="262">
        <v>0.80126090014467</v>
      </c>
      <c r="F116" s="262">
        <v>0.77441842069531086</v>
      </c>
      <c r="G116" s="262">
        <v>0.71569635138558596</v>
      </c>
      <c r="H116" s="262">
        <v>0.70565945999901969</v>
      </c>
      <c r="I116" s="262">
        <v>0.70691695962579759</v>
      </c>
      <c r="J116" s="262">
        <v>0.65643696152293696</v>
      </c>
      <c r="K116" s="262">
        <v>0.64263335208904282</v>
      </c>
      <c r="L116" s="262">
        <v>0.5512089973389469</v>
      </c>
      <c r="M116" s="262">
        <v>0.61585688544515738</v>
      </c>
      <c r="N116" s="262">
        <v>0.62438518489881112</v>
      </c>
      <c r="O116" s="262">
        <v>0.58595220632580514</v>
      </c>
      <c r="P116" s="262">
        <v>0.60716965491186814</v>
      </c>
      <c r="Q116" s="262">
        <v>0.62225374994643312</v>
      </c>
      <c r="R116" s="262">
        <v>0.62062853479870494</v>
      </c>
      <c r="S116" s="262">
        <v>0.66809894862281705</v>
      </c>
      <c r="T116" s="262">
        <v>0.67807673380471001</v>
      </c>
      <c r="U116" s="262">
        <v>0.71346408995965482</v>
      </c>
      <c r="V116" s="262">
        <v>0.67918895617348851</v>
      </c>
      <c r="W116" s="262">
        <v>0.67578943515405054</v>
      </c>
      <c r="DA116" s="67" t="s">
        <v>594</v>
      </c>
    </row>
    <row r="117" spans="1:105" ht="12" customHeight="1" x14ac:dyDescent="0.25">
      <c r="A117" s="202" t="s">
        <v>93</v>
      </c>
      <c r="B117" s="227">
        <v>0.4205197310447002</v>
      </c>
      <c r="C117" s="227">
        <v>0.43771880623416848</v>
      </c>
      <c r="D117" s="227">
        <v>0.40123848084292041</v>
      </c>
      <c r="E117" s="227">
        <v>0.39994207302225399</v>
      </c>
      <c r="F117" s="227">
        <v>0.38654389413433432</v>
      </c>
      <c r="G117" s="227">
        <v>0.35723330862136649</v>
      </c>
      <c r="H117" s="227">
        <v>0.35222348579447249</v>
      </c>
      <c r="I117" s="227">
        <v>0.35285115526825722</v>
      </c>
      <c r="J117" s="227">
        <v>0.32765452445328519</v>
      </c>
      <c r="K117" s="227">
        <v>0.32076457865512581</v>
      </c>
      <c r="L117" s="227">
        <v>0.27513094551906048</v>
      </c>
      <c r="M117" s="227">
        <v>0.30739934945720382</v>
      </c>
      <c r="N117" s="227">
        <v>0.31165617237497378</v>
      </c>
      <c r="O117" s="227">
        <v>0.29247270152280491</v>
      </c>
      <c r="P117" s="227">
        <v>0.30306319754004613</v>
      </c>
      <c r="Q117" s="227">
        <v>0.31059228605129052</v>
      </c>
      <c r="R117" s="227">
        <v>0.3097810747277725</v>
      </c>
      <c r="S117" s="227">
        <v>0.33347549898909851</v>
      </c>
      <c r="T117" s="227">
        <v>0.33845581949281511</v>
      </c>
      <c r="U117" s="227">
        <v>0.35611909568266797</v>
      </c>
      <c r="V117" s="227">
        <v>0.33901097514779671</v>
      </c>
      <c r="W117" s="227">
        <v>0.33731413522518061</v>
      </c>
      <c r="DA117" s="174" t="s">
        <v>595</v>
      </c>
    </row>
    <row r="118" spans="1:105" ht="12" customHeight="1" x14ac:dyDescent="0.25">
      <c r="A118" s="202" t="s">
        <v>94</v>
      </c>
      <c r="B118" s="227">
        <v>10.689870367322429</v>
      </c>
      <c r="C118" s="227">
        <v>11.12708144361722</v>
      </c>
      <c r="D118" s="227">
        <v>10.19972912076336</v>
      </c>
      <c r="E118" s="227">
        <v>10.16677363610232</v>
      </c>
      <c r="F118" s="227">
        <v>9.8261836830120295</v>
      </c>
      <c r="G118" s="227">
        <v>9.0810905604002894</v>
      </c>
      <c r="H118" s="227">
        <v>8.9537377809012053</v>
      </c>
      <c r="I118" s="227">
        <v>8.9696935252169716</v>
      </c>
      <c r="J118" s="227">
        <v>8.3291796629156991</v>
      </c>
      <c r="K118" s="227">
        <v>8.1540330003863879</v>
      </c>
      <c r="L118" s="227">
        <v>6.9939979613583798</v>
      </c>
      <c r="M118" s="227">
        <v>7.814280648694357</v>
      </c>
      <c r="N118" s="227">
        <v>7.9224917070781347</v>
      </c>
      <c r="O118" s="227">
        <v>7.4348360717633772</v>
      </c>
      <c r="P118" s="227">
        <v>7.7040529983239976</v>
      </c>
      <c r="Q118" s="227">
        <v>7.8954470619731607</v>
      </c>
      <c r="R118" s="227">
        <v>7.8748255708783974</v>
      </c>
      <c r="S118" s="227">
        <v>8.4771524180697586</v>
      </c>
      <c r="T118" s="227">
        <v>8.6037552303567999</v>
      </c>
      <c r="U118" s="227">
        <v>9.0527665817686742</v>
      </c>
      <c r="V118" s="227">
        <v>8.6178676287707727</v>
      </c>
      <c r="W118" s="227">
        <v>8.5747329136367121</v>
      </c>
      <c r="DA118" s="174" t="s">
        <v>596</v>
      </c>
    </row>
    <row r="119" spans="1:105" ht="12" customHeight="1" x14ac:dyDescent="0.25">
      <c r="A119" s="202" t="s">
        <v>95</v>
      </c>
      <c r="B119" s="227">
        <v>0.28082901746183819</v>
      </c>
      <c r="C119" s="227">
        <v>0.29231480286056721</v>
      </c>
      <c r="D119" s="227">
        <v>0.26795272617308041</v>
      </c>
      <c r="E119" s="227">
        <v>0.26708696671489002</v>
      </c>
      <c r="F119" s="227">
        <v>0.25813947356510358</v>
      </c>
      <c r="G119" s="227">
        <v>0.23856545046186209</v>
      </c>
      <c r="H119" s="227">
        <v>0.2352198199996734</v>
      </c>
      <c r="I119" s="227">
        <v>0.23563898654193249</v>
      </c>
      <c r="J119" s="227">
        <v>0.21881232050764571</v>
      </c>
      <c r="K119" s="227">
        <v>0.21421111736301429</v>
      </c>
      <c r="L119" s="227">
        <v>0.18373633244631571</v>
      </c>
      <c r="M119" s="227">
        <v>0.20528562848171919</v>
      </c>
      <c r="N119" s="227">
        <v>0.20812839496627039</v>
      </c>
      <c r="O119" s="227">
        <v>0.1953174021086018</v>
      </c>
      <c r="P119" s="227">
        <v>0.2023898849706228</v>
      </c>
      <c r="Q119" s="227">
        <v>0.2074179166488111</v>
      </c>
      <c r="R119" s="227">
        <v>0.20687617826623511</v>
      </c>
      <c r="S119" s="227">
        <v>0.2226996495409391</v>
      </c>
      <c r="T119" s="227">
        <v>0.22602557793490341</v>
      </c>
      <c r="U119" s="227">
        <v>0.23782136331988499</v>
      </c>
      <c r="V119" s="227">
        <v>0.2263963187244962</v>
      </c>
      <c r="W119" s="227">
        <v>0.2252631450513502</v>
      </c>
      <c r="DA119" s="174" t="s">
        <v>597</v>
      </c>
    </row>
    <row r="120" spans="1:105" ht="12" customHeight="1" x14ac:dyDescent="0.25">
      <c r="A120" s="56" t="s">
        <v>96</v>
      </c>
      <c r="B120" s="263">
        <v>1.216304640219356</v>
      </c>
      <c r="C120" s="263">
        <v>1.239190023401723</v>
      </c>
      <c r="D120" s="263">
        <v>1.133636349748063</v>
      </c>
      <c r="E120" s="263">
        <v>1.1383368503379201</v>
      </c>
      <c r="F120" s="263">
        <v>1.150921553968262</v>
      </c>
      <c r="G120" s="263">
        <v>1.0649850080307981</v>
      </c>
      <c r="H120" s="263">
        <v>1.069775948811321</v>
      </c>
      <c r="I120" s="263">
        <v>1.067040155591644</v>
      </c>
      <c r="J120" s="263">
        <v>0.97699303299029439</v>
      </c>
      <c r="K120" s="263">
        <v>0.95814020936454758</v>
      </c>
      <c r="L120" s="263">
        <v>0.8194543291054357</v>
      </c>
      <c r="M120" s="263">
        <v>0.9239919847891479</v>
      </c>
      <c r="N120" s="263">
        <v>0.93674028044083468</v>
      </c>
      <c r="O120" s="263">
        <v>0.87465075786841662</v>
      </c>
      <c r="P120" s="263">
        <v>0.91221789955267119</v>
      </c>
      <c r="Q120" s="263">
        <v>0.93492467882219543</v>
      </c>
      <c r="R120" s="263">
        <v>0.93649101283717684</v>
      </c>
      <c r="S120" s="263">
        <v>1.0171972175030961</v>
      </c>
      <c r="T120" s="263">
        <v>1.042012584479115</v>
      </c>
      <c r="U120" s="263">
        <v>1.1028629618545369</v>
      </c>
      <c r="V120" s="263">
        <v>1.039319273490247</v>
      </c>
      <c r="W120" s="263">
        <v>1.0440253204693239</v>
      </c>
      <c r="DA120" s="68" t="s">
        <v>598</v>
      </c>
    </row>
    <row r="121" spans="1:105" ht="12" customHeight="1" x14ac:dyDescent="0.25">
      <c r="A121" s="37" t="s">
        <v>160</v>
      </c>
      <c r="B121" s="229">
        <v>1.9406238572800098E-2</v>
      </c>
      <c r="C121" s="229">
        <v>1.33429383344431E-2</v>
      </c>
      <c r="D121" s="229">
        <v>1.270736928390305E-2</v>
      </c>
      <c r="E121" s="229">
        <v>9.3030104407954284E-3</v>
      </c>
      <c r="F121" s="229">
        <v>1.1736724901774759E-2</v>
      </c>
      <c r="G121" s="229">
        <v>1.11976522748778E-2</v>
      </c>
      <c r="H121" s="229">
        <v>1.074290246960586E-2</v>
      </c>
      <c r="I121" s="229">
        <v>1.082182387875848E-2</v>
      </c>
      <c r="J121" s="229">
        <v>1.112776842934716E-2</v>
      </c>
      <c r="K121" s="229">
        <v>1.1574593613736851E-2</v>
      </c>
      <c r="L121" s="229">
        <v>1.44051793823363E-2</v>
      </c>
      <c r="M121" s="229">
        <v>1.163269416632879E-2</v>
      </c>
      <c r="N121" s="229">
        <v>1.1524654700416481E-2</v>
      </c>
      <c r="O121" s="229">
        <v>1.090559284193001E-2</v>
      </c>
      <c r="P121" s="229">
        <v>1.083473776209167E-2</v>
      </c>
      <c r="Q121" s="229">
        <v>8.0929805784077258E-3</v>
      </c>
      <c r="R121" s="229">
        <v>1.0688393706948421E-2</v>
      </c>
      <c r="S121" s="229">
        <v>1.151322279689882E-2</v>
      </c>
      <c r="T121" s="229">
        <v>1.158168386431631E-2</v>
      </c>
      <c r="U121" s="229">
        <v>1.354010995554039E-2</v>
      </c>
      <c r="V121" s="229">
        <v>6.8518057575137972E-3</v>
      </c>
      <c r="W121" s="229">
        <v>3.549634576006508E-3</v>
      </c>
      <c r="DA121" s="69" t="s">
        <v>599</v>
      </c>
    </row>
    <row r="122" spans="1:105" ht="12" customHeight="1" x14ac:dyDescent="0.25">
      <c r="A122" s="37" t="s">
        <v>162</v>
      </c>
      <c r="B122" s="229">
        <v>0.43731529567405031</v>
      </c>
      <c r="C122" s="229">
        <v>0.44215344129111839</v>
      </c>
      <c r="D122" s="229">
        <v>0.4129137011440307</v>
      </c>
      <c r="E122" s="229">
        <v>0.42318273709978382</v>
      </c>
      <c r="F122" s="229">
        <v>0.43682931593162061</v>
      </c>
      <c r="G122" s="229">
        <v>0.42080841934662577</v>
      </c>
      <c r="H122" s="229">
        <v>0.42968911673608778</v>
      </c>
      <c r="I122" s="229">
        <v>0.42406881319865991</v>
      </c>
      <c r="J122" s="229">
        <v>0.42289852077498258</v>
      </c>
      <c r="K122" s="229">
        <v>0.3906434366424561</v>
      </c>
      <c r="L122" s="229">
        <v>0.40181393794158782</v>
      </c>
      <c r="M122" s="229">
        <v>0.44797393769960459</v>
      </c>
      <c r="N122" s="229">
        <v>0.45842547302949482</v>
      </c>
      <c r="O122" s="229">
        <v>0.42207008525438428</v>
      </c>
      <c r="P122" s="229">
        <v>0.43475424018868802</v>
      </c>
      <c r="Q122" s="229">
        <v>0.45328641254888807</v>
      </c>
      <c r="R122" s="229">
        <v>0.44904094495944191</v>
      </c>
      <c r="S122" s="229">
        <v>0.4756948195379071</v>
      </c>
      <c r="T122" s="229">
        <v>0.49366383146128751</v>
      </c>
      <c r="U122" s="229">
        <v>0.50401912499485713</v>
      </c>
      <c r="V122" s="229">
        <v>0.49758387511602159</v>
      </c>
      <c r="W122" s="229">
        <v>0.50029336315604467</v>
      </c>
      <c r="DA122" s="69" t="s">
        <v>600</v>
      </c>
    </row>
    <row r="123" spans="1:105" ht="12" customHeight="1" x14ac:dyDescent="0.25">
      <c r="A123" s="37" t="s">
        <v>97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DA123" s="69" t="s">
        <v>601</v>
      </c>
    </row>
    <row r="124" spans="1:105" ht="12" customHeight="1" x14ac:dyDescent="0.25">
      <c r="A124" s="37" t="s">
        <v>78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DA124" s="69" t="s">
        <v>602</v>
      </c>
    </row>
    <row r="125" spans="1:105" ht="12" customHeight="1" x14ac:dyDescent="0.25">
      <c r="A125" s="37" t="s">
        <v>38</v>
      </c>
      <c r="B125" s="229">
        <v>0.75958310597250556</v>
      </c>
      <c r="C125" s="229">
        <v>0.78369364377616191</v>
      </c>
      <c r="D125" s="229">
        <v>0.70801527932012942</v>
      </c>
      <c r="E125" s="229">
        <v>0.70585110279734065</v>
      </c>
      <c r="F125" s="229">
        <v>0.70235551313486666</v>
      </c>
      <c r="G125" s="229">
        <v>0.6329789364092947</v>
      </c>
      <c r="H125" s="229">
        <v>0.62934392960562768</v>
      </c>
      <c r="I125" s="229">
        <v>0.63214951851422518</v>
      </c>
      <c r="J125" s="229">
        <v>0.54296674378596466</v>
      </c>
      <c r="K125" s="229">
        <v>0.55592217910835462</v>
      </c>
      <c r="L125" s="229">
        <v>0.40323521178151173</v>
      </c>
      <c r="M125" s="229">
        <v>0.46438535292321448</v>
      </c>
      <c r="N125" s="229">
        <v>0.46679015271092339</v>
      </c>
      <c r="O125" s="229">
        <v>0.44167507977210219</v>
      </c>
      <c r="P125" s="229">
        <v>0.46662892160189162</v>
      </c>
      <c r="Q125" s="229">
        <v>0.47354528569489962</v>
      </c>
      <c r="R125" s="229">
        <v>0.47676167417078652</v>
      </c>
      <c r="S125" s="229">
        <v>0.52998917516829047</v>
      </c>
      <c r="T125" s="229">
        <v>0.53676706915351124</v>
      </c>
      <c r="U125" s="229">
        <v>0.58530372690413957</v>
      </c>
      <c r="V125" s="229">
        <v>0.53488359261671181</v>
      </c>
      <c r="W125" s="229">
        <v>0.54018232273727229</v>
      </c>
      <c r="DA125" s="69" t="s">
        <v>603</v>
      </c>
    </row>
    <row r="126" spans="1:105" ht="12" customHeight="1" x14ac:dyDescent="0.25">
      <c r="A126" s="57" t="s">
        <v>604</v>
      </c>
      <c r="B126" s="297">
        <v>280.07234809679869</v>
      </c>
      <c r="C126" s="297">
        <v>289.73166008679578</v>
      </c>
      <c r="D126" s="297">
        <v>259.32074315792471</v>
      </c>
      <c r="E126" s="297">
        <v>256.4914268752371</v>
      </c>
      <c r="F126" s="297">
        <v>252.81607285380079</v>
      </c>
      <c r="G126" s="297">
        <v>228.67029117245721</v>
      </c>
      <c r="H126" s="297">
        <v>229.66611073659629</v>
      </c>
      <c r="I126" s="297">
        <v>231.78818308514889</v>
      </c>
      <c r="J126" s="297">
        <v>212.73134233244511</v>
      </c>
      <c r="K126" s="297">
        <v>205.2412266598127</v>
      </c>
      <c r="L126" s="297">
        <v>175.8601597591157</v>
      </c>
      <c r="M126" s="297">
        <v>199.3763088632158</v>
      </c>
      <c r="N126" s="297">
        <v>201.90347658739299</v>
      </c>
      <c r="O126" s="297">
        <v>187.96429831754281</v>
      </c>
      <c r="P126" s="297">
        <v>196.12602899074179</v>
      </c>
      <c r="Q126" s="297">
        <v>201.21690640656621</v>
      </c>
      <c r="R126" s="297">
        <v>201.27562349177859</v>
      </c>
      <c r="S126" s="297">
        <v>219.21914057512501</v>
      </c>
      <c r="T126" s="297">
        <v>226.5677571241481</v>
      </c>
      <c r="U126" s="297">
        <v>242.44005407593951</v>
      </c>
      <c r="V126" s="297">
        <v>226.7504894567081</v>
      </c>
      <c r="W126" s="297">
        <v>227.8915615250352</v>
      </c>
      <c r="DA126" s="70" t="s">
        <v>605</v>
      </c>
    </row>
    <row r="127" spans="1:105" ht="12" customHeight="1" x14ac:dyDescent="0.25">
      <c r="A127" s="60" t="s">
        <v>606</v>
      </c>
      <c r="B127" s="265">
        <v>155.03668307139139</v>
      </c>
      <c r="C127" s="265">
        <v>166.43549192593119</v>
      </c>
      <c r="D127" s="265">
        <v>138.90273989999841</v>
      </c>
      <c r="E127" s="265">
        <v>130.9252511167617</v>
      </c>
      <c r="F127" s="265">
        <v>118.4577208435763</v>
      </c>
      <c r="G127" s="265">
        <v>97.846960811500651</v>
      </c>
      <c r="H127" s="265">
        <v>99.462483377520542</v>
      </c>
      <c r="I127" s="265">
        <v>104.6844522718021</v>
      </c>
      <c r="J127" s="265">
        <v>104.56197361528331</v>
      </c>
      <c r="K127" s="265">
        <v>89.282926706678964</v>
      </c>
      <c r="L127" s="265">
        <v>92.277364154756114</v>
      </c>
      <c r="M127" s="265">
        <v>105.2065977808392</v>
      </c>
      <c r="N127" s="265">
        <v>106.4576471241492</v>
      </c>
      <c r="O127" s="265">
        <v>96.366815218029899</v>
      </c>
      <c r="P127" s="265">
        <v>99.257593976535389</v>
      </c>
      <c r="Q127" s="265">
        <v>103.52823733951691</v>
      </c>
      <c r="R127" s="265">
        <v>103.0767204312031</v>
      </c>
      <c r="S127" s="265">
        <v>112.6554643187464</v>
      </c>
      <c r="T127" s="265">
        <v>120.9141536205085</v>
      </c>
      <c r="U127" s="265">
        <v>132.25091463056779</v>
      </c>
      <c r="V127" s="265">
        <v>123.6260232534455</v>
      </c>
      <c r="W127" s="265">
        <v>123.2879516749266</v>
      </c>
      <c r="DA127" s="72" t="s">
        <v>607</v>
      </c>
    </row>
    <row r="128" spans="1:105" ht="12" customHeight="1" x14ac:dyDescent="0.25">
      <c r="A128" s="59" t="s">
        <v>30</v>
      </c>
      <c r="B128" s="233">
        <v>71.958633201810429</v>
      </c>
      <c r="C128" s="233">
        <v>86.914295765454469</v>
      </c>
      <c r="D128" s="233">
        <v>60.616881816490462</v>
      </c>
      <c r="E128" s="233">
        <v>49.056792747892693</v>
      </c>
      <c r="F128" s="233">
        <v>26.54409268717141</v>
      </c>
      <c r="G128" s="233">
        <v>2.2757244575259872</v>
      </c>
      <c r="H128" s="233">
        <v>2.291900420695193</v>
      </c>
      <c r="I128" s="233">
        <v>14.511225965869709</v>
      </c>
      <c r="J128" s="233">
        <v>15.31287051911937</v>
      </c>
      <c r="K128" s="233">
        <v>2.430862446183284</v>
      </c>
      <c r="L128" s="233">
        <v>3.6482996383084889</v>
      </c>
      <c r="M128" s="233">
        <v>9.6802695738461733</v>
      </c>
      <c r="N128" s="233">
        <v>8.6697372631375131</v>
      </c>
      <c r="O128" s="233">
        <v>4.9371569915522766</v>
      </c>
      <c r="P128" s="233">
        <v>5.6722572195846999</v>
      </c>
      <c r="Q128" s="233">
        <v>6.727218985366239</v>
      </c>
      <c r="R128" s="233">
        <v>5.1735121862069224</v>
      </c>
      <c r="S128" s="233">
        <v>8.2184210476743278</v>
      </c>
      <c r="T128" s="233">
        <v>17.836922612848682</v>
      </c>
      <c r="U128" s="233">
        <v>30.849783817093549</v>
      </c>
      <c r="V128" s="233">
        <v>21.647318677562961</v>
      </c>
      <c r="W128" s="233">
        <v>22.089188652529401</v>
      </c>
      <c r="DA128" s="71" t="s">
        <v>608</v>
      </c>
    </row>
    <row r="129" spans="1:105" ht="12" customHeight="1" x14ac:dyDescent="0.25">
      <c r="A129" s="59" t="s">
        <v>33</v>
      </c>
      <c r="B129" s="233">
        <v>0.58784101503698227</v>
      </c>
      <c r="C129" s="233">
        <v>1.1589910502866221</v>
      </c>
      <c r="D129" s="233">
        <v>0.59654585850501074</v>
      </c>
      <c r="E129" s="233">
        <v>0.60899175205494682</v>
      </c>
      <c r="F129" s="233">
        <v>0.61950798763225823</v>
      </c>
      <c r="G129" s="233">
        <v>0.63852442401327814</v>
      </c>
      <c r="H129" s="233">
        <v>0.61319245827644064</v>
      </c>
      <c r="I129" s="233">
        <v>0.60032944167772451</v>
      </c>
      <c r="J129" s="233">
        <v>0.61164508003688334</v>
      </c>
      <c r="K129" s="233">
        <v>0.64311033026600961</v>
      </c>
      <c r="L129" s="233">
        <v>0.63631301936819229</v>
      </c>
      <c r="M129" s="233">
        <v>0.62839050661221696</v>
      </c>
      <c r="N129" s="233">
        <v>0</v>
      </c>
      <c r="O129" s="233">
        <v>0</v>
      </c>
      <c r="P129" s="233">
        <v>0</v>
      </c>
      <c r="Q129" s="233">
        <v>0</v>
      </c>
      <c r="R129" s="233">
        <v>0</v>
      </c>
      <c r="S129" s="233">
        <v>0.33822138753772119</v>
      </c>
      <c r="T129" s="233">
        <v>0.33180793006432469</v>
      </c>
      <c r="U129" s="233">
        <v>0.31963349599016239</v>
      </c>
      <c r="V129" s="233">
        <v>0.31133088013463978</v>
      </c>
      <c r="W129" s="233">
        <v>0.37017000217082918</v>
      </c>
      <c r="DA129" s="71" t="s">
        <v>609</v>
      </c>
    </row>
    <row r="130" spans="1:105" ht="12" customHeight="1" x14ac:dyDescent="0.25">
      <c r="A130" s="59" t="s">
        <v>160</v>
      </c>
      <c r="B130" s="233">
        <v>3.1944785587156068</v>
      </c>
      <c r="C130" s="233">
        <v>2.0992044298287369</v>
      </c>
      <c r="D130" s="233">
        <v>2.1612471941256381</v>
      </c>
      <c r="E130" s="233">
        <v>1.6549431451795009</v>
      </c>
      <c r="F130" s="233">
        <v>2.245197747165713</v>
      </c>
      <c r="G130" s="233">
        <v>2.3143173944041289</v>
      </c>
      <c r="H130" s="233">
        <v>2.2225762482272282</v>
      </c>
      <c r="I130" s="233">
        <v>2.1759000820376571</v>
      </c>
      <c r="J130" s="233">
        <v>2.216864476524429</v>
      </c>
      <c r="K130" s="233">
        <v>2.4143130972936429</v>
      </c>
      <c r="L130" s="233">
        <v>2.985912759549227</v>
      </c>
      <c r="M130" s="233">
        <v>2.3589190353597589</v>
      </c>
      <c r="N130" s="233">
        <v>2.3564769324513231</v>
      </c>
      <c r="O130" s="233">
        <v>2.261673573578757</v>
      </c>
      <c r="P130" s="233">
        <v>2.2492049725511269</v>
      </c>
      <c r="Q130" s="233">
        <v>1.6695182601807179</v>
      </c>
      <c r="R130" s="233">
        <v>2.2014952005683002</v>
      </c>
      <c r="S130" s="233">
        <v>2.3149366143312311</v>
      </c>
      <c r="T130" s="233">
        <v>2.279660406206891</v>
      </c>
      <c r="U130" s="233">
        <v>2.5490578573422629</v>
      </c>
      <c r="V130" s="233">
        <v>1.3210141814508429</v>
      </c>
      <c r="W130" s="233">
        <v>0.68736901351662938</v>
      </c>
      <c r="DA130" s="71" t="s">
        <v>610</v>
      </c>
    </row>
    <row r="131" spans="1:105" ht="12" customHeight="1" x14ac:dyDescent="0.25">
      <c r="A131" s="59" t="s">
        <v>70</v>
      </c>
      <c r="B131" s="233">
        <v>7.3088622488094606</v>
      </c>
      <c r="C131" s="233">
        <v>6.7003272003842209</v>
      </c>
      <c r="D131" s="233">
        <v>5.3004232526518757</v>
      </c>
      <c r="E131" s="233">
        <v>4.3231535990983669</v>
      </c>
      <c r="F131" s="233">
        <v>5.4848784286095249</v>
      </c>
      <c r="G131" s="233">
        <v>5.6462131622763732</v>
      </c>
      <c r="H131" s="233">
        <v>5.437346579799005</v>
      </c>
      <c r="I131" s="233">
        <v>2.1312064897183132</v>
      </c>
      <c r="J131" s="233">
        <v>2.1711131668529262</v>
      </c>
      <c r="K131" s="233">
        <v>2.311385616238105</v>
      </c>
      <c r="L131" s="233">
        <v>1.7186454828397311</v>
      </c>
      <c r="M131" s="233">
        <v>1.697272645133818</v>
      </c>
      <c r="N131" s="233">
        <v>1.695951864381275</v>
      </c>
      <c r="O131" s="233">
        <v>1.6363142655935461</v>
      </c>
      <c r="P131" s="233">
        <v>1.084625901962035</v>
      </c>
      <c r="Q131" s="233">
        <v>1.6220772663333689</v>
      </c>
      <c r="R131" s="233">
        <v>3.2124660826312579</v>
      </c>
      <c r="S131" s="233">
        <v>6.1370473314706633</v>
      </c>
      <c r="T131" s="233">
        <v>3.296309270397995</v>
      </c>
      <c r="U131" s="233">
        <v>3.6459197023607568</v>
      </c>
      <c r="V131" s="233">
        <v>4.4132028032055874</v>
      </c>
      <c r="W131" s="233">
        <v>3.2619120273978082</v>
      </c>
      <c r="DA131" s="71" t="s">
        <v>611</v>
      </c>
    </row>
    <row r="132" spans="1:105" ht="12" customHeight="1" x14ac:dyDescent="0.25">
      <c r="A132" s="59" t="s">
        <v>162</v>
      </c>
      <c r="B132" s="233">
        <v>71.986868047018916</v>
      </c>
      <c r="C132" s="233">
        <v>69.562673479977178</v>
      </c>
      <c r="D132" s="233">
        <v>70.227641778225419</v>
      </c>
      <c r="E132" s="233">
        <v>75.281369872536175</v>
      </c>
      <c r="F132" s="233">
        <v>83.564043992997426</v>
      </c>
      <c r="G132" s="233">
        <v>86.972181373280876</v>
      </c>
      <c r="H132" s="233">
        <v>88.897467670522673</v>
      </c>
      <c r="I132" s="233">
        <v>85.265790292498679</v>
      </c>
      <c r="J132" s="233">
        <v>84.249480372749659</v>
      </c>
      <c r="K132" s="233">
        <v>81.483255216697927</v>
      </c>
      <c r="L132" s="233">
        <v>83.288193254690469</v>
      </c>
      <c r="M132" s="233">
        <v>90.841746019887225</v>
      </c>
      <c r="N132" s="233">
        <v>93.735481064179098</v>
      </c>
      <c r="O132" s="233">
        <v>87.531670387305326</v>
      </c>
      <c r="P132" s="233">
        <v>90.251505882437527</v>
      </c>
      <c r="Q132" s="233">
        <v>93.509422827636541</v>
      </c>
      <c r="R132" s="233">
        <v>92.489246961796624</v>
      </c>
      <c r="S132" s="233">
        <v>95.646837937732457</v>
      </c>
      <c r="T132" s="233">
        <v>97.169453400990619</v>
      </c>
      <c r="U132" s="233">
        <v>94.886519757781087</v>
      </c>
      <c r="V132" s="233">
        <v>95.933156711091456</v>
      </c>
      <c r="W132" s="233">
        <v>96.879311979311979</v>
      </c>
      <c r="DA132" s="71" t="s">
        <v>612</v>
      </c>
    </row>
    <row r="133" spans="1:105" ht="12" customHeight="1" x14ac:dyDescent="0.25">
      <c r="A133" s="60" t="s">
        <v>613</v>
      </c>
      <c r="B133" s="265">
        <v>125.0356650254074</v>
      </c>
      <c r="C133" s="265">
        <v>123.2961681608646</v>
      </c>
      <c r="D133" s="265">
        <v>120.4180032579262</v>
      </c>
      <c r="E133" s="265">
        <v>125.5661757584754</v>
      </c>
      <c r="F133" s="265">
        <v>134.35835201022451</v>
      </c>
      <c r="G133" s="265">
        <v>130.82333036095659</v>
      </c>
      <c r="H133" s="265">
        <v>130.2036273590758</v>
      </c>
      <c r="I133" s="265">
        <v>127.1037308133469</v>
      </c>
      <c r="J133" s="265">
        <v>108.1693687171619</v>
      </c>
      <c r="K133" s="265">
        <v>115.9582999531337</v>
      </c>
      <c r="L133" s="265">
        <v>83.582795604359617</v>
      </c>
      <c r="M133" s="265">
        <v>94.16971108237658</v>
      </c>
      <c r="N133" s="265">
        <v>95.44582946324384</v>
      </c>
      <c r="O133" s="265">
        <v>91.597483099512885</v>
      </c>
      <c r="P133" s="265">
        <v>96.868435014206369</v>
      </c>
      <c r="Q133" s="265">
        <v>97.688669067049304</v>
      </c>
      <c r="R133" s="265">
        <v>98.198903060575546</v>
      </c>
      <c r="S133" s="265">
        <v>106.5636762563786</v>
      </c>
      <c r="T133" s="265">
        <v>105.6536035036396</v>
      </c>
      <c r="U133" s="265">
        <v>110.18913944537169</v>
      </c>
      <c r="V133" s="265">
        <v>103.1244662032626</v>
      </c>
      <c r="W133" s="265">
        <v>104.6036098501086</v>
      </c>
      <c r="DA133" s="72" t="s">
        <v>614</v>
      </c>
    </row>
    <row r="134" spans="1:105" ht="12" customHeight="1" x14ac:dyDescent="0.25">
      <c r="A134" s="57" t="s">
        <v>615</v>
      </c>
      <c r="B134" s="297">
        <v>133.67080688357021</v>
      </c>
      <c r="C134" s="297">
        <v>136.19772233632131</v>
      </c>
      <c r="D134" s="297">
        <v>124.5022756926838</v>
      </c>
      <c r="E134" s="297">
        <v>124.9202045218973</v>
      </c>
      <c r="F134" s="297">
        <v>126.2985338002985</v>
      </c>
      <c r="G134" s="297">
        <v>116.90045111993579</v>
      </c>
      <c r="H134" s="297">
        <v>117.4052499053354</v>
      </c>
      <c r="I134" s="297">
        <v>116.9600452190549</v>
      </c>
      <c r="J134" s="297">
        <v>107.0999994816445</v>
      </c>
      <c r="K134" s="297">
        <v>104.9380560652163</v>
      </c>
      <c r="L134" s="297">
        <v>89.751806020712905</v>
      </c>
      <c r="M134" s="297">
        <v>101.1973596294696</v>
      </c>
      <c r="N134" s="297">
        <v>102.591819468629</v>
      </c>
      <c r="O134" s="297">
        <v>95.794212505476949</v>
      </c>
      <c r="P134" s="297">
        <v>99.900218597219435</v>
      </c>
      <c r="Q134" s="297">
        <v>102.39350140597919</v>
      </c>
      <c r="R134" s="297">
        <v>102.5844716365947</v>
      </c>
      <c r="S134" s="297">
        <v>111.4547973665115</v>
      </c>
      <c r="T134" s="297">
        <v>114.1375516872012</v>
      </c>
      <c r="U134" s="297">
        <v>120.8017708316027</v>
      </c>
      <c r="V134" s="297">
        <v>113.85668500497241</v>
      </c>
      <c r="W134" s="297">
        <v>114.35554010241979</v>
      </c>
      <c r="DA134" s="70" t="s">
        <v>616</v>
      </c>
    </row>
    <row r="135" spans="1:105" ht="12" customHeight="1" x14ac:dyDescent="0.25">
      <c r="A135" s="60" t="s">
        <v>617</v>
      </c>
      <c r="B135" s="265">
        <v>53.360779062465298</v>
      </c>
      <c r="C135" s="265">
        <v>53.400781687296117</v>
      </c>
      <c r="D135" s="265">
        <v>49.051726625499697</v>
      </c>
      <c r="E135" s="265">
        <v>49.302396421675461</v>
      </c>
      <c r="F135" s="265">
        <v>51.303552759254991</v>
      </c>
      <c r="G135" s="265">
        <v>49.348890328880863</v>
      </c>
      <c r="H135" s="265">
        <v>50.174276843636306</v>
      </c>
      <c r="I135" s="265">
        <v>48.540189287076963</v>
      </c>
      <c r="J135" s="265">
        <v>48.417854760697153</v>
      </c>
      <c r="K135" s="265">
        <v>44.938959722725897</v>
      </c>
      <c r="L135" s="265">
        <v>46.19088720542976</v>
      </c>
      <c r="M135" s="265">
        <v>50.960537847073283</v>
      </c>
      <c r="N135" s="265">
        <v>51.917639382017562</v>
      </c>
      <c r="O135" s="265">
        <v>47.853187489010942</v>
      </c>
      <c r="P135" s="265">
        <v>49.089054590882299</v>
      </c>
      <c r="Q135" s="265">
        <v>50.963088790822567</v>
      </c>
      <c r="R135" s="265">
        <v>51.214894232783692</v>
      </c>
      <c r="S135" s="265">
        <v>55.165733659124278</v>
      </c>
      <c r="T135" s="265">
        <v>56.3643738092441</v>
      </c>
      <c r="U135" s="265">
        <v>57.89224689589701</v>
      </c>
      <c r="V135" s="265">
        <v>56.61032542794797</v>
      </c>
      <c r="W135" s="265">
        <v>56.231806473350289</v>
      </c>
      <c r="DA135" s="72" t="s">
        <v>618</v>
      </c>
    </row>
    <row r="136" spans="1:105" ht="12" customHeight="1" x14ac:dyDescent="0.25">
      <c r="A136" s="59" t="s">
        <v>33</v>
      </c>
      <c r="B136" s="300">
        <v>0.37756849825538608</v>
      </c>
      <c r="C136" s="300">
        <v>0.77829598952444756</v>
      </c>
      <c r="D136" s="300">
        <v>0.37377893130772488</v>
      </c>
      <c r="E136" s="300">
        <v>0.36674383975893687</v>
      </c>
      <c r="F136" s="300">
        <v>0.345791602026502</v>
      </c>
      <c r="G136" s="300">
        <v>0.32970664579701869</v>
      </c>
      <c r="H136" s="300">
        <v>0.31662348031463539</v>
      </c>
      <c r="I136" s="300">
        <v>0.32315694943394629</v>
      </c>
      <c r="J136" s="300">
        <v>0.33181893848739069</v>
      </c>
      <c r="K136" s="300">
        <v>0.33275788520594252</v>
      </c>
      <c r="L136" s="300">
        <v>0.33162781380286521</v>
      </c>
      <c r="M136" s="300">
        <v>0.33522819097122142</v>
      </c>
      <c r="N136" s="300">
        <v>0</v>
      </c>
      <c r="O136" s="300">
        <v>0</v>
      </c>
      <c r="P136" s="300">
        <v>0</v>
      </c>
      <c r="Q136" s="300">
        <v>0</v>
      </c>
      <c r="R136" s="300">
        <v>0</v>
      </c>
      <c r="S136" s="300">
        <v>0.17865529699358609</v>
      </c>
      <c r="T136" s="300">
        <v>0.18143818979409071</v>
      </c>
      <c r="U136" s="300">
        <v>0.18248614307960301</v>
      </c>
      <c r="V136" s="300">
        <v>0.1728257140889348</v>
      </c>
      <c r="W136" s="300">
        <v>0.20568757268014129</v>
      </c>
      <c r="DA136" s="71" t="s">
        <v>619</v>
      </c>
    </row>
    <row r="137" spans="1:105" ht="12" customHeight="1" x14ac:dyDescent="0.25">
      <c r="A137" s="59" t="s">
        <v>160</v>
      </c>
      <c r="B137" s="300">
        <v>2.0518038742965241</v>
      </c>
      <c r="C137" s="300">
        <v>1.409676449635755</v>
      </c>
      <c r="D137" s="300">
        <v>1.3541769756588029</v>
      </c>
      <c r="E137" s="300">
        <v>0.99663123777594376</v>
      </c>
      <c r="F137" s="300">
        <v>1.2532050294072741</v>
      </c>
      <c r="G137" s="300">
        <v>1.195014312252547</v>
      </c>
      <c r="H137" s="300">
        <v>1.1476328801504889</v>
      </c>
      <c r="I137" s="300">
        <v>1.1712856041497279</v>
      </c>
      <c r="J137" s="300">
        <v>1.202654351975468</v>
      </c>
      <c r="K137" s="300">
        <v>1.249212899671724</v>
      </c>
      <c r="L137" s="300">
        <v>1.556170768969322</v>
      </c>
      <c r="M137" s="300">
        <v>1.258415193339677</v>
      </c>
      <c r="N137" s="300">
        <v>1.2511027157134189</v>
      </c>
      <c r="O137" s="300">
        <v>1.1837328461549821</v>
      </c>
      <c r="P137" s="300">
        <v>1.179793218785911</v>
      </c>
      <c r="Q137" s="300">
        <v>0.87895570499275943</v>
      </c>
      <c r="R137" s="300">
        <v>1.151640951019079</v>
      </c>
      <c r="S137" s="300">
        <v>1.222795788774734</v>
      </c>
      <c r="T137" s="300">
        <v>1.24655687815314</v>
      </c>
      <c r="U137" s="300">
        <v>1.4553159875567689</v>
      </c>
      <c r="V137" s="300">
        <v>0.73332018697315693</v>
      </c>
      <c r="W137" s="300">
        <v>0.38194144068036051</v>
      </c>
      <c r="DA137" s="71" t="s">
        <v>620</v>
      </c>
    </row>
    <row r="138" spans="1:105" ht="12" customHeight="1" x14ac:dyDescent="0.25">
      <c r="A138" s="59" t="s">
        <v>70</v>
      </c>
      <c r="B138" s="300">
        <v>4.6944600200529756</v>
      </c>
      <c r="C138" s="300">
        <v>4.4994633800416004</v>
      </c>
      <c r="D138" s="300">
        <v>3.3210967951731951</v>
      </c>
      <c r="E138" s="300">
        <v>2.6034670345715138</v>
      </c>
      <c r="F138" s="300">
        <v>3.0615019283259541</v>
      </c>
      <c r="G138" s="300">
        <v>2.915462483781841</v>
      </c>
      <c r="H138" s="300">
        <v>2.8075876905138131</v>
      </c>
      <c r="I138" s="300">
        <v>1.1472270723662461</v>
      </c>
      <c r="J138" s="300">
        <v>1.1778341555820131</v>
      </c>
      <c r="K138" s="300">
        <v>1.19595620433696</v>
      </c>
      <c r="L138" s="300">
        <v>0.89570797206416564</v>
      </c>
      <c r="M138" s="300">
        <v>0.90544594869932749</v>
      </c>
      <c r="N138" s="300">
        <v>0.90041619080880908</v>
      </c>
      <c r="O138" s="300">
        <v>0.8564272782080139</v>
      </c>
      <c r="P138" s="300">
        <v>0.56892737641556701</v>
      </c>
      <c r="Q138" s="300">
        <v>0.85397931917704561</v>
      </c>
      <c r="R138" s="300">
        <v>1.6804976424945071</v>
      </c>
      <c r="S138" s="300">
        <v>3.241711062832493</v>
      </c>
      <c r="T138" s="300">
        <v>1.802477677090323</v>
      </c>
      <c r="U138" s="300">
        <v>2.0815397410108281</v>
      </c>
      <c r="V138" s="300">
        <v>2.4498531130398842</v>
      </c>
      <c r="W138" s="300">
        <v>1.812504425742161</v>
      </c>
      <c r="DA138" s="71" t="s">
        <v>621</v>
      </c>
    </row>
    <row r="139" spans="1:105" ht="12" customHeight="1" x14ac:dyDescent="0.25">
      <c r="A139" s="59" t="s">
        <v>162</v>
      </c>
      <c r="B139" s="300">
        <v>46.236946669860423</v>
      </c>
      <c r="C139" s="300">
        <v>46.713345868094308</v>
      </c>
      <c r="D139" s="300">
        <v>44.002673923359978</v>
      </c>
      <c r="E139" s="300">
        <v>45.335554309569069</v>
      </c>
      <c r="F139" s="300">
        <v>46.643054199495261</v>
      </c>
      <c r="G139" s="300">
        <v>44.908706887049448</v>
      </c>
      <c r="H139" s="300">
        <v>45.902432792657372</v>
      </c>
      <c r="I139" s="300">
        <v>45.89851966112704</v>
      </c>
      <c r="J139" s="300">
        <v>45.705547314652279</v>
      </c>
      <c r="K139" s="300">
        <v>42.16103273351127</v>
      </c>
      <c r="L139" s="300">
        <v>43.40738065059341</v>
      </c>
      <c r="M139" s="300">
        <v>48.461448514063051</v>
      </c>
      <c r="N139" s="300">
        <v>49.766120475495327</v>
      </c>
      <c r="O139" s="300">
        <v>45.813027364647937</v>
      </c>
      <c r="P139" s="300">
        <v>47.340333995680822</v>
      </c>
      <c r="Q139" s="300">
        <v>49.230153766652769</v>
      </c>
      <c r="R139" s="300">
        <v>48.382755639270108</v>
      </c>
      <c r="S139" s="300">
        <v>50.522571510523463</v>
      </c>
      <c r="T139" s="300">
        <v>53.133901064206547</v>
      </c>
      <c r="U139" s="300">
        <v>54.172905024249808</v>
      </c>
      <c r="V139" s="300">
        <v>53.254326413845988</v>
      </c>
      <c r="W139" s="300">
        <v>53.831673034247629</v>
      </c>
      <c r="DA139" s="71" t="s">
        <v>622</v>
      </c>
    </row>
    <row r="140" spans="1:105" ht="12" customHeight="1" x14ac:dyDescent="0.25">
      <c r="A140" s="60" t="s">
        <v>623</v>
      </c>
      <c r="B140" s="265">
        <v>80.310027821104853</v>
      </c>
      <c r="C140" s="265">
        <v>82.79694064902516</v>
      </c>
      <c r="D140" s="265">
        <v>75.450549067184141</v>
      </c>
      <c r="E140" s="265">
        <v>75.617808100221794</v>
      </c>
      <c r="F140" s="265">
        <v>74.994981041043488</v>
      </c>
      <c r="G140" s="265">
        <v>67.551560791054925</v>
      </c>
      <c r="H140" s="265">
        <v>67.230973061699132</v>
      </c>
      <c r="I140" s="265">
        <v>68.419855931977935</v>
      </c>
      <c r="J140" s="265">
        <v>58.682144720947363</v>
      </c>
      <c r="K140" s="265">
        <v>59.999096342490382</v>
      </c>
      <c r="L140" s="265">
        <v>43.560918815283152</v>
      </c>
      <c r="M140" s="265">
        <v>50.236821782396348</v>
      </c>
      <c r="N140" s="265">
        <v>50.674180086611493</v>
      </c>
      <c r="O140" s="265">
        <v>47.941025016466007</v>
      </c>
      <c r="P140" s="265">
        <v>50.81116400633713</v>
      </c>
      <c r="Q140" s="265">
        <v>51.430412615156627</v>
      </c>
      <c r="R140" s="265">
        <v>51.369577403810993</v>
      </c>
      <c r="S140" s="265">
        <v>56.289063707387193</v>
      </c>
      <c r="T140" s="265">
        <v>57.773177877957067</v>
      </c>
      <c r="U140" s="265">
        <v>62.909523935705693</v>
      </c>
      <c r="V140" s="265">
        <v>57.246359577024428</v>
      </c>
      <c r="W140" s="265">
        <v>58.123733629069477</v>
      </c>
      <c r="DA140" s="72" t="s">
        <v>624</v>
      </c>
    </row>
    <row r="141" spans="1:105" ht="12" customHeight="1" x14ac:dyDescent="0.25">
      <c r="A141" s="57" t="s">
        <v>625</v>
      </c>
      <c r="B141" s="264">
        <f t="shared" ref="B141:W141" si="2">B142+B146+B157</f>
        <v>89.091060766403743</v>
      </c>
      <c r="C141" s="264">
        <f t="shared" si="2"/>
        <v>97.49739629978059</v>
      </c>
      <c r="D141" s="264">
        <f t="shared" si="2"/>
        <v>95.982644759979252</v>
      </c>
      <c r="E141" s="264">
        <f t="shared" si="2"/>
        <v>96.83540929640445</v>
      </c>
      <c r="F141" s="264">
        <f t="shared" si="2"/>
        <v>83.060296020857834</v>
      </c>
      <c r="G141" s="264">
        <f t="shared" si="2"/>
        <v>81.557343837658067</v>
      </c>
      <c r="H141" s="264">
        <f t="shared" si="2"/>
        <v>74.046975406189091</v>
      </c>
      <c r="I141" s="264">
        <f t="shared" si="2"/>
        <v>73.125191409349227</v>
      </c>
      <c r="J141" s="264">
        <f t="shared" si="2"/>
        <v>71.930510361316465</v>
      </c>
      <c r="K141" s="264">
        <f t="shared" si="2"/>
        <v>73.342878123329612</v>
      </c>
      <c r="L141" s="264">
        <f t="shared" si="2"/>
        <v>63.350718576607932</v>
      </c>
      <c r="M141" s="264">
        <f t="shared" si="2"/>
        <v>66.962581983763528</v>
      </c>
      <c r="N141" s="264">
        <f t="shared" si="2"/>
        <v>68.130591693133439</v>
      </c>
      <c r="O141" s="264">
        <f t="shared" si="2"/>
        <v>65.935447971040418</v>
      </c>
      <c r="P141" s="264">
        <f t="shared" si="2"/>
        <v>66.324304729292351</v>
      </c>
      <c r="Q141" s="264">
        <f t="shared" si="2"/>
        <v>67.742081997669132</v>
      </c>
      <c r="R141" s="264">
        <f t="shared" si="2"/>
        <v>66.51848041840681</v>
      </c>
      <c r="S141" s="264">
        <f t="shared" si="2"/>
        <v>68.024945663280178</v>
      </c>
      <c r="T141" s="264">
        <f t="shared" si="2"/>
        <v>63.938355990707983</v>
      </c>
      <c r="U141" s="264">
        <f t="shared" si="2"/>
        <v>62.512846383698069</v>
      </c>
      <c r="V141" s="264">
        <f t="shared" si="2"/>
        <v>64.704613775425074</v>
      </c>
      <c r="W141" s="264">
        <f t="shared" si="2"/>
        <v>61.026085401743984</v>
      </c>
      <c r="DA141" s="70"/>
    </row>
    <row r="142" spans="1:105" ht="12" customHeight="1" x14ac:dyDescent="0.25">
      <c r="A142" s="60" t="s">
        <v>626</v>
      </c>
      <c r="B142" s="265">
        <v>4.2979997951417284</v>
      </c>
      <c r="C142" s="265">
        <v>4.310138806144745</v>
      </c>
      <c r="D142" s="265">
        <v>4.0064817092231078</v>
      </c>
      <c r="E142" s="265">
        <v>4.0700168213340921</v>
      </c>
      <c r="F142" s="265">
        <v>4.2190432926058872</v>
      </c>
      <c r="G142" s="265">
        <v>4.0627803487533543</v>
      </c>
      <c r="H142" s="265">
        <v>4.1407379039825214</v>
      </c>
      <c r="I142" s="265">
        <v>4.0890671676553279</v>
      </c>
      <c r="J142" s="265">
        <v>4.0804523945054134</v>
      </c>
      <c r="K142" s="265">
        <v>3.7825818591658522</v>
      </c>
      <c r="L142" s="265">
        <v>3.9111238663198171</v>
      </c>
      <c r="M142" s="265">
        <v>4.3177735808380744</v>
      </c>
      <c r="N142" s="265">
        <v>4.4000186988463881</v>
      </c>
      <c r="O142" s="265">
        <v>4.0538367102314572</v>
      </c>
      <c r="P142" s="265">
        <v>4.1719316993357047</v>
      </c>
      <c r="Q142" s="265">
        <v>4.3197731785471953</v>
      </c>
      <c r="R142" s="265">
        <v>4.3043241552281257</v>
      </c>
      <c r="S142" s="265">
        <v>4.569805163230849</v>
      </c>
      <c r="T142" s="265">
        <v>4.7385970123426544</v>
      </c>
      <c r="U142" s="265">
        <v>4.854177222342213</v>
      </c>
      <c r="V142" s="265">
        <v>4.7306748878791769</v>
      </c>
      <c r="W142" s="265">
        <v>4.7265825495240934</v>
      </c>
      <c r="DA142" s="72" t="s">
        <v>627</v>
      </c>
    </row>
    <row r="143" spans="1:105" ht="12" customHeight="1" x14ac:dyDescent="0.25">
      <c r="A143" s="59" t="s">
        <v>33</v>
      </c>
      <c r="B143" s="233">
        <v>3.3345224378679053E-2</v>
      </c>
      <c r="C143" s="233">
        <v>6.8598636258411366E-2</v>
      </c>
      <c r="D143" s="233">
        <v>3.2746945693371138E-2</v>
      </c>
      <c r="E143" s="233">
        <v>3.1963336558883268E-2</v>
      </c>
      <c r="F143" s="233">
        <v>3.0241453546042421E-2</v>
      </c>
      <c r="G143" s="233">
        <v>2.8848304843358579E-2</v>
      </c>
      <c r="H143" s="233">
        <v>2.7678836534076118E-2</v>
      </c>
      <c r="I143" s="233">
        <v>2.7881997878576131E-2</v>
      </c>
      <c r="J143" s="233">
        <v>2.8661532419960691E-2</v>
      </c>
      <c r="K143" s="233">
        <v>2.8774520239454031E-2</v>
      </c>
      <c r="L143" s="233">
        <v>2.8635220772996059E-2</v>
      </c>
      <c r="M143" s="233">
        <v>2.891692676274361E-2</v>
      </c>
      <c r="N143" s="233">
        <v>0</v>
      </c>
      <c r="O143" s="233">
        <v>0</v>
      </c>
      <c r="P143" s="233">
        <v>0</v>
      </c>
      <c r="Q143" s="233">
        <v>0</v>
      </c>
      <c r="R143" s="233">
        <v>0</v>
      </c>
      <c r="S143" s="233">
        <v>1.5723356123378149E-2</v>
      </c>
      <c r="T143" s="233">
        <v>1.5757562053941739E-2</v>
      </c>
      <c r="U143" s="233">
        <v>1.5871866247309099E-2</v>
      </c>
      <c r="V143" s="233">
        <v>1.5095552728318151E-2</v>
      </c>
      <c r="W143" s="233">
        <v>1.786497171230542E-2</v>
      </c>
      <c r="DA143" s="71" t="s">
        <v>628</v>
      </c>
    </row>
    <row r="144" spans="1:105" ht="12" customHeight="1" x14ac:dyDescent="0.25">
      <c r="A144" s="59" t="s">
        <v>160</v>
      </c>
      <c r="B144" s="233">
        <v>0.18120648540753781</v>
      </c>
      <c r="C144" s="233">
        <v>0.12424820802391449</v>
      </c>
      <c r="D144" s="233">
        <v>0.1186400734946826</v>
      </c>
      <c r="E144" s="233">
        <v>8.6860790079167569E-2</v>
      </c>
      <c r="F144" s="233">
        <v>0.1095999482300388</v>
      </c>
      <c r="G144" s="233">
        <v>0.10456003120198459</v>
      </c>
      <c r="H144" s="233">
        <v>0.1003246596217395</v>
      </c>
      <c r="I144" s="233">
        <v>0.10105858093819139</v>
      </c>
      <c r="J144" s="233">
        <v>0.1038817038481411</v>
      </c>
      <c r="K144" s="233">
        <v>0.1080229904777299</v>
      </c>
      <c r="L144" s="233">
        <v>0.1343713997294837</v>
      </c>
      <c r="M144" s="233">
        <v>0.1085514314219809</v>
      </c>
      <c r="N144" s="233">
        <v>0.1079022925784235</v>
      </c>
      <c r="O144" s="233">
        <v>0.1021061801989233</v>
      </c>
      <c r="P144" s="233">
        <v>0.10144278283439249</v>
      </c>
      <c r="Q144" s="233">
        <v>7.577243578250481E-2</v>
      </c>
      <c r="R144" s="233">
        <v>0.1000726021681891</v>
      </c>
      <c r="S144" s="233">
        <v>0.1076175964363514</v>
      </c>
      <c r="T144" s="233">
        <v>0.1082610964293569</v>
      </c>
      <c r="U144" s="233">
        <v>0.1265771762845341</v>
      </c>
      <c r="V144" s="233">
        <v>6.4052236714595256E-2</v>
      </c>
      <c r="W144" s="233">
        <v>3.3173482211891578E-2</v>
      </c>
      <c r="DA144" s="71" t="s">
        <v>629</v>
      </c>
    </row>
    <row r="145" spans="1:105" ht="12" customHeight="1" x14ac:dyDescent="0.25">
      <c r="A145" s="59" t="s">
        <v>162</v>
      </c>
      <c r="B145" s="233">
        <v>4.0834480853555117</v>
      </c>
      <c r="C145" s="233">
        <v>4.1172919618624189</v>
      </c>
      <c r="D145" s="233">
        <v>3.8550946900350538</v>
      </c>
      <c r="E145" s="233">
        <v>3.951192694696041</v>
      </c>
      <c r="F145" s="233">
        <v>4.0792018908298058</v>
      </c>
      <c r="G145" s="233">
        <v>3.929372012708011</v>
      </c>
      <c r="H145" s="233">
        <v>4.0127344078267058</v>
      </c>
      <c r="I145" s="233">
        <v>3.9601265888385599</v>
      </c>
      <c r="J145" s="233">
        <v>3.9479091582373109</v>
      </c>
      <c r="K145" s="233">
        <v>3.6457843484486681</v>
      </c>
      <c r="L145" s="233">
        <v>3.7481172458173369</v>
      </c>
      <c r="M145" s="233">
        <v>4.1803052226533497</v>
      </c>
      <c r="N145" s="233">
        <v>4.2921164062679642</v>
      </c>
      <c r="O145" s="233">
        <v>3.9517305300325338</v>
      </c>
      <c r="P145" s="233">
        <v>4.0704889165013123</v>
      </c>
      <c r="Q145" s="233">
        <v>4.2440007427646904</v>
      </c>
      <c r="R145" s="233">
        <v>4.2042515530599367</v>
      </c>
      <c r="S145" s="233">
        <v>4.4464642106711194</v>
      </c>
      <c r="T145" s="233">
        <v>4.614578353859355</v>
      </c>
      <c r="U145" s="233">
        <v>4.7117281798103701</v>
      </c>
      <c r="V145" s="233">
        <v>4.6515270984362633</v>
      </c>
      <c r="W145" s="233">
        <v>4.6755440955998964</v>
      </c>
      <c r="DA145" s="71" t="s">
        <v>630</v>
      </c>
    </row>
    <row r="146" spans="1:105" ht="12" customHeight="1" x14ac:dyDescent="0.25">
      <c r="A146" s="60" t="s">
        <v>631</v>
      </c>
      <c r="B146" s="265">
        <v>77.700425039168607</v>
      </c>
      <c r="C146" s="265">
        <v>85.889574746533185</v>
      </c>
      <c r="D146" s="265">
        <v>85.365905420146206</v>
      </c>
      <c r="E146" s="265">
        <v>86.174968347589044</v>
      </c>
      <c r="F146" s="265">
        <v>72.282512660396776</v>
      </c>
      <c r="G146" s="265">
        <v>71.584012266516709</v>
      </c>
      <c r="H146" s="265">
        <v>64.028988248447959</v>
      </c>
      <c r="I146" s="265">
        <v>63.132855624727867</v>
      </c>
      <c r="J146" s="265">
        <v>62.78126894271449</v>
      </c>
      <c r="K146" s="265">
        <v>64.372003848531136</v>
      </c>
      <c r="L146" s="265">
        <v>55.678219833295167</v>
      </c>
      <c r="M146" s="265">
        <v>58.311358724764979</v>
      </c>
      <c r="N146" s="265">
        <v>59.360140305425588</v>
      </c>
      <c r="O146" s="265">
        <v>57.746324354517043</v>
      </c>
      <c r="P146" s="265">
        <v>57.783449905307883</v>
      </c>
      <c r="Q146" s="265">
        <v>58.988629607515037</v>
      </c>
      <c r="R146" s="265">
        <v>57.750362857316723</v>
      </c>
      <c r="S146" s="265">
        <v>58.501170427980639</v>
      </c>
      <c r="T146" s="265">
        <v>54.182268247783909</v>
      </c>
      <c r="U146" s="265">
        <v>52.187067138654022</v>
      </c>
      <c r="V146" s="265">
        <v>54.973725556707059</v>
      </c>
      <c r="W146" s="265">
        <v>51.251172301342827</v>
      </c>
      <c r="DA146" s="72" t="s">
        <v>632</v>
      </c>
    </row>
    <row r="147" spans="1:105" ht="12" customHeight="1" x14ac:dyDescent="0.25">
      <c r="A147" s="64" t="s">
        <v>30</v>
      </c>
      <c r="B147" s="232">
        <v>6.5249837351213671</v>
      </c>
      <c r="C147" s="232">
        <v>7.0490591817422308</v>
      </c>
      <c r="D147" s="232">
        <v>4.4912453507880548</v>
      </c>
      <c r="E147" s="232">
        <v>3.5836088600692531</v>
      </c>
      <c r="F147" s="232">
        <v>2.4753539238398421</v>
      </c>
      <c r="G147" s="232">
        <v>0.1985812153113814</v>
      </c>
      <c r="H147" s="232">
        <v>0.22910972234575319</v>
      </c>
      <c r="I147" s="232">
        <v>1.4691690582766299</v>
      </c>
      <c r="J147" s="232">
        <v>1.2968932355750391</v>
      </c>
      <c r="K147" s="232">
        <v>0.17904216985993721</v>
      </c>
      <c r="L147" s="232">
        <v>0.23261055783072149</v>
      </c>
      <c r="M147" s="232">
        <v>0.68710462737232314</v>
      </c>
      <c r="N147" s="232">
        <v>0.61009008198783621</v>
      </c>
      <c r="O147" s="232">
        <v>0.32872339349187168</v>
      </c>
      <c r="P147" s="232">
        <v>0.40298697960162061</v>
      </c>
      <c r="Q147" s="232">
        <v>0.47587737064141661</v>
      </c>
      <c r="R147" s="232">
        <v>0.37588625271343967</v>
      </c>
      <c r="S147" s="232">
        <v>0.65762545639655112</v>
      </c>
      <c r="T147" s="232">
        <v>1.6152536264386479</v>
      </c>
      <c r="U147" s="232">
        <v>3.198801946195696</v>
      </c>
      <c r="V147" s="232">
        <v>1.914398637891346</v>
      </c>
      <c r="W147" s="232">
        <v>2.1572676479517279</v>
      </c>
      <c r="DA147" s="73" t="s">
        <v>633</v>
      </c>
    </row>
    <row r="148" spans="1:105" ht="12" customHeight="1" x14ac:dyDescent="0.25">
      <c r="A148" s="64" t="s">
        <v>32</v>
      </c>
      <c r="B148" s="232">
        <v>0</v>
      </c>
      <c r="C148" s="232">
        <v>0</v>
      </c>
      <c r="D148" s="232">
        <v>0</v>
      </c>
      <c r="E148" s="232">
        <v>0</v>
      </c>
      <c r="F148" s="232">
        <v>0</v>
      </c>
      <c r="G148" s="232">
        <v>0</v>
      </c>
      <c r="H148" s="232">
        <v>0</v>
      </c>
      <c r="I148" s="232">
        <v>0</v>
      </c>
      <c r="J148" s="232">
        <v>0</v>
      </c>
      <c r="K148" s="232">
        <v>0</v>
      </c>
      <c r="L148" s="232">
        <v>0</v>
      </c>
      <c r="M148" s="232">
        <v>0</v>
      </c>
      <c r="N148" s="232">
        <v>0</v>
      </c>
      <c r="O148" s="232">
        <v>0</v>
      </c>
      <c r="P148" s="232">
        <v>0</v>
      </c>
      <c r="Q148" s="232">
        <v>0</v>
      </c>
      <c r="R148" s="232">
        <v>0</v>
      </c>
      <c r="S148" s="232">
        <v>0</v>
      </c>
      <c r="T148" s="232">
        <v>0</v>
      </c>
      <c r="U148" s="232">
        <v>0</v>
      </c>
      <c r="V148" s="232">
        <v>0</v>
      </c>
      <c r="W148" s="232">
        <v>0</v>
      </c>
      <c r="DA148" s="73" t="s">
        <v>634</v>
      </c>
    </row>
    <row r="149" spans="1:105" ht="12" customHeight="1" x14ac:dyDescent="0.25">
      <c r="A149" s="64" t="s">
        <v>33</v>
      </c>
      <c r="B149" s="232">
        <v>5.3303584174484338E-2</v>
      </c>
      <c r="C149" s="232">
        <v>9.3998305257248629E-2</v>
      </c>
      <c r="D149" s="232">
        <v>4.4199466110010771E-2</v>
      </c>
      <c r="E149" s="232">
        <v>4.448697348782453E-2</v>
      </c>
      <c r="F149" s="232">
        <v>5.7771857042104378E-2</v>
      </c>
      <c r="G149" s="232">
        <v>5.5718061871340881E-2</v>
      </c>
      <c r="H149" s="232">
        <v>6.1297756478272888E-2</v>
      </c>
      <c r="I149" s="232">
        <v>6.0779526317061038E-2</v>
      </c>
      <c r="J149" s="232">
        <v>5.180206845490952E-2</v>
      </c>
      <c r="K149" s="232">
        <v>4.7367496738022111E-2</v>
      </c>
      <c r="L149" s="232">
        <v>4.0570441319017103E-2</v>
      </c>
      <c r="M149" s="232">
        <v>4.4603099283168149E-2</v>
      </c>
      <c r="N149" s="232">
        <v>0</v>
      </c>
      <c r="O149" s="232">
        <v>0</v>
      </c>
      <c r="P149" s="232">
        <v>0</v>
      </c>
      <c r="Q149" s="232">
        <v>0</v>
      </c>
      <c r="R149" s="232">
        <v>0</v>
      </c>
      <c r="S149" s="232">
        <v>2.7063957060889529E-2</v>
      </c>
      <c r="T149" s="232">
        <v>3.0047445624472879E-2</v>
      </c>
      <c r="U149" s="232">
        <v>3.3142671439925629E-2</v>
      </c>
      <c r="V149" s="232">
        <v>2.753280541303358E-2</v>
      </c>
      <c r="W149" s="232">
        <v>3.6151430570262669E-2</v>
      </c>
      <c r="DA149" s="73" t="s">
        <v>635</v>
      </c>
    </row>
    <row r="150" spans="1:105" ht="12" customHeight="1" x14ac:dyDescent="0.25">
      <c r="A150" s="64" t="s">
        <v>160</v>
      </c>
      <c r="B150" s="232">
        <v>0.28966532173222082</v>
      </c>
      <c r="C150" s="232">
        <v>0.17025296161140491</v>
      </c>
      <c r="D150" s="232">
        <v>0.16013181677517191</v>
      </c>
      <c r="E150" s="232">
        <v>0.12089393916260251</v>
      </c>
      <c r="F150" s="232">
        <v>0.20937460996468729</v>
      </c>
      <c r="G150" s="232">
        <v>0.2019488604067057</v>
      </c>
      <c r="H150" s="232">
        <v>0.22217973456680459</v>
      </c>
      <c r="I150" s="232">
        <v>0.2202960026913007</v>
      </c>
      <c r="J150" s="232">
        <v>0.18775294548474189</v>
      </c>
      <c r="K150" s="232">
        <v>0.1778232480161189</v>
      </c>
      <c r="L150" s="232">
        <v>0.19037768316492801</v>
      </c>
      <c r="M150" s="232">
        <v>0.16743585211422579</v>
      </c>
      <c r="N150" s="232">
        <v>0.16582546405811069</v>
      </c>
      <c r="O150" s="232">
        <v>0.15058565351472589</v>
      </c>
      <c r="P150" s="232">
        <v>0.15979534836039891</v>
      </c>
      <c r="Q150" s="232">
        <v>0.1181002077709797</v>
      </c>
      <c r="R150" s="232">
        <v>0.15995164436153569</v>
      </c>
      <c r="S150" s="232">
        <v>0.18523767992629989</v>
      </c>
      <c r="T150" s="232">
        <v>0.20643862274324259</v>
      </c>
      <c r="U150" s="232">
        <v>0.26431080630503001</v>
      </c>
      <c r="V150" s="232">
        <v>0.11682498822479349</v>
      </c>
      <c r="W150" s="232">
        <v>6.7129624287677062E-2</v>
      </c>
      <c r="DA150" s="73" t="s">
        <v>636</v>
      </c>
    </row>
    <row r="151" spans="1:105" ht="12" customHeight="1" x14ac:dyDescent="0.25">
      <c r="A151" s="64" t="s">
        <v>70</v>
      </c>
      <c r="B151" s="232">
        <v>0.66274476284138872</v>
      </c>
      <c r="C151" s="232">
        <v>0.54342041843153654</v>
      </c>
      <c r="D151" s="232">
        <v>0.39272065103496451</v>
      </c>
      <c r="E151" s="232">
        <v>0.31580726487331751</v>
      </c>
      <c r="F151" s="232">
        <v>0.51148914751208563</v>
      </c>
      <c r="G151" s="232">
        <v>0.49269228001833199</v>
      </c>
      <c r="H151" s="232">
        <v>0.54354410599458436</v>
      </c>
      <c r="I151" s="232">
        <v>0.21577106158065651</v>
      </c>
      <c r="J151" s="232">
        <v>0.1838781289402158</v>
      </c>
      <c r="K151" s="232">
        <v>0.17024225157786471</v>
      </c>
      <c r="L151" s="232">
        <v>0.1095784678097199</v>
      </c>
      <c r="M151" s="232">
        <v>0.12047225332801891</v>
      </c>
      <c r="N151" s="232">
        <v>0.1193442639129471</v>
      </c>
      <c r="O151" s="232">
        <v>0.1089482832175349</v>
      </c>
      <c r="P151" s="232">
        <v>7.7057527419633759E-2</v>
      </c>
      <c r="Q151" s="232">
        <v>0.1147442748867074</v>
      </c>
      <c r="R151" s="232">
        <v>0.2334046570893667</v>
      </c>
      <c r="S151" s="232">
        <v>0.49107712161178652</v>
      </c>
      <c r="T151" s="232">
        <v>0.2985030331991419</v>
      </c>
      <c r="U151" s="232">
        <v>0.37804397945643681</v>
      </c>
      <c r="V151" s="232">
        <v>0.39028526170088179</v>
      </c>
      <c r="W151" s="232">
        <v>0.31856386388207808</v>
      </c>
      <c r="DA151" s="73" t="s">
        <v>637</v>
      </c>
    </row>
    <row r="152" spans="1:105" ht="12" customHeight="1" x14ac:dyDescent="0.25">
      <c r="A152" s="64" t="s">
        <v>34</v>
      </c>
      <c r="B152" s="232">
        <v>0</v>
      </c>
      <c r="C152" s="232">
        <v>0</v>
      </c>
      <c r="D152" s="232">
        <v>0</v>
      </c>
      <c r="E152" s="232">
        <v>0</v>
      </c>
      <c r="F152" s="232">
        <v>0.84156692535339217</v>
      </c>
      <c r="G152" s="232">
        <v>0</v>
      </c>
      <c r="H152" s="232">
        <v>0</v>
      </c>
      <c r="I152" s="232">
        <v>0</v>
      </c>
      <c r="J152" s="232">
        <v>0</v>
      </c>
      <c r="K152" s="232">
        <v>0</v>
      </c>
      <c r="L152" s="232">
        <v>0</v>
      </c>
      <c r="M152" s="232">
        <v>0</v>
      </c>
      <c r="N152" s="232">
        <v>0</v>
      </c>
      <c r="O152" s="232">
        <v>0</v>
      </c>
      <c r="P152" s="232">
        <v>0</v>
      </c>
      <c r="Q152" s="232">
        <v>0</v>
      </c>
      <c r="R152" s="232">
        <v>0</v>
      </c>
      <c r="S152" s="232">
        <v>4.7644552085154883E-2</v>
      </c>
      <c r="T152" s="232">
        <v>4.70576626945194E-2</v>
      </c>
      <c r="U152" s="232">
        <v>1.2806385299844601E-2</v>
      </c>
      <c r="V152" s="232">
        <v>1.120822936150232E-2</v>
      </c>
      <c r="W152" s="232">
        <v>1.2011390400434949E-2</v>
      </c>
      <c r="DA152" s="73" t="s">
        <v>638</v>
      </c>
    </row>
    <row r="153" spans="1:105" ht="12" customHeight="1" x14ac:dyDescent="0.25">
      <c r="A153" s="64" t="s">
        <v>162</v>
      </c>
      <c r="B153" s="232">
        <v>6.5275439825517516</v>
      </c>
      <c r="C153" s="232">
        <v>5.6417807666971624</v>
      </c>
      <c r="D153" s="232">
        <v>5.2033288447288397</v>
      </c>
      <c r="E153" s="232">
        <v>5.4993196448815924</v>
      </c>
      <c r="F153" s="232">
        <v>7.7927163164993329</v>
      </c>
      <c r="G153" s="232">
        <v>7.5892498400987902</v>
      </c>
      <c r="H153" s="232">
        <v>8.8866313524459724</v>
      </c>
      <c r="I153" s="232">
        <v>8.6326173351498063</v>
      </c>
      <c r="J153" s="232">
        <v>7.1353428516036743</v>
      </c>
      <c r="K153" s="232">
        <v>6.0015484809331108</v>
      </c>
      <c r="L153" s="232">
        <v>5.3103404364749451</v>
      </c>
      <c r="M153" s="232">
        <v>6.4479386212016374</v>
      </c>
      <c r="N153" s="232">
        <v>6.5961730548358846</v>
      </c>
      <c r="O153" s="232">
        <v>5.8279912461686427</v>
      </c>
      <c r="P153" s="232">
        <v>6.4119415520307212</v>
      </c>
      <c r="Q153" s="232">
        <v>6.6147717745194736</v>
      </c>
      <c r="R153" s="232">
        <v>6.7198907058623734</v>
      </c>
      <c r="S153" s="232">
        <v>7.6535133801021109</v>
      </c>
      <c r="T153" s="232">
        <v>8.7993492707061058</v>
      </c>
      <c r="U153" s="232">
        <v>9.8387459007329401</v>
      </c>
      <c r="V153" s="232">
        <v>8.483928530450509</v>
      </c>
      <c r="W153" s="232">
        <v>9.4613980067964327</v>
      </c>
      <c r="DA153" s="73" t="s">
        <v>639</v>
      </c>
    </row>
    <row r="154" spans="1:105" ht="12" customHeight="1" x14ac:dyDescent="0.25">
      <c r="A154" s="64" t="s">
        <v>36</v>
      </c>
      <c r="B154" s="232">
        <v>47.858234163741301</v>
      </c>
      <c r="C154" s="232">
        <v>53.761137854714939</v>
      </c>
      <c r="D154" s="232">
        <v>57.230302073120349</v>
      </c>
      <c r="E154" s="232">
        <v>53.320966473708168</v>
      </c>
      <c r="F154" s="232">
        <v>36.906406180524208</v>
      </c>
      <c r="G154" s="232">
        <v>20.008897648847551</v>
      </c>
      <c r="H154" s="232">
        <v>18.57567466089688</v>
      </c>
      <c r="I154" s="232">
        <v>18.376322750783679</v>
      </c>
      <c r="J154" s="232">
        <v>24.116288096279181</v>
      </c>
      <c r="K154" s="232">
        <v>23.667600095317919</v>
      </c>
      <c r="L154" s="232">
        <v>20.315744708939921</v>
      </c>
      <c r="M154" s="232">
        <v>21.3172286041391</v>
      </c>
      <c r="N154" s="232">
        <v>20.451017587739791</v>
      </c>
      <c r="O154" s="232">
        <v>21.12128512685349</v>
      </c>
      <c r="P154" s="232">
        <v>25.263932859410659</v>
      </c>
      <c r="Q154" s="232">
        <v>25.859140559501451</v>
      </c>
      <c r="R154" s="232">
        <v>23.268353630630301</v>
      </c>
      <c r="S154" s="232">
        <v>26.29792955623121</v>
      </c>
      <c r="T154" s="232">
        <v>26.315058672513221</v>
      </c>
      <c r="U154" s="232">
        <v>23.90640101727487</v>
      </c>
      <c r="V154" s="232">
        <v>26.158572129645229</v>
      </c>
      <c r="W154" s="232">
        <v>22.575147140434868</v>
      </c>
      <c r="DA154" s="73" t="s">
        <v>640</v>
      </c>
    </row>
    <row r="155" spans="1:105" ht="12" customHeight="1" x14ac:dyDescent="0.25">
      <c r="A155" s="64" t="s">
        <v>73</v>
      </c>
      <c r="B155" s="232">
        <v>0.23215041841967199</v>
      </c>
      <c r="C155" s="232">
        <v>0.1053811195143726</v>
      </c>
      <c r="D155" s="232">
        <v>2.0911322164426961E-2</v>
      </c>
      <c r="E155" s="232">
        <v>0</v>
      </c>
      <c r="F155" s="232">
        <v>0</v>
      </c>
      <c r="G155" s="232">
        <v>0</v>
      </c>
      <c r="H155" s="232">
        <v>0</v>
      </c>
      <c r="I155" s="232">
        <v>0</v>
      </c>
      <c r="J155" s="232">
        <v>0</v>
      </c>
      <c r="K155" s="232">
        <v>0</v>
      </c>
      <c r="L155" s="232">
        <v>2.117913738514814E-2</v>
      </c>
      <c r="M155" s="232">
        <v>0</v>
      </c>
      <c r="N155" s="232">
        <v>0</v>
      </c>
      <c r="O155" s="232">
        <v>0</v>
      </c>
      <c r="P155" s="232">
        <v>0</v>
      </c>
      <c r="Q155" s="232">
        <v>0</v>
      </c>
      <c r="R155" s="232">
        <v>1.8553868928362069E-2</v>
      </c>
      <c r="S155" s="232">
        <v>0</v>
      </c>
      <c r="T155" s="232">
        <v>0</v>
      </c>
      <c r="U155" s="232">
        <v>0</v>
      </c>
      <c r="V155" s="232">
        <v>0</v>
      </c>
      <c r="W155" s="232">
        <v>0</v>
      </c>
      <c r="DA155" s="73" t="s">
        <v>641</v>
      </c>
    </row>
    <row r="156" spans="1:105" ht="12" customHeight="1" x14ac:dyDescent="0.25">
      <c r="A156" s="64" t="s">
        <v>79</v>
      </c>
      <c r="B156" s="232">
        <v>15.551799070586419</v>
      </c>
      <c r="C156" s="232">
        <v>18.524544138564298</v>
      </c>
      <c r="D156" s="232">
        <v>17.823065895424389</v>
      </c>
      <c r="E156" s="232">
        <v>23.289885191406292</v>
      </c>
      <c r="F156" s="232">
        <v>23.48783369966112</v>
      </c>
      <c r="G156" s="232">
        <v>43.036924359962597</v>
      </c>
      <c r="H156" s="232">
        <v>35.510550915719691</v>
      </c>
      <c r="I156" s="232">
        <v>34.157899889928728</v>
      </c>
      <c r="J156" s="232">
        <v>29.809311616376721</v>
      </c>
      <c r="K156" s="232">
        <v>34.128380106088173</v>
      </c>
      <c r="L156" s="232">
        <v>29.457818400370769</v>
      </c>
      <c r="M156" s="232">
        <v>29.526575667326501</v>
      </c>
      <c r="N156" s="232">
        <v>31.417689852891019</v>
      </c>
      <c r="O156" s="232">
        <v>30.208790651270771</v>
      </c>
      <c r="P156" s="232">
        <v>25.467735638484839</v>
      </c>
      <c r="Q156" s="232">
        <v>25.805995420195</v>
      </c>
      <c r="R156" s="232">
        <v>26.974322097731349</v>
      </c>
      <c r="S156" s="232">
        <v>23.14107872456664</v>
      </c>
      <c r="T156" s="232">
        <v>16.870559913864561</v>
      </c>
      <c r="U156" s="232">
        <v>14.55481443194927</v>
      </c>
      <c r="V156" s="232">
        <v>17.870974974019759</v>
      </c>
      <c r="W156" s="232">
        <v>16.62350319701935</v>
      </c>
      <c r="DA156" s="73" t="s">
        <v>642</v>
      </c>
    </row>
    <row r="157" spans="1:105" ht="12" customHeight="1" x14ac:dyDescent="0.25">
      <c r="A157" s="61" t="s">
        <v>643</v>
      </c>
      <c r="B157" s="266">
        <v>7.0926359320934056</v>
      </c>
      <c r="C157" s="266">
        <v>7.2976827471026571</v>
      </c>
      <c r="D157" s="266">
        <v>6.6102576306099303</v>
      </c>
      <c r="E157" s="266">
        <v>6.5904241274813122</v>
      </c>
      <c r="F157" s="266">
        <v>6.5587400678551724</v>
      </c>
      <c r="G157" s="266">
        <v>5.910551222388011</v>
      </c>
      <c r="H157" s="266">
        <v>5.8772492537586114</v>
      </c>
      <c r="I157" s="266">
        <v>5.9032686169660282</v>
      </c>
      <c r="J157" s="266">
        <v>5.0687890240965592</v>
      </c>
      <c r="K157" s="266">
        <v>5.1882924156326196</v>
      </c>
      <c r="L157" s="266">
        <v>3.7613748769929449</v>
      </c>
      <c r="M157" s="266">
        <v>4.3334496781604743</v>
      </c>
      <c r="N157" s="266">
        <v>4.3704326888614622</v>
      </c>
      <c r="O157" s="266">
        <v>4.1352869062919231</v>
      </c>
      <c r="P157" s="266">
        <v>4.3689231246487576</v>
      </c>
      <c r="Q157" s="266">
        <v>4.4336792116068953</v>
      </c>
      <c r="R157" s="266">
        <v>4.4637934058619697</v>
      </c>
      <c r="S157" s="266">
        <v>4.9539700720686932</v>
      </c>
      <c r="T157" s="266">
        <v>5.0174907305814216</v>
      </c>
      <c r="U157" s="266">
        <v>5.4716020227018314</v>
      </c>
      <c r="V157" s="266">
        <v>5.0002133308388368</v>
      </c>
      <c r="W157" s="266">
        <v>5.0483305508770577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5">
        <f t="shared" ref="B162:W162" si="3">SUM(B163:B169)</f>
        <v>0</v>
      </c>
      <c r="C162" s="235">
        <f t="shared" si="3"/>
        <v>0</v>
      </c>
      <c r="D162" s="235">
        <f t="shared" si="3"/>
        <v>0</v>
      </c>
      <c r="E162" s="235">
        <f t="shared" si="3"/>
        <v>0</v>
      </c>
      <c r="F162" s="235">
        <f t="shared" si="3"/>
        <v>0</v>
      </c>
      <c r="G162" s="235">
        <f t="shared" si="3"/>
        <v>0</v>
      </c>
      <c r="H162" s="235">
        <f t="shared" si="3"/>
        <v>0</v>
      </c>
      <c r="I162" s="235">
        <f t="shared" si="3"/>
        <v>0</v>
      </c>
      <c r="J162" s="235">
        <f t="shared" si="3"/>
        <v>0</v>
      </c>
      <c r="K162" s="235">
        <f t="shared" si="3"/>
        <v>0</v>
      </c>
      <c r="L162" s="235">
        <f t="shared" si="3"/>
        <v>0</v>
      </c>
      <c r="M162" s="235">
        <f t="shared" si="3"/>
        <v>0</v>
      </c>
      <c r="N162" s="235">
        <f t="shared" si="3"/>
        <v>0</v>
      </c>
      <c r="O162" s="235">
        <f t="shared" si="3"/>
        <v>0</v>
      </c>
      <c r="P162" s="235">
        <f t="shared" si="3"/>
        <v>0</v>
      </c>
      <c r="Q162" s="235">
        <f t="shared" si="3"/>
        <v>0</v>
      </c>
      <c r="R162" s="235">
        <f t="shared" si="3"/>
        <v>0</v>
      </c>
      <c r="S162" s="235">
        <f t="shared" si="3"/>
        <v>0</v>
      </c>
      <c r="T162" s="235">
        <f t="shared" si="3"/>
        <v>0</v>
      </c>
      <c r="U162" s="235">
        <f t="shared" si="3"/>
        <v>0</v>
      </c>
      <c r="V162" s="235">
        <f t="shared" si="3"/>
        <v>0</v>
      </c>
      <c r="W162" s="235">
        <f t="shared" si="3"/>
        <v>0</v>
      </c>
      <c r="DA162" s="95"/>
    </row>
    <row r="163" spans="1:105" ht="12" customHeight="1" x14ac:dyDescent="0.25">
      <c r="A163" s="55" t="s">
        <v>92</v>
      </c>
      <c r="B163" s="302">
        <f t="shared" ref="B163:W163" si="4">IF(B6=0,0,B6/B$5)</f>
        <v>0</v>
      </c>
      <c r="C163" s="302">
        <f t="shared" si="4"/>
        <v>0</v>
      </c>
      <c r="D163" s="302">
        <f t="shared" si="4"/>
        <v>0</v>
      </c>
      <c r="E163" s="302">
        <f t="shared" si="4"/>
        <v>0</v>
      </c>
      <c r="F163" s="302">
        <f t="shared" si="4"/>
        <v>0</v>
      </c>
      <c r="G163" s="302">
        <f t="shared" si="4"/>
        <v>0</v>
      </c>
      <c r="H163" s="302">
        <f t="shared" si="4"/>
        <v>0</v>
      </c>
      <c r="I163" s="302">
        <f t="shared" si="4"/>
        <v>0</v>
      </c>
      <c r="J163" s="302">
        <f t="shared" si="4"/>
        <v>0</v>
      </c>
      <c r="K163" s="302">
        <f t="shared" si="4"/>
        <v>0</v>
      </c>
      <c r="L163" s="302">
        <f t="shared" si="4"/>
        <v>0</v>
      </c>
      <c r="M163" s="302">
        <f t="shared" si="4"/>
        <v>0</v>
      </c>
      <c r="N163" s="302">
        <f t="shared" si="4"/>
        <v>0</v>
      </c>
      <c r="O163" s="302">
        <f t="shared" si="4"/>
        <v>0</v>
      </c>
      <c r="P163" s="302">
        <f t="shared" si="4"/>
        <v>0</v>
      </c>
      <c r="Q163" s="302">
        <f t="shared" si="4"/>
        <v>0</v>
      </c>
      <c r="R163" s="302">
        <f t="shared" si="4"/>
        <v>0</v>
      </c>
      <c r="S163" s="302">
        <f t="shared" si="4"/>
        <v>0</v>
      </c>
      <c r="T163" s="302">
        <f t="shared" si="4"/>
        <v>0</v>
      </c>
      <c r="U163" s="302">
        <f t="shared" si="4"/>
        <v>0</v>
      </c>
      <c r="V163" s="302">
        <f t="shared" si="4"/>
        <v>0</v>
      </c>
      <c r="W163" s="302">
        <f t="shared" si="4"/>
        <v>0</v>
      </c>
      <c r="DA163" s="67"/>
    </row>
    <row r="164" spans="1:105" ht="12" customHeight="1" x14ac:dyDescent="0.25">
      <c r="A164" s="202" t="s">
        <v>93</v>
      </c>
      <c r="B164" s="236">
        <f t="shared" ref="B164:W164" si="5">IF(B7=0,0,B7/B$5)</f>
        <v>0</v>
      </c>
      <c r="C164" s="236">
        <f t="shared" si="5"/>
        <v>0</v>
      </c>
      <c r="D164" s="236">
        <f t="shared" si="5"/>
        <v>0</v>
      </c>
      <c r="E164" s="236">
        <f t="shared" si="5"/>
        <v>0</v>
      </c>
      <c r="F164" s="236">
        <f t="shared" si="5"/>
        <v>0</v>
      </c>
      <c r="G164" s="236">
        <f t="shared" si="5"/>
        <v>0</v>
      </c>
      <c r="H164" s="236">
        <f t="shared" si="5"/>
        <v>0</v>
      </c>
      <c r="I164" s="236">
        <f t="shared" si="5"/>
        <v>0</v>
      </c>
      <c r="J164" s="236">
        <f t="shared" si="5"/>
        <v>0</v>
      </c>
      <c r="K164" s="236">
        <f t="shared" si="5"/>
        <v>0</v>
      </c>
      <c r="L164" s="236">
        <f t="shared" si="5"/>
        <v>0</v>
      </c>
      <c r="M164" s="236">
        <f t="shared" si="5"/>
        <v>0</v>
      </c>
      <c r="N164" s="236">
        <f t="shared" si="5"/>
        <v>0</v>
      </c>
      <c r="O164" s="236">
        <f t="shared" si="5"/>
        <v>0</v>
      </c>
      <c r="P164" s="236">
        <f t="shared" si="5"/>
        <v>0</v>
      </c>
      <c r="Q164" s="236">
        <f t="shared" si="5"/>
        <v>0</v>
      </c>
      <c r="R164" s="236">
        <f t="shared" si="5"/>
        <v>0</v>
      </c>
      <c r="S164" s="236">
        <f t="shared" si="5"/>
        <v>0</v>
      </c>
      <c r="T164" s="236">
        <f t="shared" si="5"/>
        <v>0</v>
      </c>
      <c r="U164" s="236">
        <f t="shared" si="5"/>
        <v>0</v>
      </c>
      <c r="V164" s="236">
        <f t="shared" si="5"/>
        <v>0</v>
      </c>
      <c r="W164" s="236">
        <f t="shared" si="5"/>
        <v>0</v>
      </c>
      <c r="DA164" s="174"/>
    </row>
    <row r="165" spans="1:105" ht="12" customHeight="1" x14ac:dyDescent="0.25">
      <c r="A165" s="202" t="s">
        <v>94</v>
      </c>
      <c r="B165" s="236">
        <f t="shared" ref="B165:W165" si="6">IF(B8=0,0,B8/B$5)</f>
        <v>0</v>
      </c>
      <c r="C165" s="236">
        <f t="shared" si="6"/>
        <v>0</v>
      </c>
      <c r="D165" s="236">
        <f t="shared" si="6"/>
        <v>0</v>
      </c>
      <c r="E165" s="236">
        <f t="shared" si="6"/>
        <v>0</v>
      </c>
      <c r="F165" s="236">
        <f t="shared" si="6"/>
        <v>0</v>
      </c>
      <c r="G165" s="236">
        <f t="shared" si="6"/>
        <v>0</v>
      </c>
      <c r="H165" s="236">
        <f t="shared" si="6"/>
        <v>0</v>
      </c>
      <c r="I165" s="236">
        <f t="shared" si="6"/>
        <v>0</v>
      </c>
      <c r="J165" s="236">
        <f t="shared" si="6"/>
        <v>0</v>
      </c>
      <c r="K165" s="236">
        <f t="shared" si="6"/>
        <v>0</v>
      </c>
      <c r="L165" s="236">
        <f t="shared" si="6"/>
        <v>0</v>
      </c>
      <c r="M165" s="236">
        <f t="shared" si="6"/>
        <v>0</v>
      </c>
      <c r="N165" s="236">
        <f t="shared" si="6"/>
        <v>0</v>
      </c>
      <c r="O165" s="236">
        <f t="shared" si="6"/>
        <v>0</v>
      </c>
      <c r="P165" s="236">
        <f t="shared" si="6"/>
        <v>0</v>
      </c>
      <c r="Q165" s="236">
        <f t="shared" si="6"/>
        <v>0</v>
      </c>
      <c r="R165" s="236">
        <f t="shared" si="6"/>
        <v>0</v>
      </c>
      <c r="S165" s="236">
        <f t="shared" si="6"/>
        <v>0</v>
      </c>
      <c r="T165" s="236">
        <f t="shared" si="6"/>
        <v>0</v>
      </c>
      <c r="U165" s="236">
        <f t="shared" si="6"/>
        <v>0</v>
      </c>
      <c r="V165" s="236">
        <f t="shared" si="6"/>
        <v>0</v>
      </c>
      <c r="W165" s="236">
        <f t="shared" si="6"/>
        <v>0</v>
      </c>
      <c r="DA165" s="174"/>
    </row>
    <row r="166" spans="1:105" ht="12" customHeight="1" x14ac:dyDescent="0.25">
      <c r="A166" s="202" t="s">
        <v>95</v>
      </c>
      <c r="B166" s="236">
        <f t="shared" ref="B166:W166" si="7">IF(B9=0,0,B9/B$5)</f>
        <v>0</v>
      </c>
      <c r="C166" s="236">
        <f t="shared" si="7"/>
        <v>0</v>
      </c>
      <c r="D166" s="236">
        <f t="shared" si="7"/>
        <v>0</v>
      </c>
      <c r="E166" s="236">
        <f t="shared" si="7"/>
        <v>0</v>
      </c>
      <c r="F166" s="236">
        <f t="shared" si="7"/>
        <v>0</v>
      </c>
      <c r="G166" s="236">
        <f t="shared" si="7"/>
        <v>0</v>
      </c>
      <c r="H166" s="236">
        <f t="shared" si="7"/>
        <v>0</v>
      </c>
      <c r="I166" s="236">
        <f t="shared" si="7"/>
        <v>0</v>
      </c>
      <c r="J166" s="236">
        <f t="shared" si="7"/>
        <v>0</v>
      </c>
      <c r="K166" s="236">
        <f t="shared" si="7"/>
        <v>0</v>
      </c>
      <c r="L166" s="236">
        <f t="shared" si="7"/>
        <v>0</v>
      </c>
      <c r="M166" s="236">
        <f t="shared" si="7"/>
        <v>0</v>
      </c>
      <c r="N166" s="236">
        <f t="shared" si="7"/>
        <v>0</v>
      </c>
      <c r="O166" s="236">
        <f t="shared" si="7"/>
        <v>0</v>
      </c>
      <c r="P166" s="236">
        <f t="shared" si="7"/>
        <v>0</v>
      </c>
      <c r="Q166" s="236">
        <f t="shared" si="7"/>
        <v>0</v>
      </c>
      <c r="R166" s="236">
        <f t="shared" si="7"/>
        <v>0</v>
      </c>
      <c r="S166" s="236">
        <f t="shared" si="7"/>
        <v>0</v>
      </c>
      <c r="T166" s="236">
        <f t="shared" si="7"/>
        <v>0</v>
      </c>
      <c r="U166" s="236">
        <f t="shared" si="7"/>
        <v>0</v>
      </c>
      <c r="V166" s="236">
        <f t="shared" si="7"/>
        <v>0</v>
      </c>
      <c r="W166" s="236">
        <f t="shared" si="7"/>
        <v>0</v>
      </c>
      <c r="DA166" s="174"/>
    </row>
    <row r="167" spans="1:105" ht="12" customHeight="1" x14ac:dyDescent="0.25">
      <c r="A167" s="56" t="s">
        <v>96</v>
      </c>
      <c r="B167" s="303">
        <f t="shared" ref="B167:W167" si="8">IF(B10=0,0,B10/B$5)</f>
        <v>0</v>
      </c>
      <c r="C167" s="303">
        <f t="shared" si="8"/>
        <v>0</v>
      </c>
      <c r="D167" s="303">
        <f t="shared" si="8"/>
        <v>0</v>
      </c>
      <c r="E167" s="303">
        <f t="shared" si="8"/>
        <v>0</v>
      </c>
      <c r="F167" s="303">
        <f t="shared" si="8"/>
        <v>0</v>
      </c>
      <c r="G167" s="303">
        <f t="shared" si="8"/>
        <v>0</v>
      </c>
      <c r="H167" s="303">
        <f t="shared" si="8"/>
        <v>0</v>
      </c>
      <c r="I167" s="303">
        <f t="shared" si="8"/>
        <v>0</v>
      </c>
      <c r="J167" s="303">
        <f t="shared" si="8"/>
        <v>0</v>
      </c>
      <c r="K167" s="303">
        <f t="shared" si="8"/>
        <v>0</v>
      </c>
      <c r="L167" s="303">
        <f t="shared" si="8"/>
        <v>0</v>
      </c>
      <c r="M167" s="303">
        <f t="shared" si="8"/>
        <v>0</v>
      </c>
      <c r="N167" s="303">
        <f t="shared" si="8"/>
        <v>0</v>
      </c>
      <c r="O167" s="303">
        <f t="shared" si="8"/>
        <v>0</v>
      </c>
      <c r="P167" s="303">
        <f t="shared" si="8"/>
        <v>0</v>
      </c>
      <c r="Q167" s="303">
        <f t="shared" si="8"/>
        <v>0</v>
      </c>
      <c r="R167" s="303">
        <f t="shared" si="8"/>
        <v>0</v>
      </c>
      <c r="S167" s="303">
        <f t="shared" si="8"/>
        <v>0</v>
      </c>
      <c r="T167" s="303">
        <f t="shared" si="8"/>
        <v>0</v>
      </c>
      <c r="U167" s="303">
        <f t="shared" si="8"/>
        <v>0</v>
      </c>
      <c r="V167" s="303">
        <f t="shared" si="8"/>
        <v>0</v>
      </c>
      <c r="W167" s="303">
        <f t="shared" si="8"/>
        <v>0</v>
      </c>
      <c r="DA167" s="68"/>
    </row>
    <row r="168" spans="1:105" ht="12" customHeight="1" x14ac:dyDescent="0.25">
      <c r="A168" s="203" t="s">
        <v>487</v>
      </c>
      <c r="B168" s="304">
        <f t="shared" ref="B168:W168" si="9">IF(B16=0,0,B16/B$5)</f>
        <v>0</v>
      </c>
      <c r="C168" s="304">
        <f t="shared" si="9"/>
        <v>0</v>
      </c>
      <c r="D168" s="304">
        <f t="shared" si="9"/>
        <v>0</v>
      </c>
      <c r="E168" s="304">
        <f t="shared" si="9"/>
        <v>0</v>
      </c>
      <c r="F168" s="304">
        <f t="shared" si="9"/>
        <v>0</v>
      </c>
      <c r="G168" s="304">
        <f t="shared" si="9"/>
        <v>0</v>
      </c>
      <c r="H168" s="304">
        <f t="shared" si="9"/>
        <v>0</v>
      </c>
      <c r="I168" s="304">
        <f t="shared" si="9"/>
        <v>0</v>
      </c>
      <c r="J168" s="304">
        <f t="shared" si="9"/>
        <v>0</v>
      </c>
      <c r="K168" s="304">
        <f t="shared" si="9"/>
        <v>0</v>
      </c>
      <c r="L168" s="304">
        <f t="shared" si="9"/>
        <v>0</v>
      </c>
      <c r="M168" s="304">
        <f t="shared" si="9"/>
        <v>0</v>
      </c>
      <c r="N168" s="304">
        <f t="shared" si="9"/>
        <v>0</v>
      </c>
      <c r="O168" s="304">
        <f t="shared" si="9"/>
        <v>0</v>
      </c>
      <c r="P168" s="304">
        <f t="shared" si="9"/>
        <v>0</v>
      </c>
      <c r="Q168" s="304">
        <f t="shared" si="9"/>
        <v>0</v>
      </c>
      <c r="R168" s="304">
        <f t="shared" si="9"/>
        <v>0</v>
      </c>
      <c r="S168" s="304">
        <f t="shared" si="9"/>
        <v>0</v>
      </c>
      <c r="T168" s="304">
        <f t="shared" si="9"/>
        <v>0</v>
      </c>
      <c r="U168" s="304">
        <f t="shared" si="9"/>
        <v>0</v>
      </c>
      <c r="V168" s="304">
        <f t="shared" si="9"/>
        <v>0</v>
      </c>
      <c r="W168" s="304">
        <f t="shared" si="9"/>
        <v>0</v>
      </c>
      <c r="DA168" s="175"/>
    </row>
    <row r="169" spans="1:105" ht="12" customHeight="1" x14ac:dyDescent="0.25">
      <c r="A169" s="41" t="s">
        <v>499</v>
      </c>
      <c r="B169" s="238">
        <f t="shared" ref="B169:W169" si="10">IF(B27=0,0,B27/B$5)</f>
        <v>0</v>
      </c>
      <c r="C169" s="238">
        <f t="shared" si="10"/>
        <v>0</v>
      </c>
      <c r="D169" s="238">
        <f t="shared" si="10"/>
        <v>0</v>
      </c>
      <c r="E169" s="238">
        <f t="shared" si="10"/>
        <v>0</v>
      </c>
      <c r="F169" s="238">
        <f t="shared" si="10"/>
        <v>0</v>
      </c>
      <c r="G169" s="238">
        <f t="shared" si="10"/>
        <v>0</v>
      </c>
      <c r="H169" s="238">
        <f t="shared" si="10"/>
        <v>0</v>
      </c>
      <c r="I169" s="238">
        <f t="shared" si="10"/>
        <v>0</v>
      </c>
      <c r="J169" s="238">
        <f t="shared" si="10"/>
        <v>0</v>
      </c>
      <c r="K169" s="238">
        <f t="shared" si="10"/>
        <v>0</v>
      </c>
      <c r="L169" s="238">
        <f t="shared" si="10"/>
        <v>0</v>
      </c>
      <c r="M169" s="238">
        <f t="shared" si="10"/>
        <v>0</v>
      </c>
      <c r="N169" s="238">
        <f t="shared" si="10"/>
        <v>0</v>
      </c>
      <c r="O169" s="238">
        <f t="shared" si="10"/>
        <v>0</v>
      </c>
      <c r="P169" s="238">
        <f t="shared" si="10"/>
        <v>0</v>
      </c>
      <c r="Q169" s="238">
        <f t="shared" si="10"/>
        <v>0</v>
      </c>
      <c r="R169" s="238">
        <f t="shared" si="10"/>
        <v>0</v>
      </c>
      <c r="S169" s="238">
        <f t="shared" si="10"/>
        <v>0</v>
      </c>
      <c r="T169" s="238">
        <f t="shared" si="10"/>
        <v>0</v>
      </c>
      <c r="U169" s="238">
        <f t="shared" si="10"/>
        <v>0</v>
      </c>
      <c r="V169" s="238">
        <f t="shared" si="10"/>
        <v>0</v>
      </c>
      <c r="W169" s="238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5">
        <f t="shared" ref="B171:W171" si="11">SUM(B$172:B$177,B$179:B$180,B$182:B$184)</f>
        <v>1.0000000000000004</v>
      </c>
      <c r="C171" s="235">
        <f t="shared" si="11"/>
        <v>0.99999999999999978</v>
      </c>
      <c r="D171" s="235">
        <f t="shared" si="11"/>
        <v>0.99999999999999989</v>
      </c>
      <c r="E171" s="235">
        <f t="shared" si="11"/>
        <v>1</v>
      </c>
      <c r="F171" s="235">
        <f t="shared" si="11"/>
        <v>1</v>
      </c>
      <c r="G171" s="235">
        <f t="shared" si="11"/>
        <v>1</v>
      </c>
      <c r="H171" s="235">
        <f t="shared" si="11"/>
        <v>1</v>
      </c>
      <c r="I171" s="235">
        <f t="shared" si="11"/>
        <v>1.0000000000000002</v>
      </c>
      <c r="J171" s="235">
        <f t="shared" si="11"/>
        <v>1.0000000000000002</v>
      </c>
      <c r="K171" s="235">
        <f t="shared" si="11"/>
        <v>0</v>
      </c>
      <c r="L171" s="235">
        <f t="shared" si="11"/>
        <v>0</v>
      </c>
      <c r="M171" s="235">
        <f t="shared" si="11"/>
        <v>0</v>
      </c>
      <c r="N171" s="235">
        <f t="shared" si="11"/>
        <v>0</v>
      </c>
      <c r="O171" s="235">
        <f t="shared" si="11"/>
        <v>0</v>
      </c>
      <c r="P171" s="235">
        <f t="shared" si="11"/>
        <v>0</v>
      </c>
      <c r="Q171" s="235">
        <f t="shared" si="11"/>
        <v>0</v>
      </c>
      <c r="R171" s="235">
        <f t="shared" si="11"/>
        <v>0</v>
      </c>
      <c r="S171" s="235">
        <f t="shared" si="11"/>
        <v>0</v>
      </c>
      <c r="T171" s="235">
        <f t="shared" si="11"/>
        <v>0</v>
      </c>
      <c r="U171" s="235">
        <f t="shared" si="11"/>
        <v>0</v>
      </c>
      <c r="V171" s="235">
        <f t="shared" si="11"/>
        <v>0</v>
      </c>
      <c r="W171" s="235">
        <f t="shared" si="11"/>
        <v>0</v>
      </c>
      <c r="DA171" s="95"/>
    </row>
    <row r="172" spans="1:105" ht="12" customHeight="1" x14ac:dyDescent="0.25">
      <c r="A172" s="55" t="s">
        <v>92</v>
      </c>
      <c r="B172" s="302">
        <f t="shared" ref="B172:W172" si="12">IF(B$35=0,0,B$35/B$34)</f>
        <v>1.156280769967135E-3</v>
      </c>
      <c r="C172" s="302">
        <f t="shared" si="12"/>
        <v>1.1562807699671397E-3</v>
      </c>
      <c r="D172" s="302">
        <f t="shared" si="12"/>
        <v>1.1562807699666998E-3</v>
      </c>
      <c r="E172" s="302">
        <f t="shared" si="12"/>
        <v>1.1562807699670987E-3</v>
      </c>
      <c r="F172" s="302">
        <f t="shared" si="12"/>
        <v>1.1562807699669073E-3</v>
      </c>
      <c r="G172" s="302">
        <f t="shared" si="12"/>
        <v>1.1562807699679475E-3</v>
      </c>
      <c r="H172" s="302">
        <f t="shared" si="12"/>
        <v>1.156280769967308E-3</v>
      </c>
      <c r="I172" s="302">
        <f t="shared" si="12"/>
        <v>1.1562807699666215E-3</v>
      </c>
      <c r="J172" s="302">
        <f t="shared" si="12"/>
        <v>1.1562807699685878E-3</v>
      </c>
      <c r="K172" s="302">
        <f t="shared" si="12"/>
        <v>0</v>
      </c>
      <c r="L172" s="302">
        <f t="shared" si="12"/>
        <v>0</v>
      </c>
      <c r="M172" s="302">
        <f t="shared" si="12"/>
        <v>0</v>
      </c>
      <c r="N172" s="302">
        <f t="shared" si="12"/>
        <v>0</v>
      </c>
      <c r="O172" s="302">
        <f t="shared" si="12"/>
        <v>0</v>
      </c>
      <c r="P172" s="302">
        <f t="shared" si="12"/>
        <v>0</v>
      </c>
      <c r="Q172" s="302">
        <f t="shared" si="12"/>
        <v>0</v>
      </c>
      <c r="R172" s="302">
        <f t="shared" si="12"/>
        <v>0</v>
      </c>
      <c r="S172" s="302">
        <f t="shared" si="12"/>
        <v>0</v>
      </c>
      <c r="T172" s="302">
        <f t="shared" si="12"/>
        <v>0</v>
      </c>
      <c r="U172" s="302">
        <f t="shared" si="12"/>
        <v>0</v>
      </c>
      <c r="V172" s="302">
        <f t="shared" si="12"/>
        <v>0</v>
      </c>
      <c r="W172" s="302">
        <f t="shared" si="12"/>
        <v>0</v>
      </c>
      <c r="DA172" s="67"/>
    </row>
    <row r="173" spans="1:105" ht="12" customHeight="1" x14ac:dyDescent="0.25">
      <c r="A173" s="202" t="s">
        <v>93</v>
      </c>
      <c r="B173" s="236">
        <f t="shared" ref="B173:W173" si="13">IF(B$36=0,0,B$36/B$34)</f>
        <v>5.3735398516047443E-4</v>
      </c>
      <c r="C173" s="236">
        <f t="shared" si="13"/>
        <v>5.373539851604767E-4</v>
      </c>
      <c r="D173" s="236">
        <f t="shared" si="13"/>
        <v>5.3735398516027212E-4</v>
      </c>
      <c r="E173" s="236">
        <f t="shared" si="13"/>
        <v>5.3735398516045751E-4</v>
      </c>
      <c r="F173" s="236">
        <f t="shared" si="13"/>
        <v>5.3735398516036861E-4</v>
      </c>
      <c r="G173" s="236">
        <f t="shared" si="13"/>
        <v>5.3735398516085206E-4</v>
      </c>
      <c r="H173" s="236">
        <f t="shared" si="13"/>
        <v>5.3735398516055477E-4</v>
      </c>
      <c r="I173" s="236">
        <f t="shared" si="13"/>
        <v>5.3735398516023569E-4</v>
      </c>
      <c r="J173" s="236">
        <f t="shared" si="13"/>
        <v>5.3735398516114945E-4</v>
      </c>
      <c r="K173" s="236">
        <f t="shared" si="13"/>
        <v>0</v>
      </c>
      <c r="L173" s="236">
        <f t="shared" si="13"/>
        <v>0</v>
      </c>
      <c r="M173" s="236">
        <f t="shared" si="13"/>
        <v>0</v>
      </c>
      <c r="N173" s="236">
        <f t="shared" si="13"/>
        <v>0</v>
      </c>
      <c r="O173" s="236">
        <f t="shared" si="13"/>
        <v>0</v>
      </c>
      <c r="P173" s="236">
        <f t="shared" si="13"/>
        <v>0</v>
      </c>
      <c r="Q173" s="236">
        <f t="shared" si="13"/>
        <v>0</v>
      </c>
      <c r="R173" s="236">
        <f t="shared" si="13"/>
        <v>0</v>
      </c>
      <c r="S173" s="236">
        <f t="shared" si="13"/>
        <v>0</v>
      </c>
      <c r="T173" s="236">
        <f t="shared" si="13"/>
        <v>0</v>
      </c>
      <c r="U173" s="236">
        <f t="shared" si="13"/>
        <v>0</v>
      </c>
      <c r="V173" s="236">
        <f t="shared" si="13"/>
        <v>0</v>
      </c>
      <c r="W173" s="236">
        <f t="shared" si="13"/>
        <v>0</v>
      </c>
      <c r="DA173" s="174"/>
    </row>
    <row r="174" spans="1:105" ht="12" customHeight="1" x14ac:dyDescent="0.25">
      <c r="A174" s="202" t="s">
        <v>94</v>
      </c>
      <c r="B174" s="236">
        <f t="shared" ref="B174:W174" si="14">IF(B$37=0,0,B$37/B$34)</f>
        <v>1.5757905007648315E-2</v>
      </c>
      <c r="C174" s="236">
        <f t="shared" si="14"/>
        <v>1.5757905007648378E-2</v>
      </c>
      <c r="D174" s="236">
        <f t="shared" si="14"/>
        <v>1.5757905007642382E-2</v>
      </c>
      <c r="E174" s="236">
        <f t="shared" si="14"/>
        <v>1.5757905007647822E-2</v>
      </c>
      <c r="F174" s="236">
        <f t="shared" si="14"/>
        <v>1.5757905007645213E-2</v>
      </c>
      <c r="G174" s="236">
        <f t="shared" si="14"/>
        <v>1.5757905007659383E-2</v>
      </c>
      <c r="H174" s="236">
        <f t="shared" si="14"/>
        <v>1.5757905007650674E-2</v>
      </c>
      <c r="I174" s="236">
        <f t="shared" si="14"/>
        <v>1.5757905007641321E-2</v>
      </c>
      <c r="J174" s="236">
        <f t="shared" si="14"/>
        <v>1.5757905007668119E-2</v>
      </c>
      <c r="K174" s="236">
        <f t="shared" si="14"/>
        <v>0</v>
      </c>
      <c r="L174" s="236">
        <f t="shared" si="14"/>
        <v>0</v>
      </c>
      <c r="M174" s="236">
        <f t="shared" si="14"/>
        <v>0</v>
      </c>
      <c r="N174" s="236">
        <f t="shared" si="14"/>
        <v>0</v>
      </c>
      <c r="O174" s="236">
        <f t="shared" si="14"/>
        <v>0</v>
      </c>
      <c r="P174" s="236">
        <f t="shared" si="14"/>
        <v>0</v>
      </c>
      <c r="Q174" s="236">
        <f t="shared" si="14"/>
        <v>0</v>
      </c>
      <c r="R174" s="236">
        <f t="shared" si="14"/>
        <v>0</v>
      </c>
      <c r="S174" s="236">
        <f t="shared" si="14"/>
        <v>0</v>
      </c>
      <c r="T174" s="236">
        <f t="shared" si="14"/>
        <v>0</v>
      </c>
      <c r="U174" s="236">
        <f t="shared" si="14"/>
        <v>0</v>
      </c>
      <c r="V174" s="236">
        <f t="shared" si="14"/>
        <v>0</v>
      </c>
      <c r="W174" s="236">
        <f t="shared" si="14"/>
        <v>0</v>
      </c>
      <c r="DA174" s="174"/>
    </row>
    <row r="175" spans="1:105" ht="12" customHeight="1" x14ac:dyDescent="0.25">
      <c r="A175" s="202" t="s">
        <v>95</v>
      </c>
      <c r="B175" s="236">
        <f t="shared" ref="B175:W175" si="15">IF(B$38=0,0,B$38/B$34)</f>
        <v>3.8542692332237837E-4</v>
      </c>
      <c r="C175" s="236">
        <f t="shared" si="15"/>
        <v>3.8542692332237984E-4</v>
      </c>
      <c r="D175" s="236">
        <f t="shared" si="15"/>
        <v>3.8542692332223309E-4</v>
      </c>
      <c r="E175" s="236">
        <f t="shared" si="15"/>
        <v>3.8542692332236617E-4</v>
      </c>
      <c r="F175" s="236">
        <f t="shared" si="15"/>
        <v>3.8542692332230232E-4</v>
      </c>
      <c r="G175" s="236">
        <f t="shared" si="15"/>
        <v>3.8542692332264904E-4</v>
      </c>
      <c r="H175" s="236">
        <f t="shared" si="15"/>
        <v>3.8542692332243589E-4</v>
      </c>
      <c r="I175" s="236">
        <f t="shared" si="15"/>
        <v>3.8542692332220707E-4</v>
      </c>
      <c r="J175" s="236">
        <f t="shared" si="15"/>
        <v>3.8542692332286241E-4</v>
      </c>
      <c r="K175" s="236">
        <f t="shared" si="15"/>
        <v>0</v>
      </c>
      <c r="L175" s="236">
        <f t="shared" si="15"/>
        <v>0</v>
      </c>
      <c r="M175" s="236">
        <f t="shared" si="15"/>
        <v>0</v>
      </c>
      <c r="N175" s="236">
        <f t="shared" si="15"/>
        <v>0</v>
      </c>
      <c r="O175" s="236">
        <f t="shared" si="15"/>
        <v>0</v>
      </c>
      <c r="P175" s="236">
        <f t="shared" si="15"/>
        <v>0</v>
      </c>
      <c r="Q175" s="236">
        <f t="shared" si="15"/>
        <v>0</v>
      </c>
      <c r="R175" s="236">
        <f t="shared" si="15"/>
        <v>0</v>
      </c>
      <c r="S175" s="236">
        <f t="shared" si="15"/>
        <v>0</v>
      </c>
      <c r="T175" s="236">
        <f t="shared" si="15"/>
        <v>0</v>
      </c>
      <c r="U175" s="236">
        <f t="shared" si="15"/>
        <v>0</v>
      </c>
      <c r="V175" s="236">
        <f t="shared" si="15"/>
        <v>0</v>
      </c>
      <c r="W175" s="236">
        <f t="shared" si="15"/>
        <v>0</v>
      </c>
      <c r="DA175" s="174"/>
    </row>
    <row r="176" spans="1:105" ht="12" customHeight="1" x14ac:dyDescent="0.25">
      <c r="A176" s="56" t="s">
        <v>96</v>
      </c>
      <c r="B176" s="303">
        <f t="shared" ref="B176:W176" si="16">IF(B$39=0,0,B$39/B$34)</f>
        <v>1.950373681460698E-3</v>
      </c>
      <c r="C176" s="303">
        <f t="shared" si="16"/>
        <v>1.9413666942286318E-3</v>
      </c>
      <c r="D176" s="303">
        <f t="shared" si="16"/>
        <v>1.9392125372555938E-3</v>
      </c>
      <c r="E176" s="303">
        <f t="shared" si="16"/>
        <v>1.9334725434205255E-3</v>
      </c>
      <c r="F176" s="303">
        <f t="shared" si="16"/>
        <v>1.9427944493159005E-3</v>
      </c>
      <c r="G176" s="303">
        <f t="shared" si="16"/>
        <v>1.9497122790580761E-3</v>
      </c>
      <c r="H176" s="303">
        <f t="shared" si="16"/>
        <v>1.9574505911694744E-3</v>
      </c>
      <c r="I176" s="303">
        <f t="shared" si="16"/>
        <v>1.9554772154736556E-3</v>
      </c>
      <c r="J176" s="303">
        <f t="shared" si="16"/>
        <v>1.9572189038494364E-3</v>
      </c>
      <c r="K176" s="303">
        <f t="shared" si="16"/>
        <v>0</v>
      </c>
      <c r="L176" s="303">
        <f t="shared" si="16"/>
        <v>0</v>
      </c>
      <c r="M176" s="303">
        <f t="shared" si="16"/>
        <v>0</v>
      </c>
      <c r="N176" s="303">
        <f t="shared" si="16"/>
        <v>0</v>
      </c>
      <c r="O176" s="303">
        <f t="shared" si="16"/>
        <v>0</v>
      </c>
      <c r="P176" s="303">
        <f t="shared" si="16"/>
        <v>0</v>
      </c>
      <c r="Q176" s="303">
        <f t="shared" si="16"/>
        <v>0</v>
      </c>
      <c r="R176" s="303">
        <f t="shared" si="16"/>
        <v>0</v>
      </c>
      <c r="S176" s="303">
        <f t="shared" si="16"/>
        <v>0</v>
      </c>
      <c r="T176" s="303">
        <f t="shared" si="16"/>
        <v>0</v>
      </c>
      <c r="U176" s="303">
        <f t="shared" si="16"/>
        <v>0</v>
      </c>
      <c r="V176" s="303">
        <f t="shared" si="16"/>
        <v>0</v>
      </c>
      <c r="W176" s="303">
        <f t="shared" si="16"/>
        <v>0</v>
      </c>
      <c r="DA176" s="68"/>
    </row>
    <row r="177" spans="1:105" ht="12" customHeight="1" x14ac:dyDescent="0.25">
      <c r="A177" s="203" t="s">
        <v>517</v>
      </c>
      <c r="B177" s="304">
        <f t="shared" ref="B177:W177" si="17">IF(B$45=0,0,B$45/B$34)</f>
        <v>0.81903130771494614</v>
      </c>
      <c r="C177" s="304">
        <f t="shared" si="17"/>
        <v>0.81604918271455018</v>
      </c>
      <c r="D177" s="304">
        <f t="shared" si="17"/>
        <v>0.81225549867120383</v>
      </c>
      <c r="E177" s="304">
        <f t="shared" si="17"/>
        <v>0.81253298444900002</v>
      </c>
      <c r="F177" s="304">
        <f t="shared" si="17"/>
        <v>0.82049824368122393</v>
      </c>
      <c r="G177" s="304">
        <f t="shared" si="17"/>
        <v>0.81694677651060876</v>
      </c>
      <c r="H177" s="304">
        <f t="shared" si="17"/>
        <v>0.82137586053667122</v>
      </c>
      <c r="I177" s="304">
        <f t="shared" si="17"/>
        <v>0.8221219463867514</v>
      </c>
      <c r="J177" s="304">
        <f t="shared" si="17"/>
        <v>0.81851256957952734</v>
      </c>
      <c r="K177" s="304">
        <f t="shared" si="17"/>
        <v>0</v>
      </c>
      <c r="L177" s="304">
        <f t="shared" si="17"/>
        <v>0</v>
      </c>
      <c r="M177" s="304">
        <f t="shared" si="17"/>
        <v>0</v>
      </c>
      <c r="N177" s="304">
        <f t="shared" si="17"/>
        <v>0</v>
      </c>
      <c r="O177" s="304">
        <f t="shared" si="17"/>
        <v>0</v>
      </c>
      <c r="P177" s="304">
        <f t="shared" si="17"/>
        <v>0</v>
      </c>
      <c r="Q177" s="304">
        <f t="shared" si="17"/>
        <v>0</v>
      </c>
      <c r="R177" s="304">
        <f t="shared" si="17"/>
        <v>0</v>
      </c>
      <c r="S177" s="304">
        <f t="shared" si="17"/>
        <v>0</v>
      </c>
      <c r="T177" s="304">
        <f t="shared" si="17"/>
        <v>0</v>
      </c>
      <c r="U177" s="304">
        <f t="shared" si="17"/>
        <v>0</v>
      </c>
      <c r="V177" s="304">
        <f t="shared" si="17"/>
        <v>0</v>
      </c>
      <c r="W177" s="304">
        <f t="shared" si="17"/>
        <v>0</v>
      </c>
      <c r="DA177" s="175"/>
    </row>
    <row r="178" spans="1:105" ht="12" customHeight="1" x14ac:dyDescent="0.25">
      <c r="A178" s="203" t="s">
        <v>519</v>
      </c>
      <c r="B178" s="304">
        <f t="shared" ref="B178:W178" si="18">IF(B$46=0,0,B$46/B$34)</f>
        <v>0.1049185590156725</v>
      </c>
      <c r="C178" s="304">
        <f t="shared" si="18"/>
        <v>0.10444310980204694</v>
      </c>
      <c r="D178" s="304">
        <f t="shared" si="18"/>
        <v>0.10424835729063799</v>
      </c>
      <c r="E178" s="304">
        <f t="shared" si="18"/>
        <v>0.10385805473390743</v>
      </c>
      <c r="F178" s="304">
        <f t="shared" si="18"/>
        <v>0.10435655233690742</v>
      </c>
      <c r="G178" s="304">
        <f t="shared" si="18"/>
        <v>0.10475710862264714</v>
      </c>
      <c r="H178" s="304">
        <f t="shared" si="18"/>
        <v>0.10515399562619823</v>
      </c>
      <c r="I178" s="304">
        <f t="shared" si="18"/>
        <v>0.10491795270546478</v>
      </c>
      <c r="J178" s="304">
        <f t="shared" si="18"/>
        <v>0.10502137185959796</v>
      </c>
      <c r="K178" s="304">
        <f t="shared" si="18"/>
        <v>0</v>
      </c>
      <c r="L178" s="304">
        <f t="shared" si="18"/>
        <v>0</v>
      </c>
      <c r="M178" s="304">
        <f t="shared" si="18"/>
        <v>0</v>
      </c>
      <c r="N178" s="304">
        <f t="shared" si="18"/>
        <v>0</v>
      </c>
      <c r="O178" s="304">
        <f t="shared" si="18"/>
        <v>0</v>
      </c>
      <c r="P178" s="304">
        <f t="shared" si="18"/>
        <v>0</v>
      </c>
      <c r="Q178" s="304">
        <f t="shared" si="18"/>
        <v>0</v>
      </c>
      <c r="R178" s="304">
        <f t="shared" si="18"/>
        <v>0</v>
      </c>
      <c r="S178" s="304">
        <f t="shared" si="18"/>
        <v>0</v>
      </c>
      <c r="T178" s="304">
        <f t="shared" si="18"/>
        <v>0</v>
      </c>
      <c r="U178" s="304">
        <f t="shared" si="18"/>
        <v>0</v>
      </c>
      <c r="V178" s="304">
        <f t="shared" si="18"/>
        <v>0</v>
      </c>
      <c r="W178" s="304">
        <f t="shared" si="18"/>
        <v>0</v>
      </c>
      <c r="DA178" s="175"/>
    </row>
    <row r="179" spans="1:105" ht="12" customHeight="1" x14ac:dyDescent="0.25">
      <c r="A179" s="62" t="s">
        <v>521</v>
      </c>
      <c r="B179" s="305">
        <f t="shared" ref="B179:W179" si="19">IF(B$47=0,0,B$47/B$34)</f>
        <v>4.1883012287521837E-2</v>
      </c>
      <c r="C179" s="305">
        <f t="shared" si="19"/>
        <v>4.0950344907449573E-2</v>
      </c>
      <c r="D179" s="305">
        <f t="shared" si="19"/>
        <v>4.1072035788324808E-2</v>
      </c>
      <c r="E179" s="305">
        <f t="shared" si="19"/>
        <v>4.0989774277687858E-2</v>
      </c>
      <c r="F179" s="305">
        <f t="shared" si="19"/>
        <v>4.2390530812146547E-2</v>
      </c>
      <c r="G179" s="305">
        <f t="shared" si="19"/>
        <v>4.4222644267521226E-2</v>
      </c>
      <c r="H179" s="305">
        <f t="shared" si="19"/>
        <v>4.4938584024287534E-2</v>
      </c>
      <c r="I179" s="305">
        <f t="shared" si="19"/>
        <v>4.3542538602799302E-2</v>
      </c>
      <c r="J179" s="305">
        <f t="shared" si="19"/>
        <v>4.7478147096897662E-2</v>
      </c>
      <c r="K179" s="305">
        <f t="shared" si="19"/>
        <v>0</v>
      </c>
      <c r="L179" s="305">
        <f t="shared" si="19"/>
        <v>0</v>
      </c>
      <c r="M179" s="305">
        <f t="shared" si="19"/>
        <v>0</v>
      </c>
      <c r="N179" s="305">
        <f t="shared" si="19"/>
        <v>0</v>
      </c>
      <c r="O179" s="305">
        <f t="shared" si="19"/>
        <v>0</v>
      </c>
      <c r="P179" s="305">
        <f t="shared" si="19"/>
        <v>0</v>
      </c>
      <c r="Q179" s="305">
        <f t="shared" si="19"/>
        <v>0</v>
      </c>
      <c r="R179" s="305">
        <f t="shared" si="19"/>
        <v>0</v>
      </c>
      <c r="S179" s="305">
        <f t="shared" si="19"/>
        <v>0</v>
      </c>
      <c r="T179" s="305">
        <f t="shared" si="19"/>
        <v>0</v>
      </c>
      <c r="U179" s="305">
        <f t="shared" si="19"/>
        <v>0</v>
      </c>
      <c r="V179" s="305">
        <f t="shared" si="19"/>
        <v>0</v>
      </c>
      <c r="W179" s="305">
        <f t="shared" si="19"/>
        <v>0</v>
      </c>
      <c r="DA179" s="72"/>
    </row>
    <row r="180" spans="1:105" ht="12" customHeight="1" x14ac:dyDescent="0.25">
      <c r="A180" s="62" t="s">
        <v>527</v>
      </c>
      <c r="B180" s="305">
        <f t="shared" ref="B180:W180" si="20">IF(B$52=0,0,B$52/B$34)</f>
        <v>6.3035546728150663E-2</v>
      </c>
      <c r="C180" s="305">
        <f t="shared" si="20"/>
        <v>6.3492764894597362E-2</v>
      </c>
      <c r="D180" s="305">
        <f t="shared" si="20"/>
        <v>6.3176321502313171E-2</v>
      </c>
      <c r="E180" s="305">
        <f t="shared" si="20"/>
        <v>6.2868280456219561E-2</v>
      </c>
      <c r="F180" s="305">
        <f t="shared" si="20"/>
        <v>6.1966021524760877E-2</v>
      </c>
      <c r="G180" s="305">
        <f t="shared" si="20"/>
        <v>6.0534464355125918E-2</v>
      </c>
      <c r="H180" s="305">
        <f t="shared" si="20"/>
        <v>6.0215411601910705E-2</v>
      </c>
      <c r="I180" s="305">
        <f t="shared" si="20"/>
        <v>6.1375414102665476E-2</v>
      </c>
      <c r="J180" s="305">
        <f t="shared" si="20"/>
        <v>5.7543224762700303E-2</v>
      </c>
      <c r="K180" s="305">
        <f t="shared" si="20"/>
        <v>0</v>
      </c>
      <c r="L180" s="305">
        <f t="shared" si="20"/>
        <v>0</v>
      </c>
      <c r="M180" s="305">
        <f t="shared" si="20"/>
        <v>0</v>
      </c>
      <c r="N180" s="305">
        <f t="shared" si="20"/>
        <v>0</v>
      </c>
      <c r="O180" s="305">
        <f t="shared" si="20"/>
        <v>0</v>
      </c>
      <c r="P180" s="305">
        <f t="shared" si="20"/>
        <v>0</v>
      </c>
      <c r="Q180" s="305">
        <f t="shared" si="20"/>
        <v>0</v>
      </c>
      <c r="R180" s="305">
        <f t="shared" si="20"/>
        <v>0</v>
      </c>
      <c r="S180" s="305">
        <f t="shared" si="20"/>
        <v>0</v>
      </c>
      <c r="T180" s="305">
        <f t="shared" si="20"/>
        <v>0</v>
      </c>
      <c r="U180" s="305">
        <f t="shared" si="20"/>
        <v>0</v>
      </c>
      <c r="V180" s="305">
        <f t="shared" si="20"/>
        <v>0</v>
      </c>
      <c r="W180" s="305">
        <f t="shared" si="20"/>
        <v>0</v>
      </c>
      <c r="DA180" s="72"/>
    </row>
    <row r="181" spans="1:105" ht="12" customHeight="1" x14ac:dyDescent="0.25">
      <c r="A181" s="203" t="s">
        <v>529</v>
      </c>
      <c r="B181" s="304">
        <f t="shared" ref="B181:W181" si="21">IF(B$53=0,0,B$53/B$34)</f>
        <v>5.6262792901822727E-2</v>
      </c>
      <c r="C181" s="304">
        <f t="shared" si="21"/>
        <v>5.9729374103075709E-2</v>
      </c>
      <c r="D181" s="304">
        <f t="shared" si="21"/>
        <v>6.3719964814810987E-2</v>
      </c>
      <c r="E181" s="304">
        <f t="shared" si="21"/>
        <v>6.3838521587574401E-2</v>
      </c>
      <c r="F181" s="304">
        <f t="shared" si="21"/>
        <v>5.5365442846458141E-2</v>
      </c>
      <c r="G181" s="304">
        <f t="shared" si="21"/>
        <v>5.8509435901575306E-2</v>
      </c>
      <c r="H181" s="304">
        <f t="shared" si="21"/>
        <v>5.367572655986011E-2</v>
      </c>
      <c r="I181" s="304">
        <f t="shared" si="21"/>
        <v>5.3167657006219886E-2</v>
      </c>
      <c r="J181" s="304">
        <f t="shared" si="21"/>
        <v>5.6671872970904778E-2</v>
      </c>
      <c r="K181" s="304">
        <f t="shared" si="21"/>
        <v>0</v>
      </c>
      <c r="L181" s="304">
        <f t="shared" si="21"/>
        <v>0</v>
      </c>
      <c r="M181" s="304">
        <f t="shared" si="21"/>
        <v>0</v>
      </c>
      <c r="N181" s="304">
        <f t="shared" si="21"/>
        <v>0</v>
      </c>
      <c r="O181" s="304">
        <f t="shared" si="21"/>
        <v>0</v>
      </c>
      <c r="P181" s="304">
        <f t="shared" si="21"/>
        <v>0</v>
      </c>
      <c r="Q181" s="304">
        <f t="shared" si="21"/>
        <v>0</v>
      </c>
      <c r="R181" s="304">
        <f t="shared" si="21"/>
        <v>0</v>
      </c>
      <c r="S181" s="304">
        <f t="shared" si="21"/>
        <v>0</v>
      </c>
      <c r="T181" s="304">
        <f t="shared" si="21"/>
        <v>0</v>
      </c>
      <c r="U181" s="304">
        <f t="shared" si="21"/>
        <v>0</v>
      </c>
      <c r="V181" s="304">
        <f t="shared" si="21"/>
        <v>0</v>
      </c>
      <c r="W181" s="304">
        <f t="shared" si="21"/>
        <v>0</v>
      </c>
      <c r="DA181" s="175"/>
    </row>
    <row r="182" spans="1:105" ht="12" customHeight="1" x14ac:dyDescent="0.25">
      <c r="A182" s="62" t="s">
        <v>530</v>
      </c>
      <c r="B182" s="305">
        <f t="shared" ref="B182:W182" si="22">IF(B$54=0,0,B$54/B$34)</f>
        <v>4.8726901940452398E-3</v>
      </c>
      <c r="C182" s="305">
        <f t="shared" si="22"/>
        <v>4.7950253359316164E-3</v>
      </c>
      <c r="D182" s="305">
        <f t="shared" si="22"/>
        <v>4.8732914152614208E-3</v>
      </c>
      <c r="E182" s="305">
        <f t="shared" si="22"/>
        <v>4.9302779976254946E-3</v>
      </c>
      <c r="F182" s="305">
        <f t="shared" si="22"/>
        <v>5.0551599856091577E-3</v>
      </c>
      <c r="G182" s="305">
        <f t="shared" si="22"/>
        <v>5.2605779236048226E-3</v>
      </c>
      <c r="H182" s="305">
        <f t="shared" si="22"/>
        <v>5.3376199015121731E-3</v>
      </c>
      <c r="I182" s="305">
        <f t="shared" si="22"/>
        <v>5.2845449621492799E-3</v>
      </c>
      <c r="J182" s="305">
        <f t="shared" si="22"/>
        <v>5.7593517108114412E-3</v>
      </c>
      <c r="K182" s="305">
        <f t="shared" si="22"/>
        <v>0</v>
      </c>
      <c r="L182" s="305">
        <f t="shared" si="22"/>
        <v>0</v>
      </c>
      <c r="M182" s="305">
        <f t="shared" si="22"/>
        <v>0</v>
      </c>
      <c r="N182" s="305">
        <f t="shared" si="22"/>
        <v>0</v>
      </c>
      <c r="O182" s="305">
        <f t="shared" si="22"/>
        <v>0</v>
      </c>
      <c r="P182" s="305">
        <f t="shared" si="22"/>
        <v>0</v>
      </c>
      <c r="Q182" s="305">
        <f t="shared" si="22"/>
        <v>0</v>
      </c>
      <c r="R182" s="305">
        <f t="shared" si="22"/>
        <v>0</v>
      </c>
      <c r="S182" s="305">
        <f t="shared" si="22"/>
        <v>0</v>
      </c>
      <c r="T182" s="305">
        <f t="shared" si="22"/>
        <v>0</v>
      </c>
      <c r="U182" s="305">
        <f t="shared" si="22"/>
        <v>0</v>
      </c>
      <c r="V182" s="305">
        <f t="shared" si="22"/>
        <v>0</v>
      </c>
      <c r="W182" s="305">
        <f t="shared" si="22"/>
        <v>0</v>
      </c>
      <c r="DA182" s="72"/>
    </row>
    <row r="183" spans="1:105" ht="12" customHeight="1" x14ac:dyDescent="0.25">
      <c r="A183" s="62" t="s">
        <v>535</v>
      </c>
      <c r="B183" s="305">
        <f t="shared" ref="B183:W183" si="23">IF(B$58=0,0,B$58/B$34)</f>
        <v>4.3349102427761237E-2</v>
      </c>
      <c r="C183" s="305">
        <f t="shared" si="23"/>
        <v>4.6815683629014171E-2</v>
      </c>
      <c r="D183" s="305">
        <f t="shared" si="23"/>
        <v>5.0806274340754368E-2</v>
      </c>
      <c r="E183" s="305">
        <f t="shared" si="23"/>
        <v>5.0924831113513314E-2</v>
      </c>
      <c r="F183" s="305">
        <f t="shared" si="23"/>
        <v>4.245175237239919E-2</v>
      </c>
      <c r="G183" s="305">
        <f t="shared" si="23"/>
        <v>4.559574542750474E-2</v>
      </c>
      <c r="H183" s="305">
        <f t="shared" si="23"/>
        <v>4.0762036085796684E-2</v>
      </c>
      <c r="I183" s="305">
        <f t="shared" si="23"/>
        <v>4.0253966532164134E-2</v>
      </c>
      <c r="J183" s="305">
        <f t="shared" si="23"/>
        <v>4.3758182496827058E-2</v>
      </c>
      <c r="K183" s="305">
        <f t="shared" si="23"/>
        <v>0</v>
      </c>
      <c r="L183" s="305">
        <f t="shared" si="23"/>
        <v>0</v>
      </c>
      <c r="M183" s="305">
        <f t="shared" si="23"/>
        <v>0</v>
      </c>
      <c r="N183" s="305">
        <f t="shared" si="23"/>
        <v>0</v>
      </c>
      <c r="O183" s="305">
        <f t="shared" si="23"/>
        <v>0</v>
      </c>
      <c r="P183" s="305">
        <f t="shared" si="23"/>
        <v>0</v>
      </c>
      <c r="Q183" s="305">
        <f t="shared" si="23"/>
        <v>0</v>
      </c>
      <c r="R183" s="305">
        <f t="shared" si="23"/>
        <v>0</v>
      </c>
      <c r="S183" s="305">
        <f t="shared" si="23"/>
        <v>0</v>
      </c>
      <c r="T183" s="305">
        <f t="shared" si="23"/>
        <v>0</v>
      </c>
      <c r="U183" s="305">
        <f t="shared" si="23"/>
        <v>0</v>
      </c>
      <c r="V183" s="305">
        <f t="shared" si="23"/>
        <v>0</v>
      </c>
      <c r="W183" s="305">
        <f t="shared" si="23"/>
        <v>0</v>
      </c>
      <c r="DA183" s="72"/>
    </row>
    <row r="184" spans="1:105" ht="12" customHeight="1" x14ac:dyDescent="0.25">
      <c r="A184" s="63" t="s">
        <v>547</v>
      </c>
      <c r="B184" s="306">
        <f t="shared" ref="B184:W184" si="24">IF(B$69=0,0,B$69/B$34)</f>
        <v>8.0410002800162562E-3</v>
      </c>
      <c r="C184" s="306">
        <f t="shared" si="24"/>
        <v>8.1186651381299248E-3</v>
      </c>
      <c r="D184" s="306">
        <f t="shared" si="24"/>
        <v>8.040399058795205E-3</v>
      </c>
      <c r="E184" s="306">
        <f t="shared" si="24"/>
        <v>7.9834124764355894E-3</v>
      </c>
      <c r="F184" s="306">
        <f t="shared" si="24"/>
        <v>7.8585304884497918E-3</v>
      </c>
      <c r="G184" s="306">
        <f t="shared" si="24"/>
        <v>7.6531125504657391E-3</v>
      </c>
      <c r="H184" s="306">
        <f t="shared" si="24"/>
        <v>7.5760705725512528E-3</v>
      </c>
      <c r="I184" s="306">
        <f t="shared" si="24"/>
        <v>7.6291455119064759E-3</v>
      </c>
      <c r="J184" s="306">
        <f t="shared" si="24"/>
        <v>7.1543387632662745E-3</v>
      </c>
      <c r="K184" s="306">
        <f t="shared" si="24"/>
        <v>0</v>
      </c>
      <c r="L184" s="306">
        <f t="shared" si="24"/>
        <v>0</v>
      </c>
      <c r="M184" s="306">
        <f t="shared" si="24"/>
        <v>0</v>
      </c>
      <c r="N184" s="306">
        <f t="shared" si="24"/>
        <v>0</v>
      </c>
      <c r="O184" s="306">
        <f t="shared" si="24"/>
        <v>0</v>
      </c>
      <c r="P184" s="306">
        <f t="shared" si="24"/>
        <v>0</v>
      </c>
      <c r="Q184" s="306">
        <f t="shared" si="24"/>
        <v>0</v>
      </c>
      <c r="R184" s="306">
        <f t="shared" si="24"/>
        <v>0</v>
      </c>
      <c r="S184" s="306">
        <f t="shared" si="24"/>
        <v>0</v>
      </c>
      <c r="T184" s="306">
        <f t="shared" si="24"/>
        <v>0</v>
      </c>
      <c r="U184" s="306">
        <f t="shared" si="24"/>
        <v>0</v>
      </c>
      <c r="V184" s="306">
        <f t="shared" si="24"/>
        <v>0</v>
      </c>
      <c r="W184" s="306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5">
        <f t="shared" ref="B187:W187" si="25">SUM(B$188:B$193,B$197:B$198,B$200:B$202)</f>
        <v>0.99999999999999978</v>
      </c>
      <c r="C187" s="235">
        <f t="shared" si="25"/>
        <v>1</v>
      </c>
      <c r="D187" s="235">
        <f t="shared" si="25"/>
        <v>1</v>
      </c>
      <c r="E187" s="235">
        <f t="shared" si="25"/>
        <v>1</v>
      </c>
      <c r="F187" s="235">
        <f t="shared" si="25"/>
        <v>1</v>
      </c>
      <c r="G187" s="235">
        <f t="shared" si="25"/>
        <v>1</v>
      </c>
      <c r="H187" s="235">
        <f t="shared" si="25"/>
        <v>1</v>
      </c>
      <c r="I187" s="235">
        <f t="shared" si="25"/>
        <v>1</v>
      </c>
      <c r="J187" s="235">
        <f t="shared" si="25"/>
        <v>0.99999999999999978</v>
      </c>
      <c r="K187" s="235">
        <f t="shared" si="25"/>
        <v>1</v>
      </c>
      <c r="L187" s="235">
        <f t="shared" si="25"/>
        <v>1</v>
      </c>
      <c r="M187" s="235">
        <f t="shared" si="25"/>
        <v>1.0000000000000002</v>
      </c>
      <c r="N187" s="235">
        <f t="shared" si="25"/>
        <v>0.99999999999999989</v>
      </c>
      <c r="O187" s="235">
        <f t="shared" si="25"/>
        <v>0.99999999999999989</v>
      </c>
      <c r="P187" s="235">
        <f t="shared" si="25"/>
        <v>1</v>
      </c>
      <c r="Q187" s="235">
        <f t="shared" si="25"/>
        <v>0.99999999999999989</v>
      </c>
      <c r="R187" s="235">
        <f t="shared" si="25"/>
        <v>1</v>
      </c>
      <c r="S187" s="235">
        <f t="shared" si="25"/>
        <v>1</v>
      </c>
      <c r="T187" s="235">
        <f t="shared" si="25"/>
        <v>1</v>
      </c>
      <c r="U187" s="235">
        <f t="shared" si="25"/>
        <v>1</v>
      </c>
      <c r="V187" s="235">
        <f t="shared" si="25"/>
        <v>0.99999999999999989</v>
      </c>
      <c r="W187" s="235">
        <f t="shared" si="25"/>
        <v>1.0000000000000002</v>
      </c>
      <c r="DA187" s="95"/>
    </row>
    <row r="188" spans="1:105" ht="12" customHeight="1" x14ac:dyDescent="0.25">
      <c r="A188" s="55" t="s">
        <v>92</v>
      </c>
      <c r="B188" s="302">
        <f t="shared" ref="B188:W188" si="26">IF(B$73=0,0,B$73/B$72)</f>
        <v>1.7140457931860921E-3</v>
      </c>
      <c r="C188" s="302">
        <f t="shared" si="26"/>
        <v>1.7140457931860865E-3</v>
      </c>
      <c r="D188" s="302">
        <f t="shared" si="26"/>
        <v>1.7140457931866403E-3</v>
      </c>
      <c r="E188" s="302">
        <f t="shared" si="26"/>
        <v>1.7140457931857634E-3</v>
      </c>
      <c r="F188" s="302">
        <f t="shared" si="26"/>
        <v>1.7140457931861875E-3</v>
      </c>
      <c r="G188" s="302">
        <f t="shared" si="26"/>
        <v>1.7140457931836082E-3</v>
      </c>
      <c r="H188" s="302">
        <f t="shared" si="26"/>
        <v>1.7140457931853715E-3</v>
      </c>
      <c r="I188" s="302">
        <f t="shared" si="26"/>
        <v>1.7140457931868872E-3</v>
      </c>
      <c r="J188" s="302">
        <f t="shared" si="26"/>
        <v>1.714045793183122E-3</v>
      </c>
      <c r="K188" s="302">
        <f t="shared" si="26"/>
        <v>1.7140457931855001E-3</v>
      </c>
      <c r="L188" s="302">
        <f t="shared" si="26"/>
        <v>1.7140457931808547E-3</v>
      </c>
      <c r="M188" s="302">
        <f t="shared" si="26"/>
        <v>1.7140457931815035E-3</v>
      </c>
      <c r="N188" s="302">
        <f t="shared" si="26"/>
        <v>1.7140457931807392E-3</v>
      </c>
      <c r="O188" s="302">
        <f t="shared" si="26"/>
        <v>1.7140457931854153E-3</v>
      </c>
      <c r="P188" s="302">
        <f t="shared" si="26"/>
        <v>1.7140457931836104E-3</v>
      </c>
      <c r="Q188" s="302">
        <f t="shared" si="26"/>
        <v>1.7140457931840497E-3</v>
      </c>
      <c r="R188" s="302">
        <f t="shared" si="26"/>
        <v>1.7140457931849584E-3</v>
      </c>
      <c r="S188" s="302">
        <f t="shared" si="26"/>
        <v>1.714045793185542E-3</v>
      </c>
      <c r="T188" s="302">
        <f t="shared" si="26"/>
        <v>1.7140457931855528E-3</v>
      </c>
      <c r="U188" s="302">
        <f t="shared" si="26"/>
        <v>1.7140457931864937E-3</v>
      </c>
      <c r="V188" s="302">
        <f t="shared" si="26"/>
        <v>1.7140457931854461E-3</v>
      </c>
      <c r="W188" s="302">
        <f t="shared" si="26"/>
        <v>1.7140457931816022E-3</v>
      </c>
      <c r="DA188" s="67"/>
    </row>
    <row r="189" spans="1:105" ht="12" customHeight="1" x14ac:dyDescent="0.25">
      <c r="A189" s="202" t="s">
        <v>93</v>
      </c>
      <c r="B189" s="236">
        <f t="shared" ref="B189:W189" si="27">IF(B$74=0,0,B$74/B$72)</f>
        <v>8.9159317043993375E-4</v>
      </c>
      <c r="C189" s="236">
        <f t="shared" si="27"/>
        <v>8.9159317043992995E-4</v>
      </c>
      <c r="D189" s="236">
        <f t="shared" si="27"/>
        <v>8.9159317044021802E-4</v>
      </c>
      <c r="E189" s="236">
        <f t="shared" si="27"/>
        <v>8.9159317043976212E-4</v>
      </c>
      <c r="F189" s="236">
        <f t="shared" si="27"/>
        <v>8.9159317043998297E-4</v>
      </c>
      <c r="G189" s="236">
        <f t="shared" si="27"/>
        <v>8.9159317043864094E-4</v>
      </c>
      <c r="H189" s="236">
        <f t="shared" si="27"/>
        <v>8.9159317043955839E-4</v>
      </c>
      <c r="I189" s="236">
        <f t="shared" si="27"/>
        <v>8.9159317044034639E-4</v>
      </c>
      <c r="J189" s="236">
        <f t="shared" si="27"/>
        <v>8.9159317043838843E-4</v>
      </c>
      <c r="K189" s="236">
        <f t="shared" si="27"/>
        <v>8.9159317043962496E-4</v>
      </c>
      <c r="L189" s="236">
        <f t="shared" si="27"/>
        <v>8.9159317043720871E-4</v>
      </c>
      <c r="M189" s="236">
        <f t="shared" si="27"/>
        <v>8.9159317043754612E-4</v>
      </c>
      <c r="N189" s="236">
        <f t="shared" si="27"/>
        <v>8.9159317043714854E-4</v>
      </c>
      <c r="O189" s="236">
        <f t="shared" si="27"/>
        <v>8.9159317043958105E-4</v>
      </c>
      <c r="P189" s="236">
        <f t="shared" si="27"/>
        <v>8.9159317043864192E-4</v>
      </c>
      <c r="Q189" s="236">
        <f t="shared" si="27"/>
        <v>8.9159317043887058E-4</v>
      </c>
      <c r="R189" s="236">
        <f t="shared" si="27"/>
        <v>8.9159317043934329E-4</v>
      </c>
      <c r="S189" s="236">
        <f t="shared" si="27"/>
        <v>8.9159317043964719E-4</v>
      </c>
      <c r="T189" s="236">
        <f t="shared" si="27"/>
        <v>8.915931704396524E-4</v>
      </c>
      <c r="U189" s="236">
        <f t="shared" si="27"/>
        <v>8.915931704401417E-4</v>
      </c>
      <c r="V189" s="236">
        <f t="shared" si="27"/>
        <v>8.915931704395971E-4</v>
      </c>
      <c r="W189" s="236">
        <f t="shared" si="27"/>
        <v>8.9159317043759783E-4</v>
      </c>
      <c r="DA189" s="174"/>
    </row>
    <row r="190" spans="1:105" ht="12" customHeight="1" x14ac:dyDescent="0.25">
      <c r="A190" s="202" t="s">
        <v>94</v>
      </c>
      <c r="B190" s="236">
        <f t="shared" ref="B190:W190" si="28">IF(B$75=0,0,B$75/B$72)</f>
        <v>2.0869423593758731E-2</v>
      </c>
      <c r="C190" s="236">
        <f t="shared" si="28"/>
        <v>2.0869423593758655E-2</v>
      </c>
      <c r="D190" s="236">
        <f t="shared" si="28"/>
        <v>2.0869423593765396E-2</v>
      </c>
      <c r="E190" s="236">
        <f t="shared" si="28"/>
        <v>2.0869423593754724E-2</v>
      </c>
      <c r="F190" s="236">
        <f t="shared" si="28"/>
        <v>2.086942359375989E-2</v>
      </c>
      <c r="G190" s="236">
        <f t="shared" si="28"/>
        <v>2.0869423593728492E-2</v>
      </c>
      <c r="H190" s="236">
        <f t="shared" si="28"/>
        <v>2.086942359374996E-2</v>
      </c>
      <c r="I190" s="236">
        <f t="shared" si="28"/>
        <v>2.0869423593768404E-2</v>
      </c>
      <c r="J190" s="236">
        <f t="shared" si="28"/>
        <v>2.0869423593722566E-2</v>
      </c>
      <c r="K190" s="236">
        <f t="shared" si="28"/>
        <v>2.0869423593751522E-2</v>
      </c>
      <c r="L190" s="236">
        <f t="shared" si="28"/>
        <v>2.0869423593694952E-2</v>
      </c>
      <c r="M190" s="236">
        <f t="shared" si="28"/>
        <v>2.0869423593702856E-2</v>
      </c>
      <c r="N190" s="236">
        <f t="shared" si="28"/>
        <v>2.0869423593693547E-2</v>
      </c>
      <c r="O190" s="236">
        <f t="shared" si="28"/>
        <v>2.0869423593750491E-2</v>
      </c>
      <c r="P190" s="236">
        <f t="shared" si="28"/>
        <v>2.0869423593728512E-2</v>
      </c>
      <c r="Q190" s="236">
        <f t="shared" si="28"/>
        <v>2.0869423593733866E-2</v>
      </c>
      <c r="R190" s="236">
        <f t="shared" si="28"/>
        <v>2.0869423593744926E-2</v>
      </c>
      <c r="S190" s="236">
        <f t="shared" si="28"/>
        <v>2.0869423593752032E-2</v>
      </c>
      <c r="T190" s="236">
        <f t="shared" si="28"/>
        <v>2.086942359375216E-2</v>
      </c>
      <c r="U190" s="236">
        <f t="shared" si="28"/>
        <v>2.0869423593763623E-2</v>
      </c>
      <c r="V190" s="236">
        <f t="shared" si="28"/>
        <v>2.0869423593750863E-2</v>
      </c>
      <c r="W190" s="236">
        <f t="shared" si="28"/>
        <v>2.086942359370407E-2</v>
      </c>
      <c r="DA190" s="174"/>
    </row>
    <row r="191" spans="1:105" ht="12" customHeight="1" x14ac:dyDescent="0.25">
      <c r="A191" s="202" t="s">
        <v>95</v>
      </c>
      <c r="B191" s="236">
        <f t="shared" ref="B191:W191" si="29">IF(B$76=0,0,B$76/B$72)</f>
        <v>5.7134859772869765E-4</v>
      </c>
      <c r="C191" s="236">
        <f t="shared" si="29"/>
        <v>5.7134859772869559E-4</v>
      </c>
      <c r="D191" s="236">
        <f t="shared" si="29"/>
        <v>5.7134859772887991E-4</v>
      </c>
      <c r="E191" s="236">
        <f t="shared" si="29"/>
        <v>5.7134859772858771E-4</v>
      </c>
      <c r="F191" s="236">
        <f t="shared" si="29"/>
        <v>5.7134859772872931E-4</v>
      </c>
      <c r="G191" s="236">
        <f t="shared" si="29"/>
        <v>5.7134859772786943E-4</v>
      </c>
      <c r="H191" s="236">
        <f t="shared" si="29"/>
        <v>5.7134859772845728E-4</v>
      </c>
      <c r="I191" s="236">
        <f t="shared" si="29"/>
        <v>5.7134859772896241E-4</v>
      </c>
      <c r="J191" s="236">
        <f t="shared" si="29"/>
        <v>5.7134859772770756E-4</v>
      </c>
      <c r="K191" s="236">
        <f t="shared" si="29"/>
        <v>5.7134859772849989E-4</v>
      </c>
      <c r="L191" s="236">
        <f t="shared" si="29"/>
        <v>5.7134859772695144E-4</v>
      </c>
      <c r="M191" s="236">
        <f t="shared" si="29"/>
        <v>5.7134859772716806E-4</v>
      </c>
      <c r="N191" s="236">
        <f t="shared" si="29"/>
        <v>5.7134859772691316E-4</v>
      </c>
      <c r="O191" s="236">
        <f t="shared" si="29"/>
        <v>5.7134859772847203E-4</v>
      </c>
      <c r="P191" s="236">
        <f t="shared" si="29"/>
        <v>5.7134859772787019E-4</v>
      </c>
      <c r="Q191" s="236">
        <f t="shared" si="29"/>
        <v>5.7134859772801688E-4</v>
      </c>
      <c r="R191" s="236">
        <f t="shared" si="29"/>
        <v>5.7134859772831937E-4</v>
      </c>
      <c r="S191" s="236">
        <f t="shared" si="29"/>
        <v>5.713485977285141E-4</v>
      </c>
      <c r="T191" s="236">
        <f t="shared" si="29"/>
        <v>5.7134859772851746E-4</v>
      </c>
      <c r="U191" s="236">
        <f t="shared" si="29"/>
        <v>5.7134859772883112E-4</v>
      </c>
      <c r="V191" s="236">
        <f t="shared" si="29"/>
        <v>5.7134859772848222E-4</v>
      </c>
      <c r="W191" s="236">
        <f t="shared" si="29"/>
        <v>5.7134859772720091E-4</v>
      </c>
      <c r="DA191" s="174"/>
    </row>
    <row r="192" spans="1:105" ht="12" customHeight="1" x14ac:dyDescent="0.25">
      <c r="A192" s="56" t="s">
        <v>96</v>
      </c>
      <c r="B192" s="303">
        <f t="shared" ref="B192:W192" si="30">IF(B$77=0,0,B$77/B$72)</f>
        <v>2.260878204532313E-3</v>
      </c>
      <c r="C192" s="303">
        <f t="shared" si="30"/>
        <v>2.1968201955906014E-3</v>
      </c>
      <c r="D192" s="303">
        <f t="shared" si="30"/>
        <v>2.1313258545130266E-3</v>
      </c>
      <c r="E192" s="303">
        <f t="shared" si="30"/>
        <v>2.1280586985694887E-3</v>
      </c>
      <c r="F192" s="303">
        <f t="shared" si="30"/>
        <v>2.2762376594933887E-3</v>
      </c>
      <c r="G192" s="303">
        <f t="shared" si="30"/>
        <v>2.222899823139651E-3</v>
      </c>
      <c r="H192" s="303">
        <f t="shared" si="30"/>
        <v>2.3129330838466693E-3</v>
      </c>
      <c r="I192" s="303">
        <f t="shared" si="30"/>
        <v>2.3236042856763549E-3</v>
      </c>
      <c r="J192" s="303">
        <f t="shared" si="30"/>
        <v>2.2600381539865677E-3</v>
      </c>
      <c r="K192" s="303">
        <f t="shared" si="30"/>
        <v>2.2264619647638186E-3</v>
      </c>
      <c r="L192" s="303">
        <f t="shared" si="30"/>
        <v>2.2175036861316094E-3</v>
      </c>
      <c r="M192" s="303">
        <f t="shared" si="30"/>
        <v>2.2754385055606778E-3</v>
      </c>
      <c r="N192" s="303">
        <f t="shared" si="30"/>
        <v>2.2722672593180351E-3</v>
      </c>
      <c r="O192" s="303">
        <f t="shared" si="30"/>
        <v>2.2402044456006484E-3</v>
      </c>
      <c r="P192" s="303">
        <f t="shared" si="30"/>
        <v>2.2726606189030444E-3</v>
      </c>
      <c r="Q192" s="303">
        <f t="shared" si="30"/>
        <v>2.2756228225334699E-3</v>
      </c>
      <c r="R192" s="303">
        <f t="shared" si="30"/>
        <v>2.2930028617199334E-3</v>
      </c>
      <c r="S192" s="303">
        <f t="shared" si="30"/>
        <v>2.3455734906036273E-3</v>
      </c>
      <c r="T192" s="303">
        <f t="shared" si="30"/>
        <v>2.420324620180186E-3</v>
      </c>
      <c r="U192" s="303">
        <f t="shared" si="30"/>
        <v>2.4871120993681397E-3</v>
      </c>
      <c r="V192" s="303">
        <f t="shared" si="30"/>
        <v>2.4077311178983536E-3</v>
      </c>
      <c r="W192" s="303">
        <f t="shared" si="30"/>
        <v>2.4614367689413138E-3</v>
      </c>
      <c r="DA192" s="68"/>
    </row>
    <row r="193" spans="1:105" ht="12" customHeight="1" x14ac:dyDescent="0.25">
      <c r="A193" s="203" t="s">
        <v>560</v>
      </c>
      <c r="B193" s="304">
        <f t="shared" ref="B193:W193" si="31">IF(B$83=0,0,B$83/B$72)</f>
        <v>0.19572678863290419</v>
      </c>
      <c r="C193" s="304">
        <f t="shared" si="31"/>
        <v>0.19019773742088419</v>
      </c>
      <c r="D193" s="304">
        <f t="shared" si="31"/>
        <v>0.1843878401965757</v>
      </c>
      <c r="E193" s="304">
        <f t="shared" si="31"/>
        <v>0.18396041974288577</v>
      </c>
      <c r="F193" s="304">
        <f t="shared" si="31"/>
        <v>0.1967655605290986</v>
      </c>
      <c r="G193" s="304">
        <f t="shared" si="31"/>
        <v>0.19220800965980764</v>
      </c>
      <c r="H193" s="304">
        <f t="shared" si="31"/>
        <v>0.19995701883757008</v>
      </c>
      <c r="I193" s="304">
        <f t="shared" si="31"/>
        <v>0.20063090412974977</v>
      </c>
      <c r="J193" s="304">
        <f t="shared" si="31"/>
        <v>0.1951608362186992</v>
      </c>
      <c r="K193" s="304">
        <f t="shared" si="31"/>
        <v>0.19208706745651111</v>
      </c>
      <c r="L193" s="304">
        <f t="shared" si="31"/>
        <v>0.19132058063228016</v>
      </c>
      <c r="M193" s="304">
        <f t="shared" si="31"/>
        <v>0.19631115480389444</v>
      </c>
      <c r="N193" s="304">
        <f t="shared" si="31"/>
        <v>0.19603420000770616</v>
      </c>
      <c r="O193" s="304">
        <f t="shared" si="31"/>
        <v>0.19327298175458663</v>
      </c>
      <c r="P193" s="304">
        <f t="shared" si="31"/>
        <v>0.19605653939881998</v>
      </c>
      <c r="Q193" s="304">
        <f t="shared" si="31"/>
        <v>0.19632470268826191</v>
      </c>
      <c r="R193" s="304">
        <f t="shared" si="31"/>
        <v>0.19786159517118371</v>
      </c>
      <c r="S193" s="304">
        <f t="shared" si="31"/>
        <v>0.202451754621602</v>
      </c>
      <c r="T193" s="304">
        <f t="shared" si="31"/>
        <v>0.20883731667071948</v>
      </c>
      <c r="U193" s="304">
        <f t="shared" si="31"/>
        <v>0.21459816619971375</v>
      </c>
      <c r="V193" s="304">
        <f t="shared" si="31"/>
        <v>0.20777650508014744</v>
      </c>
      <c r="W193" s="304">
        <f t="shared" si="31"/>
        <v>0.21238006966625583</v>
      </c>
      <c r="DA193" s="175"/>
    </row>
    <row r="194" spans="1:105" ht="12" customHeight="1" x14ac:dyDescent="0.25">
      <c r="A194" s="62" t="s">
        <v>562</v>
      </c>
      <c r="B194" s="305">
        <f t="shared" ref="B194:W194" si="32">IF(B$84=0,0,B$84/B$72)</f>
        <v>7.8133245159081668E-2</v>
      </c>
      <c r="C194" s="305">
        <f t="shared" si="32"/>
        <v>7.4573257754999275E-2</v>
      </c>
      <c r="D194" s="305">
        <f t="shared" si="32"/>
        <v>7.2645595271799882E-2</v>
      </c>
      <c r="E194" s="305">
        <f t="shared" si="32"/>
        <v>7.2603864000812965E-2</v>
      </c>
      <c r="F194" s="305">
        <f t="shared" si="32"/>
        <v>7.9927866239292308E-2</v>
      </c>
      <c r="G194" s="305">
        <f t="shared" si="32"/>
        <v>8.1139567026159598E-2</v>
      </c>
      <c r="H194" s="305">
        <f t="shared" si="32"/>
        <v>8.5453579188953369E-2</v>
      </c>
      <c r="I194" s="305">
        <f t="shared" si="32"/>
        <v>8.3264862330173259E-2</v>
      </c>
      <c r="J194" s="305">
        <f t="shared" si="32"/>
        <v>8.8228469362716111E-2</v>
      </c>
      <c r="K194" s="305">
        <f t="shared" si="32"/>
        <v>8.2259890371134764E-2</v>
      </c>
      <c r="L194" s="305">
        <f t="shared" si="32"/>
        <v>9.8463393126858284E-2</v>
      </c>
      <c r="M194" s="305">
        <f t="shared" si="32"/>
        <v>9.8857540066423097E-2</v>
      </c>
      <c r="N194" s="305">
        <f t="shared" si="32"/>
        <v>9.9205111628364762E-2</v>
      </c>
      <c r="O194" s="305">
        <f t="shared" si="32"/>
        <v>9.654788103126416E-2</v>
      </c>
      <c r="P194" s="305">
        <f t="shared" si="32"/>
        <v>9.6338429490844132E-2</v>
      </c>
      <c r="Q194" s="305">
        <f t="shared" si="32"/>
        <v>9.7714338483882363E-2</v>
      </c>
      <c r="R194" s="305">
        <f t="shared" si="32"/>
        <v>9.8781623648848169E-2</v>
      </c>
      <c r="S194" s="305">
        <f t="shared" si="32"/>
        <v>0.10020564245028551</v>
      </c>
      <c r="T194" s="305">
        <f t="shared" si="32"/>
        <v>0.10312981493073203</v>
      </c>
      <c r="U194" s="305">
        <f t="shared" si="32"/>
        <v>0.10284261510006334</v>
      </c>
      <c r="V194" s="305">
        <f t="shared" si="32"/>
        <v>0.10330790474318777</v>
      </c>
      <c r="W194" s="305">
        <f t="shared" si="32"/>
        <v>0.10443319987447504</v>
      </c>
      <c r="DA194" s="72"/>
    </row>
    <row r="195" spans="1:105" ht="12" customHeight="1" x14ac:dyDescent="0.25">
      <c r="A195" s="62" t="s">
        <v>568</v>
      </c>
      <c r="B195" s="305">
        <f t="shared" ref="B195:W195" si="33">IF(B$89=0,0,B$89/B$72)</f>
        <v>0.11759354347382253</v>
      </c>
      <c r="C195" s="305">
        <f t="shared" si="33"/>
        <v>0.11562447966588493</v>
      </c>
      <c r="D195" s="305">
        <f t="shared" si="33"/>
        <v>0.11174224492477584</v>
      </c>
      <c r="E195" s="305">
        <f t="shared" si="33"/>
        <v>0.1113565557420728</v>
      </c>
      <c r="F195" s="305">
        <f t="shared" si="33"/>
        <v>0.11683769428980631</v>
      </c>
      <c r="G195" s="305">
        <f t="shared" si="33"/>
        <v>0.11106844263364811</v>
      </c>
      <c r="H195" s="305">
        <f t="shared" si="33"/>
        <v>0.11450343964861671</v>
      </c>
      <c r="I195" s="305">
        <f t="shared" si="33"/>
        <v>0.11736604179957653</v>
      </c>
      <c r="J195" s="305">
        <f t="shared" si="33"/>
        <v>0.10693236685598313</v>
      </c>
      <c r="K195" s="305">
        <f t="shared" si="33"/>
        <v>0.10982717708537637</v>
      </c>
      <c r="L195" s="305">
        <f t="shared" si="33"/>
        <v>9.2857187505421879E-2</v>
      </c>
      <c r="M195" s="305">
        <f t="shared" si="33"/>
        <v>9.7453614737471328E-2</v>
      </c>
      <c r="N195" s="305">
        <f t="shared" si="33"/>
        <v>9.6829088379341385E-2</v>
      </c>
      <c r="O195" s="305">
        <f t="shared" si="33"/>
        <v>9.6725100723322507E-2</v>
      </c>
      <c r="P195" s="305">
        <f t="shared" si="33"/>
        <v>9.9718109907975833E-2</v>
      </c>
      <c r="Q195" s="305">
        <f t="shared" si="33"/>
        <v>9.8610364204379575E-2</v>
      </c>
      <c r="R195" s="305">
        <f t="shared" si="33"/>
        <v>9.9079971522335455E-2</v>
      </c>
      <c r="S195" s="305">
        <f t="shared" si="33"/>
        <v>0.10224611217131636</v>
      </c>
      <c r="T195" s="305">
        <f t="shared" si="33"/>
        <v>0.10570750173998746</v>
      </c>
      <c r="U195" s="305">
        <f t="shared" si="33"/>
        <v>0.11175555109965048</v>
      </c>
      <c r="V195" s="305">
        <f t="shared" si="33"/>
        <v>0.10446860033695958</v>
      </c>
      <c r="W195" s="305">
        <f t="shared" si="33"/>
        <v>0.10794686979178079</v>
      </c>
      <c r="DA195" s="72"/>
    </row>
    <row r="196" spans="1:105" ht="12" customHeight="1" x14ac:dyDescent="0.25">
      <c r="A196" s="203" t="s">
        <v>519</v>
      </c>
      <c r="B196" s="304">
        <f t="shared" ref="B196:W196" si="34">IF(B$90=0,0,B$90/B$72)</f>
        <v>0.3753903218485331</v>
      </c>
      <c r="C196" s="304">
        <f t="shared" si="34"/>
        <v>0.36478598746745866</v>
      </c>
      <c r="D196" s="304">
        <f t="shared" si="34"/>
        <v>0.35364301003358978</v>
      </c>
      <c r="E196" s="304">
        <f t="shared" si="34"/>
        <v>0.35282324743085153</v>
      </c>
      <c r="F196" s="304">
        <f t="shared" si="34"/>
        <v>0.37738261385497379</v>
      </c>
      <c r="G196" s="304">
        <f t="shared" si="34"/>
        <v>0.36864154933532328</v>
      </c>
      <c r="H196" s="304">
        <f t="shared" si="34"/>
        <v>0.38350360817543067</v>
      </c>
      <c r="I196" s="304">
        <f t="shared" si="34"/>
        <v>0.38479607313889963</v>
      </c>
      <c r="J196" s="304">
        <f t="shared" si="34"/>
        <v>0.37430486461294854</v>
      </c>
      <c r="K196" s="304">
        <f t="shared" si="34"/>
        <v>0.36840959062932482</v>
      </c>
      <c r="L196" s="304">
        <f t="shared" si="34"/>
        <v>0.3669395223895584</v>
      </c>
      <c r="M196" s="304">
        <f t="shared" si="34"/>
        <v>0.37651109538463218</v>
      </c>
      <c r="N196" s="304">
        <f t="shared" si="34"/>
        <v>0.37597991541277043</v>
      </c>
      <c r="O196" s="304">
        <f t="shared" si="34"/>
        <v>0.37068409149427417</v>
      </c>
      <c r="P196" s="304">
        <f t="shared" si="34"/>
        <v>0.37602276080597752</v>
      </c>
      <c r="Q196" s="304">
        <f t="shared" si="34"/>
        <v>0.37653707928141306</v>
      </c>
      <c r="R196" s="304">
        <f t="shared" si="34"/>
        <v>0.3794847318119649</v>
      </c>
      <c r="S196" s="304">
        <f t="shared" si="34"/>
        <v>0.38828833731463513</v>
      </c>
      <c r="T196" s="304">
        <f t="shared" si="34"/>
        <v>0.40053539970984897</v>
      </c>
      <c r="U196" s="304">
        <f t="shared" si="34"/>
        <v>0.41158430708688748</v>
      </c>
      <c r="V196" s="304">
        <f t="shared" si="34"/>
        <v>0.3985008371076269</v>
      </c>
      <c r="W196" s="304">
        <f t="shared" si="34"/>
        <v>0.40733015272507661</v>
      </c>
      <c r="DA196" s="175"/>
    </row>
    <row r="197" spans="1:105" ht="12" customHeight="1" x14ac:dyDescent="0.25">
      <c r="A197" s="62" t="s">
        <v>521</v>
      </c>
      <c r="B197" s="305">
        <f t="shared" ref="B197:W197" si="35">IF(B$91=0,0,B$91/B$72)</f>
        <v>0.14985411170439636</v>
      </c>
      <c r="C197" s="305">
        <f t="shared" si="35"/>
        <v>0.14302630429627675</v>
      </c>
      <c r="D197" s="305">
        <f t="shared" si="35"/>
        <v>0.13932918217498777</v>
      </c>
      <c r="E197" s="305">
        <f t="shared" si="35"/>
        <v>0.13924914450944209</v>
      </c>
      <c r="F197" s="305">
        <f t="shared" si="35"/>
        <v>0.15329606969901691</v>
      </c>
      <c r="G197" s="305">
        <f t="shared" si="35"/>
        <v>0.1556200272499649</v>
      </c>
      <c r="H197" s="305">
        <f t="shared" si="35"/>
        <v>0.16389400152584693</v>
      </c>
      <c r="I197" s="305">
        <f t="shared" si="35"/>
        <v>0.15969619532981433</v>
      </c>
      <c r="J197" s="305">
        <f t="shared" si="35"/>
        <v>0.16921604723404493</v>
      </c>
      <c r="K197" s="305">
        <f t="shared" si="35"/>
        <v>0.15776872924411783</v>
      </c>
      <c r="L197" s="305">
        <f t="shared" si="35"/>
        <v>0.1888459167718454</v>
      </c>
      <c r="M197" s="305">
        <f t="shared" si="35"/>
        <v>0.18960186309647617</v>
      </c>
      <c r="N197" s="305">
        <f t="shared" si="35"/>
        <v>0.19026848109707795</v>
      </c>
      <c r="O197" s="305">
        <f t="shared" si="35"/>
        <v>0.18517209824607109</v>
      </c>
      <c r="P197" s="305">
        <f t="shared" si="35"/>
        <v>0.18477038480807367</v>
      </c>
      <c r="Q197" s="305">
        <f t="shared" si="35"/>
        <v>0.18740928223922512</v>
      </c>
      <c r="R197" s="305">
        <f t="shared" si="35"/>
        <v>0.18945626070537747</v>
      </c>
      <c r="S197" s="305">
        <f t="shared" si="35"/>
        <v>0.19218742939170641</v>
      </c>
      <c r="T197" s="305">
        <f t="shared" si="35"/>
        <v>0.19779578814649212</v>
      </c>
      <c r="U197" s="305">
        <f t="shared" si="35"/>
        <v>0.19724495891344429</v>
      </c>
      <c r="V197" s="305">
        <f t="shared" si="35"/>
        <v>0.19813735197882509</v>
      </c>
      <c r="W197" s="305">
        <f t="shared" si="35"/>
        <v>0.20029558951216975</v>
      </c>
      <c r="DA197" s="72"/>
    </row>
    <row r="198" spans="1:105" ht="12" customHeight="1" x14ac:dyDescent="0.25">
      <c r="A198" s="62" t="s">
        <v>527</v>
      </c>
      <c r="B198" s="305">
        <f t="shared" ref="B198:W198" si="36">IF(B$96=0,0,B$96/B$72)</f>
        <v>0.22553621014413675</v>
      </c>
      <c r="C198" s="305">
        <f t="shared" si="36"/>
        <v>0.22175968317118189</v>
      </c>
      <c r="D198" s="305">
        <f t="shared" si="36"/>
        <v>0.21431382785860206</v>
      </c>
      <c r="E198" s="305">
        <f t="shared" si="36"/>
        <v>0.21357410292140946</v>
      </c>
      <c r="F198" s="305">
        <f t="shared" si="36"/>
        <v>0.22408654415595686</v>
      </c>
      <c r="G198" s="305">
        <f t="shared" si="36"/>
        <v>0.21302152208535843</v>
      </c>
      <c r="H198" s="305">
        <f t="shared" si="36"/>
        <v>0.21960960664958384</v>
      </c>
      <c r="I198" s="305">
        <f t="shared" si="36"/>
        <v>0.22509987780908544</v>
      </c>
      <c r="J198" s="305">
        <f t="shared" si="36"/>
        <v>0.20508881737890347</v>
      </c>
      <c r="K198" s="305">
        <f t="shared" si="36"/>
        <v>0.21064086138520693</v>
      </c>
      <c r="L198" s="305">
        <f t="shared" si="36"/>
        <v>0.17809360561771298</v>
      </c>
      <c r="M198" s="305">
        <f t="shared" si="36"/>
        <v>0.18690923228815601</v>
      </c>
      <c r="N198" s="305">
        <f t="shared" si="36"/>
        <v>0.18571143431569251</v>
      </c>
      <c r="O198" s="305">
        <f t="shared" si="36"/>
        <v>0.18551199324820311</v>
      </c>
      <c r="P198" s="305">
        <f t="shared" si="36"/>
        <v>0.19125237599790393</v>
      </c>
      <c r="Q198" s="305">
        <f t="shared" si="36"/>
        <v>0.18912779704218788</v>
      </c>
      <c r="R198" s="305">
        <f t="shared" si="36"/>
        <v>0.19002847110658763</v>
      </c>
      <c r="S198" s="305">
        <f t="shared" si="36"/>
        <v>0.1961009079229287</v>
      </c>
      <c r="T198" s="305">
        <f t="shared" si="36"/>
        <v>0.20273961156335699</v>
      </c>
      <c r="U198" s="305">
        <f t="shared" si="36"/>
        <v>0.21433934817344316</v>
      </c>
      <c r="V198" s="305">
        <f t="shared" si="36"/>
        <v>0.20036348512880181</v>
      </c>
      <c r="W198" s="305">
        <f t="shared" si="36"/>
        <v>0.20703456321290703</v>
      </c>
      <c r="DA198" s="72"/>
    </row>
    <row r="199" spans="1:105" ht="12" customHeight="1" x14ac:dyDescent="0.25">
      <c r="A199" s="203" t="s">
        <v>529</v>
      </c>
      <c r="B199" s="304">
        <f t="shared" ref="B199:W199" si="37">IF(B$97=0,0,B$97/B$72)</f>
        <v>0.40257560015891669</v>
      </c>
      <c r="C199" s="304">
        <f t="shared" si="37"/>
        <v>0.4187730437609532</v>
      </c>
      <c r="D199" s="304">
        <f t="shared" si="37"/>
        <v>0.43579141276020028</v>
      </c>
      <c r="E199" s="304">
        <f t="shared" si="37"/>
        <v>0.43704186297258435</v>
      </c>
      <c r="F199" s="304">
        <f t="shared" si="37"/>
        <v>0.39952917680131944</v>
      </c>
      <c r="G199" s="304">
        <f t="shared" si="37"/>
        <v>0.41288113002665072</v>
      </c>
      <c r="H199" s="304">
        <f t="shared" si="37"/>
        <v>0.39018002874804919</v>
      </c>
      <c r="I199" s="304">
        <f t="shared" si="37"/>
        <v>0.38820300729054946</v>
      </c>
      <c r="J199" s="304">
        <f t="shared" si="37"/>
        <v>0.40422784985929383</v>
      </c>
      <c r="K199" s="304">
        <f t="shared" si="37"/>
        <v>0.41323046879429509</v>
      </c>
      <c r="L199" s="304">
        <f t="shared" si="37"/>
        <v>0.41547598213698983</v>
      </c>
      <c r="M199" s="304">
        <f t="shared" si="37"/>
        <v>0.40085590015086392</v>
      </c>
      <c r="N199" s="304">
        <f t="shared" si="37"/>
        <v>0.40166720616516688</v>
      </c>
      <c r="O199" s="304">
        <f t="shared" si="37"/>
        <v>0.40975631115043443</v>
      </c>
      <c r="P199" s="304">
        <f t="shared" si="37"/>
        <v>0.40160162802122096</v>
      </c>
      <c r="Q199" s="304">
        <f t="shared" si="37"/>
        <v>0.4008161840527068</v>
      </c>
      <c r="R199" s="304">
        <f t="shared" si="37"/>
        <v>0.39631425900003375</v>
      </c>
      <c r="S199" s="304">
        <f t="shared" si="37"/>
        <v>0.38286792341805348</v>
      </c>
      <c r="T199" s="304">
        <f t="shared" si="37"/>
        <v>0.36416054784414537</v>
      </c>
      <c r="U199" s="304">
        <f t="shared" si="37"/>
        <v>0.34728400345891164</v>
      </c>
      <c r="V199" s="304">
        <f t="shared" si="37"/>
        <v>0.36726851553922274</v>
      </c>
      <c r="W199" s="304">
        <f t="shared" si="37"/>
        <v>0.35378192968467576</v>
      </c>
      <c r="DA199" s="175"/>
    </row>
    <row r="200" spans="1:105" ht="12" customHeight="1" x14ac:dyDescent="0.25">
      <c r="A200" s="62" t="s">
        <v>530</v>
      </c>
      <c r="B200" s="305">
        <f t="shared" ref="B200:W200" si="38">IF(B$98=0,0,B$98/B$72)</f>
        <v>3.922006756056938E-2</v>
      </c>
      <c r="C200" s="305">
        <f t="shared" si="38"/>
        <v>3.8594946557386732E-2</v>
      </c>
      <c r="D200" s="305">
        <f t="shared" si="38"/>
        <v>3.9224906763537674E-2</v>
      </c>
      <c r="E200" s="305">
        <f t="shared" si="38"/>
        <v>3.9683589241018419E-2</v>
      </c>
      <c r="F200" s="305">
        <f t="shared" si="38"/>
        <v>4.0688758831296107E-2</v>
      </c>
      <c r="G200" s="305">
        <f t="shared" si="38"/>
        <v>4.2342158716167588E-2</v>
      </c>
      <c r="H200" s="305">
        <f t="shared" si="38"/>
        <v>4.2962266184223601E-2</v>
      </c>
      <c r="I200" s="305">
        <f t="shared" si="38"/>
        <v>4.2535068348042243E-2</v>
      </c>
      <c r="J200" s="305">
        <f t="shared" si="38"/>
        <v>4.6356766838670314E-2</v>
      </c>
      <c r="K200" s="305">
        <f t="shared" si="38"/>
        <v>4.3827174762610208E-2</v>
      </c>
      <c r="L200" s="305">
        <f t="shared" si="38"/>
        <v>5.2985209365903625E-2</v>
      </c>
      <c r="M200" s="305">
        <f t="shared" si="38"/>
        <v>5.1876689653239459E-2</v>
      </c>
      <c r="N200" s="305">
        <f t="shared" si="38"/>
        <v>5.2146178475650458E-2</v>
      </c>
      <c r="O200" s="305">
        <f t="shared" si="38"/>
        <v>5.1453951710962488E-2</v>
      </c>
      <c r="P200" s="305">
        <f t="shared" si="38"/>
        <v>5.0772174057884305E-2</v>
      </c>
      <c r="Q200" s="305">
        <f t="shared" si="38"/>
        <v>5.1294580212055886E-2</v>
      </c>
      <c r="R200" s="305">
        <f t="shared" si="38"/>
        <v>5.102564655922557E-2</v>
      </c>
      <c r="S200" s="305">
        <f t="shared" si="38"/>
        <v>4.987448876489823E-2</v>
      </c>
      <c r="T200" s="305">
        <f t="shared" si="38"/>
        <v>5.0485189301459919E-2</v>
      </c>
      <c r="U200" s="305">
        <f t="shared" si="38"/>
        <v>4.8863289704797801E-2</v>
      </c>
      <c r="V200" s="305">
        <f t="shared" si="38"/>
        <v>5.0531306724219641E-2</v>
      </c>
      <c r="W200" s="305">
        <f t="shared" si="38"/>
        <v>5.0260204621098911E-2</v>
      </c>
      <c r="DA200" s="72"/>
    </row>
    <row r="201" spans="1:105" ht="12" customHeight="1" x14ac:dyDescent="0.25">
      <c r="A201" s="62" t="s">
        <v>535</v>
      </c>
      <c r="B201" s="305">
        <f t="shared" ref="B201:W201" si="39">IF(B$102=0,0,B$102/B$72)</f>
        <v>0.29863387748015474</v>
      </c>
      <c r="C201" s="305">
        <f t="shared" si="39"/>
        <v>0.31483132108219164</v>
      </c>
      <c r="D201" s="305">
        <f t="shared" si="39"/>
        <v>0.33184969008140519</v>
      </c>
      <c r="E201" s="305">
        <f t="shared" si="39"/>
        <v>0.33310014029384244</v>
      </c>
      <c r="F201" s="305">
        <f t="shared" si="39"/>
        <v>0.29558745412255177</v>
      </c>
      <c r="G201" s="305">
        <f t="shared" si="39"/>
        <v>0.30893940734803949</v>
      </c>
      <c r="H201" s="305">
        <f t="shared" si="39"/>
        <v>0.28623830606933093</v>
      </c>
      <c r="I201" s="305">
        <f t="shared" si="39"/>
        <v>0.28426128461173933</v>
      </c>
      <c r="J201" s="305">
        <f t="shared" si="39"/>
        <v>0.30028612718071201</v>
      </c>
      <c r="K201" s="305">
        <f t="shared" si="39"/>
        <v>0.30928874611556906</v>
      </c>
      <c r="L201" s="305">
        <f t="shared" si="39"/>
        <v>0.31153425945854551</v>
      </c>
      <c r="M201" s="305">
        <f t="shared" si="39"/>
        <v>0.29691417747238025</v>
      </c>
      <c r="N201" s="305">
        <f t="shared" si="39"/>
        <v>0.29772548348672956</v>
      </c>
      <c r="O201" s="305">
        <f t="shared" si="39"/>
        <v>0.3058145884717135</v>
      </c>
      <c r="P201" s="305">
        <f t="shared" si="39"/>
        <v>0.2976599053426095</v>
      </c>
      <c r="Q201" s="305">
        <f t="shared" si="39"/>
        <v>0.29687446137406875</v>
      </c>
      <c r="R201" s="305">
        <f t="shared" si="39"/>
        <v>0.29237253632134058</v>
      </c>
      <c r="S201" s="305">
        <f t="shared" si="39"/>
        <v>0.27892620073932495</v>
      </c>
      <c r="T201" s="305">
        <f t="shared" si="39"/>
        <v>0.26021882516541622</v>
      </c>
      <c r="U201" s="305">
        <f t="shared" si="39"/>
        <v>0.24334228078012538</v>
      </c>
      <c r="V201" s="305">
        <f t="shared" si="39"/>
        <v>0.26332679286049998</v>
      </c>
      <c r="W201" s="305">
        <f t="shared" si="39"/>
        <v>0.24984020700618603</v>
      </c>
      <c r="DA201" s="72"/>
    </row>
    <row r="202" spans="1:105" ht="12" customHeight="1" x14ac:dyDescent="0.25">
      <c r="A202" s="63" t="s">
        <v>547</v>
      </c>
      <c r="B202" s="306">
        <f t="shared" ref="B202:W202" si="40">IF(B$113=0,0,B$113/B$72)</f>
        <v>6.472165511819257E-2</v>
      </c>
      <c r="C202" s="306">
        <f t="shared" si="40"/>
        <v>6.5346776121374808E-2</v>
      </c>
      <c r="D202" s="306">
        <f t="shared" si="40"/>
        <v>6.4716815915257464E-2</v>
      </c>
      <c r="E202" s="306">
        <f t="shared" si="40"/>
        <v>6.4258133437723561E-2</v>
      </c>
      <c r="F202" s="306">
        <f t="shared" si="40"/>
        <v>6.3252963847471644E-2</v>
      </c>
      <c r="G202" s="306">
        <f t="shared" si="40"/>
        <v>6.1599563962443669E-2</v>
      </c>
      <c r="H202" s="306">
        <f t="shared" si="40"/>
        <v>6.0979456494494648E-2</v>
      </c>
      <c r="I202" s="306">
        <f t="shared" si="40"/>
        <v>6.140665433076789E-2</v>
      </c>
      <c r="J202" s="306">
        <f t="shared" si="40"/>
        <v>5.758495583991155E-2</v>
      </c>
      <c r="K202" s="306">
        <f t="shared" si="40"/>
        <v>6.0114547916115792E-2</v>
      </c>
      <c r="L202" s="306">
        <f t="shared" si="40"/>
        <v>5.0956513312540676E-2</v>
      </c>
      <c r="M202" s="306">
        <f t="shared" si="40"/>
        <v>5.2065033025244192E-2</v>
      </c>
      <c r="N202" s="306">
        <f t="shared" si="40"/>
        <v>5.179554420278687E-2</v>
      </c>
      <c r="O202" s="306">
        <f t="shared" si="40"/>
        <v>5.2487770967758439E-2</v>
      </c>
      <c r="P202" s="306">
        <f t="shared" si="40"/>
        <v>5.3169548620727133E-2</v>
      </c>
      <c r="Q202" s="306">
        <f t="shared" si="40"/>
        <v>5.2647142466582128E-2</v>
      </c>
      <c r="R202" s="306">
        <f t="shared" si="40"/>
        <v>5.2916076119467595E-2</v>
      </c>
      <c r="S202" s="306">
        <f t="shared" si="40"/>
        <v>5.4067233913830379E-2</v>
      </c>
      <c r="T202" s="306">
        <f t="shared" si="40"/>
        <v>5.3456533377269279E-2</v>
      </c>
      <c r="U202" s="306">
        <f t="shared" si="40"/>
        <v>5.5078432973988477E-2</v>
      </c>
      <c r="V202" s="306">
        <f t="shared" si="40"/>
        <v>5.3410415954503111E-2</v>
      </c>
      <c r="W202" s="306">
        <f t="shared" si="40"/>
        <v>5.3681518057390812E-2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5">
        <f t="shared" ref="B204:W204" si="41">SUM(B$205:B$210,B$214:B$215,B$217:B$219)</f>
        <v>0.99999999999999967</v>
      </c>
      <c r="C204" s="235">
        <f t="shared" si="41"/>
        <v>1</v>
      </c>
      <c r="D204" s="235">
        <f t="shared" si="41"/>
        <v>1.0000000000000004</v>
      </c>
      <c r="E204" s="235">
        <f t="shared" si="41"/>
        <v>1</v>
      </c>
      <c r="F204" s="235">
        <f t="shared" si="41"/>
        <v>0.99999999999999989</v>
      </c>
      <c r="G204" s="235">
        <f t="shared" si="41"/>
        <v>0.99999999999999989</v>
      </c>
      <c r="H204" s="235">
        <f t="shared" si="41"/>
        <v>1</v>
      </c>
      <c r="I204" s="235">
        <f t="shared" si="41"/>
        <v>0.99999999999999978</v>
      </c>
      <c r="J204" s="235">
        <f t="shared" si="41"/>
        <v>0.99999999999999978</v>
      </c>
      <c r="K204" s="235">
        <f t="shared" si="41"/>
        <v>1</v>
      </c>
      <c r="L204" s="235">
        <f t="shared" si="41"/>
        <v>0.99999999999999967</v>
      </c>
      <c r="M204" s="235">
        <f t="shared" si="41"/>
        <v>1.0000000000000002</v>
      </c>
      <c r="N204" s="235">
        <f t="shared" si="41"/>
        <v>1.0000000000000002</v>
      </c>
      <c r="O204" s="235">
        <f t="shared" si="41"/>
        <v>0.99999999999999989</v>
      </c>
      <c r="P204" s="235">
        <f t="shared" si="41"/>
        <v>1.0000000000000002</v>
      </c>
      <c r="Q204" s="235">
        <f t="shared" si="41"/>
        <v>1</v>
      </c>
      <c r="R204" s="235">
        <f t="shared" si="41"/>
        <v>1</v>
      </c>
      <c r="S204" s="235">
        <f t="shared" si="41"/>
        <v>1.0000000000000002</v>
      </c>
      <c r="T204" s="235">
        <f t="shared" si="41"/>
        <v>0.99999999999999989</v>
      </c>
      <c r="U204" s="235">
        <f t="shared" si="41"/>
        <v>1.0000000000000002</v>
      </c>
      <c r="V204" s="235">
        <f t="shared" si="41"/>
        <v>0.99999999999999989</v>
      </c>
      <c r="W204" s="235">
        <f t="shared" si="41"/>
        <v>0.99999999999999978</v>
      </c>
      <c r="DA204" s="95"/>
    </row>
    <row r="205" spans="1:105" ht="12" customHeight="1" x14ac:dyDescent="0.25">
      <c r="A205" s="55" t="s">
        <v>92</v>
      </c>
      <c r="B205" s="302">
        <f t="shared" ref="B205:W205" si="42">IF(B$116=0,0,B$116/B$115)</f>
        <v>1.6318279913504711E-3</v>
      </c>
      <c r="C205" s="302">
        <f t="shared" si="42"/>
        <v>1.6318279913505045E-3</v>
      </c>
      <c r="D205" s="302">
        <f t="shared" si="42"/>
        <v>1.6318279913505767E-3</v>
      </c>
      <c r="E205" s="302">
        <f t="shared" si="42"/>
        <v>1.6318279913505223E-3</v>
      </c>
      <c r="F205" s="302">
        <f t="shared" si="42"/>
        <v>1.6318279913505843E-3</v>
      </c>
      <c r="G205" s="302">
        <f t="shared" si="42"/>
        <v>1.6318279913502623E-3</v>
      </c>
      <c r="H205" s="302">
        <f t="shared" si="42"/>
        <v>1.6318279913505114E-3</v>
      </c>
      <c r="I205" s="302">
        <f t="shared" si="42"/>
        <v>1.6318279913506673E-3</v>
      </c>
      <c r="J205" s="302">
        <f t="shared" si="42"/>
        <v>1.6318279913503729E-3</v>
      </c>
      <c r="K205" s="302">
        <f t="shared" si="42"/>
        <v>1.631827991350977E-3</v>
      </c>
      <c r="L205" s="302">
        <f t="shared" si="42"/>
        <v>1.6318279913511309E-3</v>
      </c>
      <c r="M205" s="302">
        <f t="shared" si="42"/>
        <v>1.6318279913511045E-3</v>
      </c>
      <c r="N205" s="302">
        <f t="shared" si="42"/>
        <v>1.631827991351145E-3</v>
      </c>
      <c r="O205" s="302">
        <f t="shared" si="42"/>
        <v>1.6318279913512027E-3</v>
      </c>
      <c r="P205" s="302">
        <f t="shared" si="42"/>
        <v>1.6318279913513254E-3</v>
      </c>
      <c r="Q205" s="302">
        <f t="shared" si="42"/>
        <v>1.6318279913513048E-3</v>
      </c>
      <c r="R205" s="302">
        <f t="shared" si="42"/>
        <v>1.6318279913512892E-3</v>
      </c>
      <c r="S205" s="302">
        <f t="shared" si="42"/>
        <v>1.6318279913512415E-3</v>
      </c>
      <c r="T205" s="302">
        <f t="shared" si="42"/>
        <v>1.631827991351274E-3</v>
      </c>
      <c r="U205" s="302">
        <f t="shared" si="42"/>
        <v>1.6318279913511674E-3</v>
      </c>
      <c r="V205" s="302">
        <f t="shared" si="42"/>
        <v>1.6318279913511867E-3</v>
      </c>
      <c r="W205" s="302">
        <f t="shared" si="42"/>
        <v>1.6318279913515492E-3</v>
      </c>
      <c r="DA205" s="67"/>
    </row>
    <row r="206" spans="1:105" ht="12" customHeight="1" x14ac:dyDescent="0.25">
      <c r="A206" s="202" t="s">
        <v>93</v>
      </c>
      <c r="B206" s="236">
        <f t="shared" ref="B206:W206" si="43">IF(B$117=0,0,B$117/B$115)</f>
        <v>8.1451206412120312E-4</v>
      </c>
      <c r="C206" s="236">
        <f t="shared" si="43"/>
        <v>8.1451206412121993E-4</v>
      </c>
      <c r="D206" s="236">
        <f t="shared" si="43"/>
        <v>8.1451206412125603E-4</v>
      </c>
      <c r="E206" s="236">
        <f t="shared" si="43"/>
        <v>8.1451206412122838E-4</v>
      </c>
      <c r="F206" s="236">
        <f t="shared" si="43"/>
        <v>8.1451206412125961E-4</v>
      </c>
      <c r="G206" s="236">
        <f t="shared" si="43"/>
        <v>8.1451206412109871E-4</v>
      </c>
      <c r="H206" s="236">
        <f t="shared" si="43"/>
        <v>8.145120641212234E-4</v>
      </c>
      <c r="I206" s="236">
        <f t="shared" si="43"/>
        <v>8.145120641213007E-4</v>
      </c>
      <c r="J206" s="236">
        <f t="shared" si="43"/>
        <v>8.1451206412115412E-4</v>
      </c>
      <c r="K206" s="236">
        <f t="shared" si="43"/>
        <v>8.1451206412145563E-4</v>
      </c>
      <c r="L206" s="236">
        <f t="shared" si="43"/>
        <v>8.1451206412153239E-4</v>
      </c>
      <c r="M206" s="236">
        <f t="shared" si="43"/>
        <v>8.1451206412151917E-4</v>
      </c>
      <c r="N206" s="236">
        <f t="shared" si="43"/>
        <v>8.1451206412153944E-4</v>
      </c>
      <c r="O206" s="236">
        <f t="shared" si="43"/>
        <v>8.1451206412156828E-4</v>
      </c>
      <c r="P206" s="236">
        <f t="shared" si="43"/>
        <v>8.1451206412162986E-4</v>
      </c>
      <c r="Q206" s="236">
        <f t="shared" si="43"/>
        <v>8.1451206412161946E-4</v>
      </c>
      <c r="R206" s="236">
        <f t="shared" si="43"/>
        <v>8.1451206412161165E-4</v>
      </c>
      <c r="S206" s="236">
        <f t="shared" si="43"/>
        <v>8.1451206412158823E-4</v>
      </c>
      <c r="T206" s="236">
        <f t="shared" si="43"/>
        <v>8.1451206412160417E-4</v>
      </c>
      <c r="U206" s="236">
        <f t="shared" si="43"/>
        <v>8.1451206412155083E-4</v>
      </c>
      <c r="V206" s="236">
        <f t="shared" si="43"/>
        <v>8.1451206412156037E-4</v>
      </c>
      <c r="W206" s="236">
        <f t="shared" si="43"/>
        <v>8.1451206412174121E-4</v>
      </c>
      <c r="DA206" s="174"/>
    </row>
    <row r="207" spans="1:105" ht="12" customHeight="1" x14ac:dyDescent="0.25">
      <c r="A207" s="202" t="s">
        <v>94</v>
      </c>
      <c r="B207" s="236">
        <f t="shared" ref="B207:W207" si="44">IF(B$118=0,0,B$118/B$115)</f>
        <v>2.0705397952302838E-2</v>
      </c>
      <c r="C207" s="236">
        <f t="shared" si="44"/>
        <v>2.0705397952303275E-2</v>
      </c>
      <c r="D207" s="236">
        <f t="shared" si="44"/>
        <v>2.0705397952304191E-2</v>
      </c>
      <c r="E207" s="236">
        <f t="shared" si="44"/>
        <v>2.0705397952303483E-2</v>
      </c>
      <c r="F207" s="236">
        <f t="shared" si="44"/>
        <v>2.0705397952304281E-2</v>
      </c>
      <c r="G207" s="236">
        <f t="shared" si="44"/>
        <v>2.0705397952300194E-2</v>
      </c>
      <c r="H207" s="236">
        <f t="shared" si="44"/>
        <v>2.0705397952303362E-2</v>
      </c>
      <c r="I207" s="236">
        <f t="shared" si="44"/>
        <v>2.0705397952305325E-2</v>
      </c>
      <c r="J207" s="236">
        <f t="shared" si="44"/>
        <v>2.0705397952301596E-2</v>
      </c>
      <c r="K207" s="236">
        <f t="shared" si="44"/>
        <v>2.0705397952309256E-2</v>
      </c>
      <c r="L207" s="236">
        <f t="shared" si="44"/>
        <v>2.0705397952311216E-2</v>
      </c>
      <c r="M207" s="236">
        <f t="shared" si="44"/>
        <v>2.070539795231088E-2</v>
      </c>
      <c r="N207" s="236">
        <f t="shared" si="44"/>
        <v>2.0705397952311397E-2</v>
      </c>
      <c r="O207" s="236">
        <f t="shared" si="44"/>
        <v>2.0705397952312125E-2</v>
      </c>
      <c r="P207" s="236">
        <f t="shared" si="44"/>
        <v>2.070539795231369E-2</v>
      </c>
      <c r="Q207" s="236">
        <f t="shared" si="44"/>
        <v>2.0705397952313419E-2</v>
      </c>
      <c r="R207" s="236">
        <f t="shared" si="44"/>
        <v>2.0705397952313229E-2</v>
      </c>
      <c r="S207" s="236">
        <f t="shared" si="44"/>
        <v>2.0705397952312628E-2</v>
      </c>
      <c r="T207" s="236">
        <f t="shared" si="44"/>
        <v>2.0705397952313038E-2</v>
      </c>
      <c r="U207" s="236">
        <f t="shared" si="44"/>
        <v>2.0705397952311674E-2</v>
      </c>
      <c r="V207" s="236">
        <f t="shared" si="44"/>
        <v>2.0705397952311928E-2</v>
      </c>
      <c r="W207" s="236">
        <f t="shared" si="44"/>
        <v>2.0705397952316514E-2</v>
      </c>
      <c r="DA207" s="174"/>
    </row>
    <row r="208" spans="1:105" ht="12" customHeight="1" x14ac:dyDescent="0.25">
      <c r="A208" s="202" t="s">
        <v>95</v>
      </c>
      <c r="B208" s="236">
        <f t="shared" ref="B208:W208" si="45">IF(B$119=0,0,B$119/B$115)</f>
        <v>5.4394266378349047E-4</v>
      </c>
      <c r="C208" s="236">
        <f t="shared" si="45"/>
        <v>5.4394266378350186E-4</v>
      </c>
      <c r="D208" s="236">
        <f t="shared" si="45"/>
        <v>5.4394266378352603E-4</v>
      </c>
      <c r="E208" s="236">
        <f t="shared" si="45"/>
        <v>5.4394266378350749E-4</v>
      </c>
      <c r="F208" s="236">
        <f t="shared" si="45"/>
        <v>5.4394266378352798E-4</v>
      </c>
      <c r="G208" s="236">
        <f t="shared" si="45"/>
        <v>5.4394266378342097E-4</v>
      </c>
      <c r="H208" s="236">
        <f t="shared" si="45"/>
        <v>5.4394266378350413E-4</v>
      </c>
      <c r="I208" s="236">
        <f t="shared" si="45"/>
        <v>5.4394266378355563E-4</v>
      </c>
      <c r="J208" s="236">
        <f t="shared" si="45"/>
        <v>5.4394266378345773E-4</v>
      </c>
      <c r="K208" s="236">
        <f t="shared" si="45"/>
        <v>5.4394266378365906E-4</v>
      </c>
      <c r="L208" s="236">
        <f t="shared" si="45"/>
        <v>5.4394266378371056E-4</v>
      </c>
      <c r="M208" s="236">
        <f t="shared" si="45"/>
        <v>5.4394266378370167E-4</v>
      </c>
      <c r="N208" s="236">
        <f t="shared" si="45"/>
        <v>5.4394266378371512E-4</v>
      </c>
      <c r="O208" s="236">
        <f t="shared" si="45"/>
        <v>5.4394266378373453E-4</v>
      </c>
      <c r="P208" s="236">
        <f t="shared" si="45"/>
        <v>5.439426637837754E-4</v>
      </c>
      <c r="Q208" s="236">
        <f t="shared" si="45"/>
        <v>5.4394266378376835E-4</v>
      </c>
      <c r="R208" s="236">
        <f t="shared" si="45"/>
        <v>5.4394266378376347E-4</v>
      </c>
      <c r="S208" s="236">
        <f t="shared" si="45"/>
        <v>5.4394266378374743E-4</v>
      </c>
      <c r="T208" s="236">
        <f t="shared" si="45"/>
        <v>5.4394266378375816E-4</v>
      </c>
      <c r="U208" s="236">
        <f t="shared" si="45"/>
        <v>5.439426637837226E-4</v>
      </c>
      <c r="V208" s="236">
        <f t="shared" si="45"/>
        <v>5.4394266378372889E-4</v>
      </c>
      <c r="W208" s="236">
        <f t="shared" si="45"/>
        <v>5.4394266378384978E-4</v>
      </c>
      <c r="DA208" s="174"/>
    </row>
    <row r="209" spans="1:105" ht="12" customHeight="1" x14ac:dyDescent="0.25">
      <c r="A209" s="56" t="s">
        <v>96</v>
      </c>
      <c r="B209" s="303">
        <f t="shared" ref="B209:W209" si="46">IF(B$120=0,0,B$120/B$115)</f>
        <v>2.3558818527826858E-3</v>
      </c>
      <c r="C209" s="303">
        <f t="shared" si="46"/>
        <v>2.3058986943763882E-3</v>
      </c>
      <c r="D209" s="303">
        <f t="shared" si="46"/>
        <v>2.3012759924132611E-3</v>
      </c>
      <c r="E209" s="303">
        <f t="shared" si="46"/>
        <v>2.318308475593678E-3</v>
      </c>
      <c r="F209" s="303">
        <f t="shared" si="46"/>
        <v>2.4251825078332539E-3</v>
      </c>
      <c r="G209" s="303">
        <f t="shared" si="46"/>
        <v>2.4282258014988122E-3</v>
      </c>
      <c r="H209" s="303">
        <f t="shared" si="46"/>
        <v>2.4738424646731025E-3</v>
      </c>
      <c r="I209" s="303">
        <f t="shared" si="46"/>
        <v>2.4631266375492304E-3</v>
      </c>
      <c r="J209" s="303">
        <f t="shared" si="46"/>
        <v>2.4286941047455836E-3</v>
      </c>
      <c r="K209" s="303">
        <f t="shared" si="46"/>
        <v>2.4329892125849609E-3</v>
      </c>
      <c r="L209" s="303">
        <f t="shared" si="46"/>
        <v>2.4259555238098584E-3</v>
      </c>
      <c r="M209" s="303">
        <f t="shared" si="46"/>
        <v>2.4482895623926023E-3</v>
      </c>
      <c r="N209" s="303">
        <f t="shared" si="46"/>
        <v>2.4481666881593337E-3</v>
      </c>
      <c r="O209" s="303">
        <f t="shared" si="46"/>
        <v>2.4358293627665252E-3</v>
      </c>
      <c r="P209" s="303">
        <f t="shared" si="46"/>
        <v>2.4516750642253875E-3</v>
      </c>
      <c r="Q209" s="303">
        <f t="shared" si="46"/>
        <v>2.4517911878209199E-3</v>
      </c>
      <c r="R209" s="303">
        <f t="shared" si="46"/>
        <v>2.4623299811573755E-3</v>
      </c>
      <c r="S209" s="303">
        <f t="shared" si="46"/>
        <v>2.4844985846299542E-3</v>
      </c>
      <c r="T209" s="303">
        <f t="shared" si="46"/>
        <v>2.5076591157351591E-3</v>
      </c>
      <c r="U209" s="303">
        <f t="shared" si="46"/>
        <v>2.5224572295999611E-3</v>
      </c>
      <c r="V209" s="303">
        <f t="shared" si="46"/>
        <v>2.4970816545476179E-3</v>
      </c>
      <c r="W209" s="303">
        <f t="shared" si="46"/>
        <v>2.5210067707454641E-3</v>
      </c>
      <c r="DA209" s="68"/>
    </row>
    <row r="210" spans="1:105" ht="12" customHeight="1" x14ac:dyDescent="0.25">
      <c r="A210" s="203" t="s">
        <v>604</v>
      </c>
      <c r="B210" s="304">
        <f t="shared" ref="B210:W210" si="47">IF(B$126=0,0,B$126/B$115)</f>
        <v>0.54247705758031783</v>
      </c>
      <c r="C210" s="304">
        <f t="shared" si="47"/>
        <v>0.53913592273738198</v>
      </c>
      <c r="D210" s="304">
        <f t="shared" si="47"/>
        <v>0.52641978240793197</v>
      </c>
      <c r="E210" s="304">
        <f t="shared" si="47"/>
        <v>0.52236405126080299</v>
      </c>
      <c r="F210" s="304">
        <f t="shared" si="47"/>
        <v>0.53272537599990322</v>
      </c>
      <c r="G210" s="304">
        <f t="shared" si="47"/>
        <v>0.5213811432781682</v>
      </c>
      <c r="H210" s="304">
        <f t="shared" si="47"/>
        <v>0.53109978595781127</v>
      </c>
      <c r="I210" s="304">
        <f t="shared" si="47"/>
        <v>0.53505357322715463</v>
      </c>
      <c r="J210" s="304">
        <f t="shared" si="47"/>
        <v>0.52882604028001978</v>
      </c>
      <c r="K210" s="304">
        <f t="shared" si="47"/>
        <v>0.5211655721788413</v>
      </c>
      <c r="L210" s="304">
        <f t="shared" si="47"/>
        <v>0.5206256295594216</v>
      </c>
      <c r="M210" s="304">
        <f t="shared" si="47"/>
        <v>0.52828481633373137</v>
      </c>
      <c r="N210" s="304">
        <f t="shared" si="47"/>
        <v>0.5276738664127868</v>
      </c>
      <c r="O210" s="304">
        <f t="shared" si="47"/>
        <v>0.52346488341185049</v>
      </c>
      <c r="P210" s="304">
        <f t="shared" si="47"/>
        <v>0.52710793655544097</v>
      </c>
      <c r="Q210" s="304">
        <f t="shared" si="47"/>
        <v>0.52768083797906662</v>
      </c>
      <c r="R210" s="304">
        <f t="shared" si="47"/>
        <v>0.52921704042676054</v>
      </c>
      <c r="S210" s="304">
        <f t="shared" si="47"/>
        <v>0.53544153986150211</v>
      </c>
      <c r="T210" s="304">
        <f t="shared" si="47"/>
        <v>0.54524744705271555</v>
      </c>
      <c r="U210" s="304">
        <f t="shared" si="47"/>
        <v>0.55450648747883091</v>
      </c>
      <c r="V210" s="304">
        <f t="shared" si="47"/>
        <v>0.5447935988722451</v>
      </c>
      <c r="W210" s="304">
        <f t="shared" si="47"/>
        <v>0.5502894980957993</v>
      </c>
      <c r="DA210" s="175"/>
    </row>
    <row r="211" spans="1:105" ht="12" customHeight="1" x14ac:dyDescent="0.25">
      <c r="A211" s="62" t="s">
        <v>606</v>
      </c>
      <c r="B211" s="305">
        <f t="shared" ref="B211:W211" si="48">IF(B$127=0,0,B$127/B$115)</f>
        <v>0.30029327857997851</v>
      </c>
      <c r="C211" s="305">
        <f t="shared" si="48"/>
        <v>0.30970503012634487</v>
      </c>
      <c r="D211" s="305">
        <f t="shared" si="48"/>
        <v>0.28197185162890115</v>
      </c>
      <c r="E211" s="305">
        <f t="shared" si="48"/>
        <v>0.26663910532556034</v>
      </c>
      <c r="F211" s="305">
        <f t="shared" si="48"/>
        <v>0.24961005510507453</v>
      </c>
      <c r="G211" s="305">
        <f t="shared" si="48"/>
        <v>0.22309658168808522</v>
      </c>
      <c r="H211" s="305">
        <f t="shared" si="48"/>
        <v>0.23000565239343415</v>
      </c>
      <c r="I211" s="305">
        <f t="shared" si="48"/>
        <v>0.24165075848055184</v>
      </c>
      <c r="J211" s="305">
        <f t="shared" si="48"/>
        <v>0.25992923216938091</v>
      </c>
      <c r="K211" s="305">
        <f t="shared" si="48"/>
        <v>0.22671462425048416</v>
      </c>
      <c r="L211" s="305">
        <f t="shared" si="48"/>
        <v>0.27318274288479744</v>
      </c>
      <c r="M211" s="305">
        <f t="shared" si="48"/>
        <v>0.27876455584237936</v>
      </c>
      <c r="N211" s="305">
        <f t="shared" si="48"/>
        <v>0.27822660221946627</v>
      </c>
      <c r="O211" s="305">
        <f t="shared" si="48"/>
        <v>0.26837353765797201</v>
      </c>
      <c r="P211" s="305">
        <f t="shared" si="48"/>
        <v>0.26676451778309906</v>
      </c>
      <c r="Q211" s="305">
        <f t="shared" si="48"/>
        <v>0.27149740053865212</v>
      </c>
      <c r="R211" s="305">
        <f t="shared" si="48"/>
        <v>0.27102117969951828</v>
      </c>
      <c r="S211" s="305">
        <f t="shared" si="48"/>
        <v>0.27516034927602795</v>
      </c>
      <c r="T211" s="305">
        <f t="shared" si="48"/>
        <v>0.29098638928573017</v>
      </c>
      <c r="U211" s="305">
        <f t="shared" si="48"/>
        <v>0.30248298045127664</v>
      </c>
      <c r="V211" s="305">
        <f t="shared" si="48"/>
        <v>0.29702544979673456</v>
      </c>
      <c r="W211" s="305">
        <f t="shared" si="48"/>
        <v>0.2977032786753776</v>
      </c>
      <c r="DA211" s="72"/>
    </row>
    <row r="212" spans="1:105" ht="12" customHeight="1" x14ac:dyDescent="0.25">
      <c r="A212" s="62" t="s">
        <v>613</v>
      </c>
      <c r="B212" s="305">
        <f t="shared" ref="B212:W212" si="49">IF(B$133=0,0,B$133/B$115)</f>
        <v>0.24218377900033955</v>
      </c>
      <c r="C212" s="305">
        <f t="shared" si="49"/>
        <v>0.22943089261103708</v>
      </c>
      <c r="D212" s="305">
        <f t="shared" si="49"/>
        <v>0.2444479307790306</v>
      </c>
      <c r="E212" s="305">
        <f t="shared" si="49"/>
        <v>0.25572494593524259</v>
      </c>
      <c r="F212" s="305">
        <f t="shared" si="49"/>
        <v>0.28311532089482871</v>
      </c>
      <c r="G212" s="305">
        <f t="shared" si="49"/>
        <v>0.2982845615900831</v>
      </c>
      <c r="H212" s="305">
        <f t="shared" si="49"/>
        <v>0.3010941335643772</v>
      </c>
      <c r="I212" s="305">
        <f t="shared" si="49"/>
        <v>0.29340281474660307</v>
      </c>
      <c r="J212" s="305">
        <f t="shared" si="49"/>
        <v>0.2688968081106391</v>
      </c>
      <c r="K212" s="305">
        <f t="shared" si="49"/>
        <v>0.29445094792835702</v>
      </c>
      <c r="L212" s="305">
        <f t="shared" si="49"/>
        <v>0.24744288667462425</v>
      </c>
      <c r="M212" s="305">
        <f t="shared" si="49"/>
        <v>0.24952026049135204</v>
      </c>
      <c r="N212" s="305">
        <f t="shared" si="49"/>
        <v>0.24944726419332069</v>
      </c>
      <c r="O212" s="305">
        <f t="shared" si="49"/>
        <v>0.25509134575387843</v>
      </c>
      <c r="P212" s="305">
        <f t="shared" si="49"/>
        <v>0.26034341877234185</v>
      </c>
      <c r="Q212" s="305">
        <f t="shared" si="49"/>
        <v>0.25618343744041455</v>
      </c>
      <c r="R212" s="305">
        <f t="shared" si="49"/>
        <v>0.25819586072724243</v>
      </c>
      <c r="S212" s="305">
        <f t="shared" si="49"/>
        <v>0.26028119058547405</v>
      </c>
      <c r="T212" s="305">
        <f t="shared" si="49"/>
        <v>0.25426105776698538</v>
      </c>
      <c r="U212" s="305">
        <f t="shared" si="49"/>
        <v>0.25202350702755416</v>
      </c>
      <c r="V212" s="305">
        <f t="shared" si="49"/>
        <v>0.24776814907551059</v>
      </c>
      <c r="W212" s="305">
        <f t="shared" si="49"/>
        <v>0.2525862194204217</v>
      </c>
      <c r="DA212" s="72"/>
    </row>
    <row r="213" spans="1:105" ht="12" customHeight="1" x14ac:dyDescent="0.25">
      <c r="A213" s="203" t="s">
        <v>615</v>
      </c>
      <c r="B213" s="304">
        <f t="shared" ref="B213:W213" si="50">IF(B$134=0,0,B$134/B$115)</f>
        <v>0.25890933715999692</v>
      </c>
      <c r="C213" s="304">
        <f t="shared" si="50"/>
        <v>0.25343824932534109</v>
      </c>
      <c r="D213" s="304">
        <f t="shared" si="50"/>
        <v>0.2527389829340464</v>
      </c>
      <c r="E213" s="304">
        <f t="shared" si="50"/>
        <v>0.25440937700474181</v>
      </c>
      <c r="F213" s="304">
        <f t="shared" si="50"/>
        <v>0.26613194781294142</v>
      </c>
      <c r="G213" s="304">
        <f t="shared" si="50"/>
        <v>0.2665396127417316</v>
      </c>
      <c r="H213" s="304">
        <f t="shared" si="50"/>
        <v>0.27149805818134204</v>
      </c>
      <c r="I213" s="304">
        <f t="shared" si="50"/>
        <v>0.26998740525212966</v>
      </c>
      <c r="J213" s="304">
        <f t="shared" si="50"/>
        <v>0.26623847722147381</v>
      </c>
      <c r="K213" s="304">
        <f t="shared" si="50"/>
        <v>0.26646742919351485</v>
      </c>
      <c r="L213" s="304">
        <f t="shared" si="50"/>
        <v>0.26570594828091326</v>
      </c>
      <c r="M213" s="304">
        <f t="shared" si="50"/>
        <v>0.26814132957988712</v>
      </c>
      <c r="N213" s="304">
        <f t="shared" si="50"/>
        <v>0.26812327829284299</v>
      </c>
      <c r="O213" s="304">
        <f t="shared" si="50"/>
        <v>0.2667788868926364</v>
      </c>
      <c r="P213" s="304">
        <f t="shared" si="50"/>
        <v>0.26849163447195262</v>
      </c>
      <c r="Q213" s="304">
        <f t="shared" si="50"/>
        <v>0.26852161476106795</v>
      </c>
      <c r="R213" s="304">
        <f t="shared" si="50"/>
        <v>0.26972690250033754</v>
      </c>
      <c r="S213" s="304">
        <f t="shared" si="50"/>
        <v>0.27222772687782476</v>
      </c>
      <c r="T213" s="304">
        <f t="shared" si="50"/>
        <v>0.27467813364190674</v>
      </c>
      <c r="U213" s="304">
        <f t="shared" si="50"/>
        <v>0.2762966122919312</v>
      </c>
      <c r="V213" s="304">
        <f t="shared" si="50"/>
        <v>0.27355351394452077</v>
      </c>
      <c r="W213" s="304">
        <f t="shared" si="50"/>
        <v>0.27613419446652726</v>
      </c>
      <c r="DA213" s="175"/>
    </row>
    <row r="214" spans="1:105" ht="12" customHeight="1" x14ac:dyDescent="0.25">
      <c r="A214" s="62" t="s">
        <v>617</v>
      </c>
      <c r="B214" s="305">
        <f t="shared" ref="B214:W214" si="51">IF(B$135=0,0,B$135/B$115)</f>
        <v>0.10335543159724907</v>
      </c>
      <c r="C214" s="305">
        <f t="shared" si="51"/>
        <v>9.9368773510126879E-2</v>
      </c>
      <c r="D214" s="305">
        <f t="shared" si="51"/>
        <v>9.9574754192353981E-2</v>
      </c>
      <c r="E214" s="305">
        <f t="shared" si="51"/>
        <v>0.10040803252351864</v>
      </c>
      <c r="F214" s="305">
        <f t="shared" si="51"/>
        <v>0.10810509049244613</v>
      </c>
      <c r="G214" s="305">
        <f t="shared" si="51"/>
        <v>0.11251824942915852</v>
      </c>
      <c r="H214" s="305">
        <f t="shared" si="51"/>
        <v>0.11602733902175598</v>
      </c>
      <c r="I214" s="305">
        <f t="shared" si="51"/>
        <v>0.11204886020281779</v>
      </c>
      <c r="J214" s="305">
        <f t="shared" si="51"/>
        <v>0.12036130704209562</v>
      </c>
      <c r="K214" s="305">
        <f t="shared" si="51"/>
        <v>0.11411273961949199</v>
      </c>
      <c r="L214" s="305">
        <f t="shared" si="51"/>
        <v>0.13674592223830029</v>
      </c>
      <c r="M214" s="305">
        <f t="shared" si="51"/>
        <v>0.13502947531885134</v>
      </c>
      <c r="N214" s="305">
        <f t="shared" si="51"/>
        <v>0.1356865269027496</v>
      </c>
      <c r="O214" s="305">
        <f t="shared" si="51"/>
        <v>0.13326713335477419</v>
      </c>
      <c r="P214" s="305">
        <f t="shared" si="51"/>
        <v>0.13193164826724155</v>
      </c>
      <c r="Q214" s="305">
        <f t="shared" si="51"/>
        <v>0.13364804120785981</v>
      </c>
      <c r="R214" s="305">
        <f t="shared" si="51"/>
        <v>0.13466009584986058</v>
      </c>
      <c r="S214" s="305">
        <f t="shared" si="51"/>
        <v>0.13474199972017728</v>
      </c>
      <c r="T214" s="305">
        <f t="shared" si="51"/>
        <v>0.13564388558331075</v>
      </c>
      <c r="U214" s="305">
        <f t="shared" si="51"/>
        <v>0.13241057300063919</v>
      </c>
      <c r="V214" s="305">
        <f t="shared" si="51"/>
        <v>0.13601268511973374</v>
      </c>
      <c r="W214" s="305">
        <f t="shared" si="51"/>
        <v>0.13578288004244815</v>
      </c>
      <c r="DA214" s="72"/>
    </row>
    <row r="215" spans="1:105" ht="12" customHeight="1" x14ac:dyDescent="0.25">
      <c r="A215" s="62" t="s">
        <v>623</v>
      </c>
      <c r="B215" s="305">
        <f t="shared" ref="B215:W215" si="52">IF(B$140=0,0,B$140/B$115)</f>
        <v>0.1555539055627477</v>
      </c>
      <c r="C215" s="305">
        <f t="shared" si="52"/>
        <v>0.15406947581521413</v>
      </c>
      <c r="D215" s="305">
        <f t="shared" si="52"/>
        <v>0.1531642287416925</v>
      </c>
      <c r="E215" s="305">
        <f t="shared" si="52"/>
        <v>0.15400134448122305</v>
      </c>
      <c r="F215" s="305">
        <f t="shared" si="52"/>
        <v>0.15802685732049523</v>
      </c>
      <c r="G215" s="305">
        <f t="shared" si="52"/>
        <v>0.15402136331257307</v>
      </c>
      <c r="H215" s="305">
        <f t="shared" si="52"/>
        <v>0.15547071915958618</v>
      </c>
      <c r="I215" s="305">
        <f t="shared" si="52"/>
        <v>0.15793854504931185</v>
      </c>
      <c r="J215" s="305">
        <f t="shared" si="52"/>
        <v>0.14587717017937821</v>
      </c>
      <c r="K215" s="305">
        <f t="shared" si="52"/>
        <v>0.15235468957402282</v>
      </c>
      <c r="L215" s="305">
        <f t="shared" si="52"/>
        <v>0.128960026042613</v>
      </c>
      <c r="M215" s="305">
        <f t="shared" si="52"/>
        <v>0.13311185426103586</v>
      </c>
      <c r="N215" s="305">
        <f t="shared" si="52"/>
        <v>0.13243675139009353</v>
      </c>
      <c r="O215" s="305">
        <f t="shared" si="52"/>
        <v>0.13351175353786221</v>
      </c>
      <c r="P215" s="305">
        <f t="shared" si="52"/>
        <v>0.13655998620471105</v>
      </c>
      <c r="Q215" s="305">
        <f t="shared" si="52"/>
        <v>0.13487357355320817</v>
      </c>
      <c r="R215" s="305">
        <f t="shared" si="52"/>
        <v>0.13506680665047693</v>
      </c>
      <c r="S215" s="305">
        <f t="shared" si="52"/>
        <v>0.1374857271576474</v>
      </c>
      <c r="T215" s="305">
        <f t="shared" si="52"/>
        <v>0.13903424805859588</v>
      </c>
      <c r="U215" s="305">
        <f t="shared" si="52"/>
        <v>0.14388603929129204</v>
      </c>
      <c r="V215" s="305">
        <f t="shared" si="52"/>
        <v>0.13754082882478699</v>
      </c>
      <c r="W215" s="305">
        <f t="shared" si="52"/>
        <v>0.14035131442407905</v>
      </c>
      <c r="DA215" s="72"/>
    </row>
    <row r="216" spans="1:105" ht="12" customHeight="1" x14ac:dyDescent="0.25">
      <c r="A216" s="203" t="s">
        <v>625</v>
      </c>
      <c r="B216" s="304">
        <f t="shared" ref="B216:W216" si="53">IF(B$141=0,0,B$141/B$115)</f>
        <v>0.17256204273534431</v>
      </c>
      <c r="C216" s="304">
        <f t="shared" si="53"/>
        <v>0.18142424857134204</v>
      </c>
      <c r="D216" s="304">
        <f t="shared" si="53"/>
        <v>0.19484427799404916</v>
      </c>
      <c r="E216" s="304">
        <f t="shared" si="53"/>
        <v>0.19721258258730287</v>
      </c>
      <c r="F216" s="304">
        <f t="shared" si="53"/>
        <v>0.17502181300776237</v>
      </c>
      <c r="G216" s="304">
        <f t="shared" si="53"/>
        <v>0.18595533750704632</v>
      </c>
      <c r="H216" s="304">
        <f t="shared" si="53"/>
        <v>0.17123263272461495</v>
      </c>
      <c r="I216" s="304">
        <f t="shared" si="53"/>
        <v>0.16880021421160538</v>
      </c>
      <c r="J216" s="304">
        <f t="shared" si="53"/>
        <v>0.1788111077222041</v>
      </c>
      <c r="K216" s="304">
        <f t="shared" si="53"/>
        <v>0.18623832874349366</v>
      </c>
      <c r="L216" s="304">
        <f t="shared" si="53"/>
        <v>0.18754678596428734</v>
      </c>
      <c r="M216" s="304">
        <f t="shared" si="53"/>
        <v>0.17742988385242175</v>
      </c>
      <c r="N216" s="304">
        <f t="shared" si="53"/>
        <v>0.17805900793464299</v>
      </c>
      <c r="O216" s="304">
        <f t="shared" si="53"/>
        <v>0.18362471966117788</v>
      </c>
      <c r="P216" s="304">
        <f t="shared" si="53"/>
        <v>0.17825307323681078</v>
      </c>
      <c r="Q216" s="304">
        <f t="shared" si="53"/>
        <v>0.17765007540047442</v>
      </c>
      <c r="R216" s="304">
        <f t="shared" si="53"/>
        <v>0.17489804642017462</v>
      </c>
      <c r="S216" s="304">
        <f t="shared" si="53"/>
        <v>0.16615055400447429</v>
      </c>
      <c r="T216" s="304">
        <f t="shared" si="53"/>
        <v>0.15387107951807294</v>
      </c>
      <c r="U216" s="304">
        <f t="shared" si="53"/>
        <v>0.14297876232806983</v>
      </c>
      <c r="V216" s="304">
        <f t="shared" si="53"/>
        <v>0.15546012485711808</v>
      </c>
      <c r="W216" s="304">
        <f t="shared" si="53"/>
        <v>0.14735961999535424</v>
      </c>
      <c r="DA216" s="175"/>
    </row>
    <row r="217" spans="1:105" ht="12" customHeight="1" x14ac:dyDescent="0.25">
      <c r="A217" s="62" t="s">
        <v>626</v>
      </c>
      <c r="B217" s="305">
        <f t="shared" ref="B217:W217" si="54">IF(B$142=0,0,B$142/B$115)</f>
        <v>8.3248714062391371E-3</v>
      </c>
      <c r="C217" s="305">
        <f t="shared" si="54"/>
        <v>8.0203546332524092E-3</v>
      </c>
      <c r="D217" s="305">
        <f t="shared" si="54"/>
        <v>8.133137380013462E-3</v>
      </c>
      <c r="E217" s="305">
        <f t="shared" si="54"/>
        <v>8.2888948819557964E-3</v>
      </c>
      <c r="F217" s="305">
        <f t="shared" si="54"/>
        <v>8.8902236279616784E-3</v>
      </c>
      <c r="G217" s="305">
        <f t="shared" si="54"/>
        <v>9.2633680232801392E-3</v>
      </c>
      <c r="H217" s="305">
        <f t="shared" si="54"/>
        <v>9.5754005998504033E-3</v>
      </c>
      <c r="I217" s="305">
        <f t="shared" si="54"/>
        <v>9.4390920628429787E-3</v>
      </c>
      <c r="J217" s="305">
        <f t="shared" si="54"/>
        <v>1.0143542830492987E-2</v>
      </c>
      <c r="K217" s="305">
        <f t="shared" si="54"/>
        <v>9.6050460768926857E-3</v>
      </c>
      <c r="L217" s="305">
        <f t="shared" si="54"/>
        <v>1.1578695981948156E-2</v>
      </c>
      <c r="M217" s="305">
        <f t="shared" si="54"/>
        <v>1.1440748583065572E-2</v>
      </c>
      <c r="N217" s="305">
        <f t="shared" si="54"/>
        <v>1.149942991746288E-2</v>
      </c>
      <c r="O217" s="305">
        <f t="shared" si="54"/>
        <v>1.1289596906892706E-2</v>
      </c>
      <c r="P217" s="305">
        <f t="shared" si="54"/>
        <v>1.1212475574014122E-2</v>
      </c>
      <c r="Q217" s="305">
        <f t="shared" si="54"/>
        <v>1.1328379764121529E-2</v>
      </c>
      <c r="R217" s="305">
        <f t="shared" si="54"/>
        <v>1.1317424588975576E-2</v>
      </c>
      <c r="S217" s="305">
        <f t="shared" si="54"/>
        <v>1.1161723867030871E-2</v>
      </c>
      <c r="T217" s="305">
        <f t="shared" si="54"/>
        <v>1.1403687604921256E-2</v>
      </c>
      <c r="U217" s="305">
        <f t="shared" si="54"/>
        <v>1.110242600555441E-2</v>
      </c>
      <c r="V217" s="305">
        <f t="shared" si="54"/>
        <v>1.136597942274478E-2</v>
      </c>
      <c r="W217" s="305">
        <f t="shared" si="54"/>
        <v>1.1413273582752835E-2</v>
      </c>
      <c r="DA217" s="72"/>
    </row>
    <row r="218" spans="1:105" ht="12" customHeight="1" x14ac:dyDescent="0.25">
      <c r="A218" s="62" t="s">
        <v>631</v>
      </c>
      <c r="B218" s="305">
        <f t="shared" ref="B218:W218" si="55">IF(B$146=0,0,B$146/B$115)</f>
        <v>0.15049932003076613</v>
      </c>
      <c r="C218" s="305">
        <f t="shared" si="55"/>
        <v>0.15982428403102869</v>
      </c>
      <c r="D218" s="305">
        <f t="shared" si="55"/>
        <v>0.17329235142968227</v>
      </c>
      <c r="E218" s="305">
        <f t="shared" si="55"/>
        <v>0.17550179408224115</v>
      </c>
      <c r="F218" s="305">
        <f t="shared" si="55"/>
        <v>0.15231123678396594</v>
      </c>
      <c r="G218" s="305">
        <f t="shared" si="55"/>
        <v>0.1632155797965342</v>
      </c>
      <c r="H218" s="305">
        <f t="shared" si="55"/>
        <v>0.14806617243084289</v>
      </c>
      <c r="I218" s="305">
        <f t="shared" si="55"/>
        <v>0.14573417652458845</v>
      </c>
      <c r="J218" s="305">
        <f t="shared" si="55"/>
        <v>0.15606712905918177</v>
      </c>
      <c r="K218" s="305">
        <f t="shared" si="55"/>
        <v>0.16345873957197152</v>
      </c>
      <c r="L218" s="305">
        <f t="shared" si="55"/>
        <v>0.16483271875314331</v>
      </c>
      <c r="M218" s="305">
        <f t="shared" si="55"/>
        <v>0.15450684993479788</v>
      </c>
      <c r="N218" s="305">
        <f t="shared" si="55"/>
        <v>0.15513747100937855</v>
      </c>
      <c r="O218" s="305">
        <f t="shared" si="55"/>
        <v>0.16081869384915504</v>
      </c>
      <c r="P218" s="305">
        <f t="shared" si="55"/>
        <v>0.15529868831474336</v>
      </c>
      <c r="Q218" s="305">
        <f t="shared" si="55"/>
        <v>0.15469460324390794</v>
      </c>
      <c r="R218" s="305">
        <f t="shared" si="55"/>
        <v>0.15184390233012518</v>
      </c>
      <c r="S218" s="305">
        <f t="shared" si="55"/>
        <v>0.14288878560274987</v>
      </c>
      <c r="T218" s="305">
        <f t="shared" si="55"/>
        <v>0.13039253163212275</v>
      </c>
      <c r="U218" s="305">
        <f t="shared" si="55"/>
        <v>0.11936174243639085</v>
      </c>
      <c r="V218" s="305">
        <f t="shared" si="55"/>
        <v>0.13208056953355143</v>
      </c>
      <c r="W218" s="305">
        <f t="shared" si="55"/>
        <v>0.12375614829173485</v>
      </c>
      <c r="DA218" s="72"/>
    </row>
    <row r="219" spans="1:105" ht="12" customHeight="1" x14ac:dyDescent="0.25">
      <c r="A219" s="63" t="s">
        <v>643</v>
      </c>
      <c r="B219" s="306">
        <f t="shared" ref="B219:W219" si="56">IF(B$157=0,0,B$157/B$115)</f>
        <v>1.3737851298339028E-2</v>
      </c>
      <c r="C219" s="306">
        <f t="shared" si="56"/>
        <v>1.3579609907060934E-2</v>
      </c>
      <c r="D219" s="306">
        <f t="shared" si="56"/>
        <v>1.341878918435342E-2</v>
      </c>
      <c r="E219" s="306">
        <f t="shared" si="56"/>
        <v>1.3421893623105911E-2</v>
      </c>
      <c r="F219" s="306">
        <f t="shared" si="56"/>
        <v>1.3820352595834768E-2</v>
      </c>
      <c r="G219" s="306">
        <f t="shared" si="56"/>
        <v>1.3476389687231978E-2</v>
      </c>
      <c r="H219" s="306">
        <f t="shared" si="56"/>
        <v>1.3591059693921669E-2</v>
      </c>
      <c r="I219" s="306">
        <f t="shared" si="56"/>
        <v>1.3626945624173936E-2</v>
      </c>
      <c r="J219" s="306">
        <f t="shared" si="56"/>
        <v>1.2600435832529349E-2</v>
      </c>
      <c r="K219" s="306">
        <f t="shared" si="56"/>
        <v>1.3174543094629466E-2</v>
      </c>
      <c r="L219" s="306">
        <f t="shared" si="56"/>
        <v>1.1135371229195857E-2</v>
      </c>
      <c r="M219" s="306">
        <f t="shared" si="56"/>
        <v>1.1482285334558326E-2</v>
      </c>
      <c r="N219" s="306">
        <f t="shared" si="56"/>
        <v>1.1422107007801561E-2</v>
      </c>
      <c r="O219" s="306">
        <f t="shared" si="56"/>
        <v>1.1516428905130134E-2</v>
      </c>
      <c r="P219" s="306">
        <f t="shared" si="56"/>
        <v>1.1741909348053263E-2</v>
      </c>
      <c r="Q219" s="306">
        <f t="shared" si="56"/>
        <v>1.1627092392444954E-2</v>
      </c>
      <c r="R219" s="306">
        <f t="shared" si="56"/>
        <v>1.1736719501073878E-2</v>
      </c>
      <c r="S219" s="306">
        <f t="shared" si="56"/>
        <v>1.2100044534693545E-2</v>
      </c>
      <c r="T219" s="306">
        <f t="shared" si="56"/>
        <v>1.2074860281028927E-2</v>
      </c>
      <c r="U219" s="306">
        <f t="shared" si="56"/>
        <v>1.2514593886124553E-2</v>
      </c>
      <c r="V219" s="306">
        <f t="shared" si="56"/>
        <v>1.2013575900821844E-2</v>
      </c>
      <c r="W219" s="306">
        <f t="shared" si="56"/>
        <v>1.2190198120866542E-2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5">
        <f t="shared" ref="B224:W224" si="57">SUM(B$225:B$231)</f>
        <v>0</v>
      </c>
      <c r="C224" s="275">
        <f t="shared" si="57"/>
        <v>0</v>
      </c>
      <c r="D224" s="275">
        <f t="shared" si="57"/>
        <v>0</v>
      </c>
      <c r="E224" s="275">
        <f t="shared" si="57"/>
        <v>0</v>
      </c>
      <c r="F224" s="275">
        <f t="shared" si="57"/>
        <v>0</v>
      </c>
      <c r="G224" s="275">
        <f t="shared" si="57"/>
        <v>0</v>
      </c>
      <c r="H224" s="275">
        <f t="shared" si="57"/>
        <v>0</v>
      </c>
      <c r="I224" s="275">
        <f t="shared" si="57"/>
        <v>0</v>
      </c>
      <c r="J224" s="275">
        <f t="shared" si="57"/>
        <v>0</v>
      </c>
      <c r="K224" s="275">
        <f t="shared" si="57"/>
        <v>0</v>
      </c>
      <c r="L224" s="275">
        <f t="shared" si="57"/>
        <v>0</v>
      </c>
      <c r="M224" s="275">
        <f t="shared" si="57"/>
        <v>0</v>
      </c>
      <c r="N224" s="275">
        <f t="shared" si="57"/>
        <v>0</v>
      </c>
      <c r="O224" s="275">
        <f t="shared" si="57"/>
        <v>0</v>
      </c>
      <c r="P224" s="275">
        <f t="shared" si="57"/>
        <v>0</v>
      </c>
      <c r="Q224" s="275">
        <f t="shared" si="57"/>
        <v>0</v>
      </c>
      <c r="R224" s="275">
        <f t="shared" si="57"/>
        <v>0</v>
      </c>
      <c r="S224" s="275">
        <f t="shared" si="57"/>
        <v>0</v>
      </c>
      <c r="T224" s="275">
        <f t="shared" si="57"/>
        <v>0</v>
      </c>
      <c r="U224" s="275">
        <f t="shared" si="57"/>
        <v>0</v>
      </c>
      <c r="V224" s="275">
        <f t="shared" si="57"/>
        <v>0</v>
      </c>
      <c r="W224" s="275">
        <f t="shared" si="57"/>
        <v>0</v>
      </c>
      <c r="DA224" s="111"/>
    </row>
    <row r="225" spans="1:105" ht="12" customHeight="1" x14ac:dyDescent="0.25">
      <c r="A225" s="55" t="s">
        <v>92</v>
      </c>
      <c r="B225" s="276">
        <f>IF(B$6=0,0,B$6/NFM!B$11*1000)</f>
        <v>0</v>
      </c>
      <c r="C225" s="276">
        <f>IF(C$6=0,0,C$6/NFM!C$11*1000)</f>
        <v>0</v>
      </c>
      <c r="D225" s="276">
        <f>IF(D$6=0,0,D$6/NFM!D$11*1000)</f>
        <v>0</v>
      </c>
      <c r="E225" s="276">
        <f>IF(E$6=0,0,E$6/NFM!E$11*1000)</f>
        <v>0</v>
      </c>
      <c r="F225" s="276">
        <f>IF(F$6=0,0,F$6/NFM!F$11*1000)</f>
        <v>0</v>
      </c>
      <c r="G225" s="276">
        <f>IF(G$6=0,0,G$6/NFM!G$11*1000)</f>
        <v>0</v>
      </c>
      <c r="H225" s="276">
        <f>IF(H$6=0,0,H$6/NFM!H$11*1000)</f>
        <v>0</v>
      </c>
      <c r="I225" s="276">
        <f>IF(I$6=0,0,I$6/NFM!I$11*1000)</f>
        <v>0</v>
      </c>
      <c r="J225" s="276">
        <f>IF(J$6=0,0,J$6/NFM!J$11*1000)</f>
        <v>0</v>
      </c>
      <c r="K225" s="276">
        <f>IF(K$6=0,0,K$6/NFM!K$11*1000)</f>
        <v>0</v>
      </c>
      <c r="L225" s="276">
        <f>IF(L$6=0,0,L$6/NFM!L$11*1000)</f>
        <v>0</v>
      </c>
      <c r="M225" s="276">
        <f>IF(M$6=0,0,M$6/NFM!M$11*1000)</f>
        <v>0</v>
      </c>
      <c r="N225" s="276">
        <f>IF(N$6=0,0,N$6/NFM!N$11*1000)</f>
        <v>0</v>
      </c>
      <c r="O225" s="276">
        <f>IF(O$6=0,0,O$6/NFM!O$11*1000)</f>
        <v>0</v>
      </c>
      <c r="P225" s="276">
        <f>IF(P$6=0,0,P$6/NFM!P$11*1000)</f>
        <v>0</v>
      </c>
      <c r="Q225" s="276">
        <f>IF(Q$6=0,0,Q$6/NFM!Q$11*1000)</f>
        <v>0</v>
      </c>
      <c r="R225" s="276">
        <f>IF(R$6=0,0,R$6/NFM!R$11*1000)</f>
        <v>0</v>
      </c>
      <c r="S225" s="276">
        <f>IF(S$6=0,0,S$6/NFM!S$11*1000)</f>
        <v>0</v>
      </c>
      <c r="T225" s="276">
        <f>IF(T$6=0,0,T$6/NFM!T$11*1000)</f>
        <v>0</v>
      </c>
      <c r="U225" s="276">
        <f>IF(U$6=0,0,U$6/NFM!U$11*1000)</f>
        <v>0</v>
      </c>
      <c r="V225" s="276">
        <f>IF(V$6=0,0,V$6/NFM!V$11*1000)</f>
        <v>0</v>
      </c>
      <c r="W225" s="276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7">
        <f>IF(B$7=0,0,B$7/NFM!B$11*1000)</f>
        <v>0</v>
      </c>
      <c r="C226" s="277">
        <f>IF(C$7=0,0,C$7/NFM!C$11*1000)</f>
        <v>0</v>
      </c>
      <c r="D226" s="277">
        <f>IF(D$7=0,0,D$7/NFM!D$11*1000)</f>
        <v>0</v>
      </c>
      <c r="E226" s="277">
        <f>IF(E$7=0,0,E$7/NFM!E$11*1000)</f>
        <v>0</v>
      </c>
      <c r="F226" s="277">
        <f>IF(F$7=0,0,F$7/NFM!F$11*1000)</f>
        <v>0</v>
      </c>
      <c r="G226" s="277">
        <f>IF(G$7=0,0,G$7/NFM!G$11*1000)</f>
        <v>0</v>
      </c>
      <c r="H226" s="277">
        <f>IF(H$7=0,0,H$7/NFM!H$11*1000)</f>
        <v>0</v>
      </c>
      <c r="I226" s="277">
        <f>IF(I$7=0,0,I$7/NFM!I$11*1000)</f>
        <v>0</v>
      </c>
      <c r="J226" s="277">
        <f>IF(J$7=0,0,J$7/NFM!J$11*1000)</f>
        <v>0</v>
      </c>
      <c r="K226" s="277">
        <f>IF(K$7=0,0,K$7/NFM!K$11*1000)</f>
        <v>0</v>
      </c>
      <c r="L226" s="277">
        <f>IF(L$7=0,0,L$7/NFM!L$11*1000)</f>
        <v>0</v>
      </c>
      <c r="M226" s="277">
        <f>IF(M$7=0,0,M$7/NFM!M$11*1000)</f>
        <v>0</v>
      </c>
      <c r="N226" s="277">
        <f>IF(N$7=0,0,N$7/NFM!N$11*1000)</f>
        <v>0</v>
      </c>
      <c r="O226" s="277">
        <f>IF(O$7=0,0,O$7/NFM!O$11*1000)</f>
        <v>0</v>
      </c>
      <c r="P226" s="277">
        <f>IF(P$7=0,0,P$7/NFM!P$11*1000)</f>
        <v>0</v>
      </c>
      <c r="Q226" s="277">
        <f>IF(Q$7=0,0,Q$7/NFM!Q$11*1000)</f>
        <v>0</v>
      </c>
      <c r="R226" s="277">
        <f>IF(R$7=0,0,R$7/NFM!R$11*1000)</f>
        <v>0</v>
      </c>
      <c r="S226" s="277">
        <f>IF(S$7=0,0,S$7/NFM!S$11*1000)</f>
        <v>0</v>
      </c>
      <c r="T226" s="277">
        <f>IF(T$7=0,0,T$7/NFM!T$11*1000)</f>
        <v>0</v>
      </c>
      <c r="U226" s="277">
        <f>IF(U$7=0,0,U$7/NFM!U$11*1000)</f>
        <v>0</v>
      </c>
      <c r="V226" s="277">
        <f>IF(V$7=0,0,V$7/NFM!V$11*1000)</f>
        <v>0</v>
      </c>
      <c r="W226" s="277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7">
        <f>IF(B$8=0,0,B$8/NFM!B$11*1000)</f>
        <v>0</v>
      </c>
      <c r="C227" s="277">
        <f>IF(C$8=0,0,C$8/NFM!C$11*1000)</f>
        <v>0</v>
      </c>
      <c r="D227" s="277">
        <f>IF(D$8=0,0,D$8/NFM!D$11*1000)</f>
        <v>0</v>
      </c>
      <c r="E227" s="277">
        <f>IF(E$8=0,0,E$8/NFM!E$11*1000)</f>
        <v>0</v>
      </c>
      <c r="F227" s="277">
        <f>IF(F$8=0,0,F$8/NFM!F$11*1000)</f>
        <v>0</v>
      </c>
      <c r="G227" s="277">
        <f>IF(G$8=0,0,G$8/NFM!G$11*1000)</f>
        <v>0</v>
      </c>
      <c r="H227" s="277">
        <f>IF(H$8=0,0,H$8/NFM!H$11*1000)</f>
        <v>0</v>
      </c>
      <c r="I227" s="277">
        <f>IF(I$8=0,0,I$8/NFM!I$11*1000)</f>
        <v>0</v>
      </c>
      <c r="J227" s="277">
        <f>IF(J$8=0,0,J$8/NFM!J$11*1000)</f>
        <v>0</v>
      </c>
      <c r="K227" s="277">
        <f>IF(K$8=0,0,K$8/NFM!K$11*1000)</f>
        <v>0</v>
      </c>
      <c r="L227" s="277">
        <f>IF(L$8=0,0,L$8/NFM!L$11*1000)</f>
        <v>0</v>
      </c>
      <c r="M227" s="277">
        <f>IF(M$8=0,0,M$8/NFM!M$11*1000)</f>
        <v>0</v>
      </c>
      <c r="N227" s="277">
        <f>IF(N$8=0,0,N$8/NFM!N$11*1000)</f>
        <v>0</v>
      </c>
      <c r="O227" s="277">
        <f>IF(O$8=0,0,O$8/NFM!O$11*1000)</f>
        <v>0</v>
      </c>
      <c r="P227" s="277">
        <f>IF(P$8=0,0,P$8/NFM!P$11*1000)</f>
        <v>0</v>
      </c>
      <c r="Q227" s="277">
        <f>IF(Q$8=0,0,Q$8/NFM!Q$11*1000)</f>
        <v>0</v>
      </c>
      <c r="R227" s="277">
        <f>IF(R$8=0,0,R$8/NFM!R$11*1000)</f>
        <v>0</v>
      </c>
      <c r="S227" s="277">
        <f>IF(S$8=0,0,S$8/NFM!S$11*1000)</f>
        <v>0</v>
      </c>
      <c r="T227" s="277">
        <f>IF(T$8=0,0,T$8/NFM!T$11*1000)</f>
        <v>0</v>
      </c>
      <c r="U227" s="277">
        <f>IF(U$8=0,0,U$8/NFM!U$11*1000)</f>
        <v>0</v>
      </c>
      <c r="V227" s="277">
        <f>IF(V$8=0,0,V$8/NFM!V$11*1000)</f>
        <v>0</v>
      </c>
      <c r="W227" s="277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7">
        <f>IF(B$9=0,0,B$9/NFM!B$11*1000)</f>
        <v>0</v>
      </c>
      <c r="C228" s="277">
        <f>IF(C$9=0,0,C$9/NFM!C$11*1000)</f>
        <v>0</v>
      </c>
      <c r="D228" s="277">
        <f>IF(D$9=0,0,D$9/NFM!D$11*1000)</f>
        <v>0</v>
      </c>
      <c r="E228" s="277">
        <f>IF(E$9=0,0,E$9/NFM!E$11*1000)</f>
        <v>0</v>
      </c>
      <c r="F228" s="277">
        <f>IF(F$9=0,0,F$9/NFM!F$11*1000)</f>
        <v>0</v>
      </c>
      <c r="G228" s="277">
        <f>IF(G$9=0,0,G$9/NFM!G$11*1000)</f>
        <v>0</v>
      </c>
      <c r="H228" s="277">
        <f>IF(H$9=0,0,H$9/NFM!H$11*1000)</f>
        <v>0</v>
      </c>
      <c r="I228" s="277">
        <f>IF(I$9=0,0,I$9/NFM!I$11*1000)</f>
        <v>0</v>
      </c>
      <c r="J228" s="277">
        <f>IF(J$9=0,0,J$9/NFM!J$11*1000)</f>
        <v>0</v>
      </c>
      <c r="K228" s="277">
        <f>IF(K$9=0,0,K$9/NFM!K$11*1000)</f>
        <v>0</v>
      </c>
      <c r="L228" s="277">
        <f>IF(L$9=0,0,L$9/NFM!L$11*1000)</f>
        <v>0</v>
      </c>
      <c r="M228" s="277">
        <f>IF(M$9=0,0,M$9/NFM!M$11*1000)</f>
        <v>0</v>
      </c>
      <c r="N228" s="277">
        <f>IF(N$9=0,0,N$9/NFM!N$11*1000)</f>
        <v>0</v>
      </c>
      <c r="O228" s="277">
        <f>IF(O$9=0,0,O$9/NFM!O$11*1000)</f>
        <v>0</v>
      </c>
      <c r="P228" s="277">
        <f>IF(P$9=0,0,P$9/NFM!P$11*1000)</f>
        <v>0</v>
      </c>
      <c r="Q228" s="277">
        <f>IF(Q$9=0,0,Q$9/NFM!Q$11*1000)</f>
        <v>0</v>
      </c>
      <c r="R228" s="277">
        <f>IF(R$9=0,0,R$9/NFM!R$11*1000)</f>
        <v>0</v>
      </c>
      <c r="S228" s="277">
        <f>IF(S$9=0,0,S$9/NFM!S$11*1000)</f>
        <v>0</v>
      </c>
      <c r="T228" s="277">
        <f>IF(T$9=0,0,T$9/NFM!T$11*1000)</f>
        <v>0</v>
      </c>
      <c r="U228" s="277">
        <f>IF(U$9=0,0,U$9/NFM!U$11*1000)</f>
        <v>0</v>
      </c>
      <c r="V228" s="277">
        <f>IF(V$9=0,0,V$9/NFM!V$11*1000)</f>
        <v>0</v>
      </c>
      <c r="W228" s="277">
        <f>IF(W$9=0,0,W$9/NFM!W$11*1000)</f>
        <v>0</v>
      </c>
      <c r="DA228" s="77"/>
    </row>
    <row r="229" spans="1:105" ht="12" customHeight="1" x14ac:dyDescent="0.25">
      <c r="A229" s="56" t="s">
        <v>96</v>
      </c>
      <c r="B229" s="278">
        <f>IF(B$10=0,0,B$10/NFM!B$11*1000)</f>
        <v>0</v>
      </c>
      <c r="C229" s="278">
        <f>IF(C$10=0,0,C$10/NFM!C$11*1000)</f>
        <v>0</v>
      </c>
      <c r="D229" s="278">
        <f>IF(D$10=0,0,D$10/NFM!D$11*1000)</f>
        <v>0</v>
      </c>
      <c r="E229" s="278">
        <f>IF(E$10=0,0,E$10/NFM!E$11*1000)</f>
        <v>0</v>
      </c>
      <c r="F229" s="278">
        <f>IF(F$10=0,0,F$10/NFM!F$11*1000)</f>
        <v>0</v>
      </c>
      <c r="G229" s="278">
        <f>IF(G$10=0,0,G$10/NFM!G$11*1000)</f>
        <v>0</v>
      </c>
      <c r="H229" s="278">
        <f>IF(H$10=0,0,H$10/NFM!H$11*1000)</f>
        <v>0</v>
      </c>
      <c r="I229" s="278">
        <f>IF(I$10=0,0,I$10/NFM!I$11*1000)</f>
        <v>0</v>
      </c>
      <c r="J229" s="278">
        <f>IF(J$10=0,0,J$10/NFM!J$11*1000)</f>
        <v>0</v>
      </c>
      <c r="K229" s="278">
        <f>IF(K$10=0,0,K$10/NFM!K$11*1000)</f>
        <v>0</v>
      </c>
      <c r="L229" s="278">
        <f>IF(L$10=0,0,L$10/NFM!L$11*1000)</f>
        <v>0</v>
      </c>
      <c r="M229" s="278">
        <f>IF(M$10=0,0,M$10/NFM!M$11*1000)</f>
        <v>0</v>
      </c>
      <c r="N229" s="278">
        <f>IF(N$10=0,0,N$10/NFM!N$11*1000)</f>
        <v>0</v>
      </c>
      <c r="O229" s="278">
        <f>IF(O$10=0,0,O$10/NFM!O$11*1000)</f>
        <v>0</v>
      </c>
      <c r="P229" s="278">
        <f>IF(P$10=0,0,P$10/NFM!P$11*1000)</f>
        <v>0</v>
      </c>
      <c r="Q229" s="278">
        <f>IF(Q$10=0,0,Q$10/NFM!Q$11*1000)</f>
        <v>0</v>
      </c>
      <c r="R229" s="278">
        <f>IF(R$10=0,0,R$10/NFM!R$11*1000)</f>
        <v>0</v>
      </c>
      <c r="S229" s="278">
        <f>IF(S$10=0,0,S$10/NFM!S$11*1000)</f>
        <v>0</v>
      </c>
      <c r="T229" s="278">
        <f>IF(T$10=0,0,T$10/NFM!T$11*1000)</f>
        <v>0</v>
      </c>
      <c r="U229" s="278">
        <f>IF(U$10=0,0,U$10/NFM!U$11*1000)</f>
        <v>0</v>
      </c>
      <c r="V229" s="278">
        <f>IF(V$10=0,0,V$10/NFM!V$11*1000)</f>
        <v>0</v>
      </c>
      <c r="W229" s="278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9">
        <f>IF(B$16=0,0,B$16/NFM!B$11*1000)</f>
        <v>0</v>
      </c>
      <c r="C230" s="279">
        <f>IF(C$16=0,0,C$16/NFM!C$11*1000)</f>
        <v>0</v>
      </c>
      <c r="D230" s="279">
        <f>IF(D$16=0,0,D$16/NFM!D$11*1000)</f>
        <v>0</v>
      </c>
      <c r="E230" s="279">
        <f>IF(E$16=0,0,E$16/NFM!E$11*1000)</f>
        <v>0</v>
      </c>
      <c r="F230" s="279">
        <f>IF(F$16=0,0,F$16/NFM!F$11*1000)</f>
        <v>0</v>
      </c>
      <c r="G230" s="279">
        <f>IF(G$16=0,0,G$16/NFM!G$11*1000)</f>
        <v>0</v>
      </c>
      <c r="H230" s="279">
        <f>IF(H$16=0,0,H$16/NFM!H$11*1000)</f>
        <v>0</v>
      </c>
      <c r="I230" s="279">
        <f>IF(I$16=0,0,I$16/NFM!I$11*1000)</f>
        <v>0</v>
      </c>
      <c r="J230" s="279">
        <f>IF(J$16=0,0,J$16/NFM!J$11*1000)</f>
        <v>0</v>
      </c>
      <c r="K230" s="279">
        <f>IF(K$16=0,0,K$16/NFM!K$11*1000)</f>
        <v>0</v>
      </c>
      <c r="L230" s="279">
        <f>IF(L$16=0,0,L$16/NFM!L$11*1000)</f>
        <v>0</v>
      </c>
      <c r="M230" s="279">
        <f>IF(M$16=0,0,M$16/NFM!M$11*1000)</f>
        <v>0</v>
      </c>
      <c r="N230" s="279">
        <f>IF(N$16=0,0,N$16/NFM!N$11*1000)</f>
        <v>0</v>
      </c>
      <c r="O230" s="279">
        <f>IF(O$16=0,0,O$16/NFM!O$11*1000)</f>
        <v>0</v>
      </c>
      <c r="P230" s="279">
        <f>IF(P$16=0,0,P$16/NFM!P$11*1000)</f>
        <v>0</v>
      </c>
      <c r="Q230" s="279">
        <f>IF(Q$16=0,0,Q$16/NFM!Q$11*1000)</f>
        <v>0</v>
      </c>
      <c r="R230" s="279">
        <f>IF(R$16=0,0,R$16/NFM!R$11*1000)</f>
        <v>0</v>
      </c>
      <c r="S230" s="279">
        <f>IF(S$16=0,0,S$16/NFM!S$11*1000)</f>
        <v>0</v>
      </c>
      <c r="T230" s="279">
        <f>IF(T$16=0,0,T$16/NFM!T$11*1000)</f>
        <v>0</v>
      </c>
      <c r="U230" s="279">
        <f>IF(U$16=0,0,U$16/NFM!U$11*1000)</f>
        <v>0</v>
      </c>
      <c r="V230" s="279">
        <f>IF(V$16=0,0,V$16/NFM!V$11*1000)</f>
        <v>0</v>
      </c>
      <c r="W230" s="279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80">
        <f>IF(B$27=0,0,B$27/NFM!B$11*1000)</f>
        <v>0</v>
      </c>
      <c r="C231" s="280">
        <f>IF(C$27=0,0,C$27/NFM!C$11*1000)</f>
        <v>0</v>
      </c>
      <c r="D231" s="280">
        <f>IF(D$27=0,0,D$27/NFM!D$11*1000)</f>
        <v>0</v>
      </c>
      <c r="E231" s="280">
        <f>IF(E$27=0,0,E$27/NFM!E$11*1000)</f>
        <v>0</v>
      </c>
      <c r="F231" s="280">
        <f>IF(F$27=0,0,F$27/NFM!F$11*1000)</f>
        <v>0</v>
      </c>
      <c r="G231" s="280">
        <f>IF(G$27=0,0,G$27/NFM!G$11*1000)</f>
        <v>0</v>
      </c>
      <c r="H231" s="280">
        <f>IF(H$27=0,0,H$27/NFM!H$11*1000)</f>
        <v>0</v>
      </c>
      <c r="I231" s="280">
        <f>IF(I$27=0,0,I$27/NFM!I$11*1000)</f>
        <v>0</v>
      </c>
      <c r="J231" s="280">
        <f>IF(J$27=0,0,J$27/NFM!J$11*1000)</f>
        <v>0</v>
      </c>
      <c r="K231" s="280">
        <f>IF(K$27=0,0,K$27/NFM!K$11*1000)</f>
        <v>0</v>
      </c>
      <c r="L231" s="280">
        <f>IF(L$27=0,0,L$27/NFM!L$11*1000)</f>
        <v>0</v>
      </c>
      <c r="M231" s="280">
        <f>IF(M$27=0,0,M$27/NFM!M$11*1000)</f>
        <v>0</v>
      </c>
      <c r="N231" s="280">
        <f>IF(N$27=0,0,N$27/NFM!N$11*1000)</f>
        <v>0</v>
      </c>
      <c r="O231" s="280">
        <f>IF(O$27=0,0,O$27/NFM!O$11*1000)</f>
        <v>0</v>
      </c>
      <c r="P231" s="280">
        <f>IF(P$27=0,0,P$27/NFM!P$11*1000)</f>
        <v>0</v>
      </c>
      <c r="Q231" s="280">
        <f>IF(Q$27=0,0,Q$27/NFM!Q$11*1000)</f>
        <v>0</v>
      </c>
      <c r="R231" s="280">
        <f>IF(R$27=0,0,R$27/NFM!R$11*1000)</f>
        <v>0</v>
      </c>
      <c r="S231" s="280">
        <f>IF(S$27=0,0,S$27/NFM!S$11*1000)</f>
        <v>0</v>
      </c>
      <c r="T231" s="280">
        <f>IF(T$27=0,0,T$27/NFM!T$11*1000)</f>
        <v>0</v>
      </c>
      <c r="U231" s="280">
        <f>IF(U$27=0,0,U$27/NFM!U$11*1000)</f>
        <v>0</v>
      </c>
      <c r="V231" s="280">
        <f>IF(V$27=0,0,V$27/NFM!V$11*1000)</f>
        <v>0</v>
      </c>
      <c r="W231" s="280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5">
        <f t="shared" ref="B233:W233" si="58">SUM(B$234:B$241)</f>
        <v>1855.6416448294963</v>
      </c>
      <c r="C233" s="275">
        <f t="shared" si="58"/>
        <v>1901.7540481952301</v>
      </c>
      <c r="D233" s="275">
        <f t="shared" si="58"/>
        <v>1765.3791106166957</v>
      </c>
      <c r="E233" s="275">
        <f t="shared" si="58"/>
        <v>1761.2882663891799</v>
      </c>
      <c r="F233" s="275">
        <f t="shared" si="58"/>
        <v>1631.5773665150141</v>
      </c>
      <c r="G233" s="275">
        <f t="shared" si="58"/>
        <v>1525.9965919708122</v>
      </c>
      <c r="H233" s="275">
        <f t="shared" si="58"/>
        <v>1460.5899626422765</v>
      </c>
      <c r="I233" s="275">
        <f t="shared" si="58"/>
        <v>1482.8429159620907</v>
      </c>
      <c r="J233" s="275">
        <f t="shared" si="58"/>
        <v>1382.0308321026682</v>
      </c>
      <c r="K233" s="275">
        <f t="shared" si="58"/>
        <v>0</v>
      </c>
      <c r="L233" s="275">
        <f t="shared" si="58"/>
        <v>0</v>
      </c>
      <c r="M233" s="275">
        <f t="shared" si="58"/>
        <v>0</v>
      </c>
      <c r="N233" s="275">
        <f t="shared" si="58"/>
        <v>0</v>
      </c>
      <c r="O233" s="275">
        <f t="shared" si="58"/>
        <v>0</v>
      </c>
      <c r="P233" s="275">
        <f t="shared" si="58"/>
        <v>0</v>
      </c>
      <c r="Q233" s="275">
        <f t="shared" si="58"/>
        <v>0</v>
      </c>
      <c r="R233" s="275">
        <f t="shared" si="58"/>
        <v>0</v>
      </c>
      <c r="S233" s="275">
        <f t="shared" si="58"/>
        <v>0</v>
      </c>
      <c r="T233" s="275">
        <f t="shared" si="58"/>
        <v>0</v>
      </c>
      <c r="U233" s="275">
        <f t="shared" si="58"/>
        <v>0</v>
      </c>
      <c r="V233" s="275">
        <f t="shared" si="58"/>
        <v>0</v>
      </c>
      <c r="W233" s="275">
        <f t="shared" si="58"/>
        <v>0</v>
      </c>
      <c r="DA233" s="111"/>
    </row>
    <row r="234" spans="1:105" ht="12" customHeight="1" x14ac:dyDescent="0.25">
      <c r="A234" s="55" t="s">
        <v>92</v>
      </c>
      <c r="B234" s="276">
        <f>IF(B$35=0,0,B$35/NFM!B$13*1000)</f>
        <v>2.1456427498665303</v>
      </c>
      <c r="C234" s="276">
        <f>IF(C$35=0,0,C$35/NFM!C$13*1000)</f>
        <v>2.1989616351353058</v>
      </c>
      <c r="D234" s="276">
        <f>IF(D$35=0,0,D$35/NFM!D$13*1000)</f>
        <v>2.0412739173070005</v>
      </c>
      <c r="E234" s="276">
        <f>IF(E$35=0,0,E$35/NFM!E$13*1000)</f>
        <v>2.036543752794497</v>
      </c>
      <c r="F234" s="276">
        <f>IF(F$35=0,0,F$35/NFM!F$13*1000)</f>
        <v>1.8865615336145594</v>
      </c>
      <c r="G234" s="276">
        <f>IF(G$35=0,0,G$35/NFM!G$13*1000)</f>
        <v>1.7644805143324742</v>
      </c>
      <c r="H234" s="276">
        <f>IF(H$35=0,0,H$35/NFM!H$13*1000)</f>
        <v>1.688852086610533</v>
      </c>
      <c r="I234" s="276">
        <f>IF(I$35=0,0,I$35/NFM!I$13*1000)</f>
        <v>1.7145827486081966</v>
      </c>
      <c r="J234" s="276">
        <f>IF(J$35=0,0,J$35/NFM!J$13*1000)</f>
        <v>1.5980156746640011</v>
      </c>
      <c r="K234" s="276">
        <f>IF(K$35=0,0,K$35/NFM!K$13*1000)</f>
        <v>0</v>
      </c>
      <c r="L234" s="276">
        <f>IF(L$35=0,0,L$35/NFM!L$13*1000)</f>
        <v>0</v>
      </c>
      <c r="M234" s="276">
        <f>IF(M$35=0,0,M$35/NFM!M$13*1000)</f>
        <v>0</v>
      </c>
      <c r="N234" s="276">
        <f>IF(N$35=0,0,N$35/NFM!N$13*1000)</f>
        <v>0</v>
      </c>
      <c r="O234" s="276">
        <f>IF(O$35=0,0,O$35/NFM!O$13*1000)</f>
        <v>0</v>
      </c>
      <c r="P234" s="276">
        <f>IF(P$35=0,0,P$35/NFM!P$13*1000)</f>
        <v>0</v>
      </c>
      <c r="Q234" s="276">
        <f>IF(Q$35=0,0,Q$35/NFM!Q$13*1000)</f>
        <v>0</v>
      </c>
      <c r="R234" s="276">
        <f>IF(R$35=0,0,R$35/NFM!R$13*1000)</f>
        <v>0</v>
      </c>
      <c r="S234" s="276">
        <f>IF(S$35=0,0,S$35/NFM!S$13*1000)</f>
        <v>0</v>
      </c>
      <c r="T234" s="276">
        <f>IF(T$35=0,0,T$35/NFM!T$13*1000)</f>
        <v>0</v>
      </c>
      <c r="U234" s="276">
        <f>IF(U$35=0,0,U$35/NFM!U$13*1000)</f>
        <v>0</v>
      </c>
      <c r="V234" s="276">
        <f>IF(V$35=0,0,V$35/NFM!V$13*1000)</f>
        <v>0</v>
      </c>
      <c r="W234" s="276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7">
        <f>IF(B$36=0,0,B$36/NFM!B$13*1000)</f>
        <v>0.99713643287886733</v>
      </c>
      <c r="C235" s="277">
        <f>IF(C$36=0,0,C$36/NFM!C$13*1000)</f>
        <v>1.0219151165927762</v>
      </c>
      <c r="D235" s="277">
        <f>IF(D$36=0,0,D$36/NFM!D$13*1000)</f>
        <v>0.94863350040857819</v>
      </c>
      <c r="E235" s="277">
        <f>IF(E$36=0,0,E$36/NFM!E$13*1000)</f>
        <v>0.94643526896057906</v>
      </c>
      <c r="F235" s="277">
        <f>IF(F$36=0,0,F$36/NFM!F$13*1000)</f>
        <v>0.87673459999430203</v>
      </c>
      <c r="G235" s="277">
        <f>IF(G$36=0,0,G$36/NFM!G$13*1000)</f>
        <v>0.82000035003739458</v>
      </c>
      <c r="H235" s="277">
        <f>IF(H$36=0,0,H$36/NFM!H$13*1000)</f>
        <v>0.78485383711133305</v>
      </c>
      <c r="I235" s="277">
        <f>IF(I$36=0,0,I$36/NFM!I$13*1000)</f>
        <v>0.79681155025885397</v>
      </c>
      <c r="J235" s="277">
        <f>IF(J$36=0,0,J$36/NFM!J$13*1000)</f>
        <v>0.74263977524594804</v>
      </c>
      <c r="K235" s="277">
        <f>IF(K$36=0,0,K$36/NFM!K$13*1000)</f>
        <v>0</v>
      </c>
      <c r="L235" s="277">
        <f>IF(L$36=0,0,L$36/NFM!L$13*1000)</f>
        <v>0</v>
      </c>
      <c r="M235" s="277">
        <f>IF(M$36=0,0,M$36/NFM!M$13*1000)</f>
        <v>0</v>
      </c>
      <c r="N235" s="277">
        <f>IF(N$36=0,0,N$36/NFM!N$13*1000)</f>
        <v>0</v>
      </c>
      <c r="O235" s="277">
        <f>IF(O$36=0,0,O$36/NFM!O$13*1000)</f>
        <v>0</v>
      </c>
      <c r="P235" s="277">
        <f>IF(P$36=0,0,P$36/NFM!P$13*1000)</f>
        <v>0</v>
      </c>
      <c r="Q235" s="277">
        <f>IF(Q$36=0,0,Q$36/NFM!Q$13*1000)</f>
        <v>0</v>
      </c>
      <c r="R235" s="277">
        <f>IF(R$36=0,0,R$36/NFM!R$13*1000)</f>
        <v>0</v>
      </c>
      <c r="S235" s="277">
        <f>IF(S$36=0,0,S$36/NFM!S$13*1000)</f>
        <v>0</v>
      </c>
      <c r="T235" s="277">
        <f>IF(T$36=0,0,T$36/NFM!T$13*1000)</f>
        <v>0</v>
      </c>
      <c r="U235" s="277">
        <f>IF(U$36=0,0,U$36/NFM!U$13*1000)</f>
        <v>0</v>
      </c>
      <c r="V235" s="277">
        <f>IF(V$36=0,0,V$36/NFM!V$13*1000)</f>
        <v>0</v>
      </c>
      <c r="W235" s="277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7">
        <f>IF(B$37=0,0,B$37/NFM!B$13*1000)</f>
        <v>29.241024767459468</v>
      </c>
      <c r="C236" s="277">
        <f>IF(C$37=0,0,C$37/NFM!C$13*1000)</f>
        <v>29.967659639371195</v>
      </c>
      <c r="D236" s="277">
        <f>IF(D$37=0,0,D$37/NFM!D$13*1000)</f>
        <v>27.818676327574085</v>
      </c>
      <c r="E236" s="277">
        <f>IF(E$37=0,0,E$37/NFM!E$13*1000)</f>
        <v>27.754213192845405</v>
      </c>
      <c r="F236" s="277">
        <f>IF(F$37=0,0,F$37/NFM!F$13*1000)</f>
        <v>25.71024115416753</v>
      </c>
      <c r="G236" s="277">
        <f>IF(G$37=0,0,G$37/NFM!G$13*1000)</f>
        <v>24.046509338288011</v>
      </c>
      <c r="H236" s="277">
        <f>IF(H$37=0,0,H$37/NFM!H$13*1000)</f>
        <v>23.015837886445038</v>
      </c>
      <c r="I236" s="277">
        <f>IF(I$37=0,0,I$37/NFM!I$13*1000)</f>
        <v>23.366497810984487</v>
      </c>
      <c r="J236" s="277">
        <f>IF(J$37=0,0,J$37/NFM!J$13*1000)</f>
        <v>21.777910569942367</v>
      </c>
      <c r="K236" s="277">
        <f>IF(K$37=0,0,K$37/NFM!K$13*1000)</f>
        <v>0</v>
      </c>
      <c r="L236" s="277">
        <f>IF(L$37=0,0,L$37/NFM!L$13*1000)</f>
        <v>0</v>
      </c>
      <c r="M236" s="277">
        <f>IF(M$37=0,0,M$37/NFM!M$13*1000)</f>
        <v>0</v>
      </c>
      <c r="N236" s="277">
        <f>IF(N$37=0,0,N$37/NFM!N$13*1000)</f>
        <v>0</v>
      </c>
      <c r="O236" s="277">
        <f>IF(O$37=0,0,O$37/NFM!O$13*1000)</f>
        <v>0</v>
      </c>
      <c r="P236" s="277">
        <f>IF(P$37=0,0,P$37/NFM!P$13*1000)</f>
        <v>0</v>
      </c>
      <c r="Q236" s="277">
        <f>IF(Q$37=0,0,Q$37/NFM!Q$13*1000)</f>
        <v>0</v>
      </c>
      <c r="R236" s="277">
        <f>IF(R$37=0,0,R$37/NFM!R$13*1000)</f>
        <v>0</v>
      </c>
      <c r="S236" s="277">
        <f>IF(S$37=0,0,S$37/NFM!S$13*1000)</f>
        <v>0</v>
      </c>
      <c r="T236" s="277">
        <f>IF(T$37=0,0,T$37/NFM!T$13*1000)</f>
        <v>0</v>
      </c>
      <c r="U236" s="277">
        <f>IF(U$37=0,0,U$37/NFM!U$13*1000)</f>
        <v>0</v>
      </c>
      <c r="V236" s="277">
        <f>IF(V$37=0,0,V$37/NFM!V$13*1000)</f>
        <v>0</v>
      </c>
      <c r="W236" s="277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7">
        <f>IF(B$38=0,0,B$38/NFM!B$13*1000)</f>
        <v>0.71521424995551008</v>
      </c>
      <c r="C237" s="277">
        <f>IF(C$38=0,0,C$38/NFM!C$13*1000)</f>
        <v>0.7329872117117685</v>
      </c>
      <c r="D237" s="277">
        <f>IF(D$38=0,0,D$38/NFM!D$13*1000)</f>
        <v>0.6804246391023332</v>
      </c>
      <c r="E237" s="277">
        <f>IF(E$38=0,0,E$38/NFM!E$13*1000)</f>
        <v>0.67884791759816554</v>
      </c>
      <c r="F237" s="277">
        <f>IF(F$38=0,0,F$38/NFM!F$13*1000)</f>
        <v>0.62885384453818616</v>
      </c>
      <c r="G237" s="277">
        <f>IF(G$38=0,0,G$38/NFM!G$13*1000)</f>
        <v>0.58816017144415789</v>
      </c>
      <c r="H237" s="277">
        <f>IF(H$38=0,0,H$38/NFM!H$13*1000)</f>
        <v>0.56295069553684418</v>
      </c>
      <c r="I237" s="277">
        <f>IF(I$38=0,0,I$38/NFM!I$13*1000)</f>
        <v>0.57152758286939875</v>
      </c>
      <c r="J237" s="277">
        <f>IF(J$38=0,0,J$38/NFM!J$13*1000)</f>
        <v>0.53267189155466677</v>
      </c>
      <c r="K237" s="277">
        <f>IF(K$38=0,0,K$38/NFM!K$13*1000)</f>
        <v>0</v>
      </c>
      <c r="L237" s="277">
        <f>IF(L$38=0,0,L$38/NFM!L$13*1000)</f>
        <v>0</v>
      </c>
      <c r="M237" s="277">
        <f>IF(M$38=0,0,M$38/NFM!M$13*1000)</f>
        <v>0</v>
      </c>
      <c r="N237" s="277">
        <f>IF(N$38=0,0,N$38/NFM!N$13*1000)</f>
        <v>0</v>
      </c>
      <c r="O237" s="277">
        <f>IF(O$38=0,0,O$38/NFM!O$13*1000)</f>
        <v>0</v>
      </c>
      <c r="P237" s="277">
        <f>IF(P$38=0,0,P$38/NFM!P$13*1000)</f>
        <v>0</v>
      </c>
      <c r="Q237" s="277">
        <f>IF(Q$38=0,0,Q$38/NFM!Q$13*1000)</f>
        <v>0</v>
      </c>
      <c r="R237" s="277">
        <f>IF(R$38=0,0,R$38/NFM!R$13*1000)</f>
        <v>0</v>
      </c>
      <c r="S237" s="277">
        <f>IF(S$38=0,0,S$38/NFM!S$13*1000)</f>
        <v>0</v>
      </c>
      <c r="T237" s="277">
        <f>IF(T$38=0,0,T$38/NFM!T$13*1000)</f>
        <v>0</v>
      </c>
      <c r="U237" s="277">
        <f>IF(U$38=0,0,U$38/NFM!U$13*1000)</f>
        <v>0</v>
      </c>
      <c r="V237" s="277">
        <f>IF(V$38=0,0,V$38/NFM!V$13*1000)</f>
        <v>0</v>
      </c>
      <c r="W237" s="277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8">
        <f>IF(B$39=0,0,B$39/NFM!B$13*1000)</f>
        <v>3.6191946262978885</v>
      </c>
      <c r="C238" s="278">
        <f>IF(C$39=0,0,C$39/NFM!C$13*1000)</f>
        <v>3.6920019697806921</v>
      </c>
      <c r="D238" s="278">
        <f>IF(D$39=0,0,D$39/NFM!D$13*1000)</f>
        <v>3.4234453043170259</v>
      </c>
      <c r="E238" s="278">
        <f>IF(E$39=0,0,E$39/NFM!E$13*1000)</f>
        <v>3.4054025041122147</v>
      </c>
      <c r="F238" s="278">
        <f>IF(F$39=0,0,F$39/NFM!F$13*1000)</f>
        <v>3.1698194512948241</v>
      </c>
      <c r="G238" s="278">
        <f>IF(G$39=0,0,G$39/NFM!G$13*1000)</f>
        <v>2.9752542931662687</v>
      </c>
      <c r="H238" s="278">
        <f>IF(H$39=0,0,H$39/NFM!H$13*1000)</f>
        <v>2.859032685830325</v>
      </c>
      <c r="I238" s="278">
        <f>IF(I$39=0,0,I$39/NFM!I$13*1000)</f>
        <v>2.8996655362903851</v>
      </c>
      <c r="J238" s="278">
        <f>IF(J$39=0,0,J$39/NFM!J$13*1000)</f>
        <v>2.7049368702941083</v>
      </c>
      <c r="K238" s="278">
        <f>IF(K$39=0,0,K$39/NFM!K$13*1000)</f>
        <v>0</v>
      </c>
      <c r="L238" s="278">
        <f>IF(L$39=0,0,L$39/NFM!L$13*1000)</f>
        <v>0</v>
      </c>
      <c r="M238" s="278">
        <f>IF(M$39=0,0,M$39/NFM!M$13*1000)</f>
        <v>0</v>
      </c>
      <c r="N238" s="278">
        <f>IF(N$39=0,0,N$39/NFM!N$13*1000)</f>
        <v>0</v>
      </c>
      <c r="O238" s="278">
        <f>IF(O$39=0,0,O$39/NFM!O$13*1000)</f>
        <v>0</v>
      </c>
      <c r="P238" s="278">
        <f>IF(P$39=0,0,P$39/NFM!P$13*1000)</f>
        <v>0</v>
      </c>
      <c r="Q238" s="278">
        <f>IF(Q$39=0,0,Q$39/NFM!Q$13*1000)</f>
        <v>0</v>
      </c>
      <c r="R238" s="278">
        <f>IF(R$39=0,0,R$39/NFM!R$13*1000)</f>
        <v>0</v>
      </c>
      <c r="S238" s="278">
        <f>IF(S$39=0,0,S$39/NFM!S$13*1000)</f>
        <v>0</v>
      </c>
      <c r="T238" s="278">
        <f>IF(T$39=0,0,T$39/NFM!T$13*1000)</f>
        <v>0</v>
      </c>
      <c r="U238" s="278">
        <f>IF(U$39=0,0,U$39/NFM!U$13*1000)</f>
        <v>0</v>
      </c>
      <c r="V238" s="278">
        <f>IF(V$39=0,0,V$39/NFM!V$13*1000)</f>
        <v>0</v>
      </c>
      <c r="W238" s="278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9">
        <f>IF(B$45=0,0,B$45/NFM!B$13*1000)</f>
        <v>1519.8286030150155</v>
      </c>
      <c r="C239" s="279">
        <f>IF(C$45=0,0,C$45/NFM!C$13*1000)</f>
        <v>1551.924836753805</v>
      </c>
      <c r="D239" s="279">
        <f>IF(D$45=0,0,D$45/NFM!D$13*1000)</f>
        <v>1433.9388898376903</v>
      </c>
      <c r="E239" s="279">
        <f>IF(E$45=0,0,E$45/NFM!E$13*1000)</f>
        <v>1431.1048115642054</v>
      </c>
      <c r="F239" s="279">
        <f>IF(F$45=0,0,F$45/NFM!F$13*1000)</f>
        <v>1338.7063636556054</v>
      </c>
      <c r="G239" s="279">
        <f>IF(G$45=0,0,G$45/NFM!G$13*1000)</f>
        <v>1246.6579967767295</v>
      </c>
      <c r="H239" s="279">
        <f>IF(H$45=0,0,H$45/NFM!H$13*1000)</f>
        <v>1199.6933374565244</v>
      </c>
      <c r="I239" s="279">
        <f>IF(I$45=0,0,I$45/NFM!I$13*1000)</f>
        <v>1219.0777042565601</v>
      </c>
      <c r="J239" s="279">
        <f>IF(J$45=0,0,J$45/NFM!J$13*1000)</f>
        <v>1131.2096076224871</v>
      </c>
      <c r="K239" s="279">
        <f>IF(K$45=0,0,K$45/NFM!K$13*1000)</f>
        <v>0</v>
      </c>
      <c r="L239" s="279">
        <f>IF(L$45=0,0,L$45/NFM!L$13*1000)</f>
        <v>0</v>
      </c>
      <c r="M239" s="279">
        <f>IF(M$45=0,0,M$45/NFM!M$13*1000)</f>
        <v>0</v>
      </c>
      <c r="N239" s="279">
        <f>IF(N$45=0,0,N$45/NFM!N$13*1000)</f>
        <v>0</v>
      </c>
      <c r="O239" s="279">
        <f>IF(O$45=0,0,O$45/NFM!O$13*1000)</f>
        <v>0</v>
      </c>
      <c r="P239" s="279">
        <f>IF(P$45=0,0,P$45/NFM!P$13*1000)</f>
        <v>0</v>
      </c>
      <c r="Q239" s="279">
        <f>IF(Q$45=0,0,Q$45/NFM!Q$13*1000)</f>
        <v>0</v>
      </c>
      <c r="R239" s="279">
        <f>IF(R$45=0,0,R$45/NFM!R$13*1000)</f>
        <v>0</v>
      </c>
      <c r="S239" s="279">
        <f>IF(S$45=0,0,S$45/NFM!S$13*1000)</f>
        <v>0</v>
      </c>
      <c r="T239" s="279">
        <f>IF(T$45=0,0,T$45/NFM!T$13*1000)</f>
        <v>0</v>
      </c>
      <c r="U239" s="279">
        <f>IF(U$45=0,0,U$45/NFM!U$13*1000)</f>
        <v>0</v>
      </c>
      <c r="V239" s="279">
        <f>IF(V$45=0,0,V$45/NFM!V$13*1000)</f>
        <v>0</v>
      </c>
      <c r="W239" s="279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9">
        <f>IF(B$46=0,0,B$46/NFM!B$13*1000)</f>
        <v>194.69124742498303</v>
      </c>
      <c r="C240" s="279">
        <f>IF(C$46=0,0,C$46/NFM!C$13*1000)</f>
        <v>198.62510687214171</v>
      </c>
      <c r="D240" s="279">
        <f>IF(D$46=0,0,D$46/NFM!D$13*1000)</f>
        <v>184.037872276998</v>
      </c>
      <c r="E240" s="279">
        <f>IF(E$46=0,0,E$46/NFM!E$13*1000)</f>
        <v>182.92397317283636</v>
      </c>
      <c r="F240" s="279">
        <f>IF(F$46=0,0,F$46/NFM!F$13*1000)</f>
        <v>170.26578884043764</v>
      </c>
      <c r="G240" s="279">
        <f>IF(G$46=0,0,G$46/NFM!G$13*1000)</f>
        <v>159.8589907428757</v>
      </c>
      <c r="H240" s="279">
        <f>IF(H$46=0,0,H$46/NFM!H$13*1000)</f>
        <v>153.58687054335496</v>
      </c>
      <c r="I240" s="279">
        <f>IF(I$46=0,0,I$46/NFM!I$13*1000)</f>
        <v>155.57684292654412</v>
      </c>
      <c r="J240" s="279">
        <f>IF(J$46=0,0,J$46/NFM!J$13*1000)</f>
        <v>145.14277393968388</v>
      </c>
      <c r="K240" s="279">
        <f>IF(K$46=0,0,K$46/NFM!K$13*1000)</f>
        <v>0</v>
      </c>
      <c r="L240" s="279">
        <f>IF(L$46=0,0,L$46/NFM!L$13*1000)</f>
        <v>0</v>
      </c>
      <c r="M240" s="279">
        <f>IF(M$46=0,0,M$46/NFM!M$13*1000)</f>
        <v>0</v>
      </c>
      <c r="N240" s="279">
        <f>IF(N$46=0,0,N$46/NFM!N$13*1000)</f>
        <v>0</v>
      </c>
      <c r="O240" s="279">
        <f>IF(O$46=0,0,O$46/NFM!O$13*1000)</f>
        <v>0</v>
      </c>
      <c r="P240" s="279">
        <f>IF(P$46=0,0,P$46/NFM!P$13*1000)</f>
        <v>0</v>
      </c>
      <c r="Q240" s="279">
        <f>IF(Q$46=0,0,Q$46/NFM!Q$13*1000)</f>
        <v>0</v>
      </c>
      <c r="R240" s="279">
        <f>IF(R$46=0,0,R$46/NFM!R$13*1000)</f>
        <v>0</v>
      </c>
      <c r="S240" s="279">
        <f>IF(S$46=0,0,S$46/NFM!S$13*1000)</f>
        <v>0</v>
      </c>
      <c r="T240" s="279">
        <f>IF(T$46=0,0,T$46/NFM!T$13*1000)</f>
        <v>0</v>
      </c>
      <c r="U240" s="279">
        <f>IF(U$46=0,0,U$46/NFM!U$13*1000)</f>
        <v>0</v>
      </c>
      <c r="V240" s="279">
        <f>IF(V$46=0,0,V$46/NFM!V$13*1000)</f>
        <v>0</v>
      </c>
      <c r="W240" s="279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80">
        <f>IF(B$53=0,0,B$53/NFM!B$13*1000)</f>
        <v>104.40358156303961</v>
      </c>
      <c r="C241" s="280">
        <f>IF(C$53=0,0,C$53/NFM!C$13*1000)</f>
        <v>113.59057899669159</v>
      </c>
      <c r="D241" s="280">
        <f>IF(D$53=0,0,D$53/NFM!D$13*1000)</f>
        <v>112.48989481329818</v>
      </c>
      <c r="E241" s="280">
        <f>IF(E$53=0,0,E$53/NFM!E$13*1000)</f>
        <v>112.43803901582713</v>
      </c>
      <c r="F241" s="280">
        <f>IF(F$53=0,0,F$53/NFM!F$13*1000)</f>
        <v>90.333003435361704</v>
      </c>
      <c r="G241" s="280">
        <f>IF(G$53=0,0,G$53/NFM!G$13*1000)</f>
        <v>89.285199783938594</v>
      </c>
      <c r="H241" s="280">
        <f>IF(H$53=0,0,H$53/NFM!H$13*1000)</f>
        <v>78.398227450863118</v>
      </c>
      <c r="I241" s="280">
        <f>IF(I$53=0,0,I$53/NFM!I$13*1000)</f>
        <v>78.839283549975377</v>
      </c>
      <c r="J241" s="280">
        <f>IF(J$53=0,0,J$53/NFM!J$13*1000)</f>
        <v>78.322275758796223</v>
      </c>
      <c r="K241" s="280">
        <f>IF(K$53=0,0,K$53/NFM!K$13*1000)</f>
        <v>0</v>
      </c>
      <c r="L241" s="280">
        <f>IF(L$53=0,0,L$53/NFM!L$13*1000)</f>
        <v>0</v>
      </c>
      <c r="M241" s="280">
        <f>IF(M$53=0,0,M$53/NFM!M$13*1000)</f>
        <v>0</v>
      </c>
      <c r="N241" s="280">
        <f>IF(N$53=0,0,N$53/NFM!N$13*1000)</f>
        <v>0</v>
      </c>
      <c r="O241" s="280">
        <f>IF(O$53=0,0,O$53/NFM!O$13*1000)</f>
        <v>0</v>
      </c>
      <c r="P241" s="280">
        <f>IF(P$53=0,0,P$53/NFM!P$13*1000)</f>
        <v>0</v>
      </c>
      <c r="Q241" s="280">
        <f>IF(Q$53=0,0,Q$53/NFM!Q$13*1000)</f>
        <v>0</v>
      </c>
      <c r="R241" s="280">
        <f>IF(R$53=0,0,R$53/NFM!R$13*1000)</f>
        <v>0</v>
      </c>
      <c r="S241" s="280">
        <f>IF(S$53=0,0,S$53/NFM!S$13*1000)</f>
        <v>0</v>
      </c>
      <c r="T241" s="280">
        <f>IF(T$53=0,0,T$53/NFM!T$13*1000)</f>
        <v>0</v>
      </c>
      <c r="U241" s="280">
        <f>IF(U$53=0,0,U$53/NFM!U$13*1000)</f>
        <v>0</v>
      </c>
      <c r="V241" s="280">
        <f>IF(V$53=0,0,V$53/NFM!V$13*1000)</f>
        <v>0</v>
      </c>
      <c r="W241" s="280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5">
        <f t="shared" ref="B243:W243" si="59">SUM(B$244:B$251)</f>
        <v>197.93510878181303</v>
      </c>
      <c r="C243" s="275">
        <f t="shared" si="59"/>
        <v>202.85376514082452</v>
      </c>
      <c r="D243" s="275">
        <f t="shared" si="59"/>
        <v>188.30710513244753</v>
      </c>
      <c r="E243" s="275">
        <f t="shared" si="59"/>
        <v>174.57047826138489</v>
      </c>
      <c r="F243" s="275">
        <f t="shared" si="59"/>
        <v>157.1832955445137</v>
      </c>
      <c r="G243" s="275">
        <f t="shared" si="59"/>
        <v>147.01182931214791</v>
      </c>
      <c r="H243" s="275">
        <f t="shared" si="59"/>
        <v>128.74562465907744</v>
      </c>
      <c r="I243" s="275">
        <f t="shared" si="59"/>
        <v>129.99334187620505</v>
      </c>
      <c r="J243" s="275">
        <f t="shared" si="59"/>
        <v>121.15565614339906</v>
      </c>
      <c r="K243" s="275">
        <f t="shared" si="59"/>
        <v>124.68400061139002</v>
      </c>
      <c r="L243" s="275">
        <f t="shared" si="59"/>
        <v>121.59419668715384</v>
      </c>
      <c r="M243" s="275">
        <f t="shared" si="59"/>
        <v>122.64616188007089</v>
      </c>
      <c r="N243" s="275">
        <f t="shared" si="59"/>
        <v>125.74144934036374</v>
      </c>
      <c r="O243" s="275">
        <f t="shared" si="59"/>
        <v>122.91681553402799</v>
      </c>
      <c r="P243" s="275">
        <f t="shared" si="59"/>
        <v>115.96620331801984</v>
      </c>
      <c r="Q243" s="275">
        <f t="shared" si="59"/>
        <v>116.11181784700709</v>
      </c>
      <c r="R243" s="275">
        <f t="shared" si="59"/>
        <v>120.61241383357859</v>
      </c>
      <c r="S243" s="275">
        <f t="shared" si="59"/>
        <v>126.12224081282696</v>
      </c>
      <c r="T243" s="275">
        <f t="shared" si="59"/>
        <v>127.34388415711442</v>
      </c>
      <c r="U243" s="275">
        <f t="shared" si="59"/>
        <v>138.61437335605044</v>
      </c>
      <c r="V243" s="275">
        <f t="shared" si="59"/>
        <v>134.76892876393248</v>
      </c>
      <c r="W243" s="275">
        <f t="shared" si="59"/>
        <v>128.54919006428079</v>
      </c>
      <c r="DA243" s="111"/>
    </row>
    <row r="244" spans="1:105" ht="12" customHeight="1" x14ac:dyDescent="0.25">
      <c r="A244" s="55" t="s">
        <v>92</v>
      </c>
      <c r="B244" s="276">
        <f>IF(B$73=0,0,B$73/NFM!B$14*1000)</f>
        <v>0.33926984053129822</v>
      </c>
      <c r="C244" s="276">
        <f>IF(C$73=0,0,C$73/NFM!C$14*1000)</f>
        <v>0.34770064277158869</v>
      </c>
      <c r="D244" s="276">
        <f>IF(D$73=0,0,D$73/NFM!D$14*1000)</f>
        <v>0.3227670013794261</v>
      </c>
      <c r="E244" s="276">
        <f>IF(E$73=0,0,E$73/NFM!E$14*1000)</f>
        <v>0.29922179387835351</v>
      </c>
      <c r="F244" s="276">
        <f>IF(F$73=0,0,F$73/NFM!F$14*1000)</f>
        <v>0.26941936648721487</v>
      </c>
      <c r="G244" s="276">
        <f>IF(G$73=0,0,G$73/NFM!G$14*1000)</f>
        <v>0.25198500758071379</v>
      </c>
      <c r="H244" s="276">
        <f>IF(H$73=0,0,H$73/NFM!H$14*1000)</f>
        <v>0.22067589633791451</v>
      </c>
      <c r="I244" s="276">
        <f>IF(I$73=0,0,I$73/NFM!I$14*1000)</f>
        <v>0.22281454078521409</v>
      </c>
      <c r="J244" s="276">
        <f>IF(J$73=0,0,J$73/NFM!J$14*1000)</f>
        <v>0.20766634273293402</v>
      </c>
      <c r="K244" s="276">
        <f>IF(K$73=0,0,K$73/NFM!K$14*1000)</f>
        <v>0.21371408672549139</v>
      </c>
      <c r="L244" s="276">
        <f>IF(L$73=0,0,L$73/NFM!L$14*1000)</f>
        <v>0.20841802130682147</v>
      </c>
      <c r="M244" s="276">
        <f>IF(M$73=0,0,M$73/NFM!M$14*1000)</f>
        <v>0.21022113782039314</v>
      </c>
      <c r="N244" s="276">
        <f>IF(N$73=0,0,N$73/NFM!N$14*1000)</f>
        <v>0.21552660227029957</v>
      </c>
      <c r="O244" s="276">
        <f>IF(O$73=0,0,O$73/NFM!O$14*1000)</f>
        <v>0.21068505057784845</v>
      </c>
      <c r="P244" s="276">
        <f>IF(P$73=0,0,P$73/NFM!P$14*1000)</f>
        <v>0.19877138294872715</v>
      </c>
      <c r="Q244" s="276">
        <f>IF(Q$73=0,0,Q$73/NFM!Q$14*1000)</f>
        <v>0.19902097291961518</v>
      </c>
      <c r="R244" s="276">
        <f>IF(R$73=0,0,R$73/NFM!R$14*1000)</f>
        <v>0.20673520053732872</v>
      </c>
      <c r="S244" s="276">
        <f>IF(S$73=0,0,S$73/NFM!S$14*1000)</f>
        <v>0.21617929629235991</v>
      </c>
      <c r="T244" s="276">
        <f>IF(T$73=0,0,T$73/NFM!T$14*1000)</f>
        <v>0.21827324892741037</v>
      </c>
      <c r="U244" s="276">
        <f>IF(U$73=0,0,U$73/NFM!U$14*1000)</f>
        <v>0.23759138352612022</v>
      </c>
      <c r="V244" s="276">
        <f>IF(V$73=0,0,V$73/NFM!V$14*1000)</f>
        <v>0.23100011539992757</v>
      </c>
      <c r="W244" s="276">
        <f>IF(W$73=0,0,W$73/NFM!W$14*1000)</f>
        <v>0.2203391984465827</v>
      </c>
      <c r="DA244" s="76"/>
    </row>
    <row r="245" spans="1:105" ht="12" customHeight="1" x14ac:dyDescent="0.25">
      <c r="A245" s="202" t="s">
        <v>93</v>
      </c>
      <c r="B245" s="277">
        <f>IF(B$74=0,0,B$74/NFM!B$14*1000)</f>
        <v>0.17647759118014986</v>
      </c>
      <c r="C245" s="277">
        <f>IF(C$74=0,0,C$74/NFM!C$14*1000)</f>
        <v>0.18086303159758468</v>
      </c>
      <c r="D245" s="277">
        <f>IF(D$74=0,0,D$74/NFM!D$14*1000)</f>
        <v>0.16789332888145839</v>
      </c>
      <c r="E245" s="277">
        <f>IF(E$74=0,0,E$74/NFM!E$14*1000)</f>
        <v>0.15564584617825372</v>
      </c>
      <c r="F245" s="277">
        <f>IF(F$74=0,0,F$74/NFM!F$14*1000)</f>
        <v>0.14014355281473784</v>
      </c>
      <c r="G245" s="277">
        <f>IF(G$74=0,0,G$74/NFM!G$14*1000)</f>
        <v>0.1310747429884023</v>
      </c>
      <c r="H245" s="277">
        <f>IF(H$74=0,0,H$74/NFM!H$14*1000)</f>
        <v>0.11478871967000824</v>
      </c>
      <c r="I245" s="277">
        <f>IF(I$74=0,0,I$74/NFM!I$14*1000)</f>
        <v>0.11590117581954153</v>
      </c>
      <c r="J245" s="277">
        <f>IF(J$74=0,0,J$74/NFM!J$14*1000)</f>
        <v>0.10802155557743637</v>
      </c>
      <c r="K245" s="277">
        <f>IF(K$74=0,0,K$74/NFM!K$14*1000)</f>
        <v>0.11116740340820536</v>
      </c>
      <c r="L245" s="277">
        <f>IF(L$74=0,0,L$74/NFM!L$14*1000)</f>
        <v>0.10841255533106503</v>
      </c>
      <c r="M245" s="277">
        <f>IF(M$74=0,0,M$74/NFM!M$14*1000)</f>
        <v>0.10935048031264888</v>
      </c>
      <c r="N245" s="277">
        <f>IF(N$74=0,0,N$74/NFM!N$14*1000)</f>
        <v>0.11211021747273704</v>
      </c>
      <c r="O245" s="277">
        <f>IF(O$74=0,0,O$74/NFM!O$14*1000)</f>
        <v>0.1095917932623212</v>
      </c>
      <c r="P245" s="277">
        <f>IF(P$74=0,0,P$74/NFM!P$14*1000)</f>
        <v>0.10339467488004546</v>
      </c>
      <c r="Q245" s="277">
        <f>IF(Q$74=0,0,Q$74/NFM!Q$14*1000)</f>
        <v>0.1035245037996337</v>
      </c>
      <c r="R245" s="277">
        <f>IF(R$74=0,0,R$74/NFM!R$14*1000)</f>
        <v>0.10753720444422245</v>
      </c>
      <c r="S245" s="277">
        <f>IF(S$74=0,0,S$74/NFM!S$14*1000)</f>
        <v>0.11244972854926107</v>
      </c>
      <c r="T245" s="277">
        <f>IF(T$74=0,0,T$74/NFM!T$14*1000)</f>
        <v>0.11353893741174149</v>
      </c>
      <c r="U245" s="277">
        <f>IF(U$74=0,0,U$74/NFM!U$14*1000)</f>
        <v>0.1235876286090945</v>
      </c>
      <c r="V245" s="277">
        <f>IF(V$74=0,0,V$74/NFM!V$14*1000)</f>
        <v>0.12015905647338281</v>
      </c>
      <c r="W245" s="277">
        <f>IF(W$74=0,0,W$74/NFM!W$14*1000)</f>
        <v>0.11461357992659747</v>
      </c>
      <c r="DA245" s="77"/>
    </row>
    <row r="246" spans="1:105" ht="12" customHeight="1" x14ac:dyDescent="0.25">
      <c r="A246" s="202" t="s">
        <v>94</v>
      </c>
      <c r="B246" s="277">
        <f>IF(B$75=0,0,B$75/NFM!B$14*1000)</f>
        <v>4.1307916292443698</v>
      </c>
      <c r="C246" s="277">
        <f>IF(C$75=0,0,C$75/NFM!C$14*1000)</f>
        <v>4.2334411523127002</v>
      </c>
      <c r="D246" s="277">
        <f>IF(D$75=0,0,D$75/NFM!D$14*1000)</f>
        <v>3.9298607427247623</v>
      </c>
      <c r="E246" s="277">
        <f>IF(E$75=0,0,E$75/NFM!E$14*1000)</f>
        <v>3.6431852578011923</v>
      </c>
      <c r="F246" s="277">
        <f>IF(F$75=0,0,F$75/NFM!F$14*1000)</f>
        <v>3.2803247765816077</v>
      </c>
      <c r="G246" s="277">
        <f>IF(G$75=0,0,G$75/NFM!G$14*1000)</f>
        <v>3.0680521392041258</v>
      </c>
      <c r="H246" s="277">
        <f>IF(H$75=0,0,H$75/NFM!H$14*1000)</f>
        <v>2.6868469768522272</v>
      </c>
      <c r="I246" s="277">
        <f>IF(I$75=0,0,I$75/NFM!I$14*1000)</f>
        <v>2.7128861159840763</v>
      </c>
      <c r="J246" s="277">
        <f>IF(J$75=0,0,J$75/NFM!J$14*1000)</f>
        <v>2.5284487088319905</v>
      </c>
      <c r="K246" s="277">
        <f>IF(K$75=0,0,K$75/NFM!K$14*1000)</f>
        <v>2.6020832241226715</v>
      </c>
      <c r="L246" s="277">
        <f>IF(L$75=0,0,L$75/NFM!L$14*1000)</f>
        <v>2.5376007971992731</v>
      </c>
      <c r="M246" s="277">
        <f>IF(M$75=0,0,M$75/NFM!M$14*1000)</f>
        <v>2.5595547044170508</v>
      </c>
      <c r="N246" s="277">
        <f>IF(N$75=0,0,N$75/NFM!N$14*1000)</f>
        <v>2.6241515695690096</v>
      </c>
      <c r="O246" s="277">
        <f>IF(O$75=0,0,O$75/NFM!O$14*1000)</f>
        <v>2.565203090174522</v>
      </c>
      <c r="P246" s="277">
        <f>IF(P$75=0,0,P$75/NFM!P$14*1000)</f>
        <v>2.4201478196002011</v>
      </c>
      <c r="Q246" s="277">
        <f>IF(Q$75=0,0,Q$75/NFM!Q$14*1000)</f>
        <v>2.4231867108876584</v>
      </c>
      <c r="R246" s="277">
        <f>IF(R$75=0,0,R$75/NFM!R$14*1000)</f>
        <v>2.5171115549570127</v>
      </c>
      <c r="S246" s="277">
        <f>IF(S$75=0,0,S$75/NFM!S$14*1000)</f>
        <v>2.6320984681160864</v>
      </c>
      <c r="T246" s="277">
        <f>IF(T$75=0,0,T$75/NFM!T$14*1000)</f>
        <v>2.6575934605485263</v>
      </c>
      <c r="U246" s="277">
        <f>IF(U$75=0,0,U$75/NFM!U$14*1000)</f>
        <v>2.8928020737515183</v>
      </c>
      <c r="V246" s="277">
        <f>IF(V$75=0,0,V$75/NFM!V$14*1000)</f>
        <v>2.8125498616505422</v>
      </c>
      <c r="W246" s="277">
        <f>IF(W$75=0,0,W$75/NFM!W$14*1000)</f>
        <v>2.6827475000790502</v>
      </c>
      <c r="DA246" s="77"/>
    </row>
    <row r="247" spans="1:105" ht="12" customHeight="1" x14ac:dyDescent="0.25">
      <c r="A247" s="202" t="s">
        <v>95</v>
      </c>
      <c r="B247" s="277">
        <f>IF(B$76=0,0,B$76/NFM!B$14*1000)</f>
        <v>0.11308994684376612</v>
      </c>
      <c r="C247" s="277">
        <f>IF(C$76=0,0,C$76/NFM!C$14*1000)</f>
        <v>0.11590021425719624</v>
      </c>
      <c r="D247" s="277">
        <f>IF(D$76=0,0,D$76/NFM!D$14*1000)</f>
        <v>0.10758900045980867</v>
      </c>
      <c r="E247" s="277">
        <f>IF(E$76=0,0,E$76/NFM!E$14*1000)</f>
        <v>9.9740597959451158E-2</v>
      </c>
      <c r="F247" s="277">
        <f>IF(F$76=0,0,F$76/NFM!F$14*1000)</f>
        <v>8.9806455495738319E-2</v>
      </c>
      <c r="G247" s="277">
        <f>IF(G$76=0,0,G$76/NFM!G$14*1000)</f>
        <v>8.3995002526904602E-2</v>
      </c>
      <c r="H247" s="277">
        <f>IF(H$76=0,0,H$76/NFM!H$14*1000)</f>
        <v>7.3558632112638189E-2</v>
      </c>
      <c r="I247" s="277">
        <f>IF(I$76=0,0,I$76/NFM!I$14*1000)</f>
        <v>7.4271513595071378E-2</v>
      </c>
      <c r="J247" s="277">
        <f>IF(J$76=0,0,J$76/NFM!J$14*1000)</f>
        <v>6.9222114244311364E-2</v>
      </c>
      <c r="K247" s="277">
        <f>IF(K$76=0,0,K$76/NFM!K$14*1000)</f>
        <v>7.1238028908497106E-2</v>
      </c>
      <c r="L247" s="277">
        <f>IF(L$76=0,0,L$76/NFM!L$14*1000)</f>
        <v>6.9472673768940466E-2</v>
      </c>
      <c r="M247" s="277">
        <f>IF(M$76=0,0,M$76/NFM!M$14*1000)</f>
        <v>7.0073712606797733E-2</v>
      </c>
      <c r="N247" s="277">
        <f>IF(N$76=0,0,N$76/NFM!N$14*1000)</f>
        <v>7.1842200756766533E-2</v>
      </c>
      <c r="O247" s="277">
        <f>IF(O$76=0,0,O$76/NFM!O$14*1000)</f>
        <v>7.0228350192616196E-2</v>
      </c>
      <c r="P247" s="277">
        <f>IF(P$76=0,0,P$76/NFM!P$14*1000)</f>
        <v>6.6257127649575726E-2</v>
      </c>
      <c r="Q247" s="277">
        <f>IF(Q$76=0,0,Q$76/NFM!Q$14*1000)</f>
        <v>6.6340324306538426E-2</v>
      </c>
      <c r="R247" s="277">
        <f>IF(R$76=0,0,R$76/NFM!R$14*1000)</f>
        <v>6.8911733512442883E-2</v>
      </c>
      <c r="S247" s="277">
        <f>IF(S$76=0,0,S$76/NFM!S$14*1000)</f>
        <v>7.2059765430786654E-2</v>
      </c>
      <c r="T247" s="277">
        <f>IF(T$76=0,0,T$76/NFM!T$14*1000)</f>
        <v>7.2757749642470115E-2</v>
      </c>
      <c r="U247" s="277">
        <f>IF(U$76=0,0,U$76/NFM!U$14*1000)</f>
        <v>7.9197127842040069E-2</v>
      </c>
      <c r="V247" s="277">
        <f>IF(V$76=0,0,V$76/NFM!V$14*1000)</f>
        <v>7.7000038466642551E-2</v>
      </c>
      <c r="W247" s="277">
        <f>IF(W$76=0,0,W$76/NFM!W$14*1000)</f>
        <v>7.3446399482194266E-2</v>
      </c>
      <c r="DA247" s="77"/>
    </row>
    <row r="248" spans="1:105" ht="12" customHeight="1" x14ac:dyDescent="0.25">
      <c r="A248" s="56" t="s">
        <v>96</v>
      </c>
      <c r="B248" s="278">
        <f>IF(B$77=0,0,B$77/NFM!B$14*1000)</f>
        <v>0.44750717335653356</v>
      </c>
      <c r="C248" s="278">
        <f>IF(C$77=0,0,C$77/NFM!C$14*1000)</f>
        <v>0.44563324801295606</v>
      </c>
      <c r="D248" s="278">
        <f>IF(D$77=0,0,D$77/NFM!D$14*1000)</f>
        <v>0.40134380175728812</v>
      </c>
      <c r="E248" s="278">
        <f>IF(E$77=0,0,E$77/NFM!E$14*1000)</f>
        <v>0.37149622477757599</v>
      </c>
      <c r="F248" s="278">
        <f>IF(F$77=0,0,F$77/NFM!F$14*1000)</f>
        <v>0.35778653676170147</v>
      </c>
      <c r="G248" s="278">
        <f>IF(G$77=0,0,G$77/NFM!G$14*1000)</f>
        <v>0.32679256937741019</v>
      </c>
      <c r="H248" s="278">
        <f>IF(H$77=0,0,H$77/NFM!H$14*1000)</f>
        <v>0.29778001467448578</v>
      </c>
      <c r="I248" s="278">
        <f>IF(I$77=0,0,I$77/NFM!I$14*1000)</f>
        <v>0.30205308629294164</v>
      </c>
      <c r="J248" s="278">
        <f>IF(J$77=0,0,J$77/NFM!J$14*1000)</f>
        <v>0.2738164054553589</v>
      </c>
      <c r="K248" s="278">
        <f>IF(K$77=0,0,K$77/NFM!K$14*1000)</f>
        <v>0.2776041849758486</v>
      </c>
      <c r="L248" s="278">
        <f>IF(L$77=0,0,L$77/NFM!L$14*1000)</f>
        <v>0.2696355793659756</v>
      </c>
      <c r="M248" s="278">
        <f>IF(M$77=0,0,M$77/NFM!M$14*1000)</f>
        <v>0.2790737993011414</v>
      </c>
      <c r="N248" s="278">
        <f>IF(N$77=0,0,N$77/NFM!N$14*1000)</f>
        <v>0.28571817847530595</v>
      </c>
      <c r="O248" s="278">
        <f>IF(O$77=0,0,O$77/NFM!O$14*1000)</f>
        <v>0.27535879659840445</v>
      </c>
      <c r="P248" s="278">
        <f>IF(P$77=0,0,P$77/NFM!P$14*1000)</f>
        <v>0.26355182340456723</v>
      </c>
      <c r="Q248" s="278">
        <f>IF(Q$77=0,0,Q$77/NFM!Q$14*1000)</f>
        <v>0.26422670265849846</v>
      </c>
      <c r="R248" s="278">
        <f>IF(R$77=0,0,R$77/NFM!R$14*1000)</f>
        <v>0.27656461007934463</v>
      </c>
      <c r="S248" s="278">
        <f>IF(S$77=0,0,S$77/NFM!S$14*1000)</f>
        <v>0.2958289846260938</v>
      </c>
      <c r="T248" s="278">
        <f>IF(T$77=0,0,T$77/NFM!T$14*1000)</f>
        <v>0.30821353805483759</v>
      </c>
      <c r="U248" s="278">
        <f>IF(U$77=0,0,U$77/NFM!U$14*1000)</f>
        <v>0.34474948512016568</v>
      </c>
      <c r="V248" s="278">
        <f>IF(V$77=0,0,V$77/NFM!V$14*1000)</f>
        <v>0.32448734351074682</v>
      </c>
      <c r="W248" s="278">
        <f>IF(W$77=0,0,W$77/NFM!W$14*1000)</f>
        <v>0.31641570304184619</v>
      </c>
      <c r="DA248" s="78"/>
    </row>
    <row r="249" spans="1:105" ht="12" customHeight="1" x14ac:dyDescent="0.25">
      <c r="A249" s="203" t="s">
        <v>560</v>
      </c>
      <c r="B249" s="279">
        <f>IF(B$83=0,0,B$83/NFM!B$14*1000)</f>
        <v>38.741203199568822</v>
      </c>
      <c r="C249" s="279">
        <f>IF(C$83=0,0,C$83/NFM!C$14*1000)</f>
        <v>38.582327157092259</v>
      </c>
      <c r="D249" s="279">
        <f>IF(D$83=0,0,D$83/NFM!D$14*1000)</f>
        <v>34.721540409041516</v>
      </c>
      <c r="E249" s="279">
        <f>IF(E$83=0,0,E$83/NFM!E$14*1000)</f>
        <v>32.114058455680684</v>
      </c>
      <c r="F249" s="279">
        <f>IF(F$83=0,0,F$83/NFM!F$14*1000)</f>
        <v>30.928259253627207</v>
      </c>
      <c r="G249" s="279">
        <f>IF(G$83=0,0,G$83/NFM!G$14*1000)</f>
        <v>28.256851108535319</v>
      </c>
      <c r="H249" s="279">
        <f>IF(H$83=0,0,H$83/NFM!H$14*1000)</f>
        <v>25.743591295209875</v>
      </c>
      <c r="I249" s="279">
        <f>IF(I$83=0,0,I$83/NFM!I$14*1000)</f>
        <v>26.080681711470685</v>
      </c>
      <c r="J249" s="279">
        <f>IF(J$83=0,0,J$83/NFM!J$14*1000)</f>
        <v>23.644839165570939</v>
      </c>
      <c r="K249" s="279">
        <f>IF(K$83=0,0,K$83/NFM!K$14*1000)</f>
        <v>23.950184036187746</v>
      </c>
      <c r="L249" s="279">
        <f>IF(L$83=0,0,L$83/NFM!L$14*1000)</f>
        <v>23.263472311701953</v>
      </c>
      <c r="M249" s="279">
        <f>IF(M$83=0,0,M$83/NFM!M$14*1000)</f>
        <v>24.076809670942087</v>
      </c>
      <c r="N249" s="279">
        <f>IF(N$83=0,0,N$83/NFM!N$14*1000)</f>
        <v>24.649624429247723</v>
      </c>
      <c r="O249" s="279">
        <f>IF(O$83=0,0,O$83/NFM!O$14*1000)</f>
        <v>23.756499446040088</v>
      </c>
      <c r="P249" s="279">
        <f>IF(P$83=0,0,P$83/NFM!P$14*1000)</f>
        <v>22.735932509750924</v>
      </c>
      <c r="Q249" s="279">
        <f>IF(Q$83=0,0,Q$83/NFM!Q$14*1000)</f>
        <v>22.795618117407294</v>
      </c>
      <c r="R249" s="279">
        <f>IF(R$83=0,0,R$83/NFM!R$14*1000)</f>
        <v>23.864564598558808</v>
      </c>
      <c r="S249" s="279">
        <f>IF(S$83=0,0,S$83/NFM!S$14*1000)</f>
        <v>25.53366894936504</v>
      </c>
      <c r="T249" s="279">
        <f>IF(T$83=0,0,T$83/NFM!T$14*1000)</f>
        <v>26.594155061798723</v>
      </c>
      <c r="U249" s="279">
        <f>IF(U$83=0,0,U$83/NFM!U$14*1000)</f>
        <v>29.746390331130883</v>
      </c>
      <c r="V249" s="279">
        <f>IF(V$83=0,0,V$83/NFM!V$14*1000)</f>
        <v>28.001817011965251</v>
      </c>
      <c r="W249" s="279">
        <f>IF(W$83=0,0,W$83/NFM!W$14*1000)</f>
        <v>27.30128594139272</v>
      </c>
      <c r="DA249" s="79"/>
    </row>
    <row r="250" spans="1:105" ht="12" customHeight="1" x14ac:dyDescent="0.25">
      <c r="A250" s="203" t="s">
        <v>519</v>
      </c>
      <c r="B250" s="279">
        <f>IF(B$90=0,0,B$90/NFM!B$14*1000)</f>
        <v>74.302924190729215</v>
      </c>
      <c r="C250" s="279">
        <f>IF(C$90=0,0,C$90/NFM!C$14*1000)</f>
        <v>73.998211028387615</v>
      </c>
      <c r="D250" s="279">
        <f>IF(D$90=0,0,D$90/NFM!D$14*1000)</f>
        <v>66.59349146975039</v>
      </c>
      <c r="E250" s="279">
        <f>IF(E$90=0,0,E$90/NFM!E$14*1000)</f>
        <v>61.592523045738695</v>
      </c>
      <c r="F250" s="279">
        <f>IF(F$90=0,0,F$90/NFM!F$14*1000)</f>
        <v>59.318242926927432</v>
      </c>
      <c r="G250" s="279">
        <f>IF(G$90=0,0,G$90/NFM!G$14*1000)</f>
        <v>54.194668528250304</v>
      </c>
      <c r="H250" s="279">
        <f>IF(H$90=0,0,H$90/NFM!H$14*1000)</f>
        <v>49.374411593555898</v>
      </c>
      <c r="I250" s="279">
        <f>IF(I$90=0,0,I$90/NFM!I$14*1000)</f>
        <v>50.020927488166194</v>
      </c>
      <c r="J250" s="279">
        <f>IF(J$90=0,0,J$90/NFM!J$14*1000)</f>
        <v>45.349151469847932</v>
      </c>
      <c r="K250" s="279">
        <f>IF(K$90=0,0,K$90/NFM!K$14*1000)</f>
        <v>45.934781623268684</v>
      </c>
      <c r="L250" s="279">
        <f>IF(L$90=0,0,L$90/NFM!L$14*1000)</f>
        <v>44.617716457726253</v>
      </c>
      <c r="M250" s="279">
        <f>IF(M$90=0,0,M$90/NFM!M$14*1000)</f>
        <v>46.177640754186399</v>
      </c>
      <c r="N250" s="279">
        <f>IF(N$90=0,0,N$90/NFM!N$14*1000)</f>
        <v>47.276259486869122</v>
      </c>
      <c r="O250" s="279">
        <f>IF(O$90=0,0,O$90/NFM!O$14*1000)</f>
        <v>45.563308095600462</v>
      </c>
      <c r="P250" s="279">
        <f>IF(P$90=0,0,P$90/NFM!P$14*1000)</f>
        <v>43.605931931829126</v>
      </c>
      <c r="Q250" s="279">
        <f>IF(Q$90=0,0,Q$90/NFM!Q$14*1000)</f>
        <v>43.720404762167497</v>
      </c>
      <c r="R250" s="279">
        <f>IF(R$90=0,0,R$90/NFM!R$14*1000)</f>
        <v>45.770569516829305</v>
      </c>
      <c r="S250" s="279">
        <f>IF(S$90=0,0,S$90/NFM!S$14*1000)</f>
        <v>48.971795183608592</v>
      </c>
      <c r="T250" s="279">
        <f>IF(T$90=0,0,T$90/NFM!T$14*1000)</f>
        <v>51.005733541474527</v>
      </c>
      <c r="U250" s="279">
        <f>IF(U$90=0,0,U$90/NFM!U$14*1000)</f>
        <v>57.051500810033126</v>
      </c>
      <c r="V250" s="279">
        <f>IF(V$90=0,0,V$90/NFM!V$14*1000)</f>
        <v>53.705530928525235</v>
      </c>
      <c r="W250" s="279">
        <f>IF(W$90=0,0,W$90/NFM!W$14*1000)</f>
        <v>52.3619612215684</v>
      </c>
      <c r="DA250" s="79"/>
    </row>
    <row r="251" spans="1:105" ht="12" customHeight="1" x14ac:dyDescent="0.25">
      <c r="A251" s="41" t="s">
        <v>529</v>
      </c>
      <c r="B251" s="280">
        <f>IF(B$97=0,0,B$97/NFM!B$14*1000)</f>
        <v>79.683845210358854</v>
      </c>
      <c r="C251" s="280">
        <f>IF(C$97=0,0,C$97/NFM!C$14*1000)</f>
        <v>84.949688666392632</v>
      </c>
      <c r="D251" s="280">
        <f>IF(D$97=0,0,D$97/NFM!D$14*1000)</f>
        <v>82.062619378452879</v>
      </c>
      <c r="E251" s="280">
        <f>IF(E$97=0,0,E$97/NFM!E$14*1000)</f>
        <v>76.294607039370689</v>
      </c>
      <c r="F251" s="280">
        <f>IF(F$97=0,0,F$97/NFM!F$14*1000)</f>
        <v>62.799312675818065</v>
      </c>
      <c r="G251" s="280">
        <f>IF(G$97=0,0,G$97/NFM!G$14*1000)</f>
        <v>60.698410213684731</v>
      </c>
      <c r="H251" s="280">
        <f>IF(H$97=0,0,H$97/NFM!H$14*1000)</f>
        <v>50.233971530664384</v>
      </c>
      <c r="I251" s="280">
        <f>IF(I$97=0,0,I$97/NFM!I$14*1000)</f>
        <v>50.463806244091323</v>
      </c>
      <c r="J251" s="280">
        <f>IF(J$97=0,0,J$97/NFM!J$14*1000)</f>
        <v>48.974490381138146</v>
      </c>
      <c r="K251" s="280">
        <f>IF(K$97=0,0,K$97/NFM!K$14*1000)</f>
        <v>51.523228023792875</v>
      </c>
      <c r="L251" s="280">
        <f>IF(L$97=0,0,L$97/NFM!L$14*1000)</f>
        <v>50.519468290753565</v>
      </c>
      <c r="M251" s="280">
        <f>IF(M$97=0,0,M$97/NFM!M$14*1000)</f>
        <v>49.163437620484373</v>
      </c>
      <c r="N251" s="280">
        <f>IF(N$97=0,0,N$97/NFM!N$14*1000)</f>
        <v>50.506216655702787</v>
      </c>
      <c r="O251" s="280">
        <f>IF(O$97=0,0,O$97/NFM!O$14*1000)</f>
        <v>50.365940911581738</v>
      </c>
      <c r="P251" s="280">
        <f>IF(P$97=0,0,P$97/NFM!P$14*1000)</f>
        <v>46.57221604795668</v>
      </c>
      <c r="Q251" s="280">
        <f>IF(Q$97=0,0,Q$97/NFM!Q$14*1000)</f>
        <v>46.539495752860361</v>
      </c>
      <c r="R251" s="280">
        <f>IF(R$97=0,0,R$97/NFM!R$14*1000)</f>
        <v>47.800419414660119</v>
      </c>
      <c r="S251" s="280">
        <f>IF(S$97=0,0,S$97/NFM!S$14*1000)</f>
        <v>48.28816043683873</v>
      </c>
      <c r="T251" s="280">
        <f>IF(T$97=0,0,T$97/NFM!T$14*1000)</f>
        <v>46.373618619256177</v>
      </c>
      <c r="U251" s="280">
        <f>IF(U$97=0,0,U$97/NFM!U$14*1000)</f>
        <v>48.13855451603748</v>
      </c>
      <c r="V251" s="280">
        <f>IF(V$97=0,0,V$97/NFM!V$14*1000)</f>
        <v>49.496384407940745</v>
      </c>
      <c r="W251" s="280">
        <f>IF(W$97=0,0,W$97/NFM!W$14*1000)</f>
        <v>45.478380520343407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5">
        <f t="shared" ref="B253:W253" si="60">SUM(B$254:B$261)</f>
        <v>463.91041120737424</v>
      </c>
      <c r="C253" s="275">
        <f t="shared" si="60"/>
        <v>475.43851204880758</v>
      </c>
      <c r="D253" s="275">
        <f t="shared" si="60"/>
        <v>441.34477765417375</v>
      </c>
      <c r="E253" s="275">
        <f t="shared" si="60"/>
        <v>440.32206659729502</v>
      </c>
      <c r="F253" s="275">
        <f t="shared" si="60"/>
        <v>407.89434162875341</v>
      </c>
      <c r="G253" s="275">
        <f t="shared" si="60"/>
        <v>381.49914799270317</v>
      </c>
      <c r="H253" s="275">
        <f t="shared" si="60"/>
        <v>379.70364103663388</v>
      </c>
      <c r="I253" s="275">
        <f t="shared" si="60"/>
        <v>385.48865094048557</v>
      </c>
      <c r="J253" s="275">
        <f t="shared" si="60"/>
        <v>359.28094290402538</v>
      </c>
      <c r="K253" s="275">
        <f t="shared" si="60"/>
        <v>369.74406916409532</v>
      </c>
      <c r="L253" s="275">
        <f t="shared" si="60"/>
        <v>360.58141260620232</v>
      </c>
      <c r="M253" s="275">
        <f t="shared" si="60"/>
        <v>345.08188996785105</v>
      </c>
      <c r="N253" s="275">
        <f t="shared" si="60"/>
        <v>353.79090809298498</v>
      </c>
      <c r="O253" s="275">
        <f t="shared" si="60"/>
        <v>364.40589534122387</v>
      </c>
      <c r="P253" s="275">
        <f t="shared" si="60"/>
        <v>331.16156458160265</v>
      </c>
      <c r="Q253" s="275">
        <f t="shared" si="60"/>
        <v>336.93562001450266</v>
      </c>
      <c r="R253" s="275">
        <f t="shared" si="60"/>
        <v>353.86508768378059</v>
      </c>
      <c r="S253" s="275">
        <f t="shared" si="60"/>
        <v>351.66683783888107</v>
      </c>
      <c r="T253" s="275">
        <f t="shared" si="60"/>
        <v>368.14776004631972</v>
      </c>
      <c r="U253" s="275">
        <f t="shared" si="60"/>
        <v>354.28953722032861</v>
      </c>
      <c r="V253" s="275">
        <f t="shared" si="60"/>
        <v>344.46082500266891</v>
      </c>
      <c r="W253" s="275">
        <f t="shared" si="60"/>
        <v>328.5635677978135</v>
      </c>
      <c r="DA253" s="111"/>
    </row>
    <row r="254" spans="1:105" ht="12" customHeight="1" x14ac:dyDescent="0.25">
      <c r="A254" s="55" t="s">
        <v>92</v>
      </c>
      <c r="B254" s="276">
        <f>IF(B$116=0,0,B$116/NFM!B$15*1000)</f>
        <v>0.75702199448710072</v>
      </c>
      <c r="C254" s="276">
        <f>IF(C$116=0,0,C$116/NFM!C$15*1000)</f>
        <v>0.77583387212727839</v>
      </c>
      <c r="D254" s="276">
        <f>IF(D$116=0,0,D$116/NFM!D$15*1000)</f>
        <v>0.72019876201247701</v>
      </c>
      <c r="E254" s="276">
        <f>IF(E$116=0,0,E$116/NFM!E$15*1000)</f>
        <v>0.71852987348277475</v>
      </c>
      <c r="F254" s="276">
        <f>IF(F$116=0,0,F$116/NFM!F$15*1000)</f>
        <v>0.66561340418331782</v>
      </c>
      <c r="G254" s="276">
        <f>IF(G$116=0,0,G$116/NFM!G$15*1000)</f>
        <v>0.62254098837076932</v>
      </c>
      <c r="H254" s="276">
        <f>IF(H$116=0,0,H$116/NFM!H$15*1000)</f>
        <v>0.6196110298612858</v>
      </c>
      <c r="I254" s="276">
        <f>IF(I$116=0,0,I$116/NFM!I$15*1000)</f>
        <v>0.62905117095269125</v>
      </c>
      <c r="J254" s="276">
        <f>IF(J$116=0,0,J$116/NFM!J$15*1000)</f>
        <v>0.58628469938954386</v>
      </c>
      <c r="K254" s="276">
        <f>IF(K$116=0,0,K$116/NFM!K$15*1000)</f>
        <v>0.60335872169798233</v>
      </c>
      <c r="L254" s="276">
        <f>IF(L$116=0,0,L$116/NFM!L$15*1000)</f>
        <v>0.58840684225173279</v>
      </c>
      <c r="M254" s="276">
        <f>IF(M$116=0,0,M$116/NFM!M$15*1000)</f>
        <v>0.56311428735788127</v>
      </c>
      <c r="N254" s="276">
        <f>IF(N$116=0,0,N$116/NFM!N$15*1000)</f>
        <v>0.57732590691167329</v>
      </c>
      <c r="O254" s="276">
        <f>IF(O$116=0,0,O$116/NFM!O$15*1000)</f>
        <v>0.59464774023120615</v>
      </c>
      <c r="P254" s="276">
        <f>IF(P$116=0,0,P$116/NFM!P$15*1000)</f>
        <v>0.54039871074395873</v>
      </c>
      <c r="Q254" s="276">
        <f>IF(Q$116=0,0,Q$116/NFM!Q$15*1000)</f>
        <v>0.5498209760229722</v>
      </c>
      <c r="R254" s="276">
        <f>IF(R$116=0,0,R$116/NFM!R$15*1000)</f>
        <v>0.57744695524437151</v>
      </c>
      <c r="S254" s="276">
        <f>IF(S$116=0,0,S$116/NFM!S$15*1000)</f>
        <v>0.57385978961546391</v>
      </c>
      <c r="T254" s="276">
        <f>IF(T$116=0,0,T$116/NFM!T$15*1000)</f>
        <v>0.60075381979685671</v>
      </c>
      <c r="U254" s="276">
        <f>IF(U$116=0,0,U$116/NFM!U$15*1000)</f>
        <v>0.57813958387898345</v>
      </c>
      <c r="V254" s="276">
        <f>IF(V$116=0,0,V$116/NFM!V$15*1000)</f>
        <v>0.56210081616327778</v>
      </c>
      <c r="W254" s="276">
        <f>IF(W$116=0,0,W$116/NFM!W$15*1000)</f>
        <v>0.53615922687080464</v>
      </c>
      <c r="DA254" s="76"/>
    </row>
    <row r="255" spans="1:105" ht="12" customHeight="1" x14ac:dyDescent="0.25">
      <c r="A255" s="202" t="s">
        <v>93</v>
      </c>
      <c r="B255" s="277">
        <f>IF(B$117=0,0,B$117/NFM!B$15*1000)</f>
        <v>0.3778606265998346</v>
      </c>
      <c r="C255" s="277">
        <f>IF(C$117=0,0,C$117/NFM!C$15*1000)</f>
        <v>0.38725040381159576</v>
      </c>
      <c r="D255" s="277">
        <f>IF(D$117=0,0,D$117/NFM!D$15*1000)</f>
        <v>0.35948064583623773</v>
      </c>
      <c r="E255" s="277">
        <f>IF(E$117=0,0,E$117/NFM!E$15*1000)</f>
        <v>0.35864763534228772</v>
      </c>
      <c r="F255" s="277">
        <f>IF(F$117=0,0,F$117/NFM!F$15*1000)</f>
        <v>0.33223486214341824</v>
      </c>
      <c r="G255" s="277">
        <f>IF(G$117=0,0,G$117/NFM!G$15*1000)</f>
        <v>0.31073565849197721</v>
      </c>
      <c r="H255" s="277">
        <f>IF(H$117=0,0,H$117/NFM!H$15*1000)</f>
        <v>0.30927319641509271</v>
      </c>
      <c r="I255" s="277">
        <f>IF(I$117=0,0,I$117/NFM!I$15*1000)</f>
        <v>0.31398515677287059</v>
      </c>
      <c r="J255" s="277">
        <f>IF(J$117=0,0,J$117/NFM!J$15*1000)</f>
        <v>0.29263866240415232</v>
      </c>
      <c r="K255" s="277">
        <f>IF(K$117=0,0,K$117/NFM!K$15*1000)</f>
        <v>0.30116100497151355</v>
      </c>
      <c r="L255" s="277">
        <f>IF(L$117=0,0,L$117/NFM!L$15*1000)</f>
        <v>0.29369791066573597</v>
      </c>
      <c r="M255" s="277">
        <f>IF(M$117=0,0,M$117/NFM!M$15*1000)</f>
        <v>0.28107336248866938</v>
      </c>
      <c r="N255" s="277">
        <f>IF(N$117=0,0,N$117/NFM!N$15*1000)</f>
        <v>0.2881669628182511</v>
      </c>
      <c r="O255" s="277">
        <f>IF(O$117=0,0,O$117/NFM!O$15*1000)</f>
        <v>0.29681299799244848</v>
      </c>
      <c r="P255" s="277">
        <f>IF(P$117=0,0,P$117/NFM!P$15*1000)</f>
        <v>0.26973508952510955</v>
      </c>
      <c r="Q255" s="277">
        <f>IF(Q$117=0,0,Q$117/NFM!Q$15*1000)</f>
        <v>0.27443812733411016</v>
      </c>
      <c r="R255" s="277">
        <f>IF(R$117=0,0,R$117/NFM!R$15*1000)</f>
        <v>0.2882273829898912</v>
      </c>
      <c r="S255" s="277">
        <f>IF(S$117=0,0,S$117/NFM!S$15*1000)</f>
        <v>0.28643688197125877</v>
      </c>
      <c r="T255" s="277">
        <f>IF(T$117=0,0,T$117/NFM!T$15*1000)</f>
        <v>0.29986079193707288</v>
      </c>
      <c r="U255" s="277">
        <f>IF(U$117=0,0,U$117/NFM!U$15*1000)</f>
        <v>0.28857310225799887</v>
      </c>
      <c r="V255" s="277">
        <f>IF(V$117=0,0,V$117/NFM!V$15*1000)</f>
        <v>0.28056749758193944</v>
      </c>
      <c r="W255" s="277">
        <f>IF(W$117=0,0,W$117/NFM!W$15*1000)</f>
        <v>0.26761898980220078</v>
      </c>
      <c r="DA255" s="77"/>
    </row>
    <row r="256" spans="1:105" ht="12" customHeight="1" x14ac:dyDescent="0.25">
      <c r="A256" s="202" t="s">
        <v>94</v>
      </c>
      <c r="B256" s="277">
        <f>IF(B$118=0,0,B$118/NFM!B$15*1000)</f>
        <v>9.6054496782651366</v>
      </c>
      <c r="C256" s="277">
        <f>IF(C$118=0,0,C$118/NFM!C$15*1000)</f>
        <v>9.8441435938214976</v>
      </c>
      <c r="D256" s="277">
        <f>IF(D$118=0,0,D$118/NFM!D$15*1000)</f>
        <v>9.1382192555008732</v>
      </c>
      <c r="E256" s="277">
        <f>IF(E$118=0,0,E$118/NFM!E$15*1000)</f>
        <v>9.1170436160776678</v>
      </c>
      <c r="F256" s="277">
        <f>IF(F$118=0,0,F$118/NFM!F$15*1000)</f>
        <v>8.4456146659164961</v>
      </c>
      <c r="G256" s="277">
        <f>IF(G$118=0,0,G$118/NFM!G$15*1000)</f>
        <v>7.8990916776523861</v>
      </c>
      <c r="H256" s="277">
        <f>IF(H$118=0,0,H$118/NFM!H$15*1000)</f>
        <v>7.8619149916020499</v>
      </c>
      <c r="I256" s="277">
        <f>IF(I$118=0,0,I$118/NFM!I$15*1000)</f>
        <v>7.9816959238200749</v>
      </c>
      <c r="J256" s="277">
        <f>IF(J$118=0,0,J$118/NFM!J$15*1000)</f>
        <v>7.4390548995059964</v>
      </c>
      <c r="K256" s="277">
        <f>IF(K$118=0,0,K$118/NFM!K$15*1000)</f>
        <v>7.655698092548751</v>
      </c>
      <c r="L256" s="277">
        <f>IF(L$118=0,0,L$118/NFM!L$15*1000)</f>
        <v>7.465981642217951</v>
      </c>
      <c r="M256" s="277">
        <f>IF(M$118=0,0,M$118/NFM!M$15*1000)</f>
        <v>7.1450578579199124</v>
      </c>
      <c r="N256" s="277">
        <f>IF(N$118=0,0,N$118/NFM!N$15*1000)</f>
        <v>7.3253815439748813</v>
      </c>
      <c r="O256" s="277">
        <f>IF(O$118=0,0,O$118/NFM!O$15*1000)</f>
        <v>7.5451690792086454</v>
      </c>
      <c r="P256" s="277">
        <f>IF(P$118=0,0,P$118/NFM!P$15*1000)</f>
        <v>6.8568319811729115</v>
      </c>
      <c r="Q256" s="277">
        <f>IF(Q$118=0,0,Q$118/NFM!Q$15*1000)</f>
        <v>6.9763860967097351</v>
      </c>
      <c r="R256" s="277">
        <f>IF(R$118=0,0,R$118/NFM!R$15*1000)</f>
        <v>7.3269174619228918</v>
      </c>
      <c r="S256" s="277">
        <f>IF(S$118=0,0,S$118/NFM!S$15*1000)</f>
        <v>7.2814018240854228</v>
      </c>
      <c r="T256" s="277">
        <f>IF(T$118=0,0,T$118/NFM!T$15*1000)</f>
        <v>7.6226458770116992</v>
      </c>
      <c r="U256" s="277">
        <f>IF(U$118=0,0,U$118/NFM!U$15*1000)</f>
        <v>7.335705858487243</v>
      </c>
      <c r="V256" s="277">
        <f>IF(V$118=0,0,V$118/NFM!V$15*1000)</f>
        <v>7.1321984606619369</v>
      </c>
      <c r="W256" s="277">
        <f>IF(W$118=0,0,W$118/NFM!W$15*1000)</f>
        <v>6.8030394238866574</v>
      </c>
      <c r="DA256" s="77"/>
    </row>
    <row r="257" spans="1:105" ht="12" customHeight="1" x14ac:dyDescent="0.25">
      <c r="A257" s="202" t="s">
        <v>95</v>
      </c>
      <c r="B257" s="277">
        <f>IF(B$119=0,0,B$119/NFM!B$15*1000)</f>
        <v>0.25234066482903367</v>
      </c>
      <c r="C257" s="277">
        <f>IF(C$119=0,0,C$119/NFM!C$15*1000)</f>
        <v>0.25861129070909294</v>
      </c>
      <c r="D257" s="277">
        <f>IF(D$119=0,0,D$119/NFM!D$15*1000)</f>
        <v>0.24006625400415921</v>
      </c>
      <c r="E257" s="277">
        <f>IF(E$119=0,0,E$119/NFM!E$15*1000)</f>
        <v>0.2395099578275916</v>
      </c>
      <c r="F257" s="277">
        <f>IF(F$119=0,0,F$119/NFM!F$15*1000)</f>
        <v>0.22187113472777256</v>
      </c>
      <c r="G257" s="277">
        <f>IF(G$119=0,0,G$119/NFM!G$15*1000)</f>
        <v>0.20751366279025654</v>
      </c>
      <c r="H257" s="277">
        <f>IF(H$119=0,0,H$119/NFM!H$15*1000)</f>
        <v>0.20653700995376209</v>
      </c>
      <c r="I257" s="277">
        <f>IF(I$119=0,0,I$119/NFM!I$15*1000)</f>
        <v>0.20968372365089707</v>
      </c>
      <c r="J257" s="277">
        <f>IF(J$119=0,0,J$119/NFM!J$15*1000)</f>
        <v>0.195428233129848</v>
      </c>
      <c r="K257" s="277">
        <f>IF(K$119=0,0,K$119/NFM!K$15*1000)</f>
        <v>0.20111957389932747</v>
      </c>
      <c r="L257" s="277">
        <f>IF(L$119=0,0,L$119/NFM!L$15*1000)</f>
        <v>0.196135614083911</v>
      </c>
      <c r="M257" s="277">
        <f>IF(M$119=0,0,M$119/NFM!M$15*1000)</f>
        <v>0.18770476245262716</v>
      </c>
      <c r="N257" s="277">
        <f>IF(N$119=0,0,N$119/NFM!N$15*1000)</f>
        <v>0.19244196897055779</v>
      </c>
      <c r="O257" s="277">
        <f>IF(O$119=0,0,O$119/NFM!O$15*1000)</f>
        <v>0.19821591341040212</v>
      </c>
      <c r="P257" s="277">
        <f>IF(P$119=0,0,P$119/NFM!P$15*1000)</f>
        <v>0.18013290358131967</v>
      </c>
      <c r="Q257" s="277">
        <f>IF(Q$119=0,0,Q$119/NFM!Q$15*1000)</f>
        <v>0.18327365867432413</v>
      </c>
      <c r="R257" s="277">
        <f>IF(R$119=0,0,R$119/NFM!R$15*1000)</f>
        <v>0.19248231841479063</v>
      </c>
      <c r="S257" s="277">
        <f>IF(S$119=0,0,S$119/NFM!S$15*1000)</f>
        <v>0.19128659653848806</v>
      </c>
      <c r="T257" s="277">
        <f>IF(T$119=0,0,T$119/NFM!T$15*1000)</f>
        <v>0.20025127326561895</v>
      </c>
      <c r="U257" s="277">
        <f>IF(U$119=0,0,U$119/NFM!U$15*1000)</f>
        <v>0.19271319462632786</v>
      </c>
      <c r="V257" s="277">
        <f>IF(V$119=0,0,V$119/NFM!V$15*1000)</f>
        <v>0.18736693872109259</v>
      </c>
      <c r="W257" s="277">
        <f>IF(W$119=0,0,W$119/NFM!W$15*1000)</f>
        <v>0.17871974229026821</v>
      </c>
      <c r="DA257" s="77"/>
    </row>
    <row r="258" spans="1:105" ht="12" customHeight="1" x14ac:dyDescent="0.25">
      <c r="A258" s="56" t="s">
        <v>96</v>
      </c>
      <c r="B258" s="278">
        <f>IF(B$120=0,0,B$120/NFM!B$15*1000)</f>
        <v>1.0929181190804067</v>
      </c>
      <c r="C258" s="278">
        <f>IF(C$120=0,0,C$120/NFM!C$15*1000)</f>
        <v>1.0963130441895981</v>
      </c>
      <c r="D258" s="278">
        <f>IF(D$120=0,0,D$120/NFM!D$15*1000)</f>
        <v>1.0156561411925185</v>
      </c>
      <c r="E258" s="278">
        <f>IF(E$120=0,0,E$120/NFM!E$15*1000)</f>
        <v>1.0208023789834328</v>
      </c>
      <c r="F258" s="278">
        <f>IF(F$120=0,0,F$120/NFM!F$15*1000)</f>
        <v>0.98921822236221435</v>
      </c>
      <c r="G258" s="278">
        <f>IF(G$120=0,0,G$120/NFM!G$15*1000)</f>
        <v>0.92636607440569585</v>
      </c>
      <c r="H258" s="278">
        <f>IF(H$120=0,0,H$120/NFM!H$15*1000)</f>
        <v>0.93932699118741725</v>
      </c>
      <c r="I258" s="278">
        <f>IF(I$120=0,0,I$120/NFM!I$15*1000)</f>
        <v>0.94950736460442753</v>
      </c>
      <c r="J258" s="278">
        <f>IF(J$120=0,0,J$120/NFM!J$15*1000)</f>
        <v>0.87258350797844142</v>
      </c>
      <c r="K258" s="278">
        <f>IF(K$120=0,0,K$120/NFM!K$15*1000)</f>
        <v>0.89958333169351157</v>
      </c>
      <c r="L258" s="278">
        <f>IF(L$120=0,0,L$120/NFM!L$15*1000)</f>
        <v>0.87475446969517867</v>
      </c>
      <c r="M258" s="278">
        <f>IF(M$120=0,0,M$120/NFM!M$15*1000)</f>
        <v>0.84486038937900221</v>
      </c>
      <c r="N258" s="278">
        <f>IF(N$120=0,0,N$120/NFM!N$15*1000)</f>
        <v>0.8661391157668864</v>
      </c>
      <c r="O258" s="278">
        <f>IF(O$120=0,0,O$120/NFM!O$15*1000)</f>
        <v>0.8876305798373787</v>
      </c>
      <c r="P258" s="278">
        <f>IF(P$120=0,0,P$120/NFM!P$15*1000)</f>
        <v>0.81190055011458018</v>
      </c>
      <c r="Q258" s="278">
        <f>IF(Q$120=0,0,Q$120/NFM!Q$15*1000)</f>
        <v>0.82609578401453532</v>
      </c>
      <c r="R258" s="278">
        <f>IF(R$120=0,0,R$120/NFM!R$15*1000)</f>
        <v>0.87133261468865653</v>
      </c>
      <c r="S258" s="278">
        <f>IF(S$120=0,0,S$120/NFM!S$15*1000)</f>
        <v>0.87371576087199132</v>
      </c>
      <c r="T258" s="278">
        <f>IF(T$120=0,0,T$120/NFM!T$15*1000)</f>
        <v>0.92318908641763375</v>
      </c>
      <c r="U258" s="278">
        <f>IF(U$120=0,0,U$120/NFM!U$15*1000)</f>
        <v>0.89368020453304231</v>
      </c>
      <c r="V258" s="278">
        <f>IF(V$120=0,0,V$120/NFM!V$15*1000)</f>
        <v>0.86014680682450184</v>
      </c>
      <c r="W258" s="278">
        <f>IF(W$120=0,0,W$120/NFM!W$15*1000)</f>
        <v>0.8283109790385742</v>
      </c>
      <c r="DA258" s="78"/>
    </row>
    <row r="259" spans="1:105" ht="12" customHeight="1" x14ac:dyDescent="0.25">
      <c r="A259" s="203" t="s">
        <v>604</v>
      </c>
      <c r="B259" s="279">
        <f>IF(B$126=0,0,B$126/NFM!B$15*1000)</f>
        <v>251.66075485265176</v>
      </c>
      <c r="C259" s="279">
        <f>IF(C$126=0,0,C$126/NFM!C$15*1000)</f>
        <v>256.32598089832175</v>
      </c>
      <c r="D259" s="279">
        <f>IF(D$126=0,0,D$126/NFM!D$15*1000)</f>
        <v>232.33262181958716</v>
      </c>
      <c r="E259" s="279">
        <f>IF(E$126=0,0,E$126/NFM!E$15*1000)</f>
        <v>230.00841856729207</v>
      </c>
      <c r="F259" s="279">
        <f>IF(F$126=0,0,F$126/NFM!F$15*1000)</f>
        <v>217.29566651241066</v>
      </c>
      <c r="G259" s="279">
        <f>IF(G$126=0,0,G$126/NFM!G$15*1000)</f>
        <v>198.90646194008272</v>
      </c>
      <c r="H259" s="279">
        <f>IF(H$126=0,0,H$126/NFM!H$15*1000)</f>
        <v>201.66052248195786</v>
      </c>
      <c r="I259" s="279">
        <f>IF(I$126=0,0,I$126/NFM!I$15*1000)</f>
        <v>206.25708012422223</v>
      </c>
      <c r="J259" s="279">
        <f>IF(J$126=0,0,J$126/NFM!J$15*1000)</f>
        <v>189.99711838400765</v>
      </c>
      <c r="K259" s="279">
        <f>IF(K$126=0,0,K$126/NFM!K$15*1000)</f>
        <v>192.69787936563878</v>
      </c>
      <c r="L259" s="279">
        <f>IF(L$126=0,0,L$126/NFM!L$15*1000)</f>
        <v>187.72792494552974</v>
      </c>
      <c r="M259" s="279">
        <f>IF(M$126=0,0,M$126/NFM!M$15*1000)</f>
        <v>182.30152286176312</v>
      </c>
      <c r="N259" s="279">
        <f>IF(N$126=0,0,N$126/NFM!N$15*1000)</f>
        <v>186.68621637511632</v>
      </c>
      <c r="O259" s="279">
        <f>IF(O$126=0,0,O$126/NFM!O$15*1000)</f>
        <v>190.75368951938478</v>
      </c>
      <c r="P259" s="279">
        <f>IF(P$126=0,0,P$126/NFM!P$15*1000)</f>
        <v>174.55788897307994</v>
      </c>
      <c r="Q259" s="279">
        <f>IF(Q$126=0,0,Q$126/NFM!Q$15*1000)</f>
        <v>177.79447031424911</v>
      </c>
      <c r="R259" s="279">
        <f>IF(R$126=0,0,R$126/NFM!R$15*1000)</f>
        <v>187.27143441436647</v>
      </c>
      <c r="S259" s="279">
        <f>IF(S$126=0,0,S$126/NFM!S$15*1000)</f>
        <v>188.29703317067555</v>
      </c>
      <c r="T259" s="279">
        <f>IF(T$126=0,0,T$126/NFM!T$15*1000)</f>
        <v>200.73162630343154</v>
      </c>
      <c r="U259" s="279">
        <f>IF(U$126=0,0,U$126/NFM!U$15*1000)</f>
        <v>196.45584683454493</v>
      </c>
      <c r="V259" s="279">
        <f>IF(V$126=0,0,V$126/NFM!V$15*1000)</f>
        <v>187.66005252370661</v>
      </c>
      <c r="W259" s="279">
        <f>IF(W$126=0,0,W$126/NFM!W$15*1000)</f>
        <v>180.80508081602392</v>
      </c>
      <c r="DA259" s="79"/>
    </row>
    <row r="260" spans="1:105" ht="12" customHeight="1" x14ac:dyDescent="0.25">
      <c r="A260" s="203" t="s">
        <v>615</v>
      </c>
      <c r="B260" s="279">
        <f>IF(B$134=0,0,B$134/NFM!B$15*1000)</f>
        <v>120.11073706732289</v>
      </c>
      <c r="C260" s="279">
        <f>IF(C$134=0,0,C$134/NFM!C$15*1000)</f>
        <v>120.49430415549487</v>
      </c>
      <c r="D260" s="279">
        <f>IF(D$134=0,0,D$134/NFM!D$15*1000)</f>
        <v>111.54503022756867</v>
      </c>
      <c r="E260" s="279">
        <f>IF(E$134=0,0,E$134/NFM!E$15*1000)</f>
        <v>112.02206264445823</v>
      </c>
      <c r="F260" s="279">
        <f>IF(F$134=0,0,F$134/NFM!F$15*1000)</f>
        <v>108.55371563953751</v>
      </c>
      <c r="G260" s="279">
        <f>IF(G$134=0,0,G$134/NFM!G$15*1000)</f>
        <v>101.68463516727566</v>
      </c>
      <c r="H260" s="279">
        <f>IF(H$134=0,0,H$134/NFM!H$15*1000)</f>
        <v>103.08880122583145</v>
      </c>
      <c r="I260" s="279">
        <f>IF(I$134=0,0,I$134/NFM!I$15*1000)</f>
        <v>104.07708062156566</v>
      </c>
      <c r="J260" s="279">
        <f>IF(J$134=0,0,J$134/NFM!J$15*1000)</f>
        <v>95.654411133463014</v>
      </c>
      <c r="K260" s="279">
        <f>IF(K$134=0,0,K$134/NFM!K$15*1000)</f>
        <v>98.524751569705629</v>
      </c>
      <c r="L260" s="279">
        <f>IF(L$134=0,0,L$134/NFM!L$15*1000)</f>
        <v>95.808626169002281</v>
      </c>
      <c r="M260" s="279">
        <f>IF(M$134=0,0,M$134/NFM!M$15*1000)</f>
        <v>92.530716789919893</v>
      </c>
      <c r="N260" s="279">
        <f>IF(N$134=0,0,N$134/NFM!N$15*1000)</f>
        <v>94.859578108093061</v>
      </c>
      <c r="O260" s="279">
        <f>IF(O$134=0,0,O$134/NFM!O$15*1000)</f>
        <v>97.215799136246289</v>
      </c>
      <c r="P260" s="279">
        <f>IF(P$134=0,0,P$134/NFM!P$15*1000)</f>
        <v>88.914109748803568</v>
      </c>
      <c r="Q260" s="279">
        <f>IF(Q$134=0,0,Q$134/NFM!Q$15*1000)</f>
        <v>90.474496756815853</v>
      </c>
      <c r="R260" s="279">
        <f>IF(R$134=0,0,R$134/NFM!R$15*1000)</f>
        <v>95.446934003956471</v>
      </c>
      <c r="S260" s="279">
        <f>IF(S$134=0,0,S$134/NFM!S$15*1000)</f>
        <v>95.733463883191178</v>
      </c>
      <c r="T260" s="279">
        <f>IF(T$134=0,0,T$134/NFM!T$15*1000)</f>
        <v>101.12213963397161</v>
      </c>
      <c r="U260" s="279">
        <f>IF(U$134=0,0,U$134/NFM!U$15*1000)</f>
        <v>97.888998904452848</v>
      </c>
      <c r="V260" s="279">
        <f>IF(V$134=0,0,V$134/NFM!V$15*1000)</f>
        <v>94.228469095708704</v>
      </c>
      <c r="W260" s="279">
        <f>IF(W$134=0,0,W$134/NFM!W$15*1000)</f>
        <v>90.727636124897458</v>
      </c>
      <c r="DA260" s="79"/>
    </row>
    <row r="261" spans="1:105" ht="12" customHeight="1" x14ac:dyDescent="0.25">
      <c r="A261" s="41" t="s">
        <v>625</v>
      </c>
      <c r="B261" s="280">
        <f>IF(B$141=0,0,B$141/NFM!B$15*1000)</f>
        <v>80.053328204138083</v>
      </c>
      <c r="C261" s="280">
        <f>IF(C$141=0,0,C$141/NFM!C$15*1000)</f>
        <v>86.256074790331866</v>
      </c>
      <c r="D261" s="280">
        <f>IF(D$141=0,0,D$141/NFM!D$15*1000)</f>
        <v>85.993504548471634</v>
      </c>
      <c r="E261" s="280">
        <f>IF(E$141=0,0,E$141/NFM!E$15*1000)</f>
        <v>86.837051923830899</v>
      </c>
      <c r="F261" s="280">
        <f>IF(F$141=0,0,F$141/NFM!F$15*1000)</f>
        <v>71.390407187472036</v>
      </c>
      <c r="G261" s="280">
        <f>IF(G$141=0,0,G$141/NFM!G$15*1000)</f>
        <v>70.941802823633736</v>
      </c>
      <c r="H261" s="280">
        <f>IF(H$141=0,0,H$141/NFM!H$15*1000)</f>
        <v>65.01765410982496</v>
      </c>
      <c r="I261" s="280">
        <f>IF(I$141=0,0,I$141/NFM!I$15*1000)</f>
        <v>65.070566854896754</v>
      </c>
      <c r="J261" s="280">
        <f>IF(J$141=0,0,J$141/NFM!J$15*1000)</f>
        <v>64.243423384146766</v>
      </c>
      <c r="K261" s="280">
        <f>IF(K$141=0,0,K$141/NFM!K$15*1000)</f>
        <v>68.860517503939846</v>
      </c>
      <c r="L261" s="280">
        <f>IF(L$141=0,0,L$141/NFM!L$15*1000)</f>
        <v>67.62588501275583</v>
      </c>
      <c r="M261" s="280">
        <f>IF(M$141=0,0,M$141/NFM!M$15*1000)</f>
        <v>61.227839656570005</v>
      </c>
      <c r="N261" s="280">
        <f>IF(N$141=0,0,N$141/NFM!N$15*1000)</f>
        <v>62.99565811133337</v>
      </c>
      <c r="O261" s="280">
        <f>IF(O$141=0,0,O$141/NFM!O$15*1000)</f>
        <v>66.913930374912766</v>
      </c>
      <c r="P261" s="280">
        <f>IF(P$141=0,0,P$141/NFM!P$15*1000)</f>
        <v>59.03056662458124</v>
      </c>
      <c r="Q261" s="280">
        <f>IF(Q$141=0,0,Q$141/NFM!Q$15*1000)</f>
        <v>59.856638300681986</v>
      </c>
      <c r="R261" s="280">
        <f>IF(R$141=0,0,R$141/NFM!R$15*1000)</f>
        <v>61.890312532197015</v>
      </c>
      <c r="S261" s="280">
        <f>IF(S$141=0,0,S$141/NFM!S$15*1000)</f>
        <v>58.429639931931689</v>
      </c>
      <c r="T261" s="280">
        <f>IF(T$141=0,0,T$141/NFM!T$15*1000)</f>
        <v>56.647293260487693</v>
      </c>
      <c r="U261" s="280">
        <f>IF(U$141=0,0,U$141/NFM!U$15*1000)</f>
        <v>50.655879537547207</v>
      </c>
      <c r="V261" s="280">
        <f>IF(V$141=0,0,V$141/NFM!V$15*1000)</f>
        <v>53.5499228633008</v>
      </c>
      <c r="W261" s="280">
        <f>IF(W$141=0,0,W$141/NFM!W$15*1000)</f>
        <v>48.417002495003615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PL: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6">
        <v>0</v>
      </c>
      <c r="C5" s="226">
        <v>0</v>
      </c>
      <c r="D5" s="226">
        <v>0</v>
      </c>
      <c r="E5" s="226">
        <v>0</v>
      </c>
      <c r="F5" s="226">
        <v>0</v>
      </c>
      <c r="G5" s="226">
        <v>0</v>
      </c>
      <c r="H5" s="226">
        <v>0</v>
      </c>
      <c r="I5" s="226">
        <v>0</v>
      </c>
      <c r="J5" s="226">
        <v>0</v>
      </c>
      <c r="K5" s="226">
        <v>0</v>
      </c>
      <c r="L5" s="226">
        <v>0</v>
      </c>
      <c r="M5" s="226">
        <v>0</v>
      </c>
      <c r="N5" s="226">
        <v>0</v>
      </c>
      <c r="O5" s="226">
        <v>0</v>
      </c>
      <c r="P5" s="226">
        <v>0</v>
      </c>
      <c r="Q5" s="226">
        <v>0</v>
      </c>
      <c r="R5" s="226">
        <v>0</v>
      </c>
      <c r="S5" s="226">
        <v>0</v>
      </c>
      <c r="T5" s="226">
        <v>0</v>
      </c>
      <c r="U5" s="226">
        <v>0</v>
      </c>
      <c r="V5" s="226">
        <v>0</v>
      </c>
      <c r="W5" s="226">
        <v>0</v>
      </c>
      <c r="DA5" s="89" t="s">
        <v>645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646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647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648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649</v>
      </c>
    </row>
    <row r="10" spans="1:105" ht="12" customHeight="1" x14ac:dyDescent="0.25">
      <c r="A10" s="56" t="s">
        <v>96</v>
      </c>
      <c r="B10" s="263">
        <v>0</v>
      </c>
      <c r="C10" s="263">
        <v>0</v>
      </c>
      <c r="D10" s="263">
        <v>0</v>
      </c>
      <c r="E10" s="263">
        <v>0</v>
      </c>
      <c r="F10" s="263">
        <v>0</v>
      </c>
      <c r="G10" s="263">
        <v>0</v>
      </c>
      <c r="H10" s="263">
        <v>0</v>
      </c>
      <c r="I10" s="263">
        <v>0</v>
      </c>
      <c r="J10" s="263">
        <v>0</v>
      </c>
      <c r="K10" s="263">
        <v>0</v>
      </c>
      <c r="L10" s="263">
        <v>0</v>
      </c>
      <c r="M10" s="263">
        <v>0</v>
      </c>
      <c r="N10" s="263">
        <v>0</v>
      </c>
      <c r="O10" s="263">
        <v>0</v>
      </c>
      <c r="P10" s="263">
        <v>0</v>
      </c>
      <c r="Q10" s="263">
        <v>0</v>
      </c>
      <c r="R10" s="263">
        <v>0</v>
      </c>
      <c r="S10" s="263">
        <v>0</v>
      </c>
      <c r="T10" s="263">
        <v>0</v>
      </c>
      <c r="U10" s="263">
        <v>0</v>
      </c>
      <c r="V10" s="263">
        <v>0</v>
      </c>
      <c r="W10" s="263">
        <v>0</v>
      </c>
      <c r="DA10" s="68" t="s">
        <v>650</v>
      </c>
    </row>
    <row r="11" spans="1:105" ht="12" customHeight="1" x14ac:dyDescent="0.25">
      <c r="A11" s="37" t="s">
        <v>160</v>
      </c>
      <c r="B11" s="229">
        <v>0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>
        <v>0</v>
      </c>
      <c r="L11" s="229">
        <v>0</v>
      </c>
      <c r="M11" s="229">
        <v>0</v>
      </c>
      <c r="N11" s="229">
        <v>0</v>
      </c>
      <c r="O11" s="229">
        <v>0</v>
      </c>
      <c r="P11" s="229">
        <v>0</v>
      </c>
      <c r="Q11" s="229">
        <v>0</v>
      </c>
      <c r="R11" s="229">
        <v>0</v>
      </c>
      <c r="S11" s="229">
        <v>0</v>
      </c>
      <c r="T11" s="229">
        <v>0</v>
      </c>
      <c r="U11" s="229">
        <v>0</v>
      </c>
      <c r="V11" s="229">
        <v>0</v>
      </c>
      <c r="W11" s="229">
        <v>0</v>
      </c>
      <c r="DA11" s="69" t="s">
        <v>651</v>
      </c>
    </row>
    <row r="12" spans="1:105" ht="12" customHeight="1" x14ac:dyDescent="0.25">
      <c r="A12" s="37" t="s">
        <v>162</v>
      </c>
      <c r="B12" s="229">
        <v>0</v>
      </c>
      <c r="C12" s="229">
        <v>0</v>
      </c>
      <c r="D12" s="229">
        <v>0</v>
      </c>
      <c r="E12" s="229">
        <v>0</v>
      </c>
      <c r="F12" s="229">
        <v>0</v>
      </c>
      <c r="G12" s="229">
        <v>0</v>
      </c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DA12" s="69" t="s">
        <v>652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653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654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655</v>
      </c>
    </row>
    <row r="16" spans="1:105" ht="12" customHeight="1" x14ac:dyDescent="0.25">
      <c r="A16" s="57" t="s">
        <v>487</v>
      </c>
      <c r="B16" s="297">
        <v>0</v>
      </c>
      <c r="C16" s="297">
        <v>0</v>
      </c>
      <c r="D16" s="297">
        <v>0</v>
      </c>
      <c r="E16" s="297">
        <v>0</v>
      </c>
      <c r="F16" s="297">
        <v>0</v>
      </c>
      <c r="G16" s="297">
        <v>0</v>
      </c>
      <c r="H16" s="297">
        <v>0</v>
      </c>
      <c r="I16" s="297">
        <v>0</v>
      </c>
      <c r="J16" s="297">
        <v>0</v>
      </c>
      <c r="K16" s="297">
        <v>0</v>
      </c>
      <c r="L16" s="297">
        <v>0</v>
      </c>
      <c r="M16" s="297">
        <v>0</v>
      </c>
      <c r="N16" s="297">
        <v>0</v>
      </c>
      <c r="O16" s="297">
        <v>0</v>
      </c>
      <c r="P16" s="297">
        <v>0</v>
      </c>
      <c r="Q16" s="297">
        <v>0</v>
      </c>
      <c r="R16" s="297">
        <v>0</v>
      </c>
      <c r="S16" s="297">
        <v>0</v>
      </c>
      <c r="T16" s="297">
        <v>0</v>
      </c>
      <c r="U16" s="297">
        <v>0</v>
      </c>
      <c r="V16" s="297">
        <v>0</v>
      </c>
      <c r="W16" s="297">
        <v>0</v>
      </c>
      <c r="DA16" s="70" t="s">
        <v>656</v>
      </c>
    </row>
    <row r="17" spans="1:105" ht="12" customHeight="1" x14ac:dyDescent="0.25">
      <c r="A17" s="46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3" t="s">
        <v>657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658</v>
      </c>
    </row>
    <row r="19" spans="1:105" ht="12" customHeight="1" x14ac:dyDescent="0.25">
      <c r="A19" s="46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3" t="s">
        <v>659</v>
      </c>
    </row>
    <row r="20" spans="1:105" ht="12" customHeight="1" x14ac:dyDescent="0.25">
      <c r="A20" s="46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3" t="s">
        <v>660</v>
      </c>
    </row>
    <row r="21" spans="1:105" ht="12" customHeight="1" x14ac:dyDescent="0.25">
      <c r="A21" s="46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3" t="s">
        <v>661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3" t="s">
        <v>662</v>
      </c>
    </row>
    <row r="23" spans="1:105" ht="12" customHeight="1" x14ac:dyDescent="0.25">
      <c r="A23" s="46" t="s">
        <v>162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3" t="s">
        <v>663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664</v>
      </c>
    </row>
    <row r="25" spans="1:105" ht="12" customHeight="1" x14ac:dyDescent="0.25">
      <c r="A25" s="46" t="s">
        <v>73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3" t="s">
        <v>665</v>
      </c>
    </row>
    <row r="26" spans="1:105" ht="12" customHeight="1" x14ac:dyDescent="0.25">
      <c r="A26" s="46" t="s">
        <v>79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666</v>
      </c>
    </row>
    <row r="27" spans="1:105" ht="12" customHeight="1" x14ac:dyDescent="0.25">
      <c r="A27" s="57" t="s">
        <v>499</v>
      </c>
      <c r="B27" s="264">
        <v>0</v>
      </c>
      <c r="C27" s="264">
        <v>0</v>
      </c>
      <c r="D27" s="264">
        <v>0</v>
      </c>
      <c r="E27" s="264">
        <v>0</v>
      </c>
      <c r="F27" s="264">
        <v>0</v>
      </c>
      <c r="G27" s="264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4">
        <v>0</v>
      </c>
      <c r="O27" s="264">
        <v>0</v>
      </c>
      <c r="P27" s="264">
        <v>0</v>
      </c>
      <c r="Q27" s="264">
        <v>0</v>
      </c>
      <c r="R27" s="264">
        <v>0</v>
      </c>
      <c r="S27" s="264">
        <v>0</v>
      </c>
      <c r="T27" s="264">
        <v>0</v>
      </c>
      <c r="U27" s="264">
        <v>0</v>
      </c>
      <c r="V27" s="264">
        <v>0</v>
      </c>
      <c r="W27" s="264">
        <v>0</v>
      </c>
      <c r="DA27" s="70" t="s">
        <v>667</v>
      </c>
    </row>
    <row r="28" spans="1:105" ht="12" customHeight="1" x14ac:dyDescent="0.25">
      <c r="A28" s="18" t="s">
        <v>33</v>
      </c>
      <c r="B28" s="298">
        <v>0</v>
      </c>
      <c r="C28" s="298">
        <v>0</v>
      </c>
      <c r="D28" s="298">
        <v>0</v>
      </c>
      <c r="E28" s="298">
        <v>0</v>
      </c>
      <c r="F28" s="298">
        <v>0</v>
      </c>
      <c r="G28" s="298">
        <v>0</v>
      </c>
      <c r="H28" s="298">
        <v>0</v>
      </c>
      <c r="I28" s="298">
        <v>0</v>
      </c>
      <c r="J28" s="298">
        <v>0</v>
      </c>
      <c r="K28" s="298">
        <v>0</v>
      </c>
      <c r="L28" s="298">
        <v>0</v>
      </c>
      <c r="M28" s="298">
        <v>0</v>
      </c>
      <c r="N28" s="298">
        <v>0</v>
      </c>
      <c r="O28" s="298">
        <v>0</v>
      </c>
      <c r="P28" s="298">
        <v>0</v>
      </c>
      <c r="Q28" s="298">
        <v>0</v>
      </c>
      <c r="R28" s="298">
        <v>0</v>
      </c>
      <c r="S28" s="298">
        <v>0</v>
      </c>
      <c r="T28" s="298">
        <v>0</v>
      </c>
      <c r="U28" s="298">
        <v>0</v>
      </c>
      <c r="V28" s="298">
        <v>0</v>
      </c>
      <c r="W28" s="298">
        <v>0</v>
      </c>
      <c r="DA28" s="122" t="s">
        <v>668</v>
      </c>
    </row>
    <row r="29" spans="1:105" ht="12" customHeight="1" x14ac:dyDescent="0.25">
      <c r="A29" s="18" t="s">
        <v>160</v>
      </c>
      <c r="B29" s="298">
        <v>0</v>
      </c>
      <c r="C29" s="298">
        <v>0</v>
      </c>
      <c r="D29" s="298">
        <v>0</v>
      </c>
      <c r="E29" s="298">
        <v>0</v>
      </c>
      <c r="F29" s="298">
        <v>0</v>
      </c>
      <c r="G29" s="298">
        <v>0</v>
      </c>
      <c r="H29" s="298">
        <v>0</v>
      </c>
      <c r="I29" s="298">
        <v>0</v>
      </c>
      <c r="J29" s="298">
        <v>0</v>
      </c>
      <c r="K29" s="298">
        <v>0</v>
      </c>
      <c r="L29" s="298">
        <v>0</v>
      </c>
      <c r="M29" s="298">
        <v>0</v>
      </c>
      <c r="N29" s="298">
        <v>0</v>
      </c>
      <c r="O29" s="298">
        <v>0</v>
      </c>
      <c r="P29" s="298">
        <v>0</v>
      </c>
      <c r="Q29" s="298">
        <v>0</v>
      </c>
      <c r="R29" s="298">
        <v>0</v>
      </c>
      <c r="S29" s="298">
        <v>0</v>
      </c>
      <c r="T29" s="298">
        <v>0</v>
      </c>
      <c r="U29" s="298">
        <v>0</v>
      </c>
      <c r="V29" s="298">
        <v>0</v>
      </c>
      <c r="W29" s="298">
        <v>0</v>
      </c>
      <c r="DA29" s="122" t="s">
        <v>669</v>
      </c>
    </row>
    <row r="30" spans="1:105" ht="12" customHeight="1" x14ac:dyDescent="0.25">
      <c r="A30" s="18" t="s">
        <v>70</v>
      </c>
      <c r="B30" s="298">
        <v>0</v>
      </c>
      <c r="C30" s="298">
        <v>0</v>
      </c>
      <c r="D30" s="298">
        <v>0</v>
      </c>
      <c r="E30" s="298">
        <v>0</v>
      </c>
      <c r="F30" s="298">
        <v>0</v>
      </c>
      <c r="G30" s="298">
        <v>0</v>
      </c>
      <c r="H30" s="298">
        <v>0</v>
      </c>
      <c r="I30" s="298">
        <v>0</v>
      </c>
      <c r="J30" s="298">
        <v>0</v>
      </c>
      <c r="K30" s="298">
        <v>0</v>
      </c>
      <c r="L30" s="298">
        <v>0</v>
      </c>
      <c r="M30" s="298">
        <v>0</v>
      </c>
      <c r="N30" s="298">
        <v>0</v>
      </c>
      <c r="O30" s="298">
        <v>0</v>
      </c>
      <c r="P30" s="298">
        <v>0</v>
      </c>
      <c r="Q30" s="298">
        <v>0</v>
      </c>
      <c r="R30" s="298">
        <v>0</v>
      </c>
      <c r="S30" s="298">
        <v>0</v>
      </c>
      <c r="T30" s="298">
        <v>0</v>
      </c>
      <c r="U30" s="298">
        <v>0</v>
      </c>
      <c r="V30" s="298">
        <v>0</v>
      </c>
      <c r="W30" s="298">
        <v>0</v>
      </c>
      <c r="DA30" s="122" t="s">
        <v>670</v>
      </c>
    </row>
    <row r="31" spans="1:105" ht="12" customHeight="1" x14ac:dyDescent="0.25">
      <c r="A31" s="18" t="s">
        <v>162</v>
      </c>
      <c r="B31" s="298">
        <v>0</v>
      </c>
      <c r="C31" s="298">
        <v>0</v>
      </c>
      <c r="D31" s="298">
        <v>0</v>
      </c>
      <c r="E31" s="298">
        <v>0</v>
      </c>
      <c r="F31" s="298">
        <v>0</v>
      </c>
      <c r="G31" s="298">
        <v>0</v>
      </c>
      <c r="H31" s="298">
        <v>0</v>
      </c>
      <c r="I31" s="298">
        <v>0</v>
      </c>
      <c r="J31" s="298">
        <v>0</v>
      </c>
      <c r="K31" s="298">
        <v>0</v>
      </c>
      <c r="L31" s="298">
        <v>0</v>
      </c>
      <c r="M31" s="298">
        <v>0</v>
      </c>
      <c r="N31" s="298">
        <v>0</v>
      </c>
      <c r="O31" s="298">
        <v>0</v>
      </c>
      <c r="P31" s="298">
        <v>0</v>
      </c>
      <c r="Q31" s="298">
        <v>0</v>
      </c>
      <c r="R31" s="298">
        <v>0</v>
      </c>
      <c r="S31" s="298">
        <v>0</v>
      </c>
      <c r="T31" s="298">
        <v>0</v>
      </c>
      <c r="U31" s="298">
        <v>0</v>
      </c>
      <c r="V31" s="298">
        <v>0</v>
      </c>
      <c r="W31" s="298">
        <v>0</v>
      </c>
      <c r="DA31" s="122" t="s">
        <v>671</v>
      </c>
    </row>
    <row r="32" spans="1:105" ht="12" customHeight="1" x14ac:dyDescent="0.25">
      <c r="A32" s="47" t="s">
        <v>38</v>
      </c>
      <c r="B32" s="299">
        <v>0</v>
      </c>
      <c r="C32" s="299">
        <v>0</v>
      </c>
      <c r="D32" s="299">
        <v>0</v>
      </c>
      <c r="E32" s="299">
        <v>0</v>
      </c>
      <c r="F32" s="299">
        <v>0</v>
      </c>
      <c r="G32" s="299">
        <v>0</v>
      </c>
      <c r="H32" s="299">
        <v>0</v>
      </c>
      <c r="I32" s="299">
        <v>0</v>
      </c>
      <c r="J32" s="299">
        <v>0</v>
      </c>
      <c r="K32" s="299">
        <v>0</v>
      </c>
      <c r="L32" s="299">
        <v>0</v>
      </c>
      <c r="M32" s="299">
        <v>0</v>
      </c>
      <c r="N32" s="299">
        <v>0</v>
      </c>
      <c r="O32" s="299">
        <v>0</v>
      </c>
      <c r="P32" s="299">
        <v>0</v>
      </c>
      <c r="Q32" s="299">
        <v>0</v>
      </c>
      <c r="R32" s="299">
        <v>0</v>
      </c>
      <c r="S32" s="299">
        <v>0</v>
      </c>
      <c r="T32" s="299">
        <v>0</v>
      </c>
      <c r="U32" s="299">
        <v>0</v>
      </c>
      <c r="V32" s="299">
        <v>0</v>
      </c>
      <c r="W32" s="299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6">
        <v>46.589151737505837</v>
      </c>
      <c r="C34" s="226">
        <v>45.492684517030362</v>
      </c>
      <c r="D34" s="226">
        <v>46.379893067197507</v>
      </c>
      <c r="E34" s="226">
        <v>42.759835311709757</v>
      </c>
      <c r="F34" s="226">
        <v>40.015622631198731</v>
      </c>
      <c r="G34" s="226">
        <v>44.580543781647719</v>
      </c>
      <c r="H34" s="226">
        <v>45.562747855170578</v>
      </c>
      <c r="I34" s="226">
        <v>43.740221923999343</v>
      </c>
      <c r="J34" s="226">
        <v>35.5350671695968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89" t="s">
        <v>673</v>
      </c>
    </row>
    <row r="35" spans="1:105" ht="12" customHeight="1" x14ac:dyDescent="0.25">
      <c r="A35" s="55" t="s">
        <v>92</v>
      </c>
      <c r="B35" s="262">
        <v>4.5373865279880278E-2</v>
      </c>
      <c r="C35" s="262">
        <v>4.4304170218925493E-2</v>
      </c>
      <c r="D35" s="262">
        <v>4.5175178388870169E-2</v>
      </c>
      <c r="E35" s="262">
        <v>4.1626329990359361E-2</v>
      </c>
      <c r="F35" s="262">
        <v>3.8931295102192578E-2</v>
      </c>
      <c r="G35" s="262">
        <v>4.3328448724442761E-2</v>
      </c>
      <c r="H35" s="262">
        <v>4.4290830048670668E-2</v>
      </c>
      <c r="I35" s="262">
        <v>4.2505862129399052E-2</v>
      </c>
      <c r="J35" s="262">
        <v>3.4579329518626627E-2</v>
      </c>
      <c r="K35" s="262">
        <v>0</v>
      </c>
      <c r="L35" s="262">
        <v>0</v>
      </c>
      <c r="M35" s="262">
        <v>0</v>
      </c>
      <c r="N35" s="262">
        <v>0</v>
      </c>
      <c r="O35" s="262">
        <v>0</v>
      </c>
      <c r="P35" s="262">
        <v>0</v>
      </c>
      <c r="Q35" s="262">
        <v>0</v>
      </c>
      <c r="R35" s="262">
        <v>0</v>
      </c>
      <c r="S35" s="262">
        <v>0</v>
      </c>
      <c r="T35" s="262">
        <v>0</v>
      </c>
      <c r="U35" s="262">
        <v>0</v>
      </c>
      <c r="V35" s="262">
        <v>0</v>
      </c>
      <c r="W35" s="262">
        <v>0</v>
      </c>
      <c r="DA35" s="67" t="s">
        <v>674</v>
      </c>
    </row>
    <row r="36" spans="1:105" ht="12" customHeight="1" x14ac:dyDescent="0.25">
      <c r="A36" s="202" t="s">
        <v>93</v>
      </c>
      <c r="B36" s="227">
        <v>5.4715390139901832E-3</v>
      </c>
      <c r="C36" s="227">
        <v>5.342546735660262E-3</v>
      </c>
      <c r="D36" s="227">
        <v>5.447579779549289E-3</v>
      </c>
      <c r="E36" s="227">
        <v>5.019631612748549E-3</v>
      </c>
      <c r="F36" s="227">
        <v>4.6946430219879593E-3</v>
      </c>
      <c r="G36" s="227">
        <v>5.2248865321285511E-3</v>
      </c>
      <c r="H36" s="227">
        <v>5.3409380725773989E-3</v>
      </c>
      <c r="I36" s="227">
        <v>5.1256925441488079E-3</v>
      </c>
      <c r="J36" s="227">
        <v>4.1698486424228921E-3</v>
      </c>
      <c r="K36" s="227">
        <v>0</v>
      </c>
      <c r="L36" s="227">
        <v>0</v>
      </c>
      <c r="M36" s="227">
        <v>0</v>
      </c>
      <c r="N36" s="227">
        <v>0</v>
      </c>
      <c r="O36" s="227">
        <v>0</v>
      </c>
      <c r="P36" s="227">
        <v>0</v>
      </c>
      <c r="Q36" s="227">
        <v>0</v>
      </c>
      <c r="R36" s="227">
        <v>0</v>
      </c>
      <c r="S36" s="227">
        <v>0</v>
      </c>
      <c r="T36" s="227">
        <v>0</v>
      </c>
      <c r="U36" s="227">
        <v>0</v>
      </c>
      <c r="V36" s="227">
        <v>0</v>
      </c>
      <c r="W36" s="227">
        <v>0</v>
      </c>
      <c r="DA36" s="174" t="s">
        <v>675</v>
      </c>
    </row>
    <row r="37" spans="1:105" ht="12" customHeight="1" x14ac:dyDescent="0.25">
      <c r="A37" s="202" t="s">
        <v>94</v>
      </c>
      <c r="B37" s="227">
        <v>0.87919649518230436</v>
      </c>
      <c r="C37" s="227">
        <v>0.85846931792499692</v>
      </c>
      <c r="D37" s="227">
        <v>0.87534659574928819</v>
      </c>
      <c r="E37" s="227">
        <v>0.80658156868672559</v>
      </c>
      <c r="F37" s="227">
        <v>0.75436064341499354</v>
      </c>
      <c r="G37" s="227">
        <v>0.83956303976395019</v>
      </c>
      <c r="H37" s="227">
        <v>0.85821082923639114</v>
      </c>
      <c r="I37" s="227">
        <v>0.82362401303820554</v>
      </c>
      <c r="J37" s="227">
        <v>0.67003384285207501</v>
      </c>
      <c r="K37" s="227">
        <v>0</v>
      </c>
      <c r="L37" s="227">
        <v>0</v>
      </c>
      <c r="M37" s="227">
        <v>0</v>
      </c>
      <c r="N37" s="227">
        <v>0</v>
      </c>
      <c r="O37" s="227">
        <v>0</v>
      </c>
      <c r="P37" s="227">
        <v>0</v>
      </c>
      <c r="Q37" s="227">
        <v>0</v>
      </c>
      <c r="R37" s="227">
        <v>0</v>
      </c>
      <c r="S37" s="227">
        <v>0</v>
      </c>
      <c r="T37" s="227">
        <v>0</v>
      </c>
      <c r="U37" s="227">
        <v>0</v>
      </c>
      <c r="V37" s="227">
        <v>0</v>
      </c>
      <c r="W37" s="227">
        <v>0</v>
      </c>
      <c r="DA37" s="174" t="s">
        <v>676</v>
      </c>
    </row>
    <row r="38" spans="1:105" ht="12" customHeight="1" x14ac:dyDescent="0.25">
      <c r="A38" s="202" t="s">
        <v>95</v>
      </c>
      <c r="B38" s="227">
        <v>1.5002461022705801E-2</v>
      </c>
      <c r="C38" s="227">
        <v>1.4648775958425611E-2</v>
      </c>
      <c r="D38" s="227">
        <v>1.4936766986729031E-2</v>
      </c>
      <c r="E38" s="227">
        <v>1.376337213826857E-2</v>
      </c>
      <c r="F38" s="227">
        <v>1.2872283058350951E-2</v>
      </c>
      <c r="G38" s="227">
        <v>1.432616240986191E-2</v>
      </c>
      <c r="H38" s="227">
        <v>1.464436515094757E-2</v>
      </c>
      <c r="I38" s="227">
        <v>1.4054181540393959E-2</v>
      </c>
      <c r="J38" s="227">
        <v>1.1433344725967879E-2</v>
      </c>
      <c r="K38" s="227">
        <v>0</v>
      </c>
      <c r="L38" s="227">
        <v>0</v>
      </c>
      <c r="M38" s="227">
        <v>0</v>
      </c>
      <c r="N38" s="227">
        <v>0</v>
      </c>
      <c r="O38" s="227">
        <v>0</v>
      </c>
      <c r="P38" s="227">
        <v>0</v>
      </c>
      <c r="Q38" s="227">
        <v>0</v>
      </c>
      <c r="R38" s="227">
        <v>0</v>
      </c>
      <c r="S38" s="227">
        <v>0</v>
      </c>
      <c r="T38" s="227">
        <v>0</v>
      </c>
      <c r="U38" s="227">
        <v>0</v>
      </c>
      <c r="V38" s="227">
        <v>0</v>
      </c>
      <c r="W38" s="227">
        <v>0</v>
      </c>
      <c r="DA38" s="174" t="s">
        <v>677</v>
      </c>
    </row>
    <row r="39" spans="1:105" ht="12" customHeight="1" x14ac:dyDescent="0.25">
      <c r="A39" s="56" t="s">
        <v>96</v>
      </c>
      <c r="B39" s="263">
        <v>0.1247443824903202</v>
      </c>
      <c r="C39" s="263">
        <v>0.12149999770935969</v>
      </c>
      <c r="D39" s="263">
        <v>0.12353894124354819</v>
      </c>
      <c r="E39" s="263">
        <v>0.1134180478523899</v>
      </c>
      <c r="F39" s="263">
        <v>0.1063443914233629</v>
      </c>
      <c r="G39" s="263">
        <v>0.1183695091651286</v>
      </c>
      <c r="H39" s="263">
        <v>0.12132569062968861</v>
      </c>
      <c r="I39" s="263">
        <v>0.11642127403862081</v>
      </c>
      <c r="J39" s="263">
        <v>9.4037849438476512E-2</v>
      </c>
      <c r="K39" s="263">
        <v>0</v>
      </c>
      <c r="L39" s="263">
        <v>0</v>
      </c>
      <c r="M39" s="263">
        <v>0</v>
      </c>
      <c r="N39" s="263">
        <v>0</v>
      </c>
      <c r="O39" s="263">
        <v>0</v>
      </c>
      <c r="P39" s="263">
        <v>0</v>
      </c>
      <c r="Q39" s="263">
        <v>0</v>
      </c>
      <c r="R39" s="263">
        <v>0</v>
      </c>
      <c r="S39" s="263">
        <v>0</v>
      </c>
      <c r="T39" s="263">
        <v>0</v>
      </c>
      <c r="U39" s="263">
        <v>0</v>
      </c>
      <c r="V39" s="263">
        <v>0</v>
      </c>
      <c r="W39" s="263">
        <v>0</v>
      </c>
      <c r="DA39" s="68" t="s">
        <v>678</v>
      </c>
    </row>
    <row r="40" spans="1:105" ht="12" customHeight="1" x14ac:dyDescent="0.25">
      <c r="A40" s="37" t="s">
        <v>160</v>
      </c>
      <c r="B40" s="229">
        <v>1.5572176979598889E-3</v>
      </c>
      <c r="C40" s="229">
        <v>1.0213920552755371E-3</v>
      </c>
      <c r="D40" s="229">
        <v>1.0830135682884381E-3</v>
      </c>
      <c r="E40" s="229">
        <v>7.2541339114504881E-4</v>
      </c>
      <c r="F40" s="229">
        <v>8.5065533552647593E-4</v>
      </c>
      <c r="G40" s="229">
        <v>9.7961149655930824E-4</v>
      </c>
      <c r="H40" s="229">
        <v>9.6019657955838855E-4</v>
      </c>
      <c r="I40" s="229">
        <v>9.2971108853860131E-4</v>
      </c>
      <c r="J40" s="229">
        <v>8.501573341373295E-4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DA40" s="69" t="s">
        <v>679</v>
      </c>
    </row>
    <row r="41" spans="1:105" ht="12" customHeight="1" x14ac:dyDescent="0.25">
      <c r="A41" s="37" t="s">
        <v>162</v>
      </c>
      <c r="B41" s="229">
        <v>3.8931199569636643E-2</v>
      </c>
      <c r="C41" s="229">
        <v>3.7549932383189287E-2</v>
      </c>
      <c r="D41" s="229">
        <v>3.904205722008585E-2</v>
      </c>
      <c r="E41" s="229">
        <v>3.6608771603680243E-2</v>
      </c>
      <c r="F41" s="229">
        <v>3.5124781788227123E-2</v>
      </c>
      <c r="G41" s="229">
        <v>4.0841950055931803E-2</v>
      </c>
      <c r="H41" s="229">
        <v>4.2607693872227542E-2</v>
      </c>
      <c r="I41" s="229">
        <v>4.0418392517897569E-2</v>
      </c>
      <c r="J41" s="229">
        <v>3.5844501568215607E-2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DA41" s="69" t="s">
        <v>680</v>
      </c>
    </row>
    <row r="42" spans="1:105" ht="12" customHeight="1" x14ac:dyDescent="0.25">
      <c r="A42" s="37" t="s">
        <v>97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DA42" s="69" t="s">
        <v>681</v>
      </c>
    </row>
    <row r="43" spans="1:105" ht="12" customHeight="1" x14ac:dyDescent="0.25">
      <c r="A43" s="37" t="s">
        <v>78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DA43" s="69" t="s">
        <v>682</v>
      </c>
    </row>
    <row r="44" spans="1:105" ht="12" customHeight="1" x14ac:dyDescent="0.25">
      <c r="A44" s="37" t="s">
        <v>38</v>
      </c>
      <c r="B44" s="229">
        <v>8.4255965222723675E-2</v>
      </c>
      <c r="C44" s="229">
        <v>8.2928673270894857E-2</v>
      </c>
      <c r="D44" s="229">
        <v>8.3413870455173927E-2</v>
      </c>
      <c r="E44" s="229">
        <v>7.6083862857564633E-2</v>
      </c>
      <c r="F44" s="229">
        <v>7.0368954299609265E-2</v>
      </c>
      <c r="G44" s="229">
        <v>7.6547947612637501E-2</v>
      </c>
      <c r="H44" s="229">
        <v>7.7757800177902694E-2</v>
      </c>
      <c r="I44" s="229">
        <v>7.507317043218463E-2</v>
      </c>
      <c r="J44" s="229">
        <v>5.7343190536123578E-2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DA44" s="69" t="s">
        <v>683</v>
      </c>
    </row>
    <row r="45" spans="1:105" ht="12" customHeight="1" x14ac:dyDescent="0.25">
      <c r="A45" s="57" t="s">
        <v>517</v>
      </c>
      <c r="B45" s="264">
        <v>38.876637652200152</v>
      </c>
      <c r="C45" s="264">
        <v>37.821901353994498</v>
      </c>
      <c r="D45" s="264">
        <v>38.386185055476368</v>
      </c>
      <c r="E45" s="264">
        <v>35.38274635774922</v>
      </c>
      <c r="F45" s="264">
        <v>33.416343266998993</v>
      </c>
      <c r="G45" s="264">
        <v>37.029625541161771</v>
      </c>
      <c r="H45" s="264">
        <v>38.057317289856023</v>
      </c>
      <c r="I45" s="264">
        <v>36.556742311980521</v>
      </c>
      <c r="J45" s="264">
        <v>29.609040751551511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0" t="s">
        <v>684</v>
      </c>
    </row>
    <row r="46" spans="1:105" ht="12" customHeight="1" x14ac:dyDescent="0.25">
      <c r="A46" s="57" t="s">
        <v>519</v>
      </c>
      <c r="B46" s="297">
        <v>4.2063131796039066</v>
      </c>
      <c r="C46" s="297">
        <v>4.096762220004166</v>
      </c>
      <c r="D46" s="297">
        <v>4.1712615583711168</v>
      </c>
      <c r="E46" s="297">
        <v>3.8321040644230568</v>
      </c>
      <c r="F46" s="297">
        <v>3.5904860239673648</v>
      </c>
      <c r="G46" s="297">
        <v>3.9973777123741741</v>
      </c>
      <c r="H46" s="297">
        <v>4.0977517945535826</v>
      </c>
      <c r="I46" s="297">
        <v>3.9408090737507639</v>
      </c>
      <c r="J46" s="297">
        <v>3.1831155470156021</v>
      </c>
      <c r="K46" s="297">
        <v>0</v>
      </c>
      <c r="L46" s="297">
        <v>0</v>
      </c>
      <c r="M46" s="297">
        <v>0</v>
      </c>
      <c r="N46" s="297">
        <v>0</v>
      </c>
      <c r="O46" s="297">
        <v>0</v>
      </c>
      <c r="P46" s="297">
        <v>0</v>
      </c>
      <c r="Q46" s="297">
        <v>0</v>
      </c>
      <c r="R46" s="297">
        <v>0</v>
      </c>
      <c r="S46" s="297">
        <v>0</v>
      </c>
      <c r="T46" s="297">
        <v>0</v>
      </c>
      <c r="U46" s="297">
        <v>0</v>
      </c>
      <c r="V46" s="297">
        <v>0</v>
      </c>
      <c r="W46" s="297">
        <v>0</v>
      </c>
      <c r="DA46" s="70" t="s">
        <v>685</v>
      </c>
    </row>
    <row r="47" spans="1:105" ht="12" customHeight="1" x14ac:dyDescent="0.25">
      <c r="A47" s="60" t="s">
        <v>521</v>
      </c>
      <c r="B47" s="265">
        <v>1.4516593676337251</v>
      </c>
      <c r="C47" s="265">
        <v>1.3875403518687941</v>
      </c>
      <c r="D47" s="265">
        <v>1.422545135506625</v>
      </c>
      <c r="E47" s="265">
        <v>1.311669477830403</v>
      </c>
      <c r="F47" s="265">
        <v>1.267063523521736</v>
      </c>
      <c r="G47" s="265">
        <v>1.471271713454527</v>
      </c>
      <c r="H47" s="265">
        <v>1.529147498015746</v>
      </c>
      <c r="I47" s="265">
        <v>1.428234326827718</v>
      </c>
      <c r="J47" s="265">
        <v>1.2667140981079441</v>
      </c>
      <c r="K47" s="265">
        <v>0</v>
      </c>
      <c r="L47" s="265">
        <v>0</v>
      </c>
      <c r="M47" s="265">
        <v>0</v>
      </c>
      <c r="N47" s="265">
        <v>0</v>
      </c>
      <c r="O47" s="265">
        <v>0</v>
      </c>
      <c r="P47" s="265">
        <v>0</v>
      </c>
      <c r="Q47" s="265">
        <v>0</v>
      </c>
      <c r="R47" s="265">
        <v>0</v>
      </c>
      <c r="S47" s="265">
        <v>0</v>
      </c>
      <c r="T47" s="265">
        <v>0</v>
      </c>
      <c r="U47" s="265">
        <v>0</v>
      </c>
      <c r="V47" s="265">
        <v>0</v>
      </c>
      <c r="W47" s="265">
        <v>0</v>
      </c>
      <c r="DA47" s="72" t="s">
        <v>686</v>
      </c>
    </row>
    <row r="48" spans="1:105" ht="12" customHeight="1" x14ac:dyDescent="0.25">
      <c r="A48" s="59" t="s">
        <v>33</v>
      </c>
      <c r="B48" s="300">
        <v>1.007855302190324E-2</v>
      </c>
      <c r="C48" s="300">
        <v>1.981893241759411E-2</v>
      </c>
      <c r="D48" s="300">
        <v>1.059711219138825E-2</v>
      </c>
      <c r="E48" s="300">
        <v>9.5130407110218321E-3</v>
      </c>
      <c r="F48" s="300">
        <v>8.3371115892665985E-3</v>
      </c>
      <c r="G48" s="300">
        <v>9.5950902723569639E-3</v>
      </c>
      <c r="H48" s="300">
        <v>9.4140414797620666E-3</v>
      </c>
      <c r="I48" s="300">
        <v>9.23539588093409E-3</v>
      </c>
      <c r="J48" s="300">
        <v>8.4330924933091935E-3</v>
      </c>
      <c r="K48" s="300">
        <v>0</v>
      </c>
      <c r="L48" s="300">
        <v>0</v>
      </c>
      <c r="M48" s="300">
        <v>0</v>
      </c>
      <c r="N48" s="300">
        <v>0</v>
      </c>
      <c r="O48" s="300">
        <v>0</v>
      </c>
      <c r="P48" s="300">
        <v>0</v>
      </c>
      <c r="Q48" s="300">
        <v>0</v>
      </c>
      <c r="R48" s="300">
        <v>0</v>
      </c>
      <c r="S48" s="300">
        <v>0</v>
      </c>
      <c r="T48" s="300">
        <v>0</v>
      </c>
      <c r="U48" s="300">
        <v>0</v>
      </c>
      <c r="V48" s="300">
        <v>0</v>
      </c>
      <c r="W48" s="300">
        <v>0</v>
      </c>
      <c r="DA48" s="71" t="s">
        <v>687</v>
      </c>
    </row>
    <row r="49" spans="1:105" ht="12" customHeight="1" x14ac:dyDescent="0.25">
      <c r="A49" s="59" t="s">
        <v>160</v>
      </c>
      <c r="B49" s="300">
        <v>5.2355124569080022E-2</v>
      </c>
      <c r="C49" s="300">
        <v>3.4314354046788162E-2</v>
      </c>
      <c r="D49" s="300">
        <v>3.6700253076896623E-2</v>
      </c>
      <c r="E49" s="300">
        <v>2.4712230281527539E-2</v>
      </c>
      <c r="F49" s="300">
        <v>2.8883127755992621E-2</v>
      </c>
      <c r="G49" s="300">
        <v>3.3244161994598037E-2</v>
      </c>
      <c r="H49" s="300">
        <v>3.2617967152390563E-2</v>
      </c>
      <c r="I49" s="300">
        <v>3.1998214223430133E-2</v>
      </c>
      <c r="J49" s="300">
        <v>2.921779519599951E-2</v>
      </c>
      <c r="K49" s="300">
        <v>0</v>
      </c>
      <c r="L49" s="300">
        <v>0</v>
      </c>
      <c r="M49" s="300">
        <v>0</v>
      </c>
      <c r="N49" s="300">
        <v>0</v>
      </c>
      <c r="O49" s="300">
        <v>0</v>
      </c>
      <c r="P49" s="300">
        <v>0</v>
      </c>
      <c r="Q49" s="300">
        <v>0</v>
      </c>
      <c r="R49" s="300">
        <v>0</v>
      </c>
      <c r="S49" s="300">
        <v>0</v>
      </c>
      <c r="T49" s="300">
        <v>0</v>
      </c>
      <c r="U49" s="300">
        <v>0</v>
      </c>
      <c r="V49" s="300">
        <v>0</v>
      </c>
      <c r="W49" s="300">
        <v>0</v>
      </c>
      <c r="DA49" s="71" t="s">
        <v>688</v>
      </c>
    </row>
    <row r="50" spans="1:105" ht="12" customHeight="1" x14ac:dyDescent="0.25">
      <c r="A50" s="59" t="s">
        <v>70</v>
      </c>
      <c r="B50" s="300">
        <v>0.11166395669441349</v>
      </c>
      <c r="C50" s="300">
        <v>0.1020989136446975</v>
      </c>
      <c r="D50" s="300">
        <v>8.3903327202195371E-2</v>
      </c>
      <c r="E50" s="300">
        <v>6.0177417479349599E-2</v>
      </c>
      <c r="F50" s="300">
        <v>6.577496799817642E-2</v>
      </c>
      <c r="G50" s="300">
        <v>7.5605563836819198E-2</v>
      </c>
      <c r="H50" s="300">
        <v>7.4386008305438234E-2</v>
      </c>
      <c r="I50" s="300">
        <v>2.921570287436866E-2</v>
      </c>
      <c r="J50" s="300">
        <v>2.6674407009244699E-2</v>
      </c>
      <c r="K50" s="300">
        <v>0</v>
      </c>
      <c r="L50" s="300">
        <v>0</v>
      </c>
      <c r="M50" s="300">
        <v>0</v>
      </c>
      <c r="N50" s="300">
        <v>0</v>
      </c>
      <c r="O50" s="300">
        <v>0</v>
      </c>
      <c r="P50" s="300">
        <v>0</v>
      </c>
      <c r="Q50" s="300">
        <v>0</v>
      </c>
      <c r="R50" s="300">
        <v>0</v>
      </c>
      <c r="S50" s="300">
        <v>0</v>
      </c>
      <c r="T50" s="300">
        <v>0</v>
      </c>
      <c r="U50" s="300">
        <v>0</v>
      </c>
      <c r="V50" s="300">
        <v>0</v>
      </c>
      <c r="W50" s="300">
        <v>0</v>
      </c>
      <c r="DA50" s="71" t="s">
        <v>689</v>
      </c>
    </row>
    <row r="51" spans="1:105" ht="12" customHeight="1" x14ac:dyDescent="0.25">
      <c r="A51" s="59" t="s">
        <v>162</v>
      </c>
      <c r="B51" s="300">
        <v>1.2775617333483289</v>
      </c>
      <c r="C51" s="300">
        <v>1.231308151759714</v>
      </c>
      <c r="D51" s="300">
        <v>1.291344443036144</v>
      </c>
      <c r="E51" s="300">
        <v>1.2172667893585041</v>
      </c>
      <c r="F51" s="300">
        <v>1.1640683161783001</v>
      </c>
      <c r="G51" s="300">
        <v>1.3528268973507529</v>
      </c>
      <c r="H51" s="300">
        <v>1.412729481078155</v>
      </c>
      <c r="I51" s="300">
        <v>1.3577850138489851</v>
      </c>
      <c r="J51" s="300">
        <v>1.202388803409391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0">
        <v>0</v>
      </c>
      <c r="V51" s="300">
        <v>0</v>
      </c>
      <c r="W51" s="300">
        <v>0</v>
      </c>
      <c r="DA51" s="71" t="s">
        <v>690</v>
      </c>
    </row>
    <row r="52" spans="1:105" ht="12" customHeight="1" x14ac:dyDescent="0.25">
      <c r="A52" s="60" t="s">
        <v>527</v>
      </c>
      <c r="B52" s="265">
        <v>2.7546538119701811</v>
      </c>
      <c r="C52" s="265">
        <v>2.7092218681353719</v>
      </c>
      <c r="D52" s="265">
        <v>2.7487164228644918</v>
      </c>
      <c r="E52" s="265">
        <v>2.5204345865926552</v>
      </c>
      <c r="F52" s="265">
        <v>2.3234225004456288</v>
      </c>
      <c r="G52" s="265">
        <v>2.5261059989196459</v>
      </c>
      <c r="H52" s="265">
        <v>2.5686042965378371</v>
      </c>
      <c r="I52" s="265">
        <v>2.5125747469230459</v>
      </c>
      <c r="J52" s="265">
        <v>1.916401448907658</v>
      </c>
      <c r="K52" s="265">
        <v>0</v>
      </c>
      <c r="L52" s="265">
        <v>0</v>
      </c>
      <c r="M52" s="265">
        <v>0</v>
      </c>
      <c r="N52" s="265">
        <v>0</v>
      </c>
      <c r="O52" s="265">
        <v>0</v>
      </c>
      <c r="P52" s="265">
        <v>0</v>
      </c>
      <c r="Q52" s="265">
        <v>0</v>
      </c>
      <c r="R52" s="265">
        <v>0</v>
      </c>
      <c r="S52" s="265">
        <v>0</v>
      </c>
      <c r="T52" s="265">
        <v>0</v>
      </c>
      <c r="U52" s="265">
        <v>0</v>
      </c>
      <c r="V52" s="265">
        <v>0</v>
      </c>
      <c r="W52" s="265">
        <v>0</v>
      </c>
      <c r="DA52" s="72" t="s">
        <v>691</v>
      </c>
    </row>
    <row r="53" spans="1:105" ht="12" customHeight="1" x14ac:dyDescent="0.25">
      <c r="A53" s="57" t="s">
        <v>529</v>
      </c>
      <c r="B53" s="297">
        <f t="shared" ref="B53:W53" si="0">B54+B58+B69</f>
        <v>2.4364121627125894</v>
      </c>
      <c r="C53" s="297">
        <f t="shared" si="0"/>
        <v>2.5297561344843187</v>
      </c>
      <c r="D53" s="297">
        <f t="shared" si="0"/>
        <v>2.7580013912020407</v>
      </c>
      <c r="E53" s="297">
        <f t="shared" si="0"/>
        <v>2.5645759392569887</v>
      </c>
      <c r="F53" s="297">
        <f t="shared" si="0"/>
        <v>2.091590084211493</v>
      </c>
      <c r="G53" s="297">
        <f t="shared" si="0"/>
        <v>2.5327284815162754</v>
      </c>
      <c r="H53" s="297">
        <f t="shared" si="0"/>
        <v>2.3638661176227012</v>
      </c>
      <c r="I53" s="297">
        <f t="shared" si="0"/>
        <v>2.2409395149772804</v>
      </c>
      <c r="J53" s="297">
        <f t="shared" si="0"/>
        <v>1.9286566558521225</v>
      </c>
      <c r="K53" s="297">
        <f t="shared" si="0"/>
        <v>0</v>
      </c>
      <c r="L53" s="297">
        <f t="shared" si="0"/>
        <v>0</v>
      </c>
      <c r="M53" s="297">
        <f t="shared" si="0"/>
        <v>0</v>
      </c>
      <c r="N53" s="297">
        <f t="shared" si="0"/>
        <v>0</v>
      </c>
      <c r="O53" s="297">
        <f t="shared" si="0"/>
        <v>0</v>
      </c>
      <c r="P53" s="297">
        <f t="shared" si="0"/>
        <v>0</v>
      </c>
      <c r="Q53" s="297">
        <f t="shared" si="0"/>
        <v>0</v>
      </c>
      <c r="R53" s="297">
        <f t="shared" si="0"/>
        <v>0</v>
      </c>
      <c r="S53" s="297">
        <f t="shared" si="0"/>
        <v>0</v>
      </c>
      <c r="T53" s="297">
        <f t="shared" si="0"/>
        <v>0</v>
      </c>
      <c r="U53" s="297">
        <f t="shared" si="0"/>
        <v>0</v>
      </c>
      <c r="V53" s="297">
        <f t="shared" si="0"/>
        <v>0</v>
      </c>
      <c r="W53" s="297">
        <f t="shared" si="0"/>
        <v>0</v>
      </c>
      <c r="DA53" s="70"/>
    </row>
    <row r="54" spans="1:105" ht="12" customHeight="1" x14ac:dyDescent="0.25">
      <c r="A54" s="60" t="s">
        <v>530</v>
      </c>
      <c r="B54" s="265">
        <v>0.1855852330431752</v>
      </c>
      <c r="C54" s="265">
        <v>0.17845480151042339</v>
      </c>
      <c r="D54" s="265">
        <v>0.18497081321660699</v>
      </c>
      <c r="E54" s="265">
        <v>0.1725443081666716</v>
      </c>
      <c r="F54" s="265">
        <v>0.16540575683029629</v>
      </c>
      <c r="G54" s="265">
        <v>0.191572203234296</v>
      </c>
      <c r="H54" s="265">
        <v>0.19872097093930399</v>
      </c>
      <c r="I54" s="265">
        <v>0.18880805186903091</v>
      </c>
      <c r="J54" s="265">
        <v>0.16738881797409569</v>
      </c>
      <c r="K54" s="265">
        <v>0</v>
      </c>
      <c r="L54" s="265">
        <v>0</v>
      </c>
      <c r="M54" s="265">
        <v>0</v>
      </c>
      <c r="N54" s="265">
        <v>0</v>
      </c>
      <c r="O54" s="265">
        <v>0</v>
      </c>
      <c r="P54" s="265">
        <v>0</v>
      </c>
      <c r="Q54" s="265">
        <v>0</v>
      </c>
      <c r="R54" s="265">
        <v>0</v>
      </c>
      <c r="S54" s="265">
        <v>0</v>
      </c>
      <c r="T54" s="265">
        <v>0</v>
      </c>
      <c r="U54" s="265">
        <v>0</v>
      </c>
      <c r="V54" s="265">
        <v>0</v>
      </c>
      <c r="W54" s="265">
        <v>0</v>
      </c>
      <c r="DA54" s="72" t="s">
        <v>692</v>
      </c>
    </row>
    <row r="55" spans="1:105" ht="12" customHeight="1" x14ac:dyDescent="0.25">
      <c r="A55" s="59" t="s">
        <v>33</v>
      </c>
      <c r="B55" s="233">
        <v>1.395848520105583E-3</v>
      </c>
      <c r="C55" s="233">
        <v>2.7514156192261089E-3</v>
      </c>
      <c r="D55" s="233">
        <v>1.464287494704434E-3</v>
      </c>
      <c r="E55" s="233">
        <v>1.3115712676468861E-3</v>
      </c>
      <c r="F55" s="233">
        <v>1.147939223977924E-3</v>
      </c>
      <c r="G55" s="233">
        <v>1.3170431798542081E-3</v>
      </c>
      <c r="H55" s="233">
        <v>1.2859616346413819E-3</v>
      </c>
      <c r="I55" s="233">
        <v>1.2463859127128979E-3</v>
      </c>
      <c r="J55" s="233">
        <v>1.138355001419782E-3</v>
      </c>
      <c r="K55" s="233">
        <v>0</v>
      </c>
      <c r="L55" s="233">
        <v>0</v>
      </c>
      <c r="M55" s="233">
        <v>0</v>
      </c>
      <c r="N55" s="233">
        <v>0</v>
      </c>
      <c r="O55" s="233">
        <v>0</v>
      </c>
      <c r="P55" s="233">
        <v>0</v>
      </c>
      <c r="Q55" s="233">
        <v>0</v>
      </c>
      <c r="R55" s="233">
        <v>0</v>
      </c>
      <c r="S55" s="233">
        <v>0</v>
      </c>
      <c r="T55" s="233">
        <v>0</v>
      </c>
      <c r="U55" s="233">
        <v>0</v>
      </c>
      <c r="V55" s="233">
        <v>0</v>
      </c>
      <c r="W55" s="233">
        <v>0</v>
      </c>
      <c r="DA55" s="71" t="s">
        <v>693</v>
      </c>
    </row>
    <row r="56" spans="1:105" ht="12" customHeight="1" x14ac:dyDescent="0.25">
      <c r="A56" s="59" t="s">
        <v>160</v>
      </c>
      <c r="B56" s="233">
        <v>7.251023335480093E-3</v>
      </c>
      <c r="C56" s="233">
        <v>4.7637807980097421E-3</v>
      </c>
      <c r="D56" s="233">
        <v>5.0711666218518714E-3</v>
      </c>
      <c r="E56" s="233">
        <v>3.4070968664280362E-3</v>
      </c>
      <c r="F56" s="233">
        <v>3.9769259301933001E-3</v>
      </c>
      <c r="G56" s="233">
        <v>4.5631667427969477E-3</v>
      </c>
      <c r="H56" s="233">
        <v>4.4556266772501204E-3</v>
      </c>
      <c r="I56" s="233">
        <v>4.3183989028978192E-3</v>
      </c>
      <c r="J56" s="233">
        <v>3.9440126286073036E-3</v>
      </c>
      <c r="K56" s="233">
        <v>0</v>
      </c>
      <c r="L56" s="233">
        <v>0</v>
      </c>
      <c r="M56" s="233">
        <v>0</v>
      </c>
      <c r="N56" s="233">
        <v>0</v>
      </c>
      <c r="O56" s="233">
        <v>0</v>
      </c>
      <c r="P56" s="233">
        <v>0</v>
      </c>
      <c r="Q56" s="233">
        <v>0</v>
      </c>
      <c r="R56" s="233">
        <v>0</v>
      </c>
      <c r="S56" s="233">
        <v>0</v>
      </c>
      <c r="T56" s="233">
        <v>0</v>
      </c>
      <c r="U56" s="233">
        <v>0</v>
      </c>
      <c r="V56" s="233">
        <v>0</v>
      </c>
      <c r="W56" s="233">
        <v>0</v>
      </c>
      <c r="DA56" s="71" t="s">
        <v>694</v>
      </c>
    </row>
    <row r="57" spans="1:105" ht="12" customHeight="1" x14ac:dyDescent="0.25">
      <c r="A57" s="59" t="s">
        <v>162</v>
      </c>
      <c r="B57" s="233">
        <v>0.17693836118758949</v>
      </c>
      <c r="C57" s="233">
        <v>0.17093960509318751</v>
      </c>
      <c r="D57" s="233">
        <v>0.17843535910005071</v>
      </c>
      <c r="E57" s="233">
        <v>0.1678256400325967</v>
      </c>
      <c r="F57" s="233">
        <v>0.16028089167612511</v>
      </c>
      <c r="G57" s="233">
        <v>0.1856919933116449</v>
      </c>
      <c r="H57" s="233">
        <v>0.19297938262741249</v>
      </c>
      <c r="I57" s="233">
        <v>0.1832432670534202</v>
      </c>
      <c r="J57" s="233">
        <v>0.1623064503440686</v>
      </c>
      <c r="K57" s="233">
        <v>0</v>
      </c>
      <c r="L57" s="233">
        <v>0</v>
      </c>
      <c r="M57" s="233">
        <v>0</v>
      </c>
      <c r="N57" s="233">
        <v>0</v>
      </c>
      <c r="O57" s="233">
        <v>0</v>
      </c>
      <c r="P57" s="233">
        <v>0</v>
      </c>
      <c r="Q57" s="233">
        <v>0</v>
      </c>
      <c r="R57" s="233">
        <v>0</v>
      </c>
      <c r="S57" s="233">
        <v>0</v>
      </c>
      <c r="T57" s="233">
        <v>0</v>
      </c>
      <c r="U57" s="233">
        <v>0</v>
      </c>
      <c r="V57" s="233">
        <v>0</v>
      </c>
      <c r="W57" s="233">
        <v>0</v>
      </c>
      <c r="DA57" s="71" t="s">
        <v>695</v>
      </c>
    </row>
    <row r="58" spans="1:105" ht="12" customHeight="1" x14ac:dyDescent="0.25">
      <c r="A58" s="60" t="s">
        <v>535</v>
      </c>
      <c r="B58" s="265">
        <v>1.8693158696506349</v>
      </c>
      <c r="C58" s="265">
        <v>1.97518645418662</v>
      </c>
      <c r="D58" s="265">
        <v>2.1932185110942268</v>
      </c>
      <c r="E58" s="265">
        <v>2.044537103717134</v>
      </c>
      <c r="F58" s="265">
        <v>1.606271634168819</v>
      </c>
      <c r="G58" s="265">
        <v>1.9944174167362121</v>
      </c>
      <c r="H58" s="265">
        <v>1.8142728261159129</v>
      </c>
      <c r="I58" s="265">
        <v>1.7130406640155831</v>
      </c>
      <c r="J58" s="265">
        <v>1.502579204280923</v>
      </c>
      <c r="K58" s="265">
        <v>0</v>
      </c>
      <c r="L58" s="265">
        <v>0</v>
      </c>
      <c r="M58" s="265">
        <v>0</v>
      </c>
      <c r="N58" s="265">
        <v>0</v>
      </c>
      <c r="O58" s="265">
        <v>0</v>
      </c>
      <c r="P58" s="265">
        <v>0</v>
      </c>
      <c r="Q58" s="265">
        <v>0</v>
      </c>
      <c r="R58" s="265">
        <v>0</v>
      </c>
      <c r="S58" s="265">
        <v>0</v>
      </c>
      <c r="T58" s="265">
        <v>0</v>
      </c>
      <c r="U58" s="265">
        <v>0</v>
      </c>
      <c r="V58" s="265">
        <v>0</v>
      </c>
      <c r="W58" s="265">
        <v>0</v>
      </c>
      <c r="DA58" s="72" t="s">
        <v>696</v>
      </c>
    </row>
    <row r="59" spans="1:105" ht="12" customHeight="1" x14ac:dyDescent="0.25">
      <c r="A59" s="64" t="s">
        <v>30</v>
      </c>
      <c r="B59" s="232">
        <v>0.13257211790940621</v>
      </c>
      <c r="C59" s="232">
        <v>0.13662713124241321</v>
      </c>
      <c r="D59" s="232">
        <v>9.691920063222588E-2</v>
      </c>
      <c r="E59" s="232">
        <v>7.0753423384765451E-2</v>
      </c>
      <c r="F59" s="232">
        <v>4.5426450556441893E-2</v>
      </c>
      <c r="G59" s="232">
        <v>4.3987558427101177E-3</v>
      </c>
      <c r="H59" s="232">
        <v>5.1849770309909298E-3</v>
      </c>
      <c r="I59" s="232">
        <v>3.1958333061261557E-2</v>
      </c>
      <c r="J59" s="232">
        <v>2.5087665336766148E-2</v>
      </c>
      <c r="K59" s="232">
        <v>0</v>
      </c>
      <c r="L59" s="232">
        <v>0</v>
      </c>
      <c r="M59" s="232">
        <v>0</v>
      </c>
      <c r="N59" s="232">
        <v>0</v>
      </c>
      <c r="O59" s="232">
        <v>0</v>
      </c>
      <c r="P59" s="232">
        <v>0</v>
      </c>
      <c r="Q59" s="232">
        <v>0</v>
      </c>
      <c r="R59" s="232">
        <v>0</v>
      </c>
      <c r="S59" s="232">
        <v>0</v>
      </c>
      <c r="T59" s="232">
        <v>0</v>
      </c>
      <c r="U59" s="232">
        <v>0</v>
      </c>
      <c r="V59" s="232">
        <v>0</v>
      </c>
      <c r="W59" s="232">
        <v>0</v>
      </c>
      <c r="DA59" s="73" t="s">
        <v>697</v>
      </c>
    </row>
    <row r="60" spans="1:105" ht="12" customHeight="1" x14ac:dyDescent="0.25">
      <c r="A60" s="64" t="s">
        <v>32</v>
      </c>
      <c r="B60" s="232">
        <v>0</v>
      </c>
      <c r="C60" s="232">
        <v>0</v>
      </c>
      <c r="D60" s="232">
        <v>0</v>
      </c>
      <c r="E60" s="232">
        <v>0</v>
      </c>
      <c r="F60" s="232">
        <v>0</v>
      </c>
      <c r="G60" s="232">
        <v>0</v>
      </c>
      <c r="H60" s="232">
        <v>0</v>
      </c>
      <c r="I60" s="232">
        <v>0</v>
      </c>
      <c r="J60" s="232">
        <v>0</v>
      </c>
      <c r="K60" s="232">
        <v>0</v>
      </c>
      <c r="L60" s="232">
        <v>0</v>
      </c>
      <c r="M60" s="232">
        <v>0</v>
      </c>
      <c r="N60" s="232">
        <v>0</v>
      </c>
      <c r="O60" s="232">
        <v>0</v>
      </c>
      <c r="P60" s="232">
        <v>0</v>
      </c>
      <c r="Q60" s="232">
        <v>0</v>
      </c>
      <c r="R60" s="232">
        <v>0</v>
      </c>
      <c r="S60" s="232">
        <v>0</v>
      </c>
      <c r="T60" s="232">
        <v>0</v>
      </c>
      <c r="U60" s="232">
        <v>0</v>
      </c>
      <c r="V60" s="232">
        <v>0</v>
      </c>
      <c r="W60" s="232">
        <v>0</v>
      </c>
      <c r="DA60" s="73" t="s">
        <v>698</v>
      </c>
    </row>
    <row r="61" spans="1:105" ht="12" customHeight="1" x14ac:dyDescent="0.25">
      <c r="A61" s="64" t="s">
        <v>33</v>
      </c>
      <c r="B61" s="232">
        <v>1.2695167157951151E-3</v>
      </c>
      <c r="C61" s="232">
        <v>2.1356745219592169E-3</v>
      </c>
      <c r="D61" s="232">
        <v>1.1180708290900281E-3</v>
      </c>
      <c r="E61" s="232">
        <v>1.0296010283896381E-3</v>
      </c>
      <c r="F61" s="232">
        <v>1.2427880812991979E-3</v>
      </c>
      <c r="G61" s="232">
        <v>1.4467615030309489E-3</v>
      </c>
      <c r="H61" s="232">
        <v>1.6261370601797561E-3</v>
      </c>
      <c r="I61" s="232">
        <v>1.549811598525921E-3</v>
      </c>
      <c r="J61" s="232">
        <v>1.174660525239077E-3</v>
      </c>
      <c r="K61" s="232">
        <v>0</v>
      </c>
      <c r="L61" s="232">
        <v>0</v>
      </c>
      <c r="M61" s="232">
        <v>0</v>
      </c>
      <c r="N61" s="232">
        <v>0</v>
      </c>
      <c r="O61" s="232">
        <v>0</v>
      </c>
      <c r="P61" s="232">
        <v>0</v>
      </c>
      <c r="Q61" s="232">
        <v>0</v>
      </c>
      <c r="R61" s="232">
        <v>0</v>
      </c>
      <c r="S61" s="232">
        <v>0</v>
      </c>
      <c r="T61" s="232">
        <v>0</v>
      </c>
      <c r="U61" s="232">
        <v>0</v>
      </c>
      <c r="V61" s="232">
        <v>0</v>
      </c>
      <c r="W61" s="232">
        <v>0</v>
      </c>
      <c r="DA61" s="73" t="s">
        <v>699</v>
      </c>
    </row>
    <row r="62" spans="1:105" ht="12" customHeight="1" x14ac:dyDescent="0.25">
      <c r="A62" s="64" t="s">
        <v>160</v>
      </c>
      <c r="B62" s="232">
        <v>6.720178348209609E-3</v>
      </c>
      <c r="C62" s="232">
        <v>3.7680096026922942E-3</v>
      </c>
      <c r="D62" s="232">
        <v>3.9457739986060733E-3</v>
      </c>
      <c r="E62" s="232">
        <v>2.7254794872015732E-3</v>
      </c>
      <c r="F62" s="232">
        <v>4.3873981671388954E-3</v>
      </c>
      <c r="G62" s="232">
        <v>5.1079264135069358E-3</v>
      </c>
      <c r="H62" s="232">
        <v>5.7414196879081326E-3</v>
      </c>
      <c r="I62" s="232">
        <v>5.4718035263756487E-3</v>
      </c>
      <c r="J62" s="232">
        <v>4.1471936452894646E-3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DA62" s="73" t="s">
        <v>700</v>
      </c>
    </row>
    <row r="63" spans="1:105" ht="12" customHeight="1" x14ac:dyDescent="0.25">
      <c r="A63" s="64" t="s">
        <v>70</v>
      </c>
      <c r="B63" s="232">
        <v>1.389543042786693E-2</v>
      </c>
      <c r="C63" s="232">
        <v>1.086912751642361E-2</v>
      </c>
      <c r="D63" s="232">
        <v>8.7454008530952268E-3</v>
      </c>
      <c r="E63" s="232">
        <v>6.4343089658176929E-3</v>
      </c>
      <c r="F63" s="232">
        <v>9.6863657463690887E-3</v>
      </c>
      <c r="G63" s="232">
        <v>1.1262126170339681E-2</v>
      </c>
      <c r="H63" s="232">
        <v>1.2693782340334671E-2</v>
      </c>
      <c r="I63" s="232">
        <v>4.8434908341276487E-3</v>
      </c>
      <c r="J63" s="232">
        <v>3.6706167084644462E-3</v>
      </c>
      <c r="K63" s="232">
        <v>0</v>
      </c>
      <c r="L63" s="232">
        <v>0</v>
      </c>
      <c r="M63" s="232">
        <v>0</v>
      </c>
      <c r="N63" s="232">
        <v>0</v>
      </c>
      <c r="O63" s="232">
        <v>0</v>
      </c>
      <c r="P63" s="232">
        <v>0</v>
      </c>
      <c r="Q63" s="232">
        <v>0</v>
      </c>
      <c r="R63" s="232">
        <v>0</v>
      </c>
      <c r="S63" s="232">
        <v>0</v>
      </c>
      <c r="T63" s="232">
        <v>0</v>
      </c>
      <c r="U63" s="232">
        <v>0</v>
      </c>
      <c r="V63" s="232">
        <v>0</v>
      </c>
      <c r="W63" s="232">
        <v>0</v>
      </c>
      <c r="DA63" s="73" t="s">
        <v>701</v>
      </c>
    </row>
    <row r="64" spans="1:105" ht="12" customHeight="1" x14ac:dyDescent="0.25">
      <c r="A64" s="64" t="s">
        <v>34</v>
      </c>
      <c r="B64" s="232">
        <v>0</v>
      </c>
      <c r="C64" s="232">
        <v>0</v>
      </c>
      <c r="D64" s="232">
        <v>0</v>
      </c>
      <c r="E64" s="232">
        <v>0</v>
      </c>
      <c r="F64" s="232">
        <v>1.619568120864659E-2</v>
      </c>
      <c r="G64" s="232">
        <v>0</v>
      </c>
      <c r="H64" s="232">
        <v>0</v>
      </c>
      <c r="I64" s="232">
        <v>0</v>
      </c>
      <c r="J64" s="232">
        <v>0</v>
      </c>
      <c r="K64" s="232">
        <v>0</v>
      </c>
      <c r="L64" s="232">
        <v>0</v>
      </c>
      <c r="M64" s="232">
        <v>0</v>
      </c>
      <c r="N64" s="232">
        <v>0</v>
      </c>
      <c r="O64" s="232">
        <v>0</v>
      </c>
      <c r="P64" s="232">
        <v>0</v>
      </c>
      <c r="Q64" s="232">
        <v>0</v>
      </c>
      <c r="R64" s="232">
        <v>0</v>
      </c>
      <c r="S64" s="232">
        <v>0</v>
      </c>
      <c r="T64" s="232">
        <v>0</v>
      </c>
      <c r="U64" s="232">
        <v>0</v>
      </c>
      <c r="V64" s="232">
        <v>0</v>
      </c>
      <c r="W64" s="232">
        <v>0</v>
      </c>
      <c r="DA64" s="73" t="s">
        <v>702</v>
      </c>
    </row>
    <row r="65" spans="1:105" ht="12" customHeight="1" x14ac:dyDescent="0.25">
      <c r="A65" s="64" t="s">
        <v>162</v>
      </c>
      <c r="B65" s="232">
        <v>0.16053788653010179</v>
      </c>
      <c r="C65" s="232">
        <v>0.13236616067498749</v>
      </c>
      <c r="D65" s="232">
        <v>0.13591872440769259</v>
      </c>
      <c r="E65" s="232">
        <v>0.13142887584974439</v>
      </c>
      <c r="F65" s="232">
        <v>0.1731072835785096</v>
      </c>
      <c r="G65" s="232">
        <v>0.20349114528515719</v>
      </c>
      <c r="H65" s="232">
        <v>0.24344197114334981</v>
      </c>
      <c r="I65" s="232">
        <v>0.22730542910177801</v>
      </c>
      <c r="J65" s="232">
        <v>0.1670805290629748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DA65" s="73" t="s">
        <v>703</v>
      </c>
    </row>
    <row r="66" spans="1:105" ht="12" customHeight="1" x14ac:dyDescent="0.25">
      <c r="A66" s="64" t="s">
        <v>36</v>
      </c>
      <c r="B66" s="232">
        <v>1.1347016488896331</v>
      </c>
      <c r="C66" s="232">
        <v>1.2159801891353059</v>
      </c>
      <c r="D66" s="232">
        <v>1.441190317691323</v>
      </c>
      <c r="E66" s="232">
        <v>1.2285055521411661</v>
      </c>
      <c r="F66" s="232">
        <v>0.79036102022642873</v>
      </c>
      <c r="G66" s="232">
        <v>0.51721023421016898</v>
      </c>
      <c r="H66" s="232">
        <v>0.49056907657059212</v>
      </c>
      <c r="I66" s="232">
        <v>0.46646945398709933</v>
      </c>
      <c r="J66" s="232">
        <v>0.54440078236013123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3" t="s">
        <v>704</v>
      </c>
    </row>
    <row r="67" spans="1:105" ht="12" customHeight="1" x14ac:dyDescent="0.25">
      <c r="A67" s="64" t="s">
        <v>73</v>
      </c>
      <c r="B67" s="232">
        <v>4.8069162287512996E-3</v>
      </c>
      <c r="C67" s="232">
        <v>2.0815791188411531E-3</v>
      </c>
      <c r="D67" s="232">
        <v>4.598845904119791E-4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3" t="s">
        <v>705</v>
      </c>
    </row>
    <row r="68" spans="1:105" ht="12" customHeight="1" x14ac:dyDescent="0.25">
      <c r="A68" s="64" t="s">
        <v>79</v>
      </c>
      <c r="B68" s="232">
        <v>0.41481217460087111</v>
      </c>
      <c r="C68" s="232">
        <v>0.47135858237399741</v>
      </c>
      <c r="D68" s="232">
        <v>0.50492113809178207</v>
      </c>
      <c r="E68" s="232">
        <v>0.60365986286004958</v>
      </c>
      <c r="F68" s="232">
        <v>0.56586464660398472</v>
      </c>
      <c r="G68" s="232">
        <v>1.2515004673112979</v>
      </c>
      <c r="H68" s="232">
        <v>1.055015462282558</v>
      </c>
      <c r="I68" s="232">
        <v>0.97544234190641466</v>
      </c>
      <c r="J68" s="232">
        <v>0.7570177566420575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3" t="s">
        <v>706</v>
      </c>
    </row>
    <row r="69" spans="1:105" ht="12" customHeight="1" x14ac:dyDescent="0.25">
      <c r="A69" s="61" t="s">
        <v>547</v>
      </c>
      <c r="B69" s="266">
        <v>0.38151106001877949</v>
      </c>
      <c r="C69" s="266">
        <v>0.37611487878727501</v>
      </c>
      <c r="D69" s="266">
        <v>0.37981206689120711</v>
      </c>
      <c r="E69" s="266">
        <v>0.3474945273731832</v>
      </c>
      <c r="F69" s="266">
        <v>0.3199126932123777</v>
      </c>
      <c r="G69" s="266">
        <v>0.3467388615457675</v>
      </c>
      <c r="H69" s="266">
        <v>0.35087232056748457</v>
      </c>
      <c r="I69" s="266">
        <v>0.33909079909266648</v>
      </c>
      <c r="J69" s="266">
        <v>0.25868863359710392</v>
      </c>
      <c r="K69" s="266">
        <v>0</v>
      </c>
      <c r="L69" s="266">
        <v>0</v>
      </c>
      <c r="M69" s="266">
        <v>0</v>
      </c>
      <c r="N69" s="266">
        <v>0</v>
      </c>
      <c r="O69" s="266">
        <v>0</v>
      </c>
      <c r="P69" s="266">
        <v>0</v>
      </c>
      <c r="Q69" s="266">
        <v>0</v>
      </c>
      <c r="R69" s="266">
        <v>0</v>
      </c>
      <c r="S69" s="266">
        <v>0</v>
      </c>
      <c r="T69" s="266">
        <v>0</v>
      </c>
      <c r="U69" s="266">
        <v>0</v>
      </c>
      <c r="V69" s="266">
        <v>0</v>
      </c>
      <c r="W69" s="266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6">
        <v>9.6508981752047909</v>
      </c>
      <c r="C72" s="226">
        <v>10.592222281724331</v>
      </c>
      <c r="D72" s="226">
        <v>10.524316780014249</v>
      </c>
      <c r="E72" s="226">
        <v>10.54749520910682</v>
      </c>
      <c r="F72" s="226">
        <v>10.77324901254012</v>
      </c>
      <c r="G72" s="226">
        <v>9.9984798037620664</v>
      </c>
      <c r="H72" s="226">
        <v>17.98714697990669</v>
      </c>
      <c r="I72" s="226">
        <v>19.297406998105028</v>
      </c>
      <c r="J72" s="226">
        <v>16.11893815832498</v>
      </c>
      <c r="K72" s="226">
        <v>9.5377506259832963</v>
      </c>
      <c r="L72" s="226">
        <v>10.84890911153458</v>
      </c>
      <c r="M72" s="226">
        <v>11.74612971678131</v>
      </c>
      <c r="N72" s="226">
        <v>12.632124570565461</v>
      </c>
      <c r="O72" s="226">
        <v>23.023116953348921</v>
      </c>
      <c r="P72" s="226">
        <v>24.381042906509698</v>
      </c>
      <c r="Q72" s="226">
        <v>25.696712977052481</v>
      </c>
      <c r="R72" s="226">
        <v>28.674115072554599</v>
      </c>
      <c r="S72" s="226">
        <v>30.85309825821005</v>
      </c>
      <c r="T72" s="226">
        <v>35.158335751106677</v>
      </c>
      <c r="U72" s="226">
        <v>35.35442753197524</v>
      </c>
      <c r="V72" s="226">
        <v>27.54829050512625</v>
      </c>
      <c r="W72" s="226">
        <v>33.272105589222811</v>
      </c>
      <c r="DA72" s="89" t="s">
        <v>708</v>
      </c>
    </row>
    <row r="73" spans="1:105" ht="12" customHeight="1" x14ac:dyDescent="0.25">
      <c r="A73" s="55" t="s">
        <v>92</v>
      </c>
      <c r="B73" s="262">
        <v>1.446791526977473E-2</v>
      </c>
      <c r="C73" s="262">
        <v>1.5841255410547719E-2</v>
      </c>
      <c r="D73" s="262">
        <v>1.5710739615114131E-2</v>
      </c>
      <c r="E73" s="262">
        <v>1.569446133080778E-2</v>
      </c>
      <c r="F73" s="262">
        <v>1.605391376439743E-2</v>
      </c>
      <c r="G73" s="262">
        <v>1.4757263088009469E-2</v>
      </c>
      <c r="H73" s="262">
        <v>2.6611186614430869E-2</v>
      </c>
      <c r="I73" s="262">
        <v>2.855932221921989E-2</v>
      </c>
      <c r="J73" s="262">
        <v>2.4006562857012661E-2</v>
      </c>
      <c r="K73" s="262">
        <v>1.4113736720159861E-2</v>
      </c>
      <c r="L73" s="262">
        <v>1.6247855402909711E-2</v>
      </c>
      <c r="M73" s="262">
        <v>1.7601320699078431E-2</v>
      </c>
      <c r="N73" s="262">
        <v>1.8916808182959269E-2</v>
      </c>
      <c r="O73" s="262">
        <v>3.4368424488483887E-2</v>
      </c>
      <c r="P73" s="262">
        <v>3.6529261646625157E-2</v>
      </c>
      <c r="Q73" s="262">
        <v>3.8544109721469128E-2</v>
      </c>
      <c r="R73" s="262">
        <v>4.3019302094774663E-2</v>
      </c>
      <c r="S73" s="262">
        <v>4.6465973457385547E-2</v>
      </c>
      <c r="T73" s="262">
        <v>5.3130924368699109E-2</v>
      </c>
      <c r="U73" s="262">
        <v>5.3477703827811737E-2</v>
      </c>
      <c r="V73" s="262">
        <v>4.1642870717528001E-2</v>
      </c>
      <c r="W73" s="262">
        <v>5.0278260708638577E-2</v>
      </c>
      <c r="DA73" s="67" t="s">
        <v>709</v>
      </c>
    </row>
    <row r="74" spans="1:105" ht="12" customHeight="1" x14ac:dyDescent="0.25">
      <c r="A74" s="202" t="s">
        <v>93</v>
      </c>
      <c r="B74" s="227">
        <v>1.9532709759044311E-3</v>
      </c>
      <c r="C74" s="227">
        <v>2.1386816164146389E-3</v>
      </c>
      <c r="D74" s="227">
        <v>2.1210610601448561E-3</v>
      </c>
      <c r="E74" s="227">
        <v>2.118863376533899E-3</v>
      </c>
      <c r="F74" s="227">
        <v>2.167391999535698E-3</v>
      </c>
      <c r="G74" s="227">
        <v>1.99233497958158E-3</v>
      </c>
      <c r="H74" s="227">
        <v>3.6035269830455561E-3</v>
      </c>
      <c r="I74" s="227">
        <v>3.8557106633631279E-3</v>
      </c>
      <c r="J74" s="227">
        <v>3.2410559217049E-3</v>
      </c>
      <c r="K74" s="227">
        <v>1.9054543645716331E-3</v>
      </c>
      <c r="L74" s="227">
        <v>2.1935754935956051E-3</v>
      </c>
      <c r="M74" s="227">
        <v>2.3763028893955549E-3</v>
      </c>
      <c r="N74" s="227">
        <v>2.55390301170191E-3</v>
      </c>
      <c r="O74" s="227">
        <v>4.6535881940755301E-3</v>
      </c>
      <c r="P74" s="227">
        <v>4.93170890312262E-3</v>
      </c>
      <c r="Q74" s="227">
        <v>5.2037276557947137E-3</v>
      </c>
      <c r="R74" s="227">
        <v>5.8079103048753397E-3</v>
      </c>
      <c r="S74" s="227">
        <v>6.2732353368883101E-3</v>
      </c>
      <c r="T74" s="227">
        <v>7.173050889312348E-3</v>
      </c>
      <c r="U74" s="227">
        <v>7.2198685710511698E-3</v>
      </c>
      <c r="V74" s="227">
        <v>5.622082325559153E-3</v>
      </c>
      <c r="W74" s="227">
        <v>6.787921101964604E-3</v>
      </c>
      <c r="DA74" s="174" t="s">
        <v>710</v>
      </c>
    </row>
    <row r="75" spans="1:105" ht="12" customHeight="1" x14ac:dyDescent="0.25">
      <c r="A75" s="202" t="s">
        <v>94</v>
      </c>
      <c r="B75" s="227">
        <v>0.25145305914477739</v>
      </c>
      <c r="C75" s="227">
        <v>0.27532177645508138</v>
      </c>
      <c r="D75" s="227">
        <v>0.27305340569007902</v>
      </c>
      <c r="E75" s="227">
        <v>0.27277048833051909</v>
      </c>
      <c r="F75" s="227">
        <v>0.27901778881284772</v>
      </c>
      <c r="G75" s="227">
        <v>0.2564819380603176</v>
      </c>
      <c r="H75" s="227">
        <v>0.46100740579205252</v>
      </c>
      <c r="I75" s="227">
        <v>0.49636238568019098</v>
      </c>
      <c r="J75" s="227">
        <v>0.41723521028342359</v>
      </c>
      <c r="K75" s="227">
        <v>0.2452974190180913</v>
      </c>
      <c r="L75" s="227">
        <v>0.28238850376314489</v>
      </c>
      <c r="M75" s="227">
        <v>0.30591179532394891</v>
      </c>
      <c r="N75" s="227">
        <v>0.32877503069135172</v>
      </c>
      <c r="O75" s="227">
        <v>0.59546457631946226</v>
      </c>
      <c r="P75" s="227">
        <v>0.63488031399612288</v>
      </c>
      <c r="Q75" s="227">
        <v>0.66989846987307322</v>
      </c>
      <c r="R75" s="227">
        <v>0.74767752729400938</v>
      </c>
      <c r="S75" s="227">
        <v>0.80758084037228017</v>
      </c>
      <c r="T75" s="227">
        <v>0.92341800588297218</v>
      </c>
      <c r="U75" s="227">
        <v>0.92944504946295625</v>
      </c>
      <c r="V75" s="227">
        <v>0.72375508414599132</v>
      </c>
      <c r="W75" s="227">
        <v>0.87383857507638552</v>
      </c>
      <c r="DA75" s="174" t="s">
        <v>711</v>
      </c>
    </row>
    <row r="76" spans="1:105" ht="12" customHeight="1" x14ac:dyDescent="0.25">
      <c r="A76" s="202" t="s">
        <v>95</v>
      </c>
      <c r="B76" s="227">
        <v>4.777739641057638E-3</v>
      </c>
      <c r="C76" s="227">
        <v>5.2312577539909101E-3</v>
      </c>
      <c r="D76" s="227">
        <v>5.1881575230315856E-3</v>
      </c>
      <c r="E76" s="227">
        <v>5.1827819452258932E-3</v>
      </c>
      <c r="F76" s="227">
        <v>5.3014839219110684E-3</v>
      </c>
      <c r="G76" s="227">
        <v>4.8732909707037064E-3</v>
      </c>
      <c r="H76" s="227">
        <v>8.8142986441221583E-3</v>
      </c>
      <c r="I76" s="227">
        <v>9.4311449399737506E-3</v>
      </c>
      <c r="J76" s="227">
        <v>7.9276872216073636E-3</v>
      </c>
      <c r="K76" s="227">
        <v>4.6607792590707157E-3</v>
      </c>
      <c r="L76" s="227">
        <v>5.3655292689492569E-3</v>
      </c>
      <c r="M76" s="227">
        <v>5.8124841119742551E-3</v>
      </c>
      <c r="N76" s="227">
        <v>6.246897542095931E-3</v>
      </c>
      <c r="O76" s="227">
        <v>1.1382769243114141E-2</v>
      </c>
      <c r="P76" s="227">
        <v>1.2063058026905681E-2</v>
      </c>
      <c r="Q76" s="227">
        <v>1.2728421304087819E-2</v>
      </c>
      <c r="R76" s="227">
        <v>1.4206264075808271E-2</v>
      </c>
      <c r="S76" s="227">
        <v>1.534445835548078E-2</v>
      </c>
      <c r="T76" s="227">
        <v>1.7545425086410611E-2</v>
      </c>
      <c r="U76" s="227">
        <v>1.765994206675044E-2</v>
      </c>
      <c r="V76" s="227">
        <v>1.3751725143858241E-2</v>
      </c>
      <c r="W76" s="227">
        <v>1.6603389969592579E-2</v>
      </c>
      <c r="DA76" s="174" t="s">
        <v>712</v>
      </c>
    </row>
    <row r="77" spans="1:105" ht="12" customHeight="1" x14ac:dyDescent="0.25">
      <c r="A77" s="56" t="s">
        <v>96</v>
      </c>
      <c r="B77" s="263">
        <v>3.1229660937361532E-2</v>
      </c>
      <c r="C77" s="263">
        <v>3.3296221317898458E-2</v>
      </c>
      <c r="D77" s="263">
        <v>3.1982457065128533E-2</v>
      </c>
      <c r="E77" s="263">
        <v>3.1878127714327298E-2</v>
      </c>
      <c r="F77" s="263">
        <v>3.4799593256843862E-2</v>
      </c>
      <c r="G77" s="263">
        <v>3.113211625322572E-2</v>
      </c>
      <c r="H77" s="263">
        <v>5.8515268673829918E-2</v>
      </c>
      <c r="I77" s="263">
        <v>6.2954615588039192E-2</v>
      </c>
      <c r="J77" s="263">
        <v>5.1059813817465487E-2</v>
      </c>
      <c r="K77" s="263">
        <v>2.9727594457013031E-2</v>
      </c>
      <c r="L77" s="263">
        <v>3.342139458189864E-2</v>
      </c>
      <c r="M77" s="263">
        <v>3.7253480085777543E-2</v>
      </c>
      <c r="N77" s="263">
        <v>3.9945495312500932E-2</v>
      </c>
      <c r="O77" s="263">
        <v>7.1863331673596237E-2</v>
      </c>
      <c r="P77" s="263">
        <v>7.7376641149333333E-2</v>
      </c>
      <c r="Q77" s="263">
        <v>8.1684144564065864E-2</v>
      </c>
      <c r="R77" s="263">
        <v>9.1894244331323788E-2</v>
      </c>
      <c r="S77" s="263">
        <v>0.10179839710725549</v>
      </c>
      <c r="T77" s="263">
        <v>0.119957001215533</v>
      </c>
      <c r="U77" s="263">
        <v>0.12448174234748741</v>
      </c>
      <c r="V77" s="263">
        <v>9.3557802005169777E-2</v>
      </c>
      <c r="W77" s="263">
        <v>0.1155800933252671</v>
      </c>
      <c r="DA77" s="68" t="s">
        <v>713</v>
      </c>
    </row>
    <row r="78" spans="1:105" ht="12" customHeight="1" x14ac:dyDescent="0.25">
      <c r="A78" s="37" t="s">
        <v>160</v>
      </c>
      <c r="B78" s="229">
        <v>3.8984826203873092E-4</v>
      </c>
      <c r="C78" s="229">
        <v>2.7990532153053391E-4</v>
      </c>
      <c r="D78" s="229">
        <v>2.8037665370995372E-4</v>
      </c>
      <c r="E78" s="229">
        <v>2.0389013183070629E-4</v>
      </c>
      <c r="F78" s="229">
        <v>2.7836408936919289E-4</v>
      </c>
      <c r="G78" s="229">
        <v>2.5764556437702361E-4</v>
      </c>
      <c r="H78" s="229">
        <v>4.6310192458778979E-4</v>
      </c>
      <c r="I78" s="229">
        <v>5.0273976702461514E-4</v>
      </c>
      <c r="J78" s="229">
        <v>4.6161067544409063E-4</v>
      </c>
      <c r="K78" s="229">
        <v>2.8356162326674658E-4</v>
      </c>
      <c r="L78" s="229">
        <v>4.731161670648853E-4</v>
      </c>
      <c r="M78" s="229">
        <v>3.7664823912385731E-4</v>
      </c>
      <c r="N78" s="229">
        <v>3.9502944942314879E-4</v>
      </c>
      <c r="O78" s="229">
        <v>7.1919579955184504E-4</v>
      </c>
      <c r="P78" s="229">
        <v>7.3656108731223497E-4</v>
      </c>
      <c r="Q78" s="229">
        <v>5.6715746157942756E-4</v>
      </c>
      <c r="R78" s="229">
        <v>8.4098889677914192E-4</v>
      </c>
      <c r="S78" s="229">
        <v>9.2148719823455108E-4</v>
      </c>
      <c r="T78" s="229">
        <v>1.0676605814009261E-3</v>
      </c>
      <c r="U78" s="229">
        <v>1.219782019964875E-3</v>
      </c>
      <c r="V78" s="229">
        <v>4.9376259171371418E-4</v>
      </c>
      <c r="W78" s="229">
        <v>3.1430769949150752E-4</v>
      </c>
      <c r="DA78" s="69" t="s">
        <v>714</v>
      </c>
    </row>
    <row r="79" spans="1:105" ht="12" customHeight="1" x14ac:dyDescent="0.25">
      <c r="A79" s="37" t="s">
        <v>162</v>
      </c>
      <c r="B79" s="229">
        <v>9.7463960955424256E-3</v>
      </c>
      <c r="C79" s="229">
        <v>1.0290295330651509E-2</v>
      </c>
      <c r="D79" s="229">
        <v>1.010742771636711E-2</v>
      </c>
      <c r="E79" s="229">
        <v>1.0289536090107959E-2</v>
      </c>
      <c r="F79" s="229">
        <v>1.1494053453176899E-2</v>
      </c>
      <c r="G79" s="229">
        <v>1.0741755593291651E-2</v>
      </c>
      <c r="H79" s="229">
        <v>2.0549651451113201E-2</v>
      </c>
      <c r="I79" s="229">
        <v>2.1856180364480612E-2</v>
      </c>
      <c r="J79" s="229">
        <v>1.946252054233057E-2</v>
      </c>
      <c r="K79" s="229">
        <v>1.061738063703495E-2</v>
      </c>
      <c r="L79" s="229">
        <v>1.464095037350659E-2</v>
      </c>
      <c r="M79" s="229">
        <v>1.6091759481081169E-2</v>
      </c>
      <c r="N79" s="229">
        <v>1.7432731713898891E-2</v>
      </c>
      <c r="O79" s="229">
        <v>3.0880021086983511E-2</v>
      </c>
      <c r="P79" s="229">
        <v>3.278908869731699E-2</v>
      </c>
      <c r="Q79" s="229">
        <v>3.5242199575894022E-2</v>
      </c>
      <c r="R79" s="229">
        <v>3.9197549368474208E-2</v>
      </c>
      <c r="S79" s="229">
        <v>4.2239228025050139E-2</v>
      </c>
      <c r="T79" s="229">
        <v>5.0487976531315953E-2</v>
      </c>
      <c r="U79" s="229">
        <v>5.0373509100878462E-2</v>
      </c>
      <c r="V79" s="229">
        <v>3.9780898925726969E-2</v>
      </c>
      <c r="W79" s="229">
        <v>4.914634994646571E-2</v>
      </c>
      <c r="DA79" s="69" t="s">
        <v>715</v>
      </c>
    </row>
    <row r="80" spans="1:105" ht="12" customHeight="1" x14ac:dyDescent="0.25">
      <c r="A80" s="37" t="s">
        <v>97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DA80" s="69" t="s">
        <v>716</v>
      </c>
    </row>
    <row r="81" spans="1:105" ht="12" customHeight="1" x14ac:dyDescent="0.25">
      <c r="A81" s="37" t="s">
        <v>78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DA81" s="69" t="s">
        <v>717</v>
      </c>
    </row>
    <row r="82" spans="1:105" ht="12" customHeight="1" x14ac:dyDescent="0.25">
      <c r="A82" s="37" t="s">
        <v>38</v>
      </c>
      <c r="B82" s="229">
        <v>2.109341657978038E-2</v>
      </c>
      <c r="C82" s="229">
        <v>2.2726020665716419E-2</v>
      </c>
      <c r="D82" s="229">
        <v>2.159465269505147E-2</v>
      </c>
      <c r="E82" s="229">
        <v>2.1384701492388639E-2</v>
      </c>
      <c r="F82" s="229">
        <v>2.3027175714297771E-2</v>
      </c>
      <c r="G82" s="229">
        <v>2.0132715095557051E-2</v>
      </c>
      <c r="H82" s="229">
        <v>3.7502515298128931E-2</v>
      </c>
      <c r="I82" s="229">
        <v>4.0595695456533958E-2</v>
      </c>
      <c r="J82" s="229">
        <v>3.113568259969083E-2</v>
      </c>
      <c r="K82" s="229">
        <v>1.8826652196711331E-2</v>
      </c>
      <c r="L82" s="229">
        <v>1.8307328041327169E-2</v>
      </c>
      <c r="M82" s="229">
        <v>2.0785072365572518E-2</v>
      </c>
      <c r="N82" s="229">
        <v>2.2117734149178881E-2</v>
      </c>
      <c r="O82" s="229">
        <v>4.0264114787060878E-2</v>
      </c>
      <c r="P82" s="229">
        <v>4.3850991364704113E-2</v>
      </c>
      <c r="Q82" s="229">
        <v>4.5874787526592423E-2</v>
      </c>
      <c r="R82" s="229">
        <v>5.1855706066070442E-2</v>
      </c>
      <c r="S82" s="229">
        <v>5.8637681883970762E-2</v>
      </c>
      <c r="T82" s="229">
        <v>6.8401364102816137E-2</v>
      </c>
      <c r="U82" s="229">
        <v>7.2888451226644099E-2</v>
      </c>
      <c r="V82" s="229">
        <v>5.3283140487729093E-2</v>
      </c>
      <c r="W82" s="229">
        <v>6.6119435679309876E-2</v>
      </c>
      <c r="DA82" s="69" t="s">
        <v>718</v>
      </c>
    </row>
    <row r="83" spans="1:105" ht="12" customHeight="1" x14ac:dyDescent="0.25">
      <c r="A83" s="57" t="s">
        <v>560</v>
      </c>
      <c r="B83" s="264">
        <v>1.808138839820113</v>
      </c>
      <c r="C83" s="264">
        <v>1.9277172626308881</v>
      </c>
      <c r="D83" s="264">
        <v>1.854211509007569</v>
      </c>
      <c r="E83" s="264">
        <v>1.849404164813425</v>
      </c>
      <c r="F83" s="264">
        <v>2.0174218349786219</v>
      </c>
      <c r="G83" s="264">
        <v>1.805210630238099</v>
      </c>
      <c r="H83" s="264">
        <v>3.3934853546768431</v>
      </c>
      <c r="I83" s="264">
        <v>3.659017798694701</v>
      </c>
      <c r="J83" s="264">
        <v>2.9676511015536682</v>
      </c>
      <c r="K83" s="264">
        <v>1.7258167523710319</v>
      </c>
      <c r="L83" s="264">
        <v>1.9420840819229419</v>
      </c>
      <c r="M83" s="264">
        <v>2.164950349997786</v>
      </c>
      <c r="N83" s="264">
        <v>2.3225462437561109</v>
      </c>
      <c r="O83" s="264">
        <v>4.1781581434262041</v>
      </c>
      <c r="P83" s="264">
        <v>4.5015267144103053</v>
      </c>
      <c r="Q83" s="264">
        <v>4.7493104330508409</v>
      </c>
      <c r="R83" s="264">
        <v>5.3341639522021902</v>
      </c>
      <c r="S83" s="264">
        <v>5.8911430451605229</v>
      </c>
      <c r="T83" s="264">
        <v>6.9618509741827186</v>
      </c>
      <c r="U83" s="264">
        <v>7.2214313612211676</v>
      </c>
      <c r="V83" s="264">
        <v>5.4226862478101436</v>
      </c>
      <c r="W83" s="264">
        <v>6.7062398758483983</v>
      </c>
      <c r="DA83" s="70" t="s">
        <v>719</v>
      </c>
    </row>
    <row r="84" spans="1:105" ht="12" customHeight="1" x14ac:dyDescent="0.25">
      <c r="A84" s="60" t="s">
        <v>562</v>
      </c>
      <c r="B84" s="265">
        <v>0.62401480173533153</v>
      </c>
      <c r="C84" s="265">
        <v>0.65290230314897035</v>
      </c>
      <c r="D84" s="265">
        <v>0.63235055520448835</v>
      </c>
      <c r="E84" s="265">
        <v>0.63302221296107042</v>
      </c>
      <c r="F84" s="265">
        <v>0.71193749302864062</v>
      </c>
      <c r="G84" s="265">
        <v>0.66442441225282023</v>
      </c>
      <c r="H84" s="265">
        <v>1.2663382019755749</v>
      </c>
      <c r="I84" s="265">
        <v>1.3261070822686289</v>
      </c>
      <c r="J84" s="265">
        <v>1.1809704778477439</v>
      </c>
      <c r="K84" s="265">
        <v>0.64697040303788289</v>
      </c>
      <c r="L84" s="265">
        <v>0.89201146244240448</v>
      </c>
      <c r="M84" s="265">
        <v>0.97109702847018009</v>
      </c>
      <c r="N84" s="265">
        <v>1.047689261809561</v>
      </c>
      <c r="O84" s="265">
        <v>1.85767529319197</v>
      </c>
      <c r="P84" s="265">
        <v>1.9662655973293039</v>
      </c>
      <c r="Q84" s="265">
        <v>2.103928730435435</v>
      </c>
      <c r="R84" s="265">
        <v>2.3675775811608628</v>
      </c>
      <c r="S84" s="265">
        <v>2.5844825500973401</v>
      </c>
      <c r="T84" s="265">
        <v>3.0528935126230778</v>
      </c>
      <c r="U84" s="265">
        <v>3.0618500355244369</v>
      </c>
      <c r="V84" s="265">
        <v>2.394837335760656</v>
      </c>
      <c r="W84" s="265">
        <v>2.9287956342871562</v>
      </c>
      <c r="DA84" s="72" t="s">
        <v>720</v>
      </c>
    </row>
    <row r="85" spans="1:105" ht="12" customHeight="1" x14ac:dyDescent="0.25">
      <c r="A85" s="59" t="s">
        <v>33</v>
      </c>
      <c r="B85" s="233">
        <v>4.3323980859184732E-3</v>
      </c>
      <c r="C85" s="233">
        <v>9.3257299537077374E-3</v>
      </c>
      <c r="D85" s="233">
        <v>4.7106342080331176E-3</v>
      </c>
      <c r="E85" s="233">
        <v>4.591069766173541E-3</v>
      </c>
      <c r="F85" s="233">
        <v>4.6844552098422622E-3</v>
      </c>
      <c r="G85" s="233">
        <v>4.3331304180072991E-3</v>
      </c>
      <c r="H85" s="233">
        <v>7.7960827037776162E-3</v>
      </c>
      <c r="I85" s="233">
        <v>8.5750101753005528E-3</v>
      </c>
      <c r="J85" s="233">
        <v>7.8622581736742456E-3</v>
      </c>
      <c r="K85" s="233">
        <v>4.656380094168985E-3</v>
      </c>
      <c r="L85" s="233">
        <v>6.2212611530784801E-3</v>
      </c>
      <c r="M85" s="233">
        <v>6.1997550490449022E-3</v>
      </c>
      <c r="N85" s="233">
        <v>0</v>
      </c>
      <c r="O85" s="233">
        <v>0</v>
      </c>
      <c r="P85" s="233">
        <v>0</v>
      </c>
      <c r="Q85" s="233">
        <v>0</v>
      </c>
      <c r="R85" s="233">
        <v>0</v>
      </c>
      <c r="S85" s="233">
        <v>8.1674533169011371E-3</v>
      </c>
      <c r="T85" s="233">
        <v>9.5536334215207182E-3</v>
      </c>
      <c r="U85" s="233">
        <v>9.3900584353961408E-3</v>
      </c>
      <c r="V85" s="233">
        <v>7.1137707882507669E-3</v>
      </c>
      <c r="W85" s="233">
        <v>1.0402980713592171E-2</v>
      </c>
      <c r="DA85" s="71" t="s">
        <v>721</v>
      </c>
    </row>
    <row r="86" spans="1:105" ht="12" customHeight="1" x14ac:dyDescent="0.25">
      <c r="A86" s="59" t="s">
        <v>160</v>
      </c>
      <c r="B86" s="233">
        <v>2.2505536358062659E-2</v>
      </c>
      <c r="C86" s="233">
        <v>1.6146500358020371E-2</v>
      </c>
      <c r="D86" s="233">
        <v>1.6314016919439071E-2</v>
      </c>
      <c r="E86" s="233">
        <v>1.192632058946089E-2</v>
      </c>
      <c r="F86" s="233">
        <v>1.6228848186138001E-2</v>
      </c>
      <c r="G86" s="233">
        <v>1.501302077115005E-2</v>
      </c>
      <c r="H86" s="233">
        <v>2.701202985941863E-2</v>
      </c>
      <c r="I86" s="233">
        <v>2.9710151691906508E-2</v>
      </c>
      <c r="J86" s="233">
        <v>2.72400485680366E-2</v>
      </c>
      <c r="K86" s="233">
        <v>1.6710038403784811E-2</v>
      </c>
      <c r="L86" s="233">
        <v>2.790651836847036E-2</v>
      </c>
      <c r="M86" s="233">
        <v>2.2247379848060869E-2</v>
      </c>
      <c r="N86" s="233">
        <v>2.3414980692762509E-2</v>
      </c>
      <c r="O86" s="233">
        <v>4.2623670630297657E-2</v>
      </c>
      <c r="P86" s="233">
        <v>4.3792077459609398E-2</v>
      </c>
      <c r="Q86" s="233">
        <v>3.3632676268307009E-2</v>
      </c>
      <c r="R86" s="233">
        <v>4.947595713854875E-2</v>
      </c>
      <c r="S86" s="233">
        <v>5.3437436666021507E-2</v>
      </c>
      <c r="T86" s="233">
        <v>6.2744099048362117E-2</v>
      </c>
      <c r="U86" s="233">
        <v>7.1584108781658051E-2</v>
      </c>
      <c r="V86" s="233">
        <v>2.885400266735846E-2</v>
      </c>
      <c r="W86" s="233">
        <v>1.8465770833827239E-2</v>
      </c>
      <c r="DA86" s="71" t="s">
        <v>722</v>
      </c>
    </row>
    <row r="87" spans="1:105" ht="12" customHeight="1" x14ac:dyDescent="0.25">
      <c r="A87" s="59" t="s">
        <v>70</v>
      </c>
      <c r="B87" s="233">
        <v>4.8000215030629928E-2</v>
      </c>
      <c r="C87" s="233">
        <v>4.8042289925370261E-2</v>
      </c>
      <c r="D87" s="233">
        <v>3.7296753695563151E-2</v>
      </c>
      <c r="E87" s="233">
        <v>2.9042104453074379E-2</v>
      </c>
      <c r="F87" s="233">
        <v>3.6957630735439208E-2</v>
      </c>
      <c r="G87" s="233">
        <v>3.4143375323496469E-2</v>
      </c>
      <c r="H87" s="233">
        <v>6.160154212192212E-2</v>
      </c>
      <c r="I87" s="233">
        <v>2.7126606445042851E-2</v>
      </c>
      <c r="J87" s="233">
        <v>2.4868821811540671E-2</v>
      </c>
      <c r="K87" s="233">
        <v>1.4912837311067189E-2</v>
      </c>
      <c r="L87" s="233">
        <v>1.4973345970692749E-2</v>
      </c>
      <c r="M87" s="233">
        <v>1.492180852333011E-2</v>
      </c>
      <c r="N87" s="233">
        <v>1.5708985865158741E-2</v>
      </c>
      <c r="O87" s="233">
        <v>2.8746942237450661E-2</v>
      </c>
      <c r="P87" s="233">
        <v>1.9685683615971721E-2</v>
      </c>
      <c r="Q87" s="233">
        <v>3.0461115771422031E-2</v>
      </c>
      <c r="R87" s="233">
        <v>6.7300614358758726E-2</v>
      </c>
      <c r="S87" s="233">
        <v>0.1320596074936401</v>
      </c>
      <c r="T87" s="233">
        <v>8.4573576976835457E-2</v>
      </c>
      <c r="U87" s="233">
        <v>9.5443870977836437E-2</v>
      </c>
      <c r="V87" s="233">
        <v>8.985794640920805E-2</v>
      </c>
      <c r="W87" s="233">
        <v>8.1687151358460816E-2</v>
      </c>
      <c r="DA87" s="71" t="s">
        <v>723</v>
      </c>
    </row>
    <row r="88" spans="1:105" ht="12" customHeight="1" x14ac:dyDescent="0.25">
      <c r="A88" s="59" t="s">
        <v>162</v>
      </c>
      <c r="B88" s="233">
        <v>0.54917665226072043</v>
      </c>
      <c r="C88" s="233">
        <v>0.57938778291187198</v>
      </c>
      <c r="D88" s="233">
        <v>0.57402915038145297</v>
      </c>
      <c r="E88" s="233">
        <v>0.58746271815236162</v>
      </c>
      <c r="F88" s="233">
        <v>0.6540665588972211</v>
      </c>
      <c r="G88" s="233">
        <v>0.61093488574016641</v>
      </c>
      <c r="H88" s="233">
        <v>1.169928547290457</v>
      </c>
      <c r="I88" s="233">
        <v>1.260695313956379</v>
      </c>
      <c r="J88" s="233">
        <v>1.120999349294493</v>
      </c>
      <c r="K88" s="233">
        <v>0.61069114722886186</v>
      </c>
      <c r="L88" s="233">
        <v>0.84291033695016293</v>
      </c>
      <c r="M88" s="233">
        <v>0.92772808504974424</v>
      </c>
      <c r="N88" s="233">
        <v>1.00856529525164</v>
      </c>
      <c r="O88" s="233">
        <v>1.786304680324222</v>
      </c>
      <c r="P88" s="233">
        <v>1.9027878362537229</v>
      </c>
      <c r="Q88" s="233">
        <v>2.039834938395706</v>
      </c>
      <c r="R88" s="233">
        <v>2.2508010096635558</v>
      </c>
      <c r="S88" s="233">
        <v>2.390818052620777</v>
      </c>
      <c r="T88" s="233">
        <v>2.8960222031763601</v>
      </c>
      <c r="U88" s="233">
        <v>2.8854319973295461</v>
      </c>
      <c r="V88" s="233">
        <v>2.2690116158958382</v>
      </c>
      <c r="W88" s="233">
        <v>2.8182397313812761</v>
      </c>
      <c r="DA88" s="71" t="s">
        <v>724</v>
      </c>
    </row>
    <row r="89" spans="1:105" ht="12" customHeight="1" x14ac:dyDescent="0.25">
      <c r="A89" s="60" t="s">
        <v>568</v>
      </c>
      <c r="B89" s="265">
        <v>1.1841240380847819</v>
      </c>
      <c r="C89" s="265">
        <v>1.2748149594819169</v>
      </c>
      <c r="D89" s="265">
        <v>1.2218609538030809</v>
      </c>
      <c r="E89" s="265">
        <v>1.2163819518523551</v>
      </c>
      <c r="F89" s="265">
        <v>1.305484341949982</v>
      </c>
      <c r="G89" s="265">
        <v>1.1407862179852779</v>
      </c>
      <c r="H89" s="265">
        <v>2.127147152701268</v>
      </c>
      <c r="I89" s="265">
        <v>2.3329107164260718</v>
      </c>
      <c r="J89" s="265">
        <v>1.786680623705923</v>
      </c>
      <c r="K89" s="265">
        <v>1.078846349333149</v>
      </c>
      <c r="L89" s="265">
        <v>1.050072619480537</v>
      </c>
      <c r="M89" s="265">
        <v>1.193853321527605</v>
      </c>
      <c r="N89" s="265">
        <v>1.2748569819465501</v>
      </c>
      <c r="O89" s="265">
        <v>2.3204828502342338</v>
      </c>
      <c r="P89" s="265">
        <v>2.535261117081002</v>
      </c>
      <c r="Q89" s="265">
        <v>2.6453817026154058</v>
      </c>
      <c r="R89" s="265">
        <v>2.9665863710413269</v>
      </c>
      <c r="S89" s="265">
        <v>3.3066604950631828</v>
      </c>
      <c r="T89" s="265">
        <v>3.9089574615596412</v>
      </c>
      <c r="U89" s="265">
        <v>4.1595813256967302</v>
      </c>
      <c r="V89" s="265">
        <v>3.027848912049488</v>
      </c>
      <c r="W89" s="265">
        <v>3.777444241561243</v>
      </c>
      <c r="DA89" s="72" t="s">
        <v>725</v>
      </c>
    </row>
    <row r="90" spans="1:105" ht="12" customHeight="1" x14ac:dyDescent="0.25">
      <c r="A90" s="57" t="s">
        <v>519</v>
      </c>
      <c r="B90" s="297">
        <v>3.5698807058124</v>
      </c>
      <c r="C90" s="297">
        <v>3.805969160428047</v>
      </c>
      <c r="D90" s="297">
        <v>3.660843816152942</v>
      </c>
      <c r="E90" s="297">
        <v>3.651352484565495</v>
      </c>
      <c r="F90" s="297">
        <v>3.983076479288135</v>
      </c>
      <c r="G90" s="297">
        <v>3.5640994247187141</v>
      </c>
      <c r="H90" s="297">
        <v>6.6998936289223412</v>
      </c>
      <c r="I90" s="297">
        <v>7.2241449351776001</v>
      </c>
      <c r="J90" s="297">
        <v>5.8591520605095422</v>
      </c>
      <c r="K90" s="297">
        <v>3.4073489216514479</v>
      </c>
      <c r="L90" s="297">
        <v>3.8343341453866699</v>
      </c>
      <c r="M90" s="297">
        <v>4.2743479169264429</v>
      </c>
      <c r="N90" s="297">
        <v>4.5854957823741422</v>
      </c>
      <c r="O90" s="297">
        <v>8.2491044457261147</v>
      </c>
      <c r="P90" s="297">
        <v>8.8875439266993403</v>
      </c>
      <c r="Q90" s="297">
        <v>9.3767532157809743</v>
      </c>
      <c r="R90" s="297">
        <v>10.531452870345451</v>
      </c>
      <c r="S90" s="297">
        <v>11.631118932322551</v>
      </c>
      <c r="T90" s="297">
        <v>13.74506034721797</v>
      </c>
      <c r="U90" s="297">
        <v>14.25756026972838</v>
      </c>
      <c r="V90" s="297">
        <v>10.7062259730329</v>
      </c>
      <c r="W90" s="297">
        <v>13.24039714987966</v>
      </c>
      <c r="DA90" s="70" t="s">
        <v>726</v>
      </c>
    </row>
    <row r="91" spans="1:105" ht="12" customHeight="1" x14ac:dyDescent="0.25">
      <c r="A91" s="60" t="s">
        <v>521</v>
      </c>
      <c r="B91" s="265">
        <v>1.232017338379797</v>
      </c>
      <c r="C91" s="265">
        <v>1.2890510858247319</v>
      </c>
      <c r="D91" s="265">
        <v>1.248474949279252</v>
      </c>
      <c r="E91" s="265">
        <v>1.2498010300056479</v>
      </c>
      <c r="F91" s="265">
        <v>1.405606618328183</v>
      </c>
      <c r="G91" s="265">
        <v>1.311799645876786</v>
      </c>
      <c r="H91" s="265">
        <v>2.500182073803316</v>
      </c>
      <c r="I91" s="265">
        <v>2.6181861605842909</v>
      </c>
      <c r="J91" s="265">
        <v>2.3316371675430321</v>
      </c>
      <c r="K91" s="265">
        <v>1.277339498589825</v>
      </c>
      <c r="L91" s="265">
        <v>1.761133846034439</v>
      </c>
      <c r="M91" s="265">
        <v>1.9172756367272901</v>
      </c>
      <c r="N91" s="265">
        <v>2.0684947411410541</v>
      </c>
      <c r="O91" s="265">
        <v>3.6676825035682392</v>
      </c>
      <c r="P91" s="265">
        <v>3.8820766767594641</v>
      </c>
      <c r="Q91" s="265">
        <v>4.1538704969874249</v>
      </c>
      <c r="R91" s="265">
        <v>4.6744029497983801</v>
      </c>
      <c r="S91" s="265">
        <v>5.1026470904298602</v>
      </c>
      <c r="T91" s="265">
        <v>6.0274495561951582</v>
      </c>
      <c r="U91" s="265">
        <v>6.0451327769703438</v>
      </c>
      <c r="V91" s="265">
        <v>4.7282229717169733</v>
      </c>
      <c r="W91" s="265">
        <v>5.7824381600859196</v>
      </c>
      <c r="DA91" s="72" t="s">
        <v>727</v>
      </c>
    </row>
    <row r="92" spans="1:105" ht="12" customHeight="1" x14ac:dyDescent="0.25">
      <c r="A92" s="59" t="s">
        <v>33</v>
      </c>
      <c r="B92" s="300">
        <v>8.5536265225946984E-3</v>
      </c>
      <c r="C92" s="300">
        <v>1.841216100013101E-2</v>
      </c>
      <c r="D92" s="300">
        <v>9.3003932004858177E-3</v>
      </c>
      <c r="E92" s="300">
        <v>9.0643323490203469E-3</v>
      </c>
      <c r="F92" s="300">
        <v>9.2487069590972276E-3</v>
      </c>
      <c r="G92" s="300">
        <v>8.5550723950778128E-3</v>
      </c>
      <c r="H92" s="300">
        <v>1.539211735969474E-2</v>
      </c>
      <c r="I92" s="300">
        <v>1.692998496730258E-2</v>
      </c>
      <c r="J92" s="300">
        <v>1.552277023212878E-2</v>
      </c>
      <c r="K92" s="300">
        <v>9.1932771372559736E-3</v>
      </c>
      <c r="L92" s="300">
        <v>1.2282884293556021E-2</v>
      </c>
      <c r="M92" s="300">
        <v>1.2240423933678839E-2</v>
      </c>
      <c r="N92" s="300">
        <v>0</v>
      </c>
      <c r="O92" s="300">
        <v>0</v>
      </c>
      <c r="P92" s="300">
        <v>0</v>
      </c>
      <c r="Q92" s="300">
        <v>0</v>
      </c>
      <c r="R92" s="300">
        <v>0</v>
      </c>
      <c r="S92" s="300">
        <v>1.6125329189062489E-2</v>
      </c>
      <c r="T92" s="300">
        <v>1.8862119916236271E-2</v>
      </c>
      <c r="U92" s="300">
        <v>1.853916729000003E-2</v>
      </c>
      <c r="V92" s="300">
        <v>1.4045001701901819E-2</v>
      </c>
      <c r="W92" s="300">
        <v>2.0539020187236221E-2</v>
      </c>
      <c r="DA92" s="71" t="s">
        <v>728</v>
      </c>
    </row>
    <row r="93" spans="1:105" ht="12" customHeight="1" x14ac:dyDescent="0.25">
      <c r="A93" s="59" t="s">
        <v>160</v>
      </c>
      <c r="B93" s="300">
        <v>4.4433579020182079E-2</v>
      </c>
      <c r="C93" s="300">
        <v>3.1878680345268431E-2</v>
      </c>
      <c r="D93" s="300">
        <v>3.2209414980984882E-2</v>
      </c>
      <c r="E93" s="300">
        <v>2.3546610927225761E-2</v>
      </c>
      <c r="F93" s="300">
        <v>3.204126295025906E-2</v>
      </c>
      <c r="G93" s="300">
        <v>2.9640806339971841E-2</v>
      </c>
      <c r="H93" s="300">
        <v>5.3330929072659343E-2</v>
      </c>
      <c r="I93" s="300">
        <v>5.8657938735638487E-2</v>
      </c>
      <c r="J93" s="300">
        <v>5.3781115513287167E-2</v>
      </c>
      <c r="K93" s="300">
        <v>3.2991296009652851E-2</v>
      </c>
      <c r="L93" s="300">
        <v>5.509695345071669E-2</v>
      </c>
      <c r="M93" s="300">
        <v>4.3923890314956887E-2</v>
      </c>
      <c r="N93" s="300">
        <v>4.6229131281964382E-2</v>
      </c>
      <c r="O93" s="300">
        <v>8.4153614779460373E-2</v>
      </c>
      <c r="P93" s="300">
        <v>8.6460447034064483E-2</v>
      </c>
      <c r="Q93" s="300">
        <v>6.6402335623191755E-2</v>
      </c>
      <c r="R93" s="300">
        <v>9.7682357626960883E-2</v>
      </c>
      <c r="S93" s="300">
        <v>0.1055036648297876</v>
      </c>
      <c r="T93" s="300">
        <v>0.12387817996244919</v>
      </c>
      <c r="U93" s="300">
        <v>0.14133136413785599</v>
      </c>
      <c r="V93" s="300">
        <v>5.6967609532634231E-2</v>
      </c>
      <c r="W93" s="300">
        <v>3.6457708648187363E-2</v>
      </c>
      <c r="DA93" s="71" t="s">
        <v>729</v>
      </c>
    </row>
    <row r="94" spans="1:105" ht="12" customHeight="1" x14ac:dyDescent="0.25">
      <c r="A94" s="59" t="s">
        <v>70</v>
      </c>
      <c r="B94" s="300">
        <v>9.4768741060691844E-2</v>
      </c>
      <c r="C94" s="300">
        <v>9.4851811205320574E-2</v>
      </c>
      <c r="D94" s="300">
        <v>7.3636469985056255E-2</v>
      </c>
      <c r="E94" s="300">
        <v>5.7338986398595991E-2</v>
      </c>
      <c r="F94" s="300">
        <v>7.2966925984571801E-2</v>
      </c>
      <c r="G94" s="300">
        <v>6.7410629158758353E-2</v>
      </c>
      <c r="H94" s="300">
        <v>0.1216223842032053</v>
      </c>
      <c r="I94" s="300">
        <v>5.3557142200407019E-2</v>
      </c>
      <c r="J94" s="300">
        <v>4.9099507850922562E-2</v>
      </c>
      <c r="K94" s="300">
        <v>2.9443010134661139E-2</v>
      </c>
      <c r="L94" s="300">
        <v>2.9562474797315792E-2</v>
      </c>
      <c r="M94" s="300">
        <v>2.946072235722938E-2</v>
      </c>
      <c r="N94" s="300">
        <v>3.1014878013177951E-2</v>
      </c>
      <c r="O94" s="300">
        <v>5.6756235851218327E-2</v>
      </c>
      <c r="P94" s="300">
        <v>3.886623116196998E-2</v>
      </c>
      <c r="Q94" s="300">
        <v>6.014059710189943E-2</v>
      </c>
      <c r="R94" s="300">
        <v>0.13287429006975821</v>
      </c>
      <c r="S94" s="300">
        <v>0.26073055587678567</v>
      </c>
      <c r="T94" s="300">
        <v>0.1669769898318105</v>
      </c>
      <c r="U94" s="300">
        <v>0.18843864530100141</v>
      </c>
      <c r="V94" s="300">
        <v>0.1774101313934886</v>
      </c>
      <c r="W94" s="300">
        <v>0.16127820448586699</v>
      </c>
      <c r="DA94" s="71" t="s">
        <v>730</v>
      </c>
    </row>
    <row r="95" spans="1:105" ht="12" customHeight="1" x14ac:dyDescent="0.25">
      <c r="A95" s="59" t="s">
        <v>162</v>
      </c>
      <c r="B95" s="300">
        <v>1.084261391776328</v>
      </c>
      <c r="C95" s="300">
        <v>1.1439084332740119</v>
      </c>
      <c r="D95" s="300">
        <v>1.1333286711127259</v>
      </c>
      <c r="E95" s="300">
        <v>1.1598511003308061</v>
      </c>
      <c r="F95" s="300">
        <v>1.2913497224342549</v>
      </c>
      <c r="G95" s="300">
        <v>1.206193137982978</v>
      </c>
      <c r="H95" s="300">
        <v>2.3098366431677562</v>
      </c>
      <c r="I95" s="300">
        <v>2.4890410946809429</v>
      </c>
      <c r="J95" s="300">
        <v>2.2132337739466932</v>
      </c>
      <c r="K95" s="300">
        <v>1.2057119153082549</v>
      </c>
      <c r="L95" s="300">
        <v>1.664191533492851</v>
      </c>
      <c r="M95" s="300">
        <v>1.831650600121425</v>
      </c>
      <c r="N95" s="300">
        <v>1.9912507318459109</v>
      </c>
      <c r="O95" s="300">
        <v>3.5267726529375598</v>
      </c>
      <c r="P95" s="300">
        <v>3.7567499985634289</v>
      </c>
      <c r="Q95" s="300">
        <v>4.0273275642623334</v>
      </c>
      <c r="R95" s="300">
        <v>4.4438463021016608</v>
      </c>
      <c r="S95" s="300">
        <v>4.7202875405342244</v>
      </c>
      <c r="T95" s="300">
        <v>5.7177322664846626</v>
      </c>
      <c r="U95" s="300">
        <v>5.696823600241486</v>
      </c>
      <c r="V95" s="300">
        <v>4.4798002290889487</v>
      </c>
      <c r="W95" s="300">
        <v>5.5641632267646299</v>
      </c>
      <c r="DA95" s="71" t="s">
        <v>731</v>
      </c>
    </row>
    <row r="96" spans="1:105" ht="12" customHeight="1" x14ac:dyDescent="0.25">
      <c r="A96" s="60" t="s">
        <v>527</v>
      </c>
      <c r="B96" s="265">
        <v>2.337863367432603</v>
      </c>
      <c r="C96" s="265">
        <v>2.516918074603316</v>
      </c>
      <c r="D96" s="265">
        <v>2.41236886687369</v>
      </c>
      <c r="E96" s="265">
        <v>2.4015514545598471</v>
      </c>
      <c r="F96" s="265">
        <v>2.577469860959952</v>
      </c>
      <c r="G96" s="265">
        <v>2.2522997788419281</v>
      </c>
      <c r="H96" s="265">
        <v>4.1997115551190261</v>
      </c>
      <c r="I96" s="265">
        <v>4.6059587745933097</v>
      </c>
      <c r="J96" s="265">
        <v>3.527514892966511</v>
      </c>
      <c r="K96" s="265">
        <v>2.1300094230616229</v>
      </c>
      <c r="L96" s="265">
        <v>2.0732002993522309</v>
      </c>
      <c r="M96" s="265">
        <v>2.3570722801991528</v>
      </c>
      <c r="N96" s="265">
        <v>2.5170010412330881</v>
      </c>
      <c r="O96" s="265">
        <v>4.5814219421578759</v>
      </c>
      <c r="P96" s="265">
        <v>5.0054672499398762</v>
      </c>
      <c r="Q96" s="265">
        <v>5.2228827187935494</v>
      </c>
      <c r="R96" s="265">
        <v>5.8570499205470652</v>
      </c>
      <c r="S96" s="265">
        <v>6.528471841892693</v>
      </c>
      <c r="T96" s="265">
        <v>7.7176107910228122</v>
      </c>
      <c r="U96" s="265">
        <v>8.2124274927580334</v>
      </c>
      <c r="V96" s="265">
        <v>5.9780030013159244</v>
      </c>
      <c r="W96" s="265">
        <v>7.4579589897937364</v>
      </c>
      <c r="DA96" s="72" t="s">
        <v>732</v>
      </c>
    </row>
    <row r="97" spans="1:105" ht="12" customHeight="1" x14ac:dyDescent="0.25">
      <c r="A97" s="57" t="s">
        <v>529</v>
      </c>
      <c r="B97" s="297">
        <f t="shared" ref="B97:W97" si="1">B98+B102+B113</f>
        <v>3.9689969836034029</v>
      </c>
      <c r="C97" s="297">
        <f t="shared" si="1"/>
        <v>4.5267066661114645</v>
      </c>
      <c r="D97" s="297">
        <f t="shared" si="1"/>
        <v>4.6812056339002428</v>
      </c>
      <c r="E97" s="297">
        <f t="shared" si="1"/>
        <v>4.7190938370304831</v>
      </c>
      <c r="F97" s="297">
        <f t="shared" si="1"/>
        <v>4.4354105265178294</v>
      </c>
      <c r="G97" s="297">
        <f t="shared" si="1"/>
        <v>4.3199328054534165</v>
      </c>
      <c r="H97" s="297">
        <f t="shared" si="1"/>
        <v>7.3352163096000309</v>
      </c>
      <c r="I97" s="297">
        <f t="shared" si="1"/>
        <v>7.8130810851419428</v>
      </c>
      <c r="J97" s="297">
        <f t="shared" si="1"/>
        <v>6.7886646661605576</v>
      </c>
      <c r="K97" s="297">
        <f t="shared" si="1"/>
        <v>4.1088799681419106</v>
      </c>
      <c r="L97" s="297">
        <f t="shared" si="1"/>
        <v>4.7328740257144739</v>
      </c>
      <c r="M97" s="297">
        <f t="shared" si="1"/>
        <v>4.9378760667469077</v>
      </c>
      <c r="N97" s="297">
        <f t="shared" si="1"/>
        <v>5.3276444096945985</v>
      </c>
      <c r="O97" s="297">
        <f t="shared" si="1"/>
        <v>9.8781216742778657</v>
      </c>
      <c r="P97" s="297">
        <f t="shared" si="1"/>
        <v>10.226191281677945</v>
      </c>
      <c r="Q97" s="297">
        <f t="shared" si="1"/>
        <v>10.762590455102172</v>
      </c>
      <c r="R97" s="297">
        <f t="shared" si="1"/>
        <v>11.90589300190617</v>
      </c>
      <c r="S97" s="297">
        <f t="shared" si="1"/>
        <v>12.353373376097684</v>
      </c>
      <c r="T97" s="297">
        <f t="shared" si="1"/>
        <v>13.330200022263064</v>
      </c>
      <c r="U97" s="297">
        <f t="shared" si="1"/>
        <v>12.743151594749639</v>
      </c>
      <c r="V97" s="297">
        <f t="shared" si="1"/>
        <v>10.541048719945103</v>
      </c>
      <c r="W97" s="297">
        <f t="shared" si="1"/>
        <v>12.262380323312909</v>
      </c>
      <c r="DA97" s="70"/>
    </row>
    <row r="98" spans="1:105" ht="12" customHeight="1" x14ac:dyDescent="0.25">
      <c r="A98" s="60" t="s">
        <v>530</v>
      </c>
      <c r="B98" s="265">
        <v>0.34500264613637799</v>
      </c>
      <c r="C98" s="265">
        <v>0.37200780934133881</v>
      </c>
      <c r="D98" s="265">
        <v>0.37504103679712969</v>
      </c>
      <c r="E98" s="265">
        <v>0.37927809338671148</v>
      </c>
      <c r="F98" s="265">
        <v>0.39765964939554488</v>
      </c>
      <c r="G98" s="265">
        <v>0.38040306148093023</v>
      </c>
      <c r="H98" s="265">
        <v>0.69820016853682199</v>
      </c>
      <c r="I98" s="265">
        <v>0.73960256456578566</v>
      </c>
      <c r="J98" s="265">
        <v>0.67751464736071565</v>
      </c>
      <c r="K98" s="265">
        <v>0.37648632463561083</v>
      </c>
      <c r="L98" s="265">
        <v>0.52375170990858333</v>
      </c>
      <c r="M98" s="265">
        <v>0.55591512099698825</v>
      </c>
      <c r="N98" s="265">
        <v>0.60073199230782448</v>
      </c>
      <c r="O98" s="265">
        <v>1.0800365135128911</v>
      </c>
      <c r="P98" s="265">
        <v>1.1294941345710969</v>
      </c>
      <c r="Q98" s="265">
        <v>1.2046816765163999</v>
      </c>
      <c r="R98" s="265">
        <v>1.3369177741370351</v>
      </c>
      <c r="S98" s="265">
        <v>1.4112551041191581</v>
      </c>
      <c r="T98" s="265">
        <v>1.6335352048840051</v>
      </c>
      <c r="U98" s="265">
        <v>1.590984297081369</v>
      </c>
      <c r="V98" s="265">
        <v>1.282419276764684</v>
      </c>
      <c r="W98" s="265">
        <v>1.5407832826360981</v>
      </c>
      <c r="DA98" s="72" t="s">
        <v>733</v>
      </c>
    </row>
    <row r="99" spans="1:105" ht="12" customHeight="1" x14ac:dyDescent="0.25">
      <c r="A99" s="59" t="s">
        <v>33</v>
      </c>
      <c r="B99" s="233">
        <v>2.5948801267498402E-3</v>
      </c>
      <c r="C99" s="233">
        <v>5.735615340313853E-3</v>
      </c>
      <c r="D99" s="233">
        <v>2.9689435356481269E-3</v>
      </c>
      <c r="E99" s="233">
        <v>2.8830290319016741E-3</v>
      </c>
      <c r="F99" s="233">
        <v>2.759813915079182E-3</v>
      </c>
      <c r="G99" s="233">
        <v>2.615239837829604E-3</v>
      </c>
      <c r="H99" s="233">
        <v>4.5181876165084553E-3</v>
      </c>
      <c r="I99" s="233">
        <v>4.8823670831610799E-3</v>
      </c>
      <c r="J99" s="233">
        <v>4.6075490387750134E-3</v>
      </c>
      <c r="K99" s="233">
        <v>2.7735819058572878E-3</v>
      </c>
      <c r="L99" s="233">
        <v>3.7152275431552402E-3</v>
      </c>
      <c r="M99" s="233">
        <v>3.6045041811824641E-3</v>
      </c>
      <c r="N99" s="233">
        <v>0</v>
      </c>
      <c r="O99" s="233">
        <v>0</v>
      </c>
      <c r="P99" s="233">
        <v>0</v>
      </c>
      <c r="Q99" s="233">
        <v>0</v>
      </c>
      <c r="R99" s="233">
        <v>0</v>
      </c>
      <c r="S99" s="233">
        <v>4.6999887258004133E-3</v>
      </c>
      <c r="T99" s="233">
        <v>5.2575857276021152E-3</v>
      </c>
      <c r="U99" s="233">
        <v>5.0362070096611738E-3</v>
      </c>
      <c r="V99" s="233">
        <v>3.9578821535168566E-3</v>
      </c>
      <c r="W99" s="233">
        <v>5.6298307104197514E-3</v>
      </c>
      <c r="DA99" s="71" t="s">
        <v>734</v>
      </c>
    </row>
    <row r="100" spans="1:105" ht="12" customHeight="1" x14ac:dyDescent="0.25">
      <c r="A100" s="59" t="s">
        <v>160</v>
      </c>
      <c r="B100" s="233">
        <v>1.3479640577627589E-2</v>
      </c>
      <c r="C100" s="233">
        <v>9.9306022805243973E-3</v>
      </c>
      <c r="D100" s="233">
        <v>1.0282138865893079E-2</v>
      </c>
      <c r="E100" s="233">
        <v>7.4893064698164967E-3</v>
      </c>
      <c r="F100" s="233">
        <v>9.5611120276501357E-3</v>
      </c>
      <c r="G100" s="233">
        <v>9.0610358376729538E-3</v>
      </c>
      <c r="H100" s="233">
        <v>1.5654710634155331E-2</v>
      </c>
      <c r="I100" s="233">
        <v>1.6916115980142581E-2</v>
      </c>
      <c r="J100" s="233">
        <v>1.5963589190710531E-2</v>
      </c>
      <c r="K100" s="233">
        <v>9.9533670416975147E-3</v>
      </c>
      <c r="L100" s="233">
        <v>1.6665281061992551E-2</v>
      </c>
      <c r="M100" s="233">
        <v>1.293450677459323E-2</v>
      </c>
      <c r="N100" s="233">
        <v>1.3630229500791621E-2</v>
      </c>
      <c r="O100" s="233">
        <v>2.5170543502506651E-2</v>
      </c>
      <c r="P100" s="233">
        <v>2.5410153614991129E-2</v>
      </c>
      <c r="Q100" s="233">
        <v>1.9540536127063048E-2</v>
      </c>
      <c r="R100" s="233">
        <v>2.8755357483288019E-2</v>
      </c>
      <c r="S100" s="233">
        <v>3.075075425852172E-2</v>
      </c>
      <c r="T100" s="233">
        <v>3.4529530817544458E-2</v>
      </c>
      <c r="U100" s="233">
        <v>3.8392986892133801E-2</v>
      </c>
      <c r="V100" s="233">
        <v>1.605347509977155E-2</v>
      </c>
      <c r="W100" s="233">
        <v>9.9932093112529343E-3</v>
      </c>
      <c r="DA100" s="71" t="s">
        <v>735</v>
      </c>
    </row>
    <row r="101" spans="1:105" ht="12" customHeight="1" x14ac:dyDescent="0.25">
      <c r="A101" s="59" t="s">
        <v>162</v>
      </c>
      <c r="B101" s="233">
        <v>0.32892812543200062</v>
      </c>
      <c r="C101" s="233">
        <v>0.35634159172050051</v>
      </c>
      <c r="D101" s="233">
        <v>0.36178995439558848</v>
      </c>
      <c r="E101" s="233">
        <v>0.36890575788499341</v>
      </c>
      <c r="F101" s="233">
        <v>0.38533872345281561</v>
      </c>
      <c r="G101" s="233">
        <v>0.36872678580542761</v>
      </c>
      <c r="H101" s="233">
        <v>0.67802727028615817</v>
      </c>
      <c r="I101" s="233">
        <v>0.71780408150248198</v>
      </c>
      <c r="J101" s="233">
        <v>0.65694350913123012</v>
      </c>
      <c r="K101" s="233">
        <v>0.36375937568805589</v>
      </c>
      <c r="L101" s="233">
        <v>0.50337120130343549</v>
      </c>
      <c r="M101" s="233">
        <v>0.53937611004121255</v>
      </c>
      <c r="N101" s="233">
        <v>0.58710176280703286</v>
      </c>
      <c r="O101" s="233">
        <v>1.054865970010384</v>
      </c>
      <c r="P101" s="233">
        <v>1.104083980956106</v>
      </c>
      <c r="Q101" s="233">
        <v>1.185141140389337</v>
      </c>
      <c r="R101" s="233">
        <v>1.3081624166537471</v>
      </c>
      <c r="S101" s="233">
        <v>1.3758043611348361</v>
      </c>
      <c r="T101" s="233">
        <v>1.5937480883388591</v>
      </c>
      <c r="U101" s="233">
        <v>1.547555103179574</v>
      </c>
      <c r="V101" s="233">
        <v>1.2624079195113951</v>
      </c>
      <c r="W101" s="233">
        <v>1.525160242614426</v>
      </c>
      <c r="DA101" s="71" t="s">
        <v>736</v>
      </c>
    </row>
    <row r="102" spans="1:105" ht="12" customHeight="1" x14ac:dyDescent="0.25">
      <c r="A102" s="60" t="s">
        <v>535</v>
      </c>
      <c r="B102" s="265">
        <v>2.9147658979060371</v>
      </c>
      <c r="C102" s="265">
        <v>3.370647820126178</v>
      </c>
      <c r="D102" s="265">
        <v>3.5360695270872231</v>
      </c>
      <c r="E102" s="265">
        <v>3.5759710059946679</v>
      </c>
      <c r="F102" s="265">
        <v>3.2686339379184051</v>
      </c>
      <c r="G102" s="265">
        <v>3.2510137576260441</v>
      </c>
      <c r="H102" s="265">
        <v>5.4042367710894759</v>
      </c>
      <c r="I102" s="265">
        <v>5.745185462377755</v>
      </c>
      <c r="J102" s="265">
        <v>5.064094782440562</v>
      </c>
      <c r="K102" s="265">
        <v>3.0897767064874082</v>
      </c>
      <c r="L102" s="265">
        <v>3.582037449536164</v>
      </c>
      <c r="M102" s="265">
        <v>3.687861057105486</v>
      </c>
      <c r="N102" s="265">
        <v>3.9847980645020389</v>
      </c>
      <c r="O102" s="265">
        <v>7.4277711154250099</v>
      </c>
      <c r="P102" s="265">
        <v>7.6256234238161484</v>
      </c>
      <c r="Q102" s="265">
        <v>8.0209458465416503</v>
      </c>
      <c r="R102" s="265">
        <v>8.8447993545169812</v>
      </c>
      <c r="S102" s="265">
        <v>9.0392892696153773</v>
      </c>
      <c r="T102" s="265">
        <v>9.5454749974510076</v>
      </c>
      <c r="U102" s="265">
        <v>8.9212426688327913</v>
      </c>
      <c r="V102" s="265">
        <v>7.5740279105672386</v>
      </c>
      <c r="W102" s="265">
        <v>8.6773395164603286</v>
      </c>
      <c r="DA102" s="72" t="s">
        <v>737</v>
      </c>
    </row>
    <row r="103" spans="1:105" ht="12" customHeight="1" x14ac:dyDescent="0.25">
      <c r="A103" s="64" t="s">
        <v>30</v>
      </c>
      <c r="B103" s="232">
        <v>0.20727167870788851</v>
      </c>
      <c r="C103" s="232">
        <v>0.233828330148563</v>
      </c>
      <c r="D103" s="232">
        <v>0.15669649160903121</v>
      </c>
      <c r="E103" s="232">
        <v>0.1241937083350204</v>
      </c>
      <c r="F103" s="232">
        <v>9.2834602139605704E-2</v>
      </c>
      <c r="G103" s="232">
        <v>7.2250382772552722E-3</v>
      </c>
      <c r="H103" s="232">
        <v>1.5617257350898511E-2</v>
      </c>
      <c r="I103" s="232">
        <v>0.1079246990096929</v>
      </c>
      <c r="J103" s="232">
        <v>8.507036275216949E-2</v>
      </c>
      <c r="K103" s="232">
        <v>6.9359080913972363E-3</v>
      </c>
      <c r="L103" s="232">
        <v>1.208049794587719E-2</v>
      </c>
      <c r="M103" s="232">
        <v>3.5179106072000678E-2</v>
      </c>
      <c r="N103" s="232">
        <v>3.3067534198504667E-2</v>
      </c>
      <c r="O103" s="232">
        <v>3.4279522955648969E-2</v>
      </c>
      <c r="P103" s="232">
        <v>4.3319923033774417E-2</v>
      </c>
      <c r="Q103" s="232">
        <v>5.2734702493583321E-2</v>
      </c>
      <c r="R103" s="232">
        <v>4.6767112550310332E-2</v>
      </c>
      <c r="S103" s="232">
        <v>8.3229504374130694E-2</v>
      </c>
      <c r="T103" s="232">
        <v>0.23545532795501031</v>
      </c>
      <c r="U103" s="232">
        <v>0.45567340581382748</v>
      </c>
      <c r="V103" s="232">
        <v>0.21814828997271571</v>
      </c>
      <c r="W103" s="232">
        <v>0.30205198864659938</v>
      </c>
      <c r="DA103" s="73" t="s">
        <v>738</v>
      </c>
    </row>
    <row r="104" spans="1:105" ht="12" customHeight="1" x14ac:dyDescent="0.25">
      <c r="A104" s="64" t="s">
        <v>32</v>
      </c>
      <c r="B104" s="232">
        <v>0</v>
      </c>
      <c r="C104" s="232">
        <v>0</v>
      </c>
      <c r="D104" s="232">
        <v>0</v>
      </c>
      <c r="E104" s="232">
        <v>0</v>
      </c>
      <c r="F104" s="232">
        <v>0</v>
      </c>
      <c r="G104" s="232">
        <v>0</v>
      </c>
      <c r="H104" s="232">
        <v>0</v>
      </c>
      <c r="I104" s="232">
        <v>0</v>
      </c>
      <c r="J104" s="232">
        <v>0</v>
      </c>
      <c r="K104" s="232">
        <v>0</v>
      </c>
      <c r="L104" s="232">
        <v>0</v>
      </c>
      <c r="M104" s="232">
        <v>0</v>
      </c>
      <c r="N104" s="232">
        <v>0</v>
      </c>
      <c r="O104" s="232">
        <v>0</v>
      </c>
      <c r="P104" s="232">
        <v>0</v>
      </c>
      <c r="Q104" s="232">
        <v>0</v>
      </c>
      <c r="R104" s="232">
        <v>0</v>
      </c>
      <c r="S104" s="232">
        <v>0</v>
      </c>
      <c r="T104" s="232">
        <v>0</v>
      </c>
      <c r="U104" s="232">
        <v>0</v>
      </c>
      <c r="V104" s="232">
        <v>0</v>
      </c>
      <c r="W104" s="232">
        <v>0</v>
      </c>
      <c r="DA104" s="73" t="s">
        <v>739</v>
      </c>
    </row>
    <row r="105" spans="1:105" ht="12" customHeight="1" x14ac:dyDescent="0.25">
      <c r="A105" s="64" t="s">
        <v>33</v>
      </c>
      <c r="B105" s="232">
        <v>1.984843155409143E-3</v>
      </c>
      <c r="C105" s="232">
        <v>3.655066183923002E-3</v>
      </c>
      <c r="D105" s="232">
        <v>1.807668399511689E-3</v>
      </c>
      <c r="E105" s="232">
        <v>1.8072619486676691E-3</v>
      </c>
      <c r="F105" s="232">
        <v>2.5397920299298818E-3</v>
      </c>
      <c r="G105" s="232">
        <v>2.3763326747905681E-3</v>
      </c>
      <c r="H105" s="232">
        <v>4.8979582368192751E-3</v>
      </c>
      <c r="I105" s="232">
        <v>5.2337820615365399E-3</v>
      </c>
      <c r="J105" s="232">
        <v>3.9831843916658073E-3</v>
      </c>
      <c r="K105" s="232">
        <v>2.1509864832035121E-3</v>
      </c>
      <c r="L105" s="232">
        <v>2.4698717075385432E-3</v>
      </c>
      <c r="M105" s="232">
        <v>2.6769250612502038E-3</v>
      </c>
      <c r="N105" s="232">
        <v>0</v>
      </c>
      <c r="O105" s="232">
        <v>0</v>
      </c>
      <c r="P105" s="232">
        <v>0</v>
      </c>
      <c r="Q105" s="232">
        <v>0</v>
      </c>
      <c r="R105" s="232">
        <v>0</v>
      </c>
      <c r="S105" s="232">
        <v>4.0151265523973674E-3</v>
      </c>
      <c r="T105" s="232">
        <v>5.1343397770274302E-3</v>
      </c>
      <c r="U105" s="232">
        <v>5.5343050422410854E-3</v>
      </c>
      <c r="V105" s="232">
        <v>3.67772415456702E-3</v>
      </c>
      <c r="W105" s="232">
        <v>5.9335199500273293E-3</v>
      </c>
      <c r="DA105" s="73" t="s">
        <v>740</v>
      </c>
    </row>
    <row r="106" spans="1:105" ht="12" customHeight="1" x14ac:dyDescent="0.25">
      <c r="A106" s="64" t="s">
        <v>160</v>
      </c>
      <c r="B106" s="232">
        <v>1.050675413062087E-2</v>
      </c>
      <c r="C106" s="232">
        <v>6.4487000888428193E-3</v>
      </c>
      <c r="D106" s="232">
        <v>6.3794267619880409E-3</v>
      </c>
      <c r="E106" s="232">
        <v>4.7840427828609606E-3</v>
      </c>
      <c r="F106" s="232">
        <v>8.9661938867159723E-3</v>
      </c>
      <c r="G106" s="232">
        <v>8.3898641285471611E-3</v>
      </c>
      <c r="H106" s="232">
        <v>1.729327406652759E-2</v>
      </c>
      <c r="I106" s="232">
        <v>1.847852162665195E-2</v>
      </c>
      <c r="J106" s="232">
        <v>1.406281784583723E-2</v>
      </c>
      <c r="K106" s="232">
        <v>7.8658936160151769E-3</v>
      </c>
      <c r="L106" s="232">
        <v>1.1289715116422291E-2</v>
      </c>
      <c r="M106" s="232">
        <v>9.7886300607429103E-3</v>
      </c>
      <c r="N106" s="232">
        <v>1.026291189521842E-2</v>
      </c>
      <c r="O106" s="232">
        <v>1.7930784405227281E-2</v>
      </c>
      <c r="P106" s="232">
        <v>1.9614278051462371E-2</v>
      </c>
      <c r="Q106" s="232">
        <v>1.4943889286374671E-2</v>
      </c>
      <c r="R106" s="232">
        <v>2.272397780008964E-2</v>
      </c>
      <c r="S106" s="232">
        <v>2.676945675307604E-2</v>
      </c>
      <c r="T106" s="232">
        <v>3.4361355148721018E-2</v>
      </c>
      <c r="U106" s="232">
        <v>4.2992508284589837E-2</v>
      </c>
      <c r="V106" s="232">
        <v>1.5200809454926689E-2</v>
      </c>
      <c r="W106" s="232">
        <v>1.0732562301054059E-2</v>
      </c>
      <c r="DA106" s="73" t="s">
        <v>741</v>
      </c>
    </row>
    <row r="107" spans="1:105" ht="12" customHeight="1" x14ac:dyDescent="0.25">
      <c r="A107" s="64" t="s">
        <v>70</v>
      </c>
      <c r="B107" s="232">
        <v>2.1724999468748028E-2</v>
      </c>
      <c r="C107" s="232">
        <v>1.8601795369821601E-2</v>
      </c>
      <c r="D107" s="232">
        <v>1.4139341043419599E-2</v>
      </c>
      <c r="E107" s="232">
        <v>1.1294162922584901E-2</v>
      </c>
      <c r="F107" s="232">
        <v>1.9795293253775031E-2</v>
      </c>
      <c r="G107" s="232">
        <v>1.8498251681514109E-2</v>
      </c>
      <c r="H107" s="232">
        <v>3.8233933222923101E-2</v>
      </c>
      <c r="I107" s="232">
        <v>1.635668197798041E-2</v>
      </c>
      <c r="J107" s="232">
        <v>1.2446781744000089E-2</v>
      </c>
      <c r="K107" s="232">
        <v>6.8056293101591541E-3</v>
      </c>
      <c r="L107" s="232">
        <v>5.872642655299895E-3</v>
      </c>
      <c r="M107" s="232">
        <v>6.3650511539111287E-3</v>
      </c>
      <c r="N107" s="232">
        <v>6.6751700724284472E-3</v>
      </c>
      <c r="O107" s="232">
        <v>1.172404529548394E-2</v>
      </c>
      <c r="P107" s="232">
        <v>8.5480030809542851E-3</v>
      </c>
      <c r="Q107" s="232">
        <v>1.3121558209310359E-2</v>
      </c>
      <c r="R107" s="232">
        <v>2.9967227869860322E-2</v>
      </c>
      <c r="S107" s="232">
        <v>6.4135920531515206E-2</v>
      </c>
      <c r="T107" s="232">
        <v>4.4902392790639963E-2</v>
      </c>
      <c r="U107" s="232">
        <v>5.5572712603663039E-2</v>
      </c>
      <c r="V107" s="232">
        <v>4.5893853647182313E-2</v>
      </c>
      <c r="W107" s="232">
        <v>4.6028531336891533E-2</v>
      </c>
      <c r="DA107" s="73" t="s">
        <v>742</v>
      </c>
    </row>
    <row r="108" spans="1:105" ht="12" customHeight="1" x14ac:dyDescent="0.25">
      <c r="A108" s="64" t="s">
        <v>34</v>
      </c>
      <c r="B108" s="232">
        <v>0</v>
      </c>
      <c r="C108" s="232">
        <v>0</v>
      </c>
      <c r="D108" s="232">
        <v>0</v>
      </c>
      <c r="E108" s="232">
        <v>0</v>
      </c>
      <c r="F108" s="232">
        <v>3.3097889070520421E-2</v>
      </c>
      <c r="G108" s="232">
        <v>0</v>
      </c>
      <c r="H108" s="232">
        <v>0</v>
      </c>
      <c r="I108" s="232">
        <v>0</v>
      </c>
      <c r="J108" s="232">
        <v>0</v>
      </c>
      <c r="K108" s="232">
        <v>0</v>
      </c>
      <c r="L108" s="232">
        <v>0</v>
      </c>
      <c r="M108" s="232">
        <v>0</v>
      </c>
      <c r="N108" s="232">
        <v>0</v>
      </c>
      <c r="O108" s="232">
        <v>0</v>
      </c>
      <c r="P108" s="232">
        <v>0</v>
      </c>
      <c r="Q108" s="232">
        <v>0</v>
      </c>
      <c r="R108" s="232">
        <v>0</v>
      </c>
      <c r="S108" s="232">
        <v>6.3234050268442064E-3</v>
      </c>
      <c r="T108" s="232">
        <v>7.1934496704917873E-3</v>
      </c>
      <c r="U108" s="232">
        <v>1.913074817054635E-3</v>
      </c>
      <c r="V108" s="232">
        <v>1.339354389910438E-3</v>
      </c>
      <c r="W108" s="232">
        <v>1.763640288285631E-3</v>
      </c>
      <c r="DA108" s="73" t="s">
        <v>743</v>
      </c>
    </row>
    <row r="109" spans="1:105" ht="12" customHeight="1" x14ac:dyDescent="0.25">
      <c r="A109" s="64" t="s">
        <v>162</v>
      </c>
      <c r="B109" s="232">
        <v>0.25099513956659658</v>
      </c>
      <c r="C109" s="232">
        <v>0.22653595985919811</v>
      </c>
      <c r="D109" s="232">
        <v>0.21974992694665901</v>
      </c>
      <c r="E109" s="232">
        <v>0.2306975223703075</v>
      </c>
      <c r="F109" s="232">
        <v>0.35376626616494289</v>
      </c>
      <c r="G109" s="232">
        <v>0.33423799054551517</v>
      </c>
      <c r="H109" s="232">
        <v>0.73325221898410242</v>
      </c>
      <c r="I109" s="232">
        <v>0.76762045041751181</v>
      </c>
      <c r="J109" s="232">
        <v>0.56655735100952309</v>
      </c>
      <c r="K109" s="232">
        <v>0.28142734221264298</v>
      </c>
      <c r="L109" s="232">
        <v>0.33383567890523352</v>
      </c>
      <c r="M109" s="232">
        <v>0.39961133114854641</v>
      </c>
      <c r="N109" s="232">
        <v>0.43276772163447119</v>
      </c>
      <c r="O109" s="232">
        <v>0.73566148952966359</v>
      </c>
      <c r="P109" s="232">
        <v>0.83433639827035821</v>
      </c>
      <c r="Q109" s="232">
        <v>0.88730164153937752</v>
      </c>
      <c r="R109" s="232">
        <v>1.0120484346617169</v>
      </c>
      <c r="S109" s="232">
        <v>1.1725044819164689</v>
      </c>
      <c r="T109" s="232">
        <v>1.552649140927286</v>
      </c>
      <c r="U109" s="232">
        <v>1.696528068140168</v>
      </c>
      <c r="V109" s="232">
        <v>1.1702304949098321</v>
      </c>
      <c r="W109" s="232">
        <v>1.603570116829516</v>
      </c>
      <c r="DA109" s="73" t="s">
        <v>744</v>
      </c>
    </row>
    <row r="110" spans="1:105" ht="12" customHeight="1" x14ac:dyDescent="0.25">
      <c r="A110" s="64" t="s">
        <v>36</v>
      </c>
      <c r="B110" s="232">
        <v>1.774064707623382</v>
      </c>
      <c r="C110" s="232">
        <v>2.0810699495312059</v>
      </c>
      <c r="D110" s="232">
        <v>2.3300797473565482</v>
      </c>
      <c r="E110" s="232">
        <v>2.1563996896781248</v>
      </c>
      <c r="F110" s="232">
        <v>1.6152010549054101</v>
      </c>
      <c r="G110" s="232">
        <v>0.84952742847721141</v>
      </c>
      <c r="H110" s="232">
        <v>1.477604138148201</v>
      </c>
      <c r="I110" s="232">
        <v>1.575287901351702</v>
      </c>
      <c r="J110" s="232">
        <v>1.846021597317393</v>
      </c>
      <c r="K110" s="232">
        <v>1.06992780563734</v>
      </c>
      <c r="L110" s="232">
        <v>1.2312334745021141</v>
      </c>
      <c r="M110" s="232">
        <v>1.273634818891654</v>
      </c>
      <c r="N110" s="232">
        <v>1.2935255855776779</v>
      </c>
      <c r="O110" s="232">
        <v>2.5702581915451042</v>
      </c>
      <c r="P110" s="232">
        <v>3.1692016625370432</v>
      </c>
      <c r="Q110" s="232">
        <v>3.3440117010229482</v>
      </c>
      <c r="R110" s="232">
        <v>3.3783296485049652</v>
      </c>
      <c r="S110" s="232">
        <v>3.8839399320727832</v>
      </c>
      <c r="T110" s="232">
        <v>4.4763536972865019</v>
      </c>
      <c r="U110" s="232">
        <v>3.9740450523441599</v>
      </c>
      <c r="V110" s="232">
        <v>3.4784496812704049</v>
      </c>
      <c r="W110" s="232">
        <v>3.688591092761293</v>
      </c>
      <c r="DA110" s="73" t="s">
        <v>745</v>
      </c>
    </row>
    <row r="111" spans="1:105" ht="12" customHeight="1" x14ac:dyDescent="0.25">
      <c r="A111" s="64" t="s">
        <v>73</v>
      </c>
      <c r="B111" s="232">
        <v>7.5154384787178719E-3</v>
      </c>
      <c r="C111" s="232">
        <v>3.5624854668663899E-3</v>
      </c>
      <c r="D111" s="232">
        <v>7.435296761893899E-4</v>
      </c>
      <c r="E111" s="232">
        <v>0</v>
      </c>
      <c r="F111" s="232">
        <v>0</v>
      </c>
      <c r="G111" s="232">
        <v>0</v>
      </c>
      <c r="H111" s="232">
        <v>0</v>
      </c>
      <c r="I111" s="232">
        <v>0</v>
      </c>
      <c r="J111" s="232">
        <v>0</v>
      </c>
      <c r="K111" s="232">
        <v>0</v>
      </c>
      <c r="L111" s="232">
        <v>1.1209545457810941E-3</v>
      </c>
      <c r="M111" s="232">
        <v>0</v>
      </c>
      <c r="N111" s="232">
        <v>0</v>
      </c>
      <c r="O111" s="232">
        <v>0</v>
      </c>
      <c r="P111" s="232">
        <v>0</v>
      </c>
      <c r="Q111" s="232">
        <v>0</v>
      </c>
      <c r="R111" s="232">
        <v>2.3525719823943641E-3</v>
      </c>
      <c r="S111" s="232">
        <v>0</v>
      </c>
      <c r="T111" s="232">
        <v>0</v>
      </c>
      <c r="U111" s="232">
        <v>0</v>
      </c>
      <c r="V111" s="232">
        <v>0</v>
      </c>
      <c r="W111" s="232">
        <v>0</v>
      </c>
      <c r="DA111" s="73" t="s">
        <v>746</v>
      </c>
    </row>
    <row r="112" spans="1:105" ht="12" customHeight="1" x14ac:dyDescent="0.25">
      <c r="A112" s="64" t="s">
        <v>79</v>
      </c>
      <c r="B112" s="232">
        <v>0.64070233677467303</v>
      </c>
      <c r="C112" s="232">
        <v>0.79694553347775743</v>
      </c>
      <c r="D112" s="232">
        <v>0.80647339529387607</v>
      </c>
      <c r="E112" s="232">
        <v>1.046794617957101</v>
      </c>
      <c r="F112" s="232">
        <v>1.1424328464675051</v>
      </c>
      <c r="G112" s="232">
        <v>2.0307588518412101</v>
      </c>
      <c r="H112" s="232">
        <v>3.1173379910800039</v>
      </c>
      <c r="I112" s="232">
        <v>3.2542834259326781</v>
      </c>
      <c r="J112" s="232">
        <v>2.5359526873799729</v>
      </c>
      <c r="K112" s="232">
        <v>1.71466314113665</v>
      </c>
      <c r="L112" s="232">
        <v>1.984134614157897</v>
      </c>
      <c r="M112" s="232">
        <v>1.960605194717381</v>
      </c>
      <c r="N112" s="232">
        <v>2.2084991411237391</v>
      </c>
      <c r="O112" s="232">
        <v>4.0579170816938834</v>
      </c>
      <c r="P112" s="232">
        <v>3.5506031588425562</v>
      </c>
      <c r="Q112" s="232">
        <v>3.7088323539900561</v>
      </c>
      <c r="R112" s="232">
        <v>4.3526103811476444</v>
      </c>
      <c r="S112" s="232">
        <v>3.798371442388162</v>
      </c>
      <c r="T112" s="232">
        <v>3.1894252938953289</v>
      </c>
      <c r="U112" s="232">
        <v>2.6889835417870862</v>
      </c>
      <c r="V112" s="232">
        <v>2.6410877027676989</v>
      </c>
      <c r="W112" s="232">
        <v>3.0186680643466621</v>
      </c>
      <c r="DA112" s="73" t="s">
        <v>747</v>
      </c>
    </row>
    <row r="113" spans="1:105" ht="12" customHeight="1" x14ac:dyDescent="0.25">
      <c r="A113" s="61" t="s">
        <v>547</v>
      </c>
      <c r="B113" s="266">
        <v>0.70922843956098824</v>
      </c>
      <c r="C113" s="266">
        <v>0.78405103664394782</v>
      </c>
      <c r="D113" s="266">
        <v>0.77009507001589006</v>
      </c>
      <c r="E113" s="266">
        <v>0.76384473764910377</v>
      </c>
      <c r="F113" s="266">
        <v>0.76911693920387947</v>
      </c>
      <c r="G113" s="266">
        <v>0.68851598634644184</v>
      </c>
      <c r="H113" s="266">
        <v>1.2327793699737331</v>
      </c>
      <c r="I113" s="266">
        <v>1.328293058198402</v>
      </c>
      <c r="J113" s="266">
        <v>1.04705523635928</v>
      </c>
      <c r="K113" s="266">
        <v>0.642616937018892</v>
      </c>
      <c r="L113" s="266">
        <v>0.62708486626972681</v>
      </c>
      <c r="M113" s="266">
        <v>0.69409988864443273</v>
      </c>
      <c r="N113" s="266">
        <v>0.74211435288473504</v>
      </c>
      <c r="O113" s="266">
        <v>1.3703140453399649</v>
      </c>
      <c r="P113" s="266">
        <v>1.4710737232906981</v>
      </c>
      <c r="Q113" s="266">
        <v>1.536962932044122</v>
      </c>
      <c r="R113" s="266">
        <v>1.7241758732521539</v>
      </c>
      <c r="S113" s="266">
        <v>1.902829002363148</v>
      </c>
      <c r="T113" s="266">
        <v>2.1511898199280508</v>
      </c>
      <c r="U113" s="266">
        <v>2.23092462883548</v>
      </c>
      <c r="V113" s="266">
        <v>1.6846015326131789</v>
      </c>
      <c r="W113" s="266">
        <v>2.0442575242164822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6">
        <v>202.2832439201074</v>
      </c>
      <c r="C115" s="226">
        <v>210.12037308525279</v>
      </c>
      <c r="D115" s="226">
        <v>195.46491520616209</v>
      </c>
      <c r="E115" s="226">
        <v>196.6219727684595</v>
      </c>
      <c r="F115" s="226">
        <v>190.94522616388261</v>
      </c>
      <c r="G115" s="226">
        <v>180.08813942010261</v>
      </c>
      <c r="H115" s="226">
        <v>176.4518261009766</v>
      </c>
      <c r="I115" s="226">
        <v>175.84262085085669</v>
      </c>
      <c r="J115" s="226">
        <v>162.37400358922869</v>
      </c>
      <c r="K115" s="226">
        <v>161.44203281993271</v>
      </c>
      <c r="L115" s="226">
        <v>136.4278709832615</v>
      </c>
      <c r="M115" s="226">
        <v>155.03559279648221</v>
      </c>
      <c r="N115" s="226">
        <v>157.3964836076282</v>
      </c>
      <c r="O115" s="226">
        <v>148.4262097094313</v>
      </c>
      <c r="P115" s="226">
        <v>157.3189772858311</v>
      </c>
      <c r="Q115" s="226">
        <v>161.0636536985065</v>
      </c>
      <c r="R115" s="226">
        <v>160.58146726741271</v>
      </c>
      <c r="S115" s="226">
        <v>176.5114545791622</v>
      </c>
      <c r="T115" s="226">
        <v>177.6834986946063</v>
      </c>
      <c r="U115" s="226">
        <v>192.88626015142549</v>
      </c>
      <c r="V115" s="226">
        <v>186.31761717636439</v>
      </c>
      <c r="W115" s="226">
        <v>185.335555493774</v>
      </c>
      <c r="DA115" s="89" t="s">
        <v>749</v>
      </c>
    </row>
    <row r="116" spans="1:105" ht="12" customHeight="1" x14ac:dyDescent="0.25">
      <c r="A116" s="55" t="s">
        <v>92</v>
      </c>
      <c r="B116" s="262">
        <v>0.37266157251167742</v>
      </c>
      <c r="C116" s="262">
        <v>0.38790326970845529</v>
      </c>
      <c r="D116" s="262">
        <v>0.35557466673834859</v>
      </c>
      <c r="E116" s="262">
        <v>0.35442579941679458</v>
      </c>
      <c r="F116" s="262">
        <v>0.34255242928797608</v>
      </c>
      <c r="G116" s="262">
        <v>0.31657759842483302</v>
      </c>
      <c r="H116" s="262">
        <v>0.31213792933240492</v>
      </c>
      <c r="I116" s="262">
        <v>0.31269416552264778</v>
      </c>
      <c r="J116" s="262">
        <v>0.29036509183524561</v>
      </c>
      <c r="K116" s="262">
        <v>0.28425927123728317</v>
      </c>
      <c r="L116" s="262">
        <v>0.24381907252970009</v>
      </c>
      <c r="M116" s="262">
        <v>0.27858402214453098</v>
      </c>
      <c r="N116" s="262">
        <v>0.28244181446609368</v>
      </c>
      <c r="O116" s="262">
        <v>0.26505658421714812</v>
      </c>
      <c r="P116" s="262">
        <v>0.28058323436491539</v>
      </c>
      <c r="Q116" s="262">
        <v>0.28881785787919489</v>
      </c>
      <c r="R116" s="262">
        <v>0.2880635174552118</v>
      </c>
      <c r="S116" s="262">
        <v>0.31583257742780008</v>
      </c>
      <c r="T116" s="262">
        <v>0.32387756606279883</v>
      </c>
      <c r="U116" s="262">
        <v>0.34594255624960157</v>
      </c>
      <c r="V116" s="262">
        <v>0.33374638168557003</v>
      </c>
      <c r="W116" s="262">
        <v>0.33603672213914121</v>
      </c>
      <c r="DA116" s="67" t="s">
        <v>750</v>
      </c>
    </row>
    <row r="117" spans="1:105" ht="12" customHeight="1" x14ac:dyDescent="0.25">
      <c r="A117" s="202" t="s">
        <v>93</v>
      </c>
      <c r="B117" s="227">
        <v>4.8272885587570327E-2</v>
      </c>
      <c r="C117" s="227">
        <v>5.0247225737485843E-2</v>
      </c>
      <c r="D117" s="227">
        <v>4.60595255089278E-2</v>
      </c>
      <c r="E117" s="227">
        <v>4.5910706460065613E-2</v>
      </c>
      <c r="F117" s="227">
        <v>4.4372684082538687E-2</v>
      </c>
      <c r="G117" s="227">
        <v>4.1008022601715599E-2</v>
      </c>
      <c r="H117" s="227">
        <v>4.0432928054936888E-2</v>
      </c>
      <c r="I117" s="227">
        <v>4.0504980361780019E-2</v>
      </c>
      <c r="J117" s="227">
        <v>3.7612573688015398E-2</v>
      </c>
      <c r="K117" s="227">
        <v>3.6821653451305378E-2</v>
      </c>
      <c r="L117" s="227">
        <v>3.1583213994850291E-2</v>
      </c>
      <c r="M117" s="227">
        <v>3.6086507489544568E-2</v>
      </c>
      <c r="N117" s="227">
        <v>3.6586228365255657E-2</v>
      </c>
      <c r="O117" s="227">
        <v>3.4334224690541863E-2</v>
      </c>
      <c r="P117" s="227">
        <v>3.6505241541092012E-2</v>
      </c>
      <c r="Q117" s="227">
        <v>3.7412152036718653E-2</v>
      </c>
      <c r="R117" s="227">
        <v>3.7314438208229203E-2</v>
      </c>
      <c r="S117" s="227">
        <v>4.1336286642272541E-2</v>
      </c>
      <c r="T117" s="227">
        <v>4.1953627216126048E-2</v>
      </c>
      <c r="U117" s="227">
        <v>4.5702821888762818E-2</v>
      </c>
      <c r="V117" s="227">
        <v>4.4211984187013192E-2</v>
      </c>
      <c r="W117" s="227">
        <v>4.39906914698854E-2</v>
      </c>
      <c r="DA117" s="174" t="s">
        <v>751</v>
      </c>
    </row>
    <row r="118" spans="1:105" ht="12" customHeight="1" x14ac:dyDescent="0.25">
      <c r="A118" s="202" t="s">
        <v>94</v>
      </c>
      <c r="B118" s="227">
        <v>6.744167305307978</v>
      </c>
      <c r="C118" s="227">
        <v>7.020000832277522</v>
      </c>
      <c r="D118" s="227">
        <v>6.4349404899733971</v>
      </c>
      <c r="E118" s="227">
        <v>6.4141490963882184</v>
      </c>
      <c r="F118" s="227">
        <v>6.1992731860900392</v>
      </c>
      <c r="G118" s="227">
        <v>5.7291989471835683</v>
      </c>
      <c r="H118" s="227">
        <v>5.6488529352839922</v>
      </c>
      <c r="I118" s="227">
        <v>5.6589193070404917</v>
      </c>
      <c r="J118" s="227">
        <v>5.254823419972146</v>
      </c>
      <c r="K118" s="227">
        <v>5.1443245687723387</v>
      </c>
      <c r="L118" s="227">
        <v>4.4124662660617924</v>
      </c>
      <c r="M118" s="227">
        <v>5.0356783271561367</v>
      </c>
      <c r="N118" s="227">
        <v>5.1114335130821749</v>
      </c>
      <c r="O118" s="227">
        <v>4.7968078309922486</v>
      </c>
      <c r="P118" s="227">
        <v>5.0637048357701948</v>
      </c>
      <c r="Q118" s="227">
        <v>5.2268226669303717</v>
      </c>
      <c r="R118" s="227">
        <v>5.2131711439407322</v>
      </c>
      <c r="S118" s="227">
        <v>5.7002084116117731</v>
      </c>
      <c r="T118" s="227">
        <v>5.8613086324992816</v>
      </c>
      <c r="U118" s="227">
        <v>6.2440646537888957</v>
      </c>
      <c r="V118" s="227">
        <v>6.0099538599168447</v>
      </c>
      <c r="W118" s="227">
        <v>6.0388469542686858</v>
      </c>
      <c r="DA118" s="174" t="s">
        <v>752</v>
      </c>
    </row>
    <row r="119" spans="1:105" ht="12" customHeight="1" x14ac:dyDescent="0.25">
      <c r="A119" s="202" t="s">
        <v>95</v>
      </c>
      <c r="B119" s="227">
        <v>0.1230831609745867</v>
      </c>
      <c r="C119" s="227">
        <v>0.12811720904386581</v>
      </c>
      <c r="D119" s="227">
        <v>0.1174396749567459</v>
      </c>
      <c r="E119" s="227">
        <v>0.1170602255261962</v>
      </c>
      <c r="F119" s="227">
        <v>0.1131386730113325</v>
      </c>
      <c r="G119" s="227">
        <v>0.1045596712460896</v>
      </c>
      <c r="H119" s="227">
        <v>0.10309333141959701</v>
      </c>
      <c r="I119" s="227">
        <v>0.1032770458500442</v>
      </c>
      <c r="J119" s="227">
        <v>9.5902169625064496E-2</v>
      </c>
      <c r="K119" s="227">
        <v>9.3885531058131536E-2</v>
      </c>
      <c r="L119" s="227">
        <v>8.052888831704573E-2</v>
      </c>
      <c r="M119" s="227">
        <v>9.2011102221946084E-2</v>
      </c>
      <c r="N119" s="227">
        <v>9.3285259012841251E-2</v>
      </c>
      <c r="O119" s="227">
        <v>8.7543241989489151E-2</v>
      </c>
      <c r="P119" s="227">
        <v>9.3078763913283333E-2</v>
      </c>
      <c r="Q119" s="227">
        <v>9.5391147131399859E-2</v>
      </c>
      <c r="R119" s="227">
        <v>9.5142002570534678E-2</v>
      </c>
      <c r="S119" s="227">
        <v>0.1053966582058341</v>
      </c>
      <c r="T119" s="227">
        <v>0.10697071428934531</v>
      </c>
      <c r="U119" s="227">
        <v>0.116792545061602</v>
      </c>
      <c r="V119" s="227">
        <v>0.1127289305468246</v>
      </c>
      <c r="W119" s="227">
        <v>0.1121646923250316</v>
      </c>
      <c r="DA119" s="174" t="s">
        <v>753</v>
      </c>
    </row>
    <row r="120" spans="1:105" ht="12" customHeight="1" x14ac:dyDescent="0.25">
      <c r="A120" s="56" t="s">
        <v>96</v>
      </c>
      <c r="B120" s="263">
        <v>0.87998178596394205</v>
      </c>
      <c r="C120" s="263">
        <v>0.89845415934722994</v>
      </c>
      <c r="D120" s="263">
        <v>0.82051453494786752</v>
      </c>
      <c r="E120" s="263">
        <v>0.82334292563411515</v>
      </c>
      <c r="F120" s="263">
        <v>0.83055526477216624</v>
      </c>
      <c r="G120" s="263">
        <v>0.76590270063850552</v>
      </c>
      <c r="H120" s="263">
        <v>0.76837796312123918</v>
      </c>
      <c r="I120" s="263">
        <v>0.76708845925206393</v>
      </c>
      <c r="J120" s="263">
        <v>0.69674219535387105</v>
      </c>
      <c r="K120" s="263">
        <v>0.68687659152818603</v>
      </c>
      <c r="L120" s="263">
        <v>0.57601806005392286</v>
      </c>
      <c r="M120" s="263">
        <v>0.66603475866058148</v>
      </c>
      <c r="N120" s="263">
        <v>0.67460869673835278</v>
      </c>
      <c r="O120" s="263">
        <v>0.63080504973662499</v>
      </c>
      <c r="P120" s="263">
        <v>0.67606009170625891</v>
      </c>
      <c r="Q120" s="263">
        <v>0.69232243729524279</v>
      </c>
      <c r="R120" s="263">
        <v>0.69370733222660408</v>
      </c>
      <c r="S120" s="263">
        <v>0.7774273940529568</v>
      </c>
      <c r="T120" s="263">
        <v>0.79538133460180371</v>
      </c>
      <c r="U120" s="263">
        <v>0.88861908828794933</v>
      </c>
      <c r="V120" s="263">
        <v>0.83490465927276158</v>
      </c>
      <c r="W120" s="263">
        <v>0.83942458144889753</v>
      </c>
      <c r="DA120" s="68" t="s">
        <v>754</v>
      </c>
    </row>
    <row r="121" spans="1:105" ht="12" customHeight="1" x14ac:dyDescent="0.25">
      <c r="A121" s="37" t="s">
        <v>160</v>
      </c>
      <c r="B121" s="229">
        <v>1.098504945576796E-2</v>
      </c>
      <c r="C121" s="229">
        <v>7.5528720797319784E-3</v>
      </c>
      <c r="D121" s="229">
        <v>7.1931033679052733E-3</v>
      </c>
      <c r="E121" s="229">
        <v>5.2660400621323492E-3</v>
      </c>
      <c r="F121" s="229">
        <v>6.6436627072824937E-3</v>
      </c>
      <c r="G121" s="229">
        <v>6.3385165325356872E-3</v>
      </c>
      <c r="H121" s="229">
        <v>6.0811019345355013E-3</v>
      </c>
      <c r="I121" s="229">
        <v>6.1257760005276373E-3</v>
      </c>
      <c r="J121" s="229">
        <v>6.2989582484079569E-3</v>
      </c>
      <c r="K121" s="229">
        <v>6.5518870542757256E-3</v>
      </c>
      <c r="L121" s="229">
        <v>8.1541617320919427E-3</v>
      </c>
      <c r="M121" s="229">
        <v>6.7338895176282786E-3</v>
      </c>
      <c r="N121" s="229">
        <v>6.6713480447248676E-3</v>
      </c>
      <c r="O121" s="229">
        <v>6.3129878832678702E-3</v>
      </c>
      <c r="P121" s="229">
        <v>6.4355282012633838E-3</v>
      </c>
      <c r="Q121" s="229">
        <v>4.8070018756563894E-3</v>
      </c>
      <c r="R121" s="229">
        <v>6.3486039660265343E-3</v>
      </c>
      <c r="S121" s="229">
        <v>7.0373346883041291E-3</v>
      </c>
      <c r="T121" s="229">
        <v>7.0791807858768393E-3</v>
      </c>
      <c r="U121" s="229">
        <v>8.7074744139223424E-3</v>
      </c>
      <c r="V121" s="229">
        <v>4.4063101052074167E-3</v>
      </c>
      <c r="W121" s="229">
        <v>2.282725350890046E-3</v>
      </c>
      <c r="DA121" s="69" t="s">
        <v>755</v>
      </c>
    </row>
    <row r="122" spans="1:105" ht="12" customHeight="1" x14ac:dyDescent="0.25">
      <c r="A122" s="37" t="s">
        <v>162</v>
      </c>
      <c r="B122" s="229">
        <v>0.27463157733508259</v>
      </c>
      <c r="C122" s="229">
        <v>0.27766990591708263</v>
      </c>
      <c r="D122" s="229">
        <v>0.2593075114687351</v>
      </c>
      <c r="E122" s="229">
        <v>0.26575640902648517</v>
      </c>
      <c r="F122" s="229">
        <v>0.27432638475541149</v>
      </c>
      <c r="G122" s="229">
        <v>0.26426535066174311</v>
      </c>
      <c r="H122" s="229">
        <v>0.26984237930910449</v>
      </c>
      <c r="I122" s="229">
        <v>0.26631285989632758</v>
      </c>
      <c r="J122" s="229">
        <v>0.26557792275272202</v>
      </c>
      <c r="K122" s="229">
        <v>0.24532190902528539</v>
      </c>
      <c r="L122" s="229">
        <v>0.25233692181297129</v>
      </c>
      <c r="M122" s="229">
        <v>0.28769583721381681</v>
      </c>
      <c r="N122" s="229">
        <v>0.2944079759206869</v>
      </c>
      <c r="O122" s="229">
        <v>0.27105997988122299</v>
      </c>
      <c r="P122" s="229">
        <v>0.2864869033135044</v>
      </c>
      <c r="Q122" s="229">
        <v>0.29869891686130001</v>
      </c>
      <c r="R122" s="229">
        <v>0.29590131133986702</v>
      </c>
      <c r="S122" s="229">
        <v>0.32257809458163761</v>
      </c>
      <c r="T122" s="229">
        <v>0.3347632380595284</v>
      </c>
      <c r="U122" s="229">
        <v>0.3595937917235526</v>
      </c>
      <c r="V122" s="229">
        <v>0.3550025454992301</v>
      </c>
      <c r="W122" s="229">
        <v>0.3569356369825174</v>
      </c>
      <c r="DA122" s="69" t="s">
        <v>756</v>
      </c>
    </row>
    <row r="123" spans="1:105" ht="12" customHeight="1" x14ac:dyDescent="0.25">
      <c r="A123" s="37" t="s">
        <v>97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DA123" s="69" t="s">
        <v>757</v>
      </c>
    </row>
    <row r="124" spans="1:105" ht="12" customHeight="1" x14ac:dyDescent="0.25">
      <c r="A124" s="37" t="s">
        <v>78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DA124" s="69" t="s">
        <v>758</v>
      </c>
    </row>
    <row r="125" spans="1:105" ht="12" customHeight="1" x14ac:dyDescent="0.25">
      <c r="A125" s="37" t="s">
        <v>38</v>
      </c>
      <c r="B125" s="229">
        <v>0.59436515917309141</v>
      </c>
      <c r="C125" s="229">
        <v>0.61323138135041533</v>
      </c>
      <c r="D125" s="229">
        <v>0.55401392011122719</v>
      </c>
      <c r="E125" s="229">
        <v>0.55232047654549754</v>
      </c>
      <c r="F125" s="229">
        <v>0.54958521730947218</v>
      </c>
      <c r="G125" s="229">
        <v>0.49529883344422682</v>
      </c>
      <c r="H125" s="229">
        <v>0.49245448187759921</v>
      </c>
      <c r="I125" s="229">
        <v>0.49464982335520857</v>
      </c>
      <c r="J125" s="229">
        <v>0.42486531435274111</v>
      </c>
      <c r="K125" s="229">
        <v>0.43500279544862491</v>
      </c>
      <c r="L125" s="229">
        <v>0.31552697650885958</v>
      </c>
      <c r="M125" s="229">
        <v>0.37160503192913641</v>
      </c>
      <c r="N125" s="229">
        <v>0.37352937277294102</v>
      </c>
      <c r="O125" s="229">
        <v>0.35343208197213399</v>
      </c>
      <c r="P125" s="229">
        <v>0.3831376601914912</v>
      </c>
      <c r="Q125" s="229">
        <v>0.38881651855828642</v>
      </c>
      <c r="R125" s="229">
        <v>0.39145741692071062</v>
      </c>
      <c r="S125" s="229">
        <v>0.4478119647830151</v>
      </c>
      <c r="T125" s="229">
        <v>0.45353891575639838</v>
      </c>
      <c r="U125" s="229">
        <v>0.5203178221504744</v>
      </c>
      <c r="V125" s="229">
        <v>0.475495803668324</v>
      </c>
      <c r="W125" s="229">
        <v>0.48020621911549011</v>
      </c>
      <c r="DA125" s="69" t="s">
        <v>759</v>
      </c>
    </row>
    <row r="126" spans="1:105" ht="12" customHeight="1" x14ac:dyDescent="0.25">
      <c r="A126" s="57" t="s">
        <v>604</v>
      </c>
      <c r="B126" s="297">
        <v>89.430861499264779</v>
      </c>
      <c r="C126" s="297">
        <v>91.503545642807012</v>
      </c>
      <c r="D126" s="297">
        <v>83.525218767260512</v>
      </c>
      <c r="E126" s="297">
        <v>83.683546021776976</v>
      </c>
      <c r="F126" s="297">
        <v>84.29014976593345</v>
      </c>
      <c r="G126" s="297">
        <v>77.977173808411408</v>
      </c>
      <c r="H126" s="297">
        <v>78.242375563070041</v>
      </c>
      <c r="I126" s="297">
        <v>78.178913195761197</v>
      </c>
      <c r="J126" s="297">
        <v>71.019025794432906</v>
      </c>
      <c r="K126" s="297">
        <v>69.968988985864002</v>
      </c>
      <c r="L126" s="297">
        <v>58.715607923076348</v>
      </c>
      <c r="M126" s="297">
        <v>67.780306780405454</v>
      </c>
      <c r="N126" s="297">
        <v>68.712490772474723</v>
      </c>
      <c r="O126" s="297">
        <v>64.330246377192253</v>
      </c>
      <c r="P126" s="297">
        <v>68.975145318040546</v>
      </c>
      <c r="Q126" s="297">
        <v>70.581230891356654</v>
      </c>
      <c r="R126" s="297">
        <v>70.638237691885763</v>
      </c>
      <c r="S126" s="297">
        <v>78.87966499166788</v>
      </c>
      <c r="T126" s="297">
        <v>80.803381196902038</v>
      </c>
      <c r="U126" s="297">
        <v>89.423551928031301</v>
      </c>
      <c r="V126" s="297">
        <v>84.620762256416128</v>
      </c>
      <c r="W126" s="297">
        <v>85.178780566847962</v>
      </c>
      <c r="DA126" s="70" t="s">
        <v>760</v>
      </c>
    </row>
    <row r="127" spans="1:105" ht="12" customHeight="1" x14ac:dyDescent="0.25">
      <c r="A127" s="60" t="s">
        <v>606</v>
      </c>
      <c r="B127" s="265">
        <v>42.678535077763797</v>
      </c>
      <c r="C127" s="265">
        <v>45.40163784549425</v>
      </c>
      <c r="D127" s="265">
        <v>38.499491154295441</v>
      </c>
      <c r="E127" s="265">
        <v>36.7328553099156</v>
      </c>
      <c r="F127" s="265">
        <v>34.051959491498323</v>
      </c>
      <c r="G127" s="265">
        <v>29.060770289939601</v>
      </c>
      <c r="H127" s="265">
        <v>29.557686388041191</v>
      </c>
      <c r="I127" s="265">
        <v>30.653312310856229</v>
      </c>
      <c r="J127" s="265">
        <v>30.573208722601251</v>
      </c>
      <c r="K127" s="265">
        <v>26.610797628305249</v>
      </c>
      <c r="L127" s="265">
        <v>27.463003775911041</v>
      </c>
      <c r="M127" s="265">
        <v>31.77176103209575</v>
      </c>
      <c r="N127" s="265">
        <v>32.215983804261512</v>
      </c>
      <c r="O127" s="265">
        <v>29.305267297309591</v>
      </c>
      <c r="P127" s="265">
        <v>30.9687444575444</v>
      </c>
      <c r="Q127" s="265">
        <v>32.253010604261888</v>
      </c>
      <c r="R127" s="265">
        <v>32.109826726705137</v>
      </c>
      <c r="S127" s="265">
        <v>35.853844653474162</v>
      </c>
      <c r="T127" s="265">
        <v>38.145009018621899</v>
      </c>
      <c r="U127" s="265">
        <v>43.10210745156359</v>
      </c>
      <c r="V127" s="265">
        <v>40.81407652050251</v>
      </c>
      <c r="W127" s="265">
        <v>40.743763036538077</v>
      </c>
      <c r="DA127" s="72" t="s">
        <v>761</v>
      </c>
    </row>
    <row r="128" spans="1:105" ht="12" customHeight="1" x14ac:dyDescent="0.25">
      <c r="A128" s="59" t="s">
        <v>30</v>
      </c>
      <c r="B128" s="233">
        <v>18.04079210130579</v>
      </c>
      <c r="C128" s="233">
        <v>21.79033523522396</v>
      </c>
      <c r="D128" s="233">
        <v>15.197294807056091</v>
      </c>
      <c r="E128" s="233">
        <v>12.29905794124104</v>
      </c>
      <c r="F128" s="233">
        <v>6.6548854026177189</v>
      </c>
      <c r="G128" s="233">
        <v>0.5705482440576749</v>
      </c>
      <c r="H128" s="233">
        <v>0.57460372948852778</v>
      </c>
      <c r="I128" s="233">
        <v>3.6381181678522929</v>
      </c>
      <c r="J128" s="233">
        <v>3.8390989547408001</v>
      </c>
      <c r="K128" s="233">
        <v>0.60944298226833082</v>
      </c>
      <c r="L128" s="233">
        <v>0.91466739110237338</v>
      </c>
      <c r="M128" s="233">
        <v>2.481905113302652</v>
      </c>
      <c r="N128" s="233">
        <v>2.2228167387514399</v>
      </c>
      <c r="O128" s="233">
        <v>1.265827887233407</v>
      </c>
      <c r="P128" s="233">
        <v>1.4922230898588591</v>
      </c>
      <c r="Q128" s="233">
        <v>1.769756044532016</v>
      </c>
      <c r="R128" s="233">
        <v>1.3610162658472289</v>
      </c>
      <c r="S128" s="233">
        <v>2.2249063231844568</v>
      </c>
      <c r="T128" s="233">
        <v>4.8288450637010323</v>
      </c>
      <c r="U128" s="233">
        <v>8.7868697065284831</v>
      </c>
      <c r="V128" s="233">
        <v>6.1657537000324636</v>
      </c>
      <c r="W128" s="233">
        <v>6.2916104619558926</v>
      </c>
      <c r="DA128" s="71" t="s">
        <v>762</v>
      </c>
    </row>
    <row r="129" spans="1:105" ht="12" customHeight="1" x14ac:dyDescent="0.25">
      <c r="A129" s="59" t="s">
        <v>33</v>
      </c>
      <c r="B129" s="233">
        <v>0.17105445290035079</v>
      </c>
      <c r="C129" s="233">
        <v>0.33725203745898669</v>
      </c>
      <c r="D129" s="233">
        <v>0.1735874545094902</v>
      </c>
      <c r="E129" s="233">
        <v>0.1772090553464212</v>
      </c>
      <c r="F129" s="233">
        <v>0.18026914961890919</v>
      </c>
      <c r="G129" s="233">
        <v>0.18580269702043761</v>
      </c>
      <c r="H129" s="233">
        <v>0.17843140881637681</v>
      </c>
      <c r="I129" s="233">
        <v>0.17468843033978471</v>
      </c>
      <c r="J129" s="233">
        <v>0.17798114091837941</v>
      </c>
      <c r="K129" s="233">
        <v>0.1871371389274282</v>
      </c>
      <c r="L129" s="233">
        <v>0.18515920566473029</v>
      </c>
      <c r="M129" s="233">
        <v>0.18699463266240579</v>
      </c>
      <c r="N129" s="233">
        <v>0</v>
      </c>
      <c r="O129" s="233">
        <v>0</v>
      </c>
      <c r="P129" s="233">
        <v>0</v>
      </c>
      <c r="Q129" s="233">
        <v>0</v>
      </c>
      <c r="R129" s="233">
        <v>0</v>
      </c>
      <c r="S129" s="233">
        <v>0.10627380088104819</v>
      </c>
      <c r="T129" s="233">
        <v>0.1042586045404241</v>
      </c>
      <c r="U129" s="233">
        <v>0.105582331259695</v>
      </c>
      <c r="V129" s="233">
        <v>0.102921489932365</v>
      </c>
      <c r="W129" s="233">
        <v>0.12237285339383069</v>
      </c>
      <c r="DA129" s="71" t="s">
        <v>763</v>
      </c>
    </row>
    <row r="130" spans="1:105" ht="12" customHeight="1" x14ac:dyDescent="0.25">
      <c r="A130" s="59" t="s">
        <v>160</v>
      </c>
      <c r="B130" s="233">
        <v>0.88857767282971767</v>
      </c>
      <c r="C130" s="233">
        <v>0.58391570103417145</v>
      </c>
      <c r="D130" s="233">
        <v>0.60117354581276616</v>
      </c>
      <c r="E130" s="233">
        <v>0.46033977113321201</v>
      </c>
      <c r="F130" s="233">
        <v>0.62452527151134507</v>
      </c>
      <c r="G130" s="233">
        <v>0.64375162540949626</v>
      </c>
      <c r="H130" s="233">
        <v>0.61823286462451921</v>
      </c>
      <c r="I130" s="233">
        <v>0.60524940007247718</v>
      </c>
      <c r="J130" s="233">
        <v>0.6166440754953636</v>
      </c>
      <c r="K130" s="233">
        <v>0.67156647760943133</v>
      </c>
      <c r="L130" s="233">
        <v>0.83056291109356573</v>
      </c>
      <c r="M130" s="233">
        <v>0.67101693364966664</v>
      </c>
      <c r="N130" s="233">
        <v>0.67032225427292147</v>
      </c>
      <c r="O130" s="233">
        <v>0.64335453803646503</v>
      </c>
      <c r="P130" s="233">
        <v>0.65649224027863129</v>
      </c>
      <c r="Q130" s="233">
        <v>0.48729475356306512</v>
      </c>
      <c r="R130" s="233">
        <v>0.64256683309056895</v>
      </c>
      <c r="S130" s="233">
        <v>0.69532071791419736</v>
      </c>
      <c r="T130" s="233">
        <v>0.68472505917932847</v>
      </c>
      <c r="U130" s="233">
        <v>0.8055351160460984</v>
      </c>
      <c r="V130" s="233">
        <v>0.41745749665448512</v>
      </c>
      <c r="W130" s="233">
        <v>0.2172174619241154</v>
      </c>
      <c r="DA130" s="71" t="s">
        <v>764</v>
      </c>
    </row>
    <row r="131" spans="1:105" ht="12" customHeight="1" x14ac:dyDescent="0.25">
      <c r="A131" s="59" t="s">
        <v>70</v>
      </c>
      <c r="B131" s="233">
        <v>1.895174533441546</v>
      </c>
      <c r="C131" s="233">
        <v>1.7373825150367681</v>
      </c>
      <c r="D131" s="233">
        <v>1.3743899970920239</v>
      </c>
      <c r="E131" s="233">
        <v>1.1209857740172851</v>
      </c>
      <c r="F131" s="233">
        <v>1.422218884836264</v>
      </c>
      <c r="G131" s="233">
        <v>1.4640526844341131</v>
      </c>
      <c r="H131" s="233">
        <v>1.409893963894189</v>
      </c>
      <c r="I131" s="233">
        <v>0.55261792154824252</v>
      </c>
      <c r="J131" s="233">
        <v>0.56296564950441152</v>
      </c>
      <c r="K131" s="233">
        <v>0.59933803754080672</v>
      </c>
      <c r="L131" s="233">
        <v>0.44564161154121662</v>
      </c>
      <c r="M131" s="233">
        <v>0.45006586250673358</v>
      </c>
      <c r="N131" s="233">
        <v>0.44971563101606532</v>
      </c>
      <c r="O131" s="233">
        <v>0.43390152630331691</v>
      </c>
      <c r="P131" s="233">
        <v>0.29511042380634511</v>
      </c>
      <c r="Q131" s="233">
        <v>0.44134287098284158</v>
      </c>
      <c r="R131" s="233">
        <v>0.8740637904681019</v>
      </c>
      <c r="S131" s="233">
        <v>1.7183417996606789</v>
      </c>
      <c r="T131" s="233">
        <v>0.92294970170557922</v>
      </c>
      <c r="U131" s="233">
        <v>1.074028733367707</v>
      </c>
      <c r="V131" s="233">
        <v>1.3000578739440121</v>
      </c>
      <c r="W131" s="233">
        <v>0.96090630873589722</v>
      </c>
      <c r="DA131" s="71" t="s">
        <v>765</v>
      </c>
    </row>
    <row r="132" spans="1:105" ht="12" customHeight="1" x14ac:dyDescent="0.25">
      <c r="A132" s="59" t="s">
        <v>162</v>
      </c>
      <c r="B132" s="233">
        <v>21.682936317286391</v>
      </c>
      <c r="C132" s="233">
        <v>20.952752356740358</v>
      </c>
      <c r="D132" s="233">
        <v>21.15304534982506</v>
      </c>
      <c r="E132" s="233">
        <v>22.675262768177639</v>
      </c>
      <c r="F132" s="233">
        <v>25.170060782914081</v>
      </c>
      <c r="G132" s="233">
        <v>26.196615039017878</v>
      </c>
      <c r="H132" s="233">
        <v>26.77652442121758</v>
      </c>
      <c r="I132" s="233">
        <v>25.682638391043429</v>
      </c>
      <c r="J132" s="233">
        <v>25.376518901942291</v>
      </c>
      <c r="K132" s="233">
        <v>24.543312991959251</v>
      </c>
      <c r="L132" s="233">
        <v>25.08697265650915</v>
      </c>
      <c r="M132" s="233">
        <v>27.981778489974289</v>
      </c>
      <c r="N132" s="233">
        <v>28.873129180221081</v>
      </c>
      <c r="O132" s="233">
        <v>26.962183345736399</v>
      </c>
      <c r="P132" s="233">
        <v>28.524918703600569</v>
      </c>
      <c r="Q132" s="233">
        <v>29.554616935183969</v>
      </c>
      <c r="R132" s="233">
        <v>29.232179837299238</v>
      </c>
      <c r="S132" s="233">
        <v>31.10900201183377</v>
      </c>
      <c r="T132" s="233">
        <v>31.604230589495529</v>
      </c>
      <c r="U132" s="233">
        <v>32.330091564361609</v>
      </c>
      <c r="V132" s="233">
        <v>32.827885959939188</v>
      </c>
      <c r="W132" s="233">
        <v>33.151655950528351</v>
      </c>
      <c r="DA132" s="71" t="s">
        <v>766</v>
      </c>
    </row>
    <row r="133" spans="1:105" ht="12" customHeight="1" x14ac:dyDescent="0.25">
      <c r="A133" s="60" t="s">
        <v>613</v>
      </c>
      <c r="B133" s="265">
        <v>46.752326421500968</v>
      </c>
      <c r="C133" s="265">
        <v>46.101907797312769</v>
      </c>
      <c r="D133" s="265">
        <v>45.025727612965071</v>
      </c>
      <c r="E133" s="265">
        <v>46.950690711861377</v>
      </c>
      <c r="F133" s="265">
        <v>50.238190274435119</v>
      </c>
      <c r="G133" s="265">
        <v>48.91640351847181</v>
      </c>
      <c r="H133" s="265">
        <v>48.684689175028851</v>
      </c>
      <c r="I133" s="265">
        <v>47.525600884904968</v>
      </c>
      <c r="J133" s="265">
        <v>40.445817071831662</v>
      </c>
      <c r="K133" s="265">
        <v>43.358191357558752</v>
      </c>
      <c r="L133" s="265">
        <v>31.252604147165311</v>
      </c>
      <c r="M133" s="265">
        <v>36.008545748309707</v>
      </c>
      <c r="N133" s="265">
        <v>36.496506968213218</v>
      </c>
      <c r="O133" s="265">
        <v>35.024979079882669</v>
      </c>
      <c r="P133" s="265">
        <v>38.00640086049615</v>
      </c>
      <c r="Q133" s="265">
        <v>38.328220287094773</v>
      </c>
      <c r="R133" s="265">
        <v>38.528410965180633</v>
      </c>
      <c r="S133" s="265">
        <v>43.025820338193732</v>
      </c>
      <c r="T133" s="265">
        <v>42.658372178280139</v>
      </c>
      <c r="U133" s="265">
        <v>46.321444476467711</v>
      </c>
      <c r="V133" s="265">
        <v>43.806685735913611</v>
      </c>
      <c r="W133" s="265">
        <v>44.435017530309878</v>
      </c>
      <c r="DA133" s="72" t="s">
        <v>767</v>
      </c>
    </row>
    <row r="134" spans="1:105" ht="12" customHeight="1" x14ac:dyDescent="0.25">
      <c r="A134" s="57" t="s">
        <v>615</v>
      </c>
      <c r="B134" s="297">
        <v>61.138166280643972</v>
      </c>
      <c r="C134" s="297">
        <v>62.419247688096547</v>
      </c>
      <c r="D134" s="297">
        <v>57.083151909057953</v>
      </c>
      <c r="E134" s="297">
        <v>57.318392615427349</v>
      </c>
      <c r="F134" s="297">
        <v>57.778372458753132</v>
      </c>
      <c r="G134" s="297">
        <v>53.292618454864552</v>
      </c>
      <c r="H134" s="297">
        <v>53.47193450563767</v>
      </c>
      <c r="I134" s="297">
        <v>53.50034888017705</v>
      </c>
      <c r="J134" s="297">
        <v>48.593697530737877</v>
      </c>
      <c r="K134" s="297">
        <v>47.85065073246809</v>
      </c>
      <c r="L134" s="297">
        <v>40.165555758287283</v>
      </c>
      <c r="M134" s="297">
        <v>46.446415795782492</v>
      </c>
      <c r="N134" s="297">
        <v>47.067671576402908</v>
      </c>
      <c r="O134" s="297">
        <v>44.009547892509403</v>
      </c>
      <c r="P134" s="297">
        <v>47.196465714349777</v>
      </c>
      <c r="Q134" s="297">
        <v>48.303146145511768</v>
      </c>
      <c r="R134" s="297">
        <v>48.320181148670933</v>
      </c>
      <c r="S134" s="297">
        <v>53.987434189535477</v>
      </c>
      <c r="T134" s="297">
        <v>55.392215626196403</v>
      </c>
      <c r="U134" s="297">
        <v>61.383125001769841</v>
      </c>
      <c r="V134" s="297">
        <v>58.069163678834457</v>
      </c>
      <c r="W134" s="297">
        <v>58.445616660179788</v>
      </c>
      <c r="DA134" s="70" t="s">
        <v>768</v>
      </c>
    </row>
    <row r="135" spans="1:105" ht="12" customHeight="1" x14ac:dyDescent="0.25">
      <c r="A135" s="60" t="s">
        <v>617</v>
      </c>
      <c r="B135" s="265">
        <v>21.09966329459154</v>
      </c>
      <c r="C135" s="265">
        <v>21.140896212531171</v>
      </c>
      <c r="D135" s="265">
        <v>19.467338341479142</v>
      </c>
      <c r="E135" s="265">
        <v>19.619192184770359</v>
      </c>
      <c r="F135" s="265">
        <v>20.389681982397921</v>
      </c>
      <c r="G135" s="265">
        <v>19.614839454837981</v>
      </c>
      <c r="H135" s="265">
        <v>19.953984273043432</v>
      </c>
      <c r="I135" s="265">
        <v>19.389682001315929</v>
      </c>
      <c r="J135" s="265">
        <v>19.33775913321476</v>
      </c>
      <c r="K135" s="265">
        <v>17.93814711062338</v>
      </c>
      <c r="L135" s="265">
        <v>18.448292978276609</v>
      </c>
      <c r="M135" s="265">
        <v>20.8337232132926</v>
      </c>
      <c r="N135" s="265">
        <v>21.231996659505349</v>
      </c>
      <c r="O135" s="265">
        <v>19.567342110564969</v>
      </c>
      <c r="P135" s="265">
        <v>20.615402892663891</v>
      </c>
      <c r="Q135" s="265">
        <v>21.398133135020529</v>
      </c>
      <c r="R135" s="265">
        <v>21.446993124010501</v>
      </c>
      <c r="S135" s="265">
        <v>23.684636498854712</v>
      </c>
      <c r="T135" s="265">
        <v>24.29045613905658</v>
      </c>
      <c r="U135" s="265">
        <v>26.121815406329411</v>
      </c>
      <c r="V135" s="265">
        <v>25.645260463046121</v>
      </c>
      <c r="W135" s="265">
        <v>25.524775445927531</v>
      </c>
      <c r="DA135" s="72" t="s">
        <v>769</v>
      </c>
    </row>
    <row r="136" spans="1:105" ht="12" customHeight="1" x14ac:dyDescent="0.25">
      <c r="A136" s="59" t="s">
        <v>33</v>
      </c>
      <c r="B136" s="300">
        <v>0.14649034064064401</v>
      </c>
      <c r="C136" s="300">
        <v>0.30196598802997998</v>
      </c>
      <c r="D136" s="300">
        <v>0.1450200512610785</v>
      </c>
      <c r="E136" s="300">
        <v>0.14229055194590259</v>
      </c>
      <c r="F136" s="300">
        <v>0.1341614297951132</v>
      </c>
      <c r="G136" s="300">
        <v>0.12792073246963601</v>
      </c>
      <c r="H136" s="300">
        <v>0.1228446803704063</v>
      </c>
      <c r="I136" s="300">
        <v>0.12537955846875229</v>
      </c>
      <c r="J136" s="300">
        <v>0.1287402671426161</v>
      </c>
      <c r="K136" s="300">
        <v>0.12910456295987741</v>
      </c>
      <c r="L136" s="300">
        <v>0.12866611392202079</v>
      </c>
      <c r="M136" s="300">
        <v>0.13300831626011</v>
      </c>
      <c r="N136" s="300">
        <v>0</v>
      </c>
      <c r="O136" s="300">
        <v>0</v>
      </c>
      <c r="P136" s="300">
        <v>0</v>
      </c>
      <c r="Q136" s="300">
        <v>0</v>
      </c>
      <c r="R136" s="300">
        <v>0</v>
      </c>
      <c r="S136" s="300">
        <v>7.48479276537901E-2</v>
      </c>
      <c r="T136" s="300">
        <v>7.6013825125097093E-2</v>
      </c>
      <c r="U136" s="300">
        <v>8.0372521030681696E-2</v>
      </c>
      <c r="V136" s="300">
        <v>7.6178244766321235E-2</v>
      </c>
      <c r="W136" s="300">
        <v>9.0663118851371724E-2</v>
      </c>
      <c r="DA136" s="71" t="s">
        <v>770</v>
      </c>
    </row>
    <row r="137" spans="1:105" ht="12" customHeight="1" x14ac:dyDescent="0.25">
      <c r="A137" s="59" t="s">
        <v>160</v>
      </c>
      <c r="B137" s="300">
        <v>0.76097431999812704</v>
      </c>
      <c r="C137" s="300">
        <v>0.52282169417714708</v>
      </c>
      <c r="D137" s="300">
        <v>0.50223801412909908</v>
      </c>
      <c r="E137" s="300">
        <v>0.36963122448312319</v>
      </c>
      <c r="F137" s="300">
        <v>0.46478947477297328</v>
      </c>
      <c r="G137" s="300">
        <v>0.44320766475119239</v>
      </c>
      <c r="H137" s="300">
        <v>0.42563480921364077</v>
      </c>
      <c r="I137" s="300">
        <v>0.43440714646619422</v>
      </c>
      <c r="J137" s="300">
        <v>0.44604120752091803</v>
      </c>
      <c r="K137" s="300">
        <v>0.46330887116903668</v>
      </c>
      <c r="L137" s="300">
        <v>0.57715360008441619</v>
      </c>
      <c r="M137" s="300">
        <v>0.47729087865262287</v>
      </c>
      <c r="N137" s="300">
        <v>0.47451740699570361</v>
      </c>
      <c r="O137" s="300">
        <v>0.44896540761867471</v>
      </c>
      <c r="P137" s="300">
        <v>0.45914006813871749</v>
      </c>
      <c r="Q137" s="300">
        <v>0.34206314789348019</v>
      </c>
      <c r="R137" s="300">
        <v>0.44818405149537399</v>
      </c>
      <c r="S137" s="300">
        <v>0.48970973428225367</v>
      </c>
      <c r="T137" s="300">
        <v>0.4992256623485547</v>
      </c>
      <c r="U137" s="300">
        <v>0.61319812967685983</v>
      </c>
      <c r="V137" s="300">
        <v>0.30898483281362588</v>
      </c>
      <c r="W137" s="300">
        <v>0.1609312197995395</v>
      </c>
      <c r="DA137" s="71" t="s">
        <v>771</v>
      </c>
    </row>
    <row r="138" spans="1:105" ht="12" customHeight="1" x14ac:dyDescent="0.25">
      <c r="A138" s="59" t="s">
        <v>70</v>
      </c>
      <c r="B138" s="300">
        <v>1.6230197943987961</v>
      </c>
      <c r="C138" s="300">
        <v>1.555603434428146</v>
      </c>
      <c r="D138" s="300">
        <v>1.148205717943183</v>
      </c>
      <c r="E138" s="300">
        <v>0.90009894921346423</v>
      </c>
      <c r="F138" s="300">
        <v>1.058455756154685</v>
      </c>
      <c r="G138" s="300">
        <v>1.007965410460905</v>
      </c>
      <c r="H138" s="300">
        <v>0.97066976324209864</v>
      </c>
      <c r="I138" s="300">
        <v>0.39663182542123049</v>
      </c>
      <c r="J138" s="300">
        <v>0.40721363923917853</v>
      </c>
      <c r="K138" s="300">
        <v>0.4134789911047177</v>
      </c>
      <c r="L138" s="300">
        <v>0.30967390550799478</v>
      </c>
      <c r="M138" s="300">
        <v>0.32012952310908682</v>
      </c>
      <c r="N138" s="300">
        <v>0.31835120161219471</v>
      </c>
      <c r="O138" s="300">
        <v>0.30279847907452268</v>
      </c>
      <c r="P138" s="300">
        <v>0.2063954633148182</v>
      </c>
      <c r="Q138" s="300">
        <v>0.30980660194856569</v>
      </c>
      <c r="R138" s="300">
        <v>0.609650904316411</v>
      </c>
      <c r="S138" s="300">
        <v>1.210216644546698</v>
      </c>
      <c r="T138" s="300">
        <v>0.6729126822094248</v>
      </c>
      <c r="U138" s="300">
        <v>0.81758373707273058</v>
      </c>
      <c r="V138" s="300">
        <v>0.96224925423030472</v>
      </c>
      <c r="W138" s="300">
        <v>0.71191249086578501</v>
      </c>
      <c r="DA138" s="71" t="s">
        <v>772</v>
      </c>
    </row>
    <row r="139" spans="1:105" ht="12" customHeight="1" x14ac:dyDescent="0.25">
      <c r="A139" s="59" t="s">
        <v>162</v>
      </c>
      <c r="B139" s="300">
        <v>18.56917883955397</v>
      </c>
      <c r="C139" s="300">
        <v>18.760505095895891</v>
      </c>
      <c r="D139" s="300">
        <v>17.671874558145781</v>
      </c>
      <c r="E139" s="300">
        <v>18.207171459127871</v>
      </c>
      <c r="F139" s="300">
        <v>18.73227532167515</v>
      </c>
      <c r="G139" s="300">
        <v>18.03574564715624</v>
      </c>
      <c r="H139" s="300">
        <v>18.434835020217289</v>
      </c>
      <c r="I139" s="300">
        <v>18.433263470959751</v>
      </c>
      <c r="J139" s="300">
        <v>18.355764019312051</v>
      </c>
      <c r="K139" s="300">
        <v>16.932254685389751</v>
      </c>
      <c r="L139" s="300">
        <v>17.432799358762178</v>
      </c>
      <c r="M139" s="300">
        <v>19.903294495270789</v>
      </c>
      <c r="N139" s="300">
        <v>20.439128050897459</v>
      </c>
      <c r="O139" s="300">
        <v>18.815578223871771</v>
      </c>
      <c r="P139" s="300">
        <v>19.949867361210359</v>
      </c>
      <c r="Q139" s="300">
        <v>20.74626338517848</v>
      </c>
      <c r="R139" s="300">
        <v>20.389158168198719</v>
      </c>
      <c r="S139" s="300">
        <v>21.909862192371971</v>
      </c>
      <c r="T139" s="300">
        <v>23.04230396937351</v>
      </c>
      <c r="U139" s="300">
        <v>24.610661018549131</v>
      </c>
      <c r="V139" s="300">
        <v>24.29784813123587</v>
      </c>
      <c r="W139" s="300">
        <v>24.561268616410839</v>
      </c>
      <c r="DA139" s="71" t="s">
        <v>773</v>
      </c>
    </row>
    <row r="140" spans="1:105" ht="12" customHeight="1" x14ac:dyDescent="0.25">
      <c r="A140" s="60" t="s">
        <v>623</v>
      </c>
      <c r="B140" s="265">
        <v>40.038502986052428</v>
      </c>
      <c r="C140" s="265">
        <v>41.27835147556538</v>
      </c>
      <c r="D140" s="265">
        <v>37.615813567578812</v>
      </c>
      <c r="E140" s="265">
        <v>37.699200430656987</v>
      </c>
      <c r="F140" s="265">
        <v>37.388690476355208</v>
      </c>
      <c r="G140" s="265">
        <v>33.677779000026568</v>
      </c>
      <c r="H140" s="265">
        <v>33.517950232594238</v>
      </c>
      <c r="I140" s="265">
        <v>34.110666878861117</v>
      </c>
      <c r="J140" s="265">
        <v>29.255938397523121</v>
      </c>
      <c r="K140" s="265">
        <v>29.91250362184471</v>
      </c>
      <c r="L140" s="265">
        <v>21.717262780010671</v>
      </c>
      <c r="M140" s="265">
        <v>25.612692582489881</v>
      </c>
      <c r="N140" s="265">
        <v>25.83567491689756</v>
      </c>
      <c r="O140" s="265">
        <v>24.442205781944441</v>
      </c>
      <c r="P140" s="265">
        <v>26.58106282168588</v>
      </c>
      <c r="Q140" s="265">
        <v>26.905013010491238</v>
      </c>
      <c r="R140" s="265">
        <v>26.873188024660429</v>
      </c>
      <c r="S140" s="265">
        <v>30.302797690680769</v>
      </c>
      <c r="T140" s="265">
        <v>31.10175948713982</v>
      </c>
      <c r="U140" s="265">
        <v>35.26130959544043</v>
      </c>
      <c r="V140" s="265">
        <v>32.423903215788343</v>
      </c>
      <c r="W140" s="265">
        <v>32.920841214252263</v>
      </c>
      <c r="DA140" s="72" t="s">
        <v>774</v>
      </c>
    </row>
    <row r="141" spans="1:105" ht="12" customHeight="1" x14ac:dyDescent="0.25">
      <c r="A141" s="57" t="s">
        <v>625</v>
      </c>
      <c r="B141" s="264">
        <f t="shared" ref="B141:W141" si="2">B142+B146+B157</f>
        <v>43.54604942985295</v>
      </c>
      <c r="C141" s="264">
        <f t="shared" si="2"/>
        <v>47.712857058234675</v>
      </c>
      <c r="D141" s="264">
        <f t="shared" si="2"/>
        <v>47.082015637718307</v>
      </c>
      <c r="E141" s="264">
        <f t="shared" si="2"/>
        <v>47.865145377829755</v>
      </c>
      <c r="F141" s="264">
        <f t="shared" si="2"/>
        <v>41.346811701951985</v>
      </c>
      <c r="G141" s="264">
        <f t="shared" si="2"/>
        <v>41.861100216731856</v>
      </c>
      <c r="H141" s="264">
        <f t="shared" si="2"/>
        <v>37.864620945056743</v>
      </c>
      <c r="I141" s="264">
        <f t="shared" si="2"/>
        <v>37.280874816891469</v>
      </c>
      <c r="J141" s="264">
        <f t="shared" si="2"/>
        <v>36.3858348135836</v>
      </c>
      <c r="K141" s="264">
        <f t="shared" si="2"/>
        <v>37.376225485553356</v>
      </c>
      <c r="L141" s="264">
        <f t="shared" si="2"/>
        <v>32.2022918009406</v>
      </c>
      <c r="M141" s="264">
        <f t="shared" si="2"/>
        <v>34.700475502621551</v>
      </c>
      <c r="N141" s="264">
        <f t="shared" si="2"/>
        <v>35.417965747085788</v>
      </c>
      <c r="O141" s="264">
        <f t="shared" si="2"/>
        <v>34.271868508103623</v>
      </c>
      <c r="P141" s="264">
        <f t="shared" si="2"/>
        <v>34.997434086145027</v>
      </c>
      <c r="Q141" s="264">
        <f t="shared" si="2"/>
        <v>35.838510400365152</v>
      </c>
      <c r="R141" s="264">
        <f t="shared" si="2"/>
        <v>35.295649992454742</v>
      </c>
      <c r="S141" s="264">
        <f t="shared" si="2"/>
        <v>36.704154070018205</v>
      </c>
      <c r="T141" s="264">
        <f t="shared" si="2"/>
        <v>34.358409996838461</v>
      </c>
      <c r="U141" s="264">
        <f t="shared" si="2"/>
        <v>34.438461556347534</v>
      </c>
      <c r="V141" s="264">
        <f t="shared" si="2"/>
        <v>36.292145425504806</v>
      </c>
      <c r="W141" s="264">
        <f t="shared" si="2"/>
        <v>34.340694625094592</v>
      </c>
      <c r="DA141" s="70"/>
    </row>
    <row r="142" spans="1:105" ht="12" customHeight="1" x14ac:dyDescent="0.25">
      <c r="A142" s="60" t="s">
        <v>626</v>
      </c>
      <c r="B142" s="265">
        <v>1.935104972980167</v>
      </c>
      <c r="C142" s="265">
        <v>1.942018130063293</v>
      </c>
      <c r="D142" s="265">
        <v>1.805566177735022</v>
      </c>
      <c r="E142" s="265">
        <v>1.8353825990732819</v>
      </c>
      <c r="F142" s="265">
        <v>1.901954597923369</v>
      </c>
      <c r="G142" s="265">
        <v>1.8315489819174191</v>
      </c>
      <c r="H142" s="265">
        <v>1.8669353454245119</v>
      </c>
      <c r="I142" s="265">
        <v>1.84356149185261</v>
      </c>
      <c r="J142" s="265">
        <v>1.8395597056968691</v>
      </c>
      <c r="K142" s="265">
        <v>1.7048338518877091</v>
      </c>
      <c r="L142" s="265">
        <v>1.7620017307161371</v>
      </c>
      <c r="M142" s="265">
        <v>1.9907002607500579</v>
      </c>
      <c r="N142" s="265">
        <v>2.0291771775239309</v>
      </c>
      <c r="O142" s="265">
        <v>1.869431596082556</v>
      </c>
      <c r="P142" s="265">
        <v>1.974193261157178</v>
      </c>
      <c r="Q142" s="265">
        <v>2.0452146692659059</v>
      </c>
      <c r="R142" s="265">
        <v>2.037008963941596</v>
      </c>
      <c r="S142" s="265">
        <v>2.225206736687626</v>
      </c>
      <c r="T142" s="265">
        <v>2.3075311233039981</v>
      </c>
      <c r="U142" s="265">
        <v>2.4759608893506071</v>
      </c>
      <c r="V142" s="265">
        <v>2.4254443938254702</v>
      </c>
      <c r="W142" s="265">
        <v>2.424508321745698</v>
      </c>
      <c r="DA142" s="72" t="s">
        <v>775</v>
      </c>
    </row>
    <row r="143" spans="1:105" ht="12" customHeight="1" x14ac:dyDescent="0.25">
      <c r="A143" s="59" t="s">
        <v>33</v>
      </c>
      <c r="B143" s="233">
        <v>1.455457079472979E-2</v>
      </c>
      <c r="C143" s="233">
        <v>2.994202997426398E-2</v>
      </c>
      <c r="D143" s="233">
        <v>1.429343326626681E-2</v>
      </c>
      <c r="E143" s="233">
        <v>1.395140244068948E-2</v>
      </c>
      <c r="F143" s="233">
        <v>1.3199832502936749E-2</v>
      </c>
      <c r="G143" s="233">
        <v>1.259174898277418E-2</v>
      </c>
      <c r="H143" s="233">
        <v>1.2081297797730491E-2</v>
      </c>
      <c r="I143" s="233">
        <v>1.2169973949304641E-2</v>
      </c>
      <c r="J143" s="233">
        <v>1.2510226290709581E-2</v>
      </c>
      <c r="K143" s="233">
        <v>1.255954337429201E-2</v>
      </c>
      <c r="L143" s="233">
        <v>1.249874174575275E-2</v>
      </c>
      <c r="M143" s="233">
        <v>1.2907523365232369E-2</v>
      </c>
      <c r="N143" s="233">
        <v>0</v>
      </c>
      <c r="O143" s="233">
        <v>0</v>
      </c>
      <c r="P143" s="233">
        <v>0</v>
      </c>
      <c r="Q143" s="233">
        <v>0</v>
      </c>
      <c r="R143" s="233">
        <v>0</v>
      </c>
      <c r="S143" s="233">
        <v>7.4107413638263963E-3</v>
      </c>
      <c r="T143" s="233">
        <v>7.4268633229378402E-3</v>
      </c>
      <c r="U143" s="233">
        <v>7.8642663903623154E-3</v>
      </c>
      <c r="V143" s="233">
        <v>7.4855573793989466E-3</v>
      </c>
      <c r="W143" s="233">
        <v>8.8588522222796812E-3</v>
      </c>
      <c r="DA143" s="71" t="s">
        <v>776</v>
      </c>
    </row>
    <row r="144" spans="1:105" ht="12" customHeight="1" x14ac:dyDescent="0.25">
      <c r="A144" s="59" t="s">
        <v>160</v>
      </c>
      <c r="B144" s="233">
        <v>7.5606723043629379E-2</v>
      </c>
      <c r="C144" s="233">
        <v>5.1841410817079839E-2</v>
      </c>
      <c r="D144" s="233">
        <v>4.9501468771465773E-2</v>
      </c>
      <c r="E144" s="233">
        <v>3.6241857923001629E-2</v>
      </c>
      <c r="F144" s="233">
        <v>4.5729560466823978E-2</v>
      </c>
      <c r="G144" s="233">
        <v>4.3626701896138903E-2</v>
      </c>
      <c r="H144" s="233">
        <v>4.1859532441170119E-2</v>
      </c>
      <c r="I144" s="233">
        <v>4.2165754294013813E-2</v>
      </c>
      <c r="J144" s="233">
        <v>4.334367610785312E-2</v>
      </c>
      <c r="K144" s="233">
        <v>4.5071589490993977E-2</v>
      </c>
      <c r="L144" s="233">
        <v>5.6065218534994438E-2</v>
      </c>
      <c r="M144" s="233">
        <v>4.6317729157425873E-2</v>
      </c>
      <c r="N144" s="233">
        <v>4.6040748589343108E-2</v>
      </c>
      <c r="O144" s="233">
        <v>4.3567609729330513E-2</v>
      </c>
      <c r="P144" s="233">
        <v>4.4413293080741122E-2</v>
      </c>
      <c r="Q144" s="233">
        <v>3.3174399437996022E-2</v>
      </c>
      <c r="R144" s="233">
        <v>4.3813405796487487E-2</v>
      </c>
      <c r="S144" s="233">
        <v>4.8486475148656533E-2</v>
      </c>
      <c r="T144" s="233">
        <v>4.8776400285922311E-2</v>
      </c>
      <c r="U144" s="233">
        <v>6.0000027123820847E-2</v>
      </c>
      <c r="V144" s="233">
        <v>3.036199773945096E-2</v>
      </c>
      <c r="W144" s="233">
        <v>1.5724871504723899E-2</v>
      </c>
      <c r="DA144" s="71" t="s">
        <v>777</v>
      </c>
    </row>
    <row r="145" spans="1:105" ht="12" customHeight="1" x14ac:dyDescent="0.25">
      <c r="A145" s="59" t="s">
        <v>162</v>
      </c>
      <c r="B145" s="233">
        <v>1.8449436791418079</v>
      </c>
      <c r="C145" s="233">
        <v>1.860234689271949</v>
      </c>
      <c r="D145" s="233">
        <v>1.741771275697289</v>
      </c>
      <c r="E145" s="233">
        <v>1.785189338709591</v>
      </c>
      <c r="F145" s="233">
        <v>1.8430252049536091</v>
      </c>
      <c r="G145" s="233">
        <v>1.7753305310385059</v>
      </c>
      <c r="H145" s="233">
        <v>1.8129945151856111</v>
      </c>
      <c r="I145" s="233">
        <v>1.789225763609291</v>
      </c>
      <c r="J145" s="233">
        <v>1.7837058032983071</v>
      </c>
      <c r="K145" s="233">
        <v>1.647202719022423</v>
      </c>
      <c r="L145" s="233">
        <v>1.69343777043539</v>
      </c>
      <c r="M145" s="233">
        <v>1.9314750082273999</v>
      </c>
      <c r="N145" s="233">
        <v>1.9831364289345881</v>
      </c>
      <c r="O145" s="233">
        <v>1.825863986353226</v>
      </c>
      <c r="P145" s="233">
        <v>1.929779968076436</v>
      </c>
      <c r="Q145" s="233">
        <v>2.012040269827911</v>
      </c>
      <c r="R145" s="233">
        <v>1.9931955581451091</v>
      </c>
      <c r="S145" s="233">
        <v>2.1693095201751431</v>
      </c>
      <c r="T145" s="233">
        <v>2.251327859695138</v>
      </c>
      <c r="U145" s="233">
        <v>2.4080965958364242</v>
      </c>
      <c r="V145" s="233">
        <v>2.38759683870662</v>
      </c>
      <c r="W145" s="233">
        <v>2.399924598018695</v>
      </c>
      <c r="DA145" s="71" t="s">
        <v>778</v>
      </c>
    </row>
    <row r="146" spans="1:105" ht="12" customHeight="1" x14ac:dyDescent="0.25">
      <c r="A146" s="60" t="s">
        <v>631</v>
      </c>
      <c r="B146" s="265">
        <v>37.632912706267263</v>
      </c>
      <c r="C146" s="265">
        <v>41.677803003056283</v>
      </c>
      <c r="D146" s="265">
        <v>41.568968209569313</v>
      </c>
      <c r="E146" s="265">
        <v>42.333405503395888</v>
      </c>
      <c r="F146" s="265">
        <v>35.766270400340908</v>
      </c>
      <c r="G146" s="265">
        <v>36.71451284128166</v>
      </c>
      <c r="H146" s="265">
        <v>32.701325210981388</v>
      </c>
      <c r="I146" s="265">
        <v>32.126359511043667</v>
      </c>
      <c r="J146" s="265">
        <v>31.70335410249043</v>
      </c>
      <c r="K146" s="265">
        <v>32.761445013196628</v>
      </c>
      <c r="L146" s="265">
        <v>28.33065567902408</v>
      </c>
      <c r="M146" s="265">
        <v>30.224243229658882</v>
      </c>
      <c r="N146" s="265">
        <v>30.882044252180791</v>
      </c>
      <c r="O146" s="265">
        <v>30.030564905044091</v>
      </c>
      <c r="P146" s="265">
        <v>30.45201558149537</v>
      </c>
      <c r="Q146" s="265">
        <v>31.18395984095401</v>
      </c>
      <c r="R146" s="265">
        <v>30.631582149373379</v>
      </c>
      <c r="S146" s="265">
        <v>31.478647881825061</v>
      </c>
      <c r="T146" s="265">
        <v>29.012109065098539</v>
      </c>
      <c r="U146" s="265">
        <v>28.512262595881509</v>
      </c>
      <c r="V146" s="265">
        <v>30.680607827111761</v>
      </c>
      <c r="W146" s="265">
        <v>28.699433217363669</v>
      </c>
      <c r="DA146" s="72" t="s">
        <v>779</v>
      </c>
    </row>
    <row r="147" spans="1:105" ht="12" customHeight="1" x14ac:dyDescent="0.25">
      <c r="A147" s="64" t="s">
        <v>30</v>
      </c>
      <c r="B147" s="232">
        <v>2.6734444549576231</v>
      </c>
      <c r="C147" s="232">
        <v>2.8881709054170321</v>
      </c>
      <c r="D147" s="232">
        <v>1.8401723998619579</v>
      </c>
      <c r="E147" s="232">
        <v>1.468291665482742</v>
      </c>
      <c r="F147" s="232">
        <v>1.0142126770564479</v>
      </c>
      <c r="G147" s="232">
        <v>8.1363551310535742E-2</v>
      </c>
      <c r="H147" s="232">
        <v>9.3871822773323968E-2</v>
      </c>
      <c r="I147" s="232">
        <v>0.60195427784800648</v>
      </c>
      <c r="J147" s="232">
        <v>0.53136868535897552</v>
      </c>
      <c r="K147" s="232">
        <v>7.3357929405892475E-2</v>
      </c>
      <c r="L147" s="232">
        <v>9.5306200174853736E-2</v>
      </c>
      <c r="M147" s="232">
        <v>0.28789865193094061</v>
      </c>
      <c r="N147" s="232">
        <v>0.25562935419667671</v>
      </c>
      <c r="O147" s="232">
        <v>0.13773596927501369</v>
      </c>
      <c r="P147" s="232">
        <v>0.17325584277314421</v>
      </c>
      <c r="Q147" s="232">
        <v>0.20459354540102609</v>
      </c>
      <c r="R147" s="232">
        <v>0.16160445075691021</v>
      </c>
      <c r="S147" s="232">
        <v>0.2909517642212649</v>
      </c>
      <c r="T147" s="232">
        <v>0.71463306005863014</v>
      </c>
      <c r="U147" s="232">
        <v>1.470944102141158</v>
      </c>
      <c r="V147" s="232">
        <v>0.89111442521237083</v>
      </c>
      <c r="W147" s="232">
        <v>1.0041651106956411</v>
      </c>
      <c r="DA147" s="73" t="s">
        <v>780</v>
      </c>
    </row>
    <row r="148" spans="1:105" ht="12" customHeight="1" x14ac:dyDescent="0.25">
      <c r="A148" s="64" t="s">
        <v>32</v>
      </c>
      <c r="B148" s="232">
        <v>0</v>
      </c>
      <c r="C148" s="232">
        <v>0</v>
      </c>
      <c r="D148" s="232">
        <v>0</v>
      </c>
      <c r="E148" s="232">
        <v>0</v>
      </c>
      <c r="F148" s="232">
        <v>0</v>
      </c>
      <c r="G148" s="232">
        <v>0</v>
      </c>
      <c r="H148" s="232">
        <v>0</v>
      </c>
      <c r="I148" s="232">
        <v>0</v>
      </c>
      <c r="J148" s="232">
        <v>0</v>
      </c>
      <c r="K148" s="232">
        <v>0</v>
      </c>
      <c r="L148" s="232">
        <v>0</v>
      </c>
      <c r="M148" s="232">
        <v>0</v>
      </c>
      <c r="N148" s="232">
        <v>0</v>
      </c>
      <c r="O148" s="232">
        <v>0</v>
      </c>
      <c r="P148" s="232">
        <v>0</v>
      </c>
      <c r="Q148" s="232">
        <v>0</v>
      </c>
      <c r="R148" s="232">
        <v>0</v>
      </c>
      <c r="S148" s="232">
        <v>0</v>
      </c>
      <c r="T148" s="232">
        <v>0</v>
      </c>
      <c r="U148" s="232">
        <v>0</v>
      </c>
      <c r="V148" s="232">
        <v>0</v>
      </c>
      <c r="W148" s="232">
        <v>0</v>
      </c>
      <c r="DA148" s="73" t="s">
        <v>781</v>
      </c>
    </row>
    <row r="149" spans="1:105" ht="12" customHeight="1" x14ac:dyDescent="0.25">
      <c r="A149" s="64" t="s">
        <v>33</v>
      </c>
      <c r="B149" s="232">
        <v>2.5601027409381489E-2</v>
      </c>
      <c r="C149" s="232">
        <v>4.5146179691199183E-2</v>
      </c>
      <c r="D149" s="232">
        <v>2.1228436340385369E-2</v>
      </c>
      <c r="E149" s="232">
        <v>2.136652244423376E-2</v>
      </c>
      <c r="F149" s="232">
        <v>2.7747081524280841E-2</v>
      </c>
      <c r="G149" s="232">
        <v>2.676067006106932E-2</v>
      </c>
      <c r="H149" s="232">
        <v>2.944052577396945E-2</v>
      </c>
      <c r="I149" s="232">
        <v>2.9191626478227459E-2</v>
      </c>
      <c r="J149" s="232">
        <v>2.4879868678917481E-2</v>
      </c>
      <c r="K149" s="232">
        <v>2.2750000794212522E-2</v>
      </c>
      <c r="L149" s="232">
        <v>1.9485462306229769E-2</v>
      </c>
      <c r="M149" s="232">
        <v>2.1907410463379479E-2</v>
      </c>
      <c r="N149" s="232">
        <v>0</v>
      </c>
      <c r="O149" s="232">
        <v>0</v>
      </c>
      <c r="P149" s="232">
        <v>0</v>
      </c>
      <c r="Q149" s="232">
        <v>0</v>
      </c>
      <c r="R149" s="232">
        <v>0</v>
      </c>
      <c r="S149" s="232">
        <v>1.4035985949650319E-2</v>
      </c>
      <c r="T149" s="232">
        <v>1.5583291226006759E-2</v>
      </c>
      <c r="U149" s="232">
        <v>1.7796664868669831E-2</v>
      </c>
      <c r="V149" s="232">
        <v>1.50231434154104E-2</v>
      </c>
      <c r="W149" s="232">
        <v>1.9725854956727708E-2</v>
      </c>
      <c r="DA149" s="73" t="s">
        <v>782</v>
      </c>
    </row>
    <row r="150" spans="1:105" ht="12" customHeight="1" x14ac:dyDescent="0.25">
      <c r="A150" s="64" t="s">
        <v>160</v>
      </c>
      <c r="B150" s="232">
        <v>0.13551886946261529</v>
      </c>
      <c r="C150" s="232">
        <v>7.9652230174687089E-2</v>
      </c>
      <c r="D150" s="232">
        <v>7.4917089296685599E-2</v>
      </c>
      <c r="E150" s="232">
        <v>5.6559790665392871E-2</v>
      </c>
      <c r="F150" s="232">
        <v>9.7955151368864207E-2</v>
      </c>
      <c r="G150" s="232">
        <v>9.4481041389139139E-2</v>
      </c>
      <c r="H150" s="232">
        <v>0.1039459824391125</v>
      </c>
      <c r="I150" s="232">
        <v>0.1030646853179646</v>
      </c>
      <c r="J150" s="232">
        <v>8.7839534115477833E-2</v>
      </c>
      <c r="K150" s="232">
        <v>8.3193961193574584E-2</v>
      </c>
      <c r="L150" s="232">
        <v>8.9067508112943644E-2</v>
      </c>
      <c r="M150" s="232">
        <v>8.0108158319052353E-2</v>
      </c>
      <c r="N150" s="232">
        <v>7.9337682822165509E-2</v>
      </c>
      <c r="O150" s="232">
        <v>7.2046334282732202E-2</v>
      </c>
      <c r="P150" s="232">
        <v>7.8446313755992161E-2</v>
      </c>
      <c r="Q150" s="232">
        <v>5.7977444578393669E-2</v>
      </c>
      <c r="R150" s="232">
        <v>7.8523042179377403E-2</v>
      </c>
      <c r="S150" s="232">
        <v>9.3580043857298012E-2</v>
      </c>
      <c r="T150" s="232">
        <v>0.1042905275958923</v>
      </c>
      <c r="U150" s="232">
        <v>0.1383548995644262</v>
      </c>
      <c r="V150" s="232">
        <v>6.2093819675982598E-2</v>
      </c>
      <c r="W150" s="232">
        <v>3.568016439612056E-2</v>
      </c>
      <c r="DA150" s="73" t="s">
        <v>783</v>
      </c>
    </row>
    <row r="151" spans="1:105" ht="12" customHeight="1" x14ac:dyDescent="0.25">
      <c r="A151" s="64" t="s">
        <v>70</v>
      </c>
      <c r="B151" s="232">
        <v>0.28021473906010919</v>
      </c>
      <c r="C151" s="232">
        <v>0.22976328035831101</v>
      </c>
      <c r="D151" s="232">
        <v>0.16604599677480289</v>
      </c>
      <c r="E151" s="232">
        <v>0.13352629138910629</v>
      </c>
      <c r="F151" s="232">
        <v>0.21626243772593709</v>
      </c>
      <c r="G151" s="232">
        <v>0.20831494479166221</v>
      </c>
      <c r="H151" s="232">
        <v>0.22981557662702209</v>
      </c>
      <c r="I151" s="232">
        <v>9.1230040744986682E-2</v>
      </c>
      <c r="J151" s="232">
        <v>7.7745407898719171E-2</v>
      </c>
      <c r="K151" s="232">
        <v>7.1980030288543606E-2</v>
      </c>
      <c r="L151" s="232">
        <v>4.6330810118005911E-2</v>
      </c>
      <c r="M151" s="232">
        <v>5.2090284583467143E-2</v>
      </c>
      <c r="N151" s="232">
        <v>5.1602559916458172E-2</v>
      </c>
      <c r="O151" s="232">
        <v>4.7107503353734238E-2</v>
      </c>
      <c r="P151" s="232">
        <v>3.418730630392653E-2</v>
      </c>
      <c r="Q151" s="232">
        <v>5.0907390926409432E-2</v>
      </c>
      <c r="R151" s="232">
        <v>0.103552200179265</v>
      </c>
      <c r="S151" s="232">
        <v>0.22420485822812641</v>
      </c>
      <c r="T151" s="232">
        <v>0.1362837470811489</v>
      </c>
      <c r="U151" s="232">
        <v>0.17939241746695581</v>
      </c>
      <c r="V151" s="232">
        <v>0.18747190279925899</v>
      </c>
      <c r="W151" s="232">
        <v>0.15302082754748919</v>
      </c>
      <c r="DA151" s="73" t="s">
        <v>784</v>
      </c>
    </row>
    <row r="152" spans="1:105" ht="12" customHeight="1" x14ac:dyDescent="0.25">
      <c r="A152" s="64" t="s">
        <v>34</v>
      </c>
      <c r="B152" s="232">
        <v>0</v>
      </c>
      <c r="C152" s="232">
        <v>0</v>
      </c>
      <c r="D152" s="232">
        <v>0</v>
      </c>
      <c r="E152" s="232">
        <v>0</v>
      </c>
      <c r="F152" s="232">
        <v>0.36159253021464438</v>
      </c>
      <c r="G152" s="232">
        <v>0</v>
      </c>
      <c r="H152" s="232">
        <v>0</v>
      </c>
      <c r="I152" s="232">
        <v>0</v>
      </c>
      <c r="J152" s="232">
        <v>0</v>
      </c>
      <c r="K152" s="232">
        <v>0</v>
      </c>
      <c r="L152" s="232">
        <v>0</v>
      </c>
      <c r="M152" s="232">
        <v>0</v>
      </c>
      <c r="N152" s="232">
        <v>0</v>
      </c>
      <c r="O152" s="232">
        <v>0</v>
      </c>
      <c r="P152" s="232">
        <v>0</v>
      </c>
      <c r="Q152" s="232">
        <v>0</v>
      </c>
      <c r="R152" s="232">
        <v>0</v>
      </c>
      <c r="S152" s="232">
        <v>2.210521211535393E-2</v>
      </c>
      <c r="T152" s="232">
        <v>2.183291835036983E-2</v>
      </c>
      <c r="U152" s="232">
        <v>6.1755329216008781E-3</v>
      </c>
      <c r="V152" s="232">
        <v>5.4711316667665896E-3</v>
      </c>
      <c r="W152" s="232">
        <v>5.8631828687798664E-3</v>
      </c>
      <c r="DA152" s="73" t="s">
        <v>785</v>
      </c>
    </row>
    <row r="153" spans="1:105" ht="12" customHeight="1" x14ac:dyDescent="0.25">
      <c r="A153" s="64" t="s">
        <v>162</v>
      </c>
      <c r="B153" s="232">
        <v>3.237401116634536</v>
      </c>
      <c r="C153" s="232">
        <v>2.7980979374071691</v>
      </c>
      <c r="D153" s="232">
        <v>2.580643295115213</v>
      </c>
      <c r="E153" s="232">
        <v>2.727442910635149</v>
      </c>
      <c r="F153" s="232">
        <v>3.8648760654982062</v>
      </c>
      <c r="G153" s="232">
        <v>3.7639648192994</v>
      </c>
      <c r="H153" s="232">
        <v>4.4074142342709166</v>
      </c>
      <c r="I153" s="232">
        <v>4.2814334265684213</v>
      </c>
      <c r="J153" s="232">
        <v>3.5388450812585299</v>
      </c>
      <c r="K153" s="232">
        <v>2.976528355173762</v>
      </c>
      <c r="L153" s="232">
        <v>2.633716770765123</v>
      </c>
      <c r="M153" s="232">
        <v>3.2703378902956981</v>
      </c>
      <c r="N153" s="232">
        <v>3.3455210943303308</v>
      </c>
      <c r="O153" s="232">
        <v>2.9559060214976149</v>
      </c>
      <c r="P153" s="232">
        <v>3.3368862572987319</v>
      </c>
      <c r="Q153" s="232">
        <v>3.4424426440024138</v>
      </c>
      <c r="R153" s="232">
        <v>3.4971483699566619</v>
      </c>
      <c r="S153" s="232">
        <v>4.0988138777980101</v>
      </c>
      <c r="T153" s="232">
        <v>4.7124625142918068</v>
      </c>
      <c r="U153" s="232">
        <v>5.4435029676873006</v>
      </c>
      <c r="V153" s="232">
        <v>4.780277099435386</v>
      </c>
      <c r="W153" s="232">
        <v>5.3310331479337583</v>
      </c>
      <c r="DA153" s="73" t="s">
        <v>786</v>
      </c>
    </row>
    <row r="154" spans="1:105" ht="12" customHeight="1" x14ac:dyDescent="0.25">
      <c r="A154" s="64" t="s">
        <v>36</v>
      </c>
      <c r="B154" s="232">
        <v>22.882351727444401</v>
      </c>
      <c r="C154" s="232">
        <v>25.704694022982391</v>
      </c>
      <c r="D154" s="232">
        <v>27.363397843399561</v>
      </c>
      <c r="E154" s="232">
        <v>25.494235853420779</v>
      </c>
      <c r="F154" s="232">
        <v>17.6459784188716</v>
      </c>
      <c r="G154" s="232">
        <v>9.5668100104337963</v>
      </c>
      <c r="H154" s="232">
        <v>8.8815462708244297</v>
      </c>
      <c r="I154" s="232">
        <v>8.786230582637085</v>
      </c>
      <c r="J154" s="232">
        <v>11.53066752716772</v>
      </c>
      <c r="K154" s="232">
        <v>11.316137324930169</v>
      </c>
      <c r="L154" s="232">
        <v>9.7135221171016486</v>
      </c>
      <c r="M154" s="232">
        <v>10.423168418797781</v>
      </c>
      <c r="N154" s="232">
        <v>9.9996300931640825</v>
      </c>
      <c r="O154" s="232">
        <v>10.32736084914418</v>
      </c>
      <c r="P154" s="232">
        <v>12.67506187702163</v>
      </c>
      <c r="Q154" s="232">
        <v>12.97368103779573</v>
      </c>
      <c r="R154" s="232">
        <v>11.67386818536454</v>
      </c>
      <c r="S154" s="232">
        <v>13.57738681569313</v>
      </c>
      <c r="T154" s="232">
        <v>13.586230425874479</v>
      </c>
      <c r="U154" s="232">
        <v>12.76984279527858</v>
      </c>
      <c r="V154" s="232">
        <v>14.209126685077919</v>
      </c>
      <c r="W154" s="232">
        <v>12.262638956855939</v>
      </c>
      <c r="DA154" s="73" t="s">
        <v>787</v>
      </c>
    </row>
    <row r="155" spans="1:105" ht="12" customHeight="1" x14ac:dyDescent="0.25">
      <c r="A155" s="64" t="s">
        <v>73</v>
      </c>
      <c r="B155" s="232">
        <v>9.6936095914095508E-2</v>
      </c>
      <c r="C155" s="232">
        <v>4.4002653014018282E-2</v>
      </c>
      <c r="D155" s="232">
        <v>8.7316746823906336E-3</v>
      </c>
      <c r="E155" s="232">
        <v>0</v>
      </c>
      <c r="F155" s="232">
        <v>0</v>
      </c>
      <c r="G155" s="232">
        <v>0</v>
      </c>
      <c r="H155" s="232">
        <v>0</v>
      </c>
      <c r="I155" s="232">
        <v>0</v>
      </c>
      <c r="J155" s="232">
        <v>0</v>
      </c>
      <c r="K155" s="232">
        <v>0</v>
      </c>
      <c r="L155" s="232">
        <v>8.8435028759377664E-3</v>
      </c>
      <c r="M155" s="232">
        <v>0</v>
      </c>
      <c r="N155" s="232">
        <v>0</v>
      </c>
      <c r="O155" s="232">
        <v>0</v>
      </c>
      <c r="P155" s="232">
        <v>0</v>
      </c>
      <c r="Q155" s="232">
        <v>0</v>
      </c>
      <c r="R155" s="232">
        <v>8.1293473628919581E-3</v>
      </c>
      <c r="S155" s="232">
        <v>0</v>
      </c>
      <c r="T155" s="232">
        <v>0</v>
      </c>
      <c r="U155" s="232">
        <v>0</v>
      </c>
      <c r="V155" s="232">
        <v>0</v>
      </c>
      <c r="W155" s="232">
        <v>0</v>
      </c>
      <c r="DA155" s="73" t="s">
        <v>788</v>
      </c>
    </row>
    <row r="156" spans="1:105" ht="12" customHeight="1" x14ac:dyDescent="0.25">
      <c r="A156" s="64" t="s">
        <v>79</v>
      </c>
      <c r="B156" s="232">
        <v>8.3014446753845004</v>
      </c>
      <c r="C156" s="232">
        <v>9.8882757940114683</v>
      </c>
      <c r="D156" s="232">
        <v>9.513831474098307</v>
      </c>
      <c r="E156" s="232">
        <v>12.431982469358489</v>
      </c>
      <c r="F156" s="232">
        <v>12.53764603808092</v>
      </c>
      <c r="G156" s="232">
        <v>22.972817803996062</v>
      </c>
      <c r="H156" s="232">
        <v>18.955290798272621</v>
      </c>
      <c r="I156" s="232">
        <v>18.233254871448981</v>
      </c>
      <c r="J156" s="232">
        <v>15.912007998012079</v>
      </c>
      <c r="K156" s="232">
        <v>18.21749741141047</v>
      </c>
      <c r="L156" s="232">
        <v>15.72438330756934</v>
      </c>
      <c r="M156" s="232">
        <v>16.088732415268559</v>
      </c>
      <c r="N156" s="232">
        <v>17.150323467751079</v>
      </c>
      <c r="O156" s="232">
        <v>16.490408227490811</v>
      </c>
      <c r="P156" s="232">
        <v>14.154177984341951</v>
      </c>
      <c r="Q156" s="232">
        <v>14.45435777825003</v>
      </c>
      <c r="R156" s="232">
        <v>15.10875655357373</v>
      </c>
      <c r="S156" s="232">
        <v>13.157569323962219</v>
      </c>
      <c r="T156" s="232">
        <v>9.7207925806201967</v>
      </c>
      <c r="U156" s="232">
        <v>8.4862532159528179</v>
      </c>
      <c r="V156" s="232">
        <v>10.530029619828669</v>
      </c>
      <c r="W156" s="232">
        <v>9.8873059721092105</v>
      </c>
      <c r="DA156" s="73" t="s">
        <v>789</v>
      </c>
    </row>
    <row r="157" spans="1:105" ht="12" customHeight="1" x14ac:dyDescent="0.25">
      <c r="A157" s="61" t="s">
        <v>643</v>
      </c>
      <c r="B157" s="266">
        <v>3.9780317506055192</v>
      </c>
      <c r="C157" s="266">
        <v>4.0930359251150934</v>
      </c>
      <c r="D157" s="266">
        <v>3.70748125041397</v>
      </c>
      <c r="E157" s="266">
        <v>3.6963572753605809</v>
      </c>
      <c r="F157" s="266">
        <v>3.6785867036877078</v>
      </c>
      <c r="G157" s="266">
        <v>3.315038393532777</v>
      </c>
      <c r="H157" s="266">
        <v>3.296360388650843</v>
      </c>
      <c r="I157" s="266">
        <v>3.31095381399519</v>
      </c>
      <c r="J157" s="266">
        <v>2.8429210053962959</v>
      </c>
      <c r="K157" s="266">
        <v>2.909946620469023</v>
      </c>
      <c r="L157" s="266">
        <v>2.109634391200387</v>
      </c>
      <c r="M157" s="266">
        <v>2.4855320122126061</v>
      </c>
      <c r="N157" s="266">
        <v>2.5067443173810662</v>
      </c>
      <c r="O157" s="266">
        <v>2.371872006976973</v>
      </c>
      <c r="P157" s="266">
        <v>2.5712252434924778</v>
      </c>
      <c r="Q157" s="266">
        <v>2.6093358901452381</v>
      </c>
      <c r="R157" s="266">
        <v>2.627058879139764</v>
      </c>
      <c r="S157" s="266">
        <v>3.0002994515055188</v>
      </c>
      <c r="T157" s="266">
        <v>3.0387698084359211</v>
      </c>
      <c r="U157" s="266">
        <v>3.4502380711154168</v>
      </c>
      <c r="V157" s="266">
        <v>3.1860932045675798</v>
      </c>
      <c r="W157" s="266">
        <v>3.216753085985228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5">
        <f t="shared" ref="B162:W162" si="3">SUM(B$163:B$169)</f>
        <v>0</v>
      </c>
      <c r="C162" s="235">
        <f t="shared" si="3"/>
        <v>0</v>
      </c>
      <c r="D162" s="235">
        <f t="shared" si="3"/>
        <v>0</v>
      </c>
      <c r="E162" s="235">
        <f t="shared" si="3"/>
        <v>0</v>
      </c>
      <c r="F162" s="235">
        <f t="shared" si="3"/>
        <v>0</v>
      </c>
      <c r="G162" s="235">
        <f t="shared" si="3"/>
        <v>0</v>
      </c>
      <c r="H162" s="235">
        <f t="shared" si="3"/>
        <v>0</v>
      </c>
      <c r="I162" s="235">
        <f t="shared" si="3"/>
        <v>0</v>
      </c>
      <c r="J162" s="235">
        <f t="shared" si="3"/>
        <v>0</v>
      </c>
      <c r="K162" s="235">
        <f t="shared" si="3"/>
        <v>0</v>
      </c>
      <c r="L162" s="235">
        <f t="shared" si="3"/>
        <v>0</v>
      </c>
      <c r="M162" s="235">
        <f t="shared" si="3"/>
        <v>0</v>
      </c>
      <c r="N162" s="235">
        <f t="shared" si="3"/>
        <v>0</v>
      </c>
      <c r="O162" s="235">
        <f t="shared" si="3"/>
        <v>0</v>
      </c>
      <c r="P162" s="235">
        <f t="shared" si="3"/>
        <v>0</v>
      </c>
      <c r="Q162" s="235">
        <f t="shared" si="3"/>
        <v>0</v>
      </c>
      <c r="R162" s="235">
        <f t="shared" si="3"/>
        <v>0</v>
      </c>
      <c r="S162" s="235">
        <f t="shared" si="3"/>
        <v>0</v>
      </c>
      <c r="T162" s="235">
        <f t="shared" si="3"/>
        <v>0</v>
      </c>
      <c r="U162" s="235">
        <f t="shared" si="3"/>
        <v>0</v>
      </c>
      <c r="V162" s="235">
        <f t="shared" si="3"/>
        <v>0</v>
      </c>
      <c r="W162" s="235">
        <f t="shared" si="3"/>
        <v>0</v>
      </c>
      <c r="DA162" s="95"/>
    </row>
    <row r="163" spans="1:105" ht="12" customHeight="1" x14ac:dyDescent="0.25">
      <c r="A163" s="55" t="s">
        <v>92</v>
      </c>
      <c r="B163" s="302">
        <f t="shared" ref="B163:W163" si="4">IF(B$6=0,0,B$6/B$5)</f>
        <v>0</v>
      </c>
      <c r="C163" s="302">
        <f t="shared" si="4"/>
        <v>0</v>
      </c>
      <c r="D163" s="302">
        <f t="shared" si="4"/>
        <v>0</v>
      </c>
      <c r="E163" s="302">
        <f t="shared" si="4"/>
        <v>0</v>
      </c>
      <c r="F163" s="302">
        <f t="shared" si="4"/>
        <v>0</v>
      </c>
      <c r="G163" s="302">
        <f t="shared" si="4"/>
        <v>0</v>
      </c>
      <c r="H163" s="302">
        <f t="shared" si="4"/>
        <v>0</v>
      </c>
      <c r="I163" s="302">
        <f t="shared" si="4"/>
        <v>0</v>
      </c>
      <c r="J163" s="302">
        <f t="shared" si="4"/>
        <v>0</v>
      </c>
      <c r="K163" s="302">
        <f t="shared" si="4"/>
        <v>0</v>
      </c>
      <c r="L163" s="302">
        <f t="shared" si="4"/>
        <v>0</v>
      </c>
      <c r="M163" s="302">
        <f t="shared" si="4"/>
        <v>0</v>
      </c>
      <c r="N163" s="302">
        <f t="shared" si="4"/>
        <v>0</v>
      </c>
      <c r="O163" s="302">
        <f t="shared" si="4"/>
        <v>0</v>
      </c>
      <c r="P163" s="302">
        <f t="shared" si="4"/>
        <v>0</v>
      </c>
      <c r="Q163" s="302">
        <f t="shared" si="4"/>
        <v>0</v>
      </c>
      <c r="R163" s="302">
        <f t="shared" si="4"/>
        <v>0</v>
      </c>
      <c r="S163" s="302">
        <f t="shared" si="4"/>
        <v>0</v>
      </c>
      <c r="T163" s="302">
        <f t="shared" si="4"/>
        <v>0</v>
      </c>
      <c r="U163" s="302">
        <f t="shared" si="4"/>
        <v>0</v>
      </c>
      <c r="V163" s="302">
        <f t="shared" si="4"/>
        <v>0</v>
      </c>
      <c r="W163" s="302">
        <f t="shared" si="4"/>
        <v>0</v>
      </c>
      <c r="DA163" s="67"/>
    </row>
    <row r="164" spans="1:105" ht="12" customHeight="1" x14ac:dyDescent="0.25">
      <c r="A164" s="202" t="s">
        <v>93</v>
      </c>
      <c r="B164" s="236">
        <f t="shared" ref="B164:W164" si="5">IF(B$7=0,0,B$7/B$5)</f>
        <v>0</v>
      </c>
      <c r="C164" s="236">
        <f t="shared" si="5"/>
        <v>0</v>
      </c>
      <c r="D164" s="236">
        <f t="shared" si="5"/>
        <v>0</v>
      </c>
      <c r="E164" s="236">
        <f t="shared" si="5"/>
        <v>0</v>
      </c>
      <c r="F164" s="236">
        <f t="shared" si="5"/>
        <v>0</v>
      </c>
      <c r="G164" s="236">
        <f t="shared" si="5"/>
        <v>0</v>
      </c>
      <c r="H164" s="236">
        <f t="shared" si="5"/>
        <v>0</v>
      </c>
      <c r="I164" s="236">
        <f t="shared" si="5"/>
        <v>0</v>
      </c>
      <c r="J164" s="236">
        <f t="shared" si="5"/>
        <v>0</v>
      </c>
      <c r="K164" s="236">
        <f t="shared" si="5"/>
        <v>0</v>
      </c>
      <c r="L164" s="236">
        <f t="shared" si="5"/>
        <v>0</v>
      </c>
      <c r="M164" s="236">
        <f t="shared" si="5"/>
        <v>0</v>
      </c>
      <c r="N164" s="236">
        <f t="shared" si="5"/>
        <v>0</v>
      </c>
      <c r="O164" s="236">
        <f t="shared" si="5"/>
        <v>0</v>
      </c>
      <c r="P164" s="236">
        <f t="shared" si="5"/>
        <v>0</v>
      </c>
      <c r="Q164" s="236">
        <f t="shared" si="5"/>
        <v>0</v>
      </c>
      <c r="R164" s="236">
        <f t="shared" si="5"/>
        <v>0</v>
      </c>
      <c r="S164" s="236">
        <f t="shared" si="5"/>
        <v>0</v>
      </c>
      <c r="T164" s="236">
        <f t="shared" si="5"/>
        <v>0</v>
      </c>
      <c r="U164" s="236">
        <f t="shared" si="5"/>
        <v>0</v>
      </c>
      <c r="V164" s="236">
        <f t="shared" si="5"/>
        <v>0</v>
      </c>
      <c r="W164" s="236">
        <f t="shared" si="5"/>
        <v>0</v>
      </c>
      <c r="DA164" s="174"/>
    </row>
    <row r="165" spans="1:105" ht="12" customHeight="1" x14ac:dyDescent="0.25">
      <c r="A165" s="202" t="s">
        <v>94</v>
      </c>
      <c r="B165" s="236">
        <f t="shared" ref="B165:W165" si="6">IF(B$8=0,0,B$8/B$5)</f>
        <v>0</v>
      </c>
      <c r="C165" s="236">
        <f t="shared" si="6"/>
        <v>0</v>
      </c>
      <c r="D165" s="236">
        <f t="shared" si="6"/>
        <v>0</v>
      </c>
      <c r="E165" s="236">
        <f t="shared" si="6"/>
        <v>0</v>
      </c>
      <c r="F165" s="236">
        <f t="shared" si="6"/>
        <v>0</v>
      </c>
      <c r="G165" s="236">
        <f t="shared" si="6"/>
        <v>0</v>
      </c>
      <c r="H165" s="236">
        <f t="shared" si="6"/>
        <v>0</v>
      </c>
      <c r="I165" s="236">
        <f t="shared" si="6"/>
        <v>0</v>
      </c>
      <c r="J165" s="236">
        <f t="shared" si="6"/>
        <v>0</v>
      </c>
      <c r="K165" s="236">
        <f t="shared" si="6"/>
        <v>0</v>
      </c>
      <c r="L165" s="236">
        <f t="shared" si="6"/>
        <v>0</v>
      </c>
      <c r="M165" s="236">
        <f t="shared" si="6"/>
        <v>0</v>
      </c>
      <c r="N165" s="236">
        <f t="shared" si="6"/>
        <v>0</v>
      </c>
      <c r="O165" s="236">
        <f t="shared" si="6"/>
        <v>0</v>
      </c>
      <c r="P165" s="236">
        <f t="shared" si="6"/>
        <v>0</v>
      </c>
      <c r="Q165" s="236">
        <f t="shared" si="6"/>
        <v>0</v>
      </c>
      <c r="R165" s="236">
        <f t="shared" si="6"/>
        <v>0</v>
      </c>
      <c r="S165" s="236">
        <f t="shared" si="6"/>
        <v>0</v>
      </c>
      <c r="T165" s="236">
        <f t="shared" si="6"/>
        <v>0</v>
      </c>
      <c r="U165" s="236">
        <f t="shared" si="6"/>
        <v>0</v>
      </c>
      <c r="V165" s="236">
        <f t="shared" si="6"/>
        <v>0</v>
      </c>
      <c r="W165" s="236">
        <f t="shared" si="6"/>
        <v>0</v>
      </c>
      <c r="DA165" s="174"/>
    </row>
    <row r="166" spans="1:105" ht="12" customHeight="1" x14ac:dyDescent="0.25">
      <c r="A166" s="202" t="s">
        <v>95</v>
      </c>
      <c r="B166" s="236">
        <f t="shared" ref="B166:W166" si="7">IF(B$9=0,0,B$9/B$5)</f>
        <v>0</v>
      </c>
      <c r="C166" s="236">
        <f t="shared" si="7"/>
        <v>0</v>
      </c>
      <c r="D166" s="236">
        <f t="shared" si="7"/>
        <v>0</v>
      </c>
      <c r="E166" s="236">
        <f t="shared" si="7"/>
        <v>0</v>
      </c>
      <c r="F166" s="236">
        <f t="shared" si="7"/>
        <v>0</v>
      </c>
      <c r="G166" s="236">
        <f t="shared" si="7"/>
        <v>0</v>
      </c>
      <c r="H166" s="236">
        <f t="shared" si="7"/>
        <v>0</v>
      </c>
      <c r="I166" s="236">
        <f t="shared" si="7"/>
        <v>0</v>
      </c>
      <c r="J166" s="236">
        <f t="shared" si="7"/>
        <v>0</v>
      </c>
      <c r="K166" s="236">
        <f t="shared" si="7"/>
        <v>0</v>
      </c>
      <c r="L166" s="236">
        <f t="shared" si="7"/>
        <v>0</v>
      </c>
      <c r="M166" s="236">
        <f t="shared" si="7"/>
        <v>0</v>
      </c>
      <c r="N166" s="236">
        <f t="shared" si="7"/>
        <v>0</v>
      </c>
      <c r="O166" s="236">
        <f t="shared" si="7"/>
        <v>0</v>
      </c>
      <c r="P166" s="236">
        <f t="shared" si="7"/>
        <v>0</v>
      </c>
      <c r="Q166" s="236">
        <f t="shared" si="7"/>
        <v>0</v>
      </c>
      <c r="R166" s="236">
        <f t="shared" si="7"/>
        <v>0</v>
      </c>
      <c r="S166" s="236">
        <f t="shared" si="7"/>
        <v>0</v>
      </c>
      <c r="T166" s="236">
        <f t="shared" si="7"/>
        <v>0</v>
      </c>
      <c r="U166" s="236">
        <f t="shared" si="7"/>
        <v>0</v>
      </c>
      <c r="V166" s="236">
        <f t="shared" si="7"/>
        <v>0</v>
      </c>
      <c r="W166" s="236">
        <f t="shared" si="7"/>
        <v>0</v>
      </c>
      <c r="DA166" s="174"/>
    </row>
    <row r="167" spans="1:105" ht="12" customHeight="1" x14ac:dyDescent="0.25">
      <c r="A167" s="56" t="s">
        <v>96</v>
      </c>
      <c r="B167" s="303">
        <f t="shared" ref="B167:W167" si="8">IF(B$10=0,0,B$10/B$5)</f>
        <v>0</v>
      </c>
      <c r="C167" s="303">
        <f t="shared" si="8"/>
        <v>0</v>
      </c>
      <c r="D167" s="303">
        <f t="shared" si="8"/>
        <v>0</v>
      </c>
      <c r="E167" s="303">
        <f t="shared" si="8"/>
        <v>0</v>
      </c>
      <c r="F167" s="303">
        <f t="shared" si="8"/>
        <v>0</v>
      </c>
      <c r="G167" s="303">
        <f t="shared" si="8"/>
        <v>0</v>
      </c>
      <c r="H167" s="303">
        <f t="shared" si="8"/>
        <v>0</v>
      </c>
      <c r="I167" s="303">
        <f t="shared" si="8"/>
        <v>0</v>
      </c>
      <c r="J167" s="303">
        <f t="shared" si="8"/>
        <v>0</v>
      </c>
      <c r="K167" s="303">
        <f t="shared" si="8"/>
        <v>0</v>
      </c>
      <c r="L167" s="303">
        <f t="shared" si="8"/>
        <v>0</v>
      </c>
      <c r="M167" s="303">
        <f t="shared" si="8"/>
        <v>0</v>
      </c>
      <c r="N167" s="303">
        <f t="shared" si="8"/>
        <v>0</v>
      </c>
      <c r="O167" s="303">
        <f t="shared" si="8"/>
        <v>0</v>
      </c>
      <c r="P167" s="303">
        <f t="shared" si="8"/>
        <v>0</v>
      </c>
      <c r="Q167" s="303">
        <f t="shared" si="8"/>
        <v>0</v>
      </c>
      <c r="R167" s="303">
        <f t="shared" si="8"/>
        <v>0</v>
      </c>
      <c r="S167" s="303">
        <f t="shared" si="8"/>
        <v>0</v>
      </c>
      <c r="T167" s="303">
        <f t="shared" si="8"/>
        <v>0</v>
      </c>
      <c r="U167" s="303">
        <f t="shared" si="8"/>
        <v>0</v>
      </c>
      <c r="V167" s="303">
        <f t="shared" si="8"/>
        <v>0</v>
      </c>
      <c r="W167" s="303">
        <f t="shared" si="8"/>
        <v>0</v>
      </c>
      <c r="DA167" s="68"/>
    </row>
    <row r="168" spans="1:105" ht="12" customHeight="1" x14ac:dyDescent="0.25">
      <c r="A168" s="203" t="s">
        <v>487</v>
      </c>
      <c r="B168" s="304">
        <f t="shared" ref="B168:W168" si="9">IF(B$16=0,0,B$16/B$5)</f>
        <v>0</v>
      </c>
      <c r="C168" s="304">
        <f t="shared" si="9"/>
        <v>0</v>
      </c>
      <c r="D168" s="304">
        <f t="shared" si="9"/>
        <v>0</v>
      </c>
      <c r="E168" s="304">
        <f t="shared" si="9"/>
        <v>0</v>
      </c>
      <c r="F168" s="304">
        <f t="shared" si="9"/>
        <v>0</v>
      </c>
      <c r="G168" s="304">
        <f t="shared" si="9"/>
        <v>0</v>
      </c>
      <c r="H168" s="304">
        <f t="shared" si="9"/>
        <v>0</v>
      </c>
      <c r="I168" s="304">
        <f t="shared" si="9"/>
        <v>0</v>
      </c>
      <c r="J168" s="304">
        <f t="shared" si="9"/>
        <v>0</v>
      </c>
      <c r="K168" s="304">
        <f t="shared" si="9"/>
        <v>0</v>
      </c>
      <c r="L168" s="304">
        <f t="shared" si="9"/>
        <v>0</v>
      </c>
      <c r="M168" s="304">
        <f t="shared" si="9"/>
        <v>0</v>
      </c>
      <c r="N168" s="304">
        <f t="shared" si="9"/>
        <v>0</v>
      </c>
      <c r="O168" s="304">
        <f t="shared" si="9"/>
        <v>0</v>
      </c>
      <c r="P168" s="304">
        <f t="shared" si="9"/>
        <v>0</v>
      </c>
      <c r="Q168" s="304">
        <f t="shared" si="9"/>
        <v>0</v>
      </c>
      <c r="R168" s="304">
        <f t="shared" si="9"/>
        <v>0</v>
      </c>
      <c r="S168" s="304">
        <f t="shared" si="9"/>
        <v>0</v>
      </c>
      <c r="T168" s="304">
        <f t="shared" si="9"/>
        <v>0</v>
      </c>
      <c r="U168" s="304">
        <f t="shared" si="9"/>
        <v>0</v>
      </c>
      <c r="V168" s="304">
        <f t="shared" si="9"/>
        <v>0</v>
      </c>
      <c r="W168" s="304">
        <f t="shared" si="9"/>
        <v>0</v>
      </c>
      <c r="DA168" s="175"/>
    </row>
    <row r="169" spans="1:105" ht="12" customHeight="1" x14ac:dyDescent="0.25">
      <c r="A169" s="41" t="s">
        <v>499</v>
      </c>
      <c r="B169" s="238">
        <f t="shared" ref="B169:W169" si="10">IF(B$27=0,0,B$27/B$5)</f>
        <v>0</v>
      </c>
      <c r="C169" s="238">
        <f t="shared" si="10"/>
        <v>0</v>
      </c>
      <c r="D169" s="238">
        <f t="shared" si="10"/>
        <v>0</v>
      </c>
      <c r="E169" s="238">
        <f t="shared" si="10"/>
        <v>0</v>
      </c>
      <c r="F169" s="238">
        <f t="shared" si="10"/>
        <v>0</v>
      </c>
      <c r="G169" s="238">
        <f t="shared" si="10"/>
        <v>0</v>
      </c>
      <c r="H169" s="238">
        <f t="shared" si="10"/>
        <v>0</v>
      </c>
      <c r="I169" s="238">
        <f t="shared" si="10"/>
        <v>0</v>
      </c>
      <c r="J169" s="238">
        <f t="shared" si="10"/>
        <v>0</v>
      </c>
      <c r="K169" s="238">
        <f t="shared" si="10"/>
        <v>0</v>
      </c>
      <c r="L169" s="238">
        <f t="shared" si="10"/>
        <v>0</v>
      </c>
      <c r="M169" s="238">
        <f t="shared" si="10"/>
        <v>0</v>
      </c>
      <c r="N169" s="238">
        <f t="shared" si="10"/>
        <v>0</v>
      </c>
      <c r="O169" s="238">
        <f t="shared" si="10"/>
        <v>0</v>
      </c>
      <c r="P169" s="238">
        <f t="shared" si="10"/>
        <v>0</v>
      </c>
      <c r="Q169" s="238">
        <f t="shared" si="10"/>
        <v>0</v>
      </c>
      <c r="R169" s="238">
        <f t="shared" si="10"/>
        <v>0</v>
      </c>
      <c r="S169" s="238">
        <f t="shared" si="10"/>
        <v>0</v>
      </c>
      <c r="T169" s="238">
        <f t="shared" si="10"/>
        <v>0</v>
      </c>
      <c r="U169" s="238">
        <f t="shared" si="10"/>
        <v>0</v>
      </c>
      <c r="V169" s="238">
        <f t="shared" si="10"/>
        <v>0</v>
      </c>
      <c r="W169" s="238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5">
        <f t="shared" ref="B171:W171" si="11">SUM(B$172:B$177,B$179:B$180,B$182:B$184)</f>
        <v>1.0000000000000004</v>
      </c>
      <c r="C171" s="235">
        <f t="shared" si="11"/>
        <v>0.99999999999999967</v>
      </c>
      <c r="D171" s="235">
        <f t="shared" si="11"/>
        <v>1</v>
      </c>
      <c r="E171" s="235">
        <f t="shared" si="11"/>
        <v>1</v>
      </c>
      <c r="F171" s="235">
        <f t="shared" si="11"/>
        <v>1</v>
      </c>
      <c r="G171" s="235">
        <f t="shared" si="11"/>
        <v>1.0000000000000004</v>
      </c>
      <c r="H171" s="235">
        <f t="shared" si="11"/>
        <v>1.0000000000000002</v>
      </c>
      <c r="I171" s="235">
        <f t="shared" si="11"/>
        <v>0.99999999999999978</v>
      </c>
      <c r="J171" s="235">
        <f t="shared" si="11"/>
        <v>1.0000000000000002</v>
      </c>
      <c r="K171" s="235">
        <f t="shared" si="11"/>
        <v>0</v>
      </c>
      <c r="L171" s="235">
        <f t="shared" si="11"/>
        <v>0</v>
      </c>
      <c r="M171" s="235">
        <f t="shared" si="11"/>
        <v>0</v>
      </c>
      <c r="N171" s="235">
        <f t="shared" si="11"/>
        <v>0</v>
      </c>
      <c r="O171" s="235">
        <f t="shared" si="11"/>
        <v>0</v>
      </c>
      <c r="P171" s="235">
        <f t="shared" si="11"/>
        <v>0</v>
      </c>
      <c r="Q171" s="235">
        <f t="shared" si="11"/>
        <v>0</v>
      </c>
      <c r="R171" s="235">
        <f t="shared" si="11"/>
        <v>0</v>
      </c>
      <c r="S171" s="235">
        <f t="shared" si="11"/>
        <v>0</v>
      </c>
      <c r="T171" s="235">
        <f t="shared" si="11"/>
        <v>0</v>
      </c>
      <c r="U171" s="235">
        <f t="shared" si="11"/>
        <v>0</v>
      </c>
      <c r="V171" s="235">
        <f t="shared" si="11"/>
        <v>0</v>
      </c>
      <c r="W171" s="235">
        <f t="shared" si="11"/>
        <v>0</v>
      </c>
      <c r="DA171" s="95"/>
    </row>
    <row r="172" spans="1:105" ht="12" customHeight="1" x14ac:dyDescent="0.25">
      <c r="A172" s="55" t="s">
        <v>92</v>
      </c>
      <c r="B172" s="302">
        <f t="shared" ref="B172:W172" si="12">IF(B$35=0,0,B$35/B$34)</f>
        <v>9.7391481895886913E-4</v>
      </c>
      <c r="C172" s="302">
        <f t="shared" si="12"/>
        <v>9.7387460619827908E-4</v>
      </c>
      <c r="D172" s="302">
        <f t="shared" si="12"/>
        <v>9.7402506563389686E-4</v>
      </c>
      <c r="E172" s="302">
        <f t="shared" si="12"/>
        <v>9.7349135437292049E-4</v>
      </c>
      <c r="F172" s="302">
        <f t="shared" si="12"/>
        <v>9.729023951720111E-4</v>
      </c>
      <c r="G172" s="302">
        <f t="shared" si="12"/>
        <v>9.7191386755312746E-4</v>
      </c>
      <c r="H172" s="302">
        <f t="shared" si="12"/>
        <v>9.7208426035798085E-4</v>
      </c>
      <c r="I172" s="302">
        <f t="shared" si="12"/>
        <v>9.7177975464447699E-4</v>
      </c>
      <c r="J172" s="302">
        <f t="shared" si="12"/>
        <v>9.7310438034607443E-4</v>
      </c>
      <c r="K172" s="302">
        <f t="shared" si="12"/>
        <v>0</v>
      </c>
      <c r="L172" s="302">
        <f t="shared" si="12"/>
        <v>0</v>
      </c>
      <c r="M172" s="302">
        <f t="shared" si="12"/>
        <v>0</v>
      </c>
      <c r="N172" s="302">
        <f t="shared" si="12"/>
        <v>0</v>
      </c>
      <c r="O172" s="302">
        <f t="shared" si="12"/>
        <v>0</v>
      </c>
      <c r="P172" s="302">
        <f t="shared" si="12"/>
        <v>0</v>
      </c>
      <c r="Q172" s="302">
        <f t="shared" si="12"/>
        <v>0</v>
      </c>
      <c r="R172" s="302">
        <f t="shared" si="12"/>
        <v>0</v>
      </c>
      <c r="S172" s="302">
        <f t="shared" si="12"/>
        <v>0</v>
      </c>
      <c r="T172" s="302">
        <f t="shared" si="12"/>
        <v>0</v>
      </c>
      <c r="U172" s="302">
        <f t="shared" si="12"/>
        <v>0</v>
      </c>
      <c r="V172" s="302">
        <f t="shared" si="12"/>
        <v>0</v>
      </c>
      <c r="W172" s="302">
        <f t="shared" si="12"/>
        <v>0</v>
      </c>
      <c r="DA172" s="67"/>
    </row>
    <row r="173" spans="1:105" ht="12" customHeight="1" x14ac:dyDescent="0.25">
      <c r="A173" s="202" t="s">
        <v>93</v>
      </c>
      <c r="B173" s="236">
        <f t="shared" ref="B173:W173" si="13">IF(B$36=0,0,B$36/B$34)</f>
        <v>1.1744234032888411E-4</v>
      </c>
      <c r="C173" s="236">
        <f t="shared" si="13"/>
        <v>1.174374911566333E-4</v>
      </c>
      <c r="D173" s="236">
        <f t="shared" si="13"/>
        <v>1.174556347436283E-4</v>
      </c>
      <c r="E173" s="236">
        <f t="shared" si="13"/>
        <v>1.1739127562481341E-4</v>
      </c>
      <c r="F173" s="236">
        <f t="shared" si="13"/>
        <v>1.1732025427308274E-4</v>
      </c>
      <c r="G173" s="236">
        <f t="shared" si="13"/>
        <v>1.172010498059348E-4</v>
      </c>
      <c r="H173" s="236">
        <f t="shared" si="13"/>
        <v>1.1722159711601537E-4</v>
      </c>
      <c r="I173" s="236">
        <f t="shared" si="13"/>
        <v>1.1718487741225766E-4</v>
      </c>
      <c r="J173" s="236">
        <f t="shared" si="13"/>
        <v>1.1734461124054224E-4</v>
      </c>
      <c r="K173" s="236">
        <f t="shared" si="13"/>
        <v>0</v>
      </c>
      <c r="L173" s="236">
        <f t="shared" si="13"/>
        <v>0</v>
      </c>
      <c r="M173" s="236">
        <f t="shared" si="13"/>
        <v>0</v>
      </c>
      <c r="N173" s="236">
        <f t="shared" si="13"/>
        <v>0</v>
      </c>
      <c r="O173" s="236">
        <f t="shared" si="13"/>
        <v>0</v>
      </c>
      <c r="P173" s="236">
        <f t="shared" si="13"/>
        <v>0</v>
      </c>
      <c r="Q173" s="236">
        <f t="shared" si="13"/>
        <v>0</v>
      </c>
      <c r="R173" s="236">
        <f t="shared" si="13"/>
        <v>0</v>
      </c>
      <c r="S173" s="236">
        <f t="shared" si="13"/>
        <v>0</v>
      </c>
      <c r="T173" s="236">
        <f t="shared" si="13"/>
        <v>0</v>
      </c>
      <c r="U173" s="236">
        <f t="shared" si="13"/>
        <v>0</v>
      </c>
      <c r="V173" s="236">
        <f t="shared" si="13"/>
        <v>0</v>
      </c>
      <c r="W173" s="236">
        <f t="shared" si="13"/>
        <v>0</v>
      </c>
      <c r="DA173" s="174"/>
    </row>
    <row r="174" spans="1:105" ht="12" customHeight="1" x14ac:dyDescent="0.25">
      <c r="A174" s="202" t="s">
        <v>94</v>
      </c>
      <c r="B174" s="236">
        <f t="shared" ref="B174:W174" si="14">IF(B$37=0,0,B$37/B$34)</f>
        <v>1.8871270722761874E-2</v>
      </c>
      <c r="C174" s="236">
        <f t="shared" si="14"/>
        <v>1.8870491531525813E-2</v>
      </c>
      <c r="D174" s="236">
        <f t="shared" si="14"/>
        <v>1.8873406941258841E-2</v>
      </c>
      <c r="E174" s="236">
        <f t="shared" si="14"/>
        <v>1.8863065369801452E-2</v>
      </c>
      <c r="F174" s="236">
        <f t="shared" si="14"/>
        <v>1.8851653274709911E-2</v>
      </c>
      <c r="G174" s="236">
        <f t="shared" si="14"/>
        <v>1.8832498855915022E-2</v>
      </c>
      <c r="H174" s="236">
        <f t="shared" si="14"/>
        <v>1.8835800508879955E-2</v>
      </c>
      <c r="I174" s="236">
        <f t="shared" si="14"/>
        <v>1.8829900188190411E-2</v>
      </c>
      <c r="J174" s="236">
        <f t="shared" si="14"/>
        <v>1.8855567084036486E-2</v>
      </c>
      <c r="K174" s="236">
        <f t="shared" si="14"/>
        <v>0</v>
      </c>
      <c r="L174" s="236">
        <f t="shared" si="14"/>
        <v>0</v>
      </c>
      <c r="M174" s="236">
        <f t="shared" si="14"/>
        <v>0</v>
      </c>
      <c r="N174" s="236">
        <f t="shared" si="14"/>
        <v>0</v>
      </c>
      <c r="O174" s="236">
        <f t="shared" si="14"/>
        <v>0</v>
      </c>
      <c r="P174" s="236">
        <f t="shared" si="14"/>
        <v>0</v>
      </c>
      <c r="Q174" s="236">
        <f t="shared" si="14"/>
        <v>0</v>
      </c>
      <c r="R174" s="236">
        <f t="shared" si="14"/>
        <v>0</v>
      </c>
      <c r="S174" s="236">
        <f t="shared" si="14"/>
        <v>0</v>
      </c>
      <c r="T174" s="236">
        <f t="shared" si="14"/>
        <v>0</v>
      </c>
      <c r="U174" s="236">
        <f t="shared" si="14"/>
        <v>0</v>
      </c>
      <c r="V174" s="236">
        <f t="shared" si="14"/>
        <v>0</v>
      </c>
      <c r="W174" s="236">
        <f t="shared" si="14"/>
        <v>0</v>
      </c>
      <c r="DA174" s="174"/>
    </row>
    <row r="175" spans="1:105" ht="12" customHeight="1" x14ac:dyDescent="0.25">
      <c r="A175" s="202" t="s">
        <v>95</v>
      </c>
      <c r="B175" s="236">
        <f t="shared" ref="B175:W175" si="15">IF(B$38=0,0,B$38/B$34)</f>
        <v>3.220161875286584E-4</v>
      </c>
      <c r="C175" s="236">
        <f t="shared" si="15"/>
        <v>3.2200289154054614E-4</v>
      </c>
      <c r="D175" s="236">
        <f t="shared" si="15"/>
        <v>3.2205263960155957E-4</v>
      </c>
      <c r="E175" s="236">
        <f t="shared" si="15"/>
        <v>3.2187617276672434E-4</v>
      </c>
      <c r="F175" s="236">
        <f t="shared" si="15"/>
        <v>3.2168143869676786E-4</v>
      </c>
      <c r="G175" s="236">
        <f t="shared" si="15"/>
        <v>3.213545909181911E-4</v>
      </c>
      <c r="H175" s="236">
        <f t="shared" si="15"/>
        <v>3.2141092976870772E-4</v>
      </c>
      <c r="I175" s="236">
        <f t="shared" si="15"/>
        <v>3.2131024768950074E-4</v>
      </c>
      <c r="J175" s="236">
        <f t="shared" si="15"/>
        <v>3.2174822328041229E-4</v>
      </c>
      <c r="K175" s="236">
        <f t="shared" si="15"/>
        <v>0</v>
      </c>
      <c r="L175" s="236">
        <f t="shared" si="15"/>
        <v>0</v>
      </c>
      <c r="M175" s="236">
        <f t="shared" si="15"/>
        <v>0</v>
      </c>
      <c r="N175" s="236">
        <f t="shared" si="15"/>
        <v>0</v>
      </c>
      <c r="O175" s="236">
        <f t="shared" si="15"/>
        <v>0</v>
      </c>
      <c r="P175" s="236">
        <f t="shared" si="15"/>
        <v>0</v>
      </c>
      <c r="Q175" s="236">
        <f t="shared" si="15"/>
        <v>0</v>
      </c>
      <c r="R175" s="236">
        <f t="shared" si="15"/>
        <v>0</v>
      </c>
      <c r="S175" s="236">
        <f t="shared" si="15"/>
        <v>0</v>
      </c>
      <c r="T175" s="236">
        <f t="shared" si="15"/>
        <v>0</v>
      </c>
      <c r="U175" s="236">
        <f t="shared" si="15"/>
        <v>0</v>
      </c>
      <c r="V175" s="236">
        <f t="shared" si="15"/>
        <v>0</v>
      </c>
      <c r="W175" s="236">
        <f t="shared" si="15"/>
        <v>0</v>
      </c>
      <c r="DA175" s="174"/>
    </row>
    <row r="176" spans="1:105" ht="12" customHeight="1" x14ac:dyDescent="0.25">
      <c r="A176" s="56" t="s">
        <v>96</v>
      </c>
      <c r="B176" s="303">
        <f t="shared" ref="B176:W176" si="16">IF(B$39=0,0,B$39/B$34)</f>
        <v>2.6775413983315083E-3</v>
      </c>
      <c r="C176" s="303">
        <f t="shared" si="16"/>
        <v>2.6707590242091715E-3</v>
      </c>
      <c r="D176" s="303">
        <f t="shared" si="16"/>
        <v>2.6636314375403755E-3</v>
      </c>
      <c r="E176" s="303">
        <f t="shared" si="16"/>
        <v>2.6524435144709372E-3</v>
      </c>
      <c r="F176" s="303">
        <f t="shared" si="16"/>
        <v>2.6575718289698689E-3</v>
      </c>
      <c r="G176" s="303">
        <f t="shared" si="16"/>
        <v>2.6551831611766313E-3</v>
      </c>
      <c r="H176" s="303">
        <f t="shared" si="16"/>
        <v>2.6628264611112617E-3</v>
      </c>
      <c r="I176" s="303">
        <f t="shared" si="16"/>
        <v>2.6616525686794217E-3</v>
      </c>
      <c r="J176" s="303">
        <f t="shared" si="16"/>
        <v>2.646339431122103E-3</v>
      </c>
      <c r="K176" s="303">
        <f t="shared" si="16"/>
        <v>0</v>
      </c>
      <c r="L176" s="303">
        <f t="shared" si="16"/>
        <v>0</v>
      </c>
      <c r="M176" s="303">
        <f t="shared" si="16"/>
        <v>0</v>
      </c>
      <c r="N176" s="303">
        <f t="shared" si="16"/>
        <v>0</v>
      </c>
      <c r="O176" s="303">
        <f t="shared" si="16"/>
        <v>0</v>
      </c>
      <c r="P176" s="303">
        <f t="shared" si="16"/>
        <v>0</v>
      </c>
      <c r="Q176" s="303">
        <f t="shared" si="16"/>
        <v>0</v>
      </c>
      <c r="R176" s="303">
        <f t="shared" si="16"/>
        <v>0</v>
      </c>
      <c r="S176" s="303">
        <f t="shared" si="16"/>
        <v>0</v>
      </c>
      <c r="T176" s="303">
        <f t="shared" si="16"/>
        <v>0</v>
      </c>
      <c r="U176" s="303">
        <f t="shared" si="16"/>
        <v>0</v>
      </c>
      <c r="V176" s="303">
        <f t="shared" si="16"/>
        <v>0</v>
      </c>
      <c r="W176" s="303">
        <f t="shared" si="16"/>
        <v>0</v>
      </c>
      <c r="DA176" s="68"/>
    </row>
    <row r="177" spans="1:105" ht="12" customHeight="1" x14ac:dyDescent="0.25">
      <c r="A177" s="203" t="s">
        <v>517</v>
      </c>
      <c r="B177" s="304">
        <f t="shared" ref="B177:W177" si="17">IF(B$45=0,0,B$45/B$34)</f>
        <v>0.8344568682263247</v>
      </c>
      <c r="C177" s="304">
        <f t="shared" si="17"/>
        <v>0.83138424903977082</v>
      </c>
      <c r="D177" s="304">
        <f t="shared" si="17"/>
        <v>0.82764712285689279</v>
      </c>
      <c r="E177" s="304">
        <f t="shared" si="17"/>
        <v>0.82747620751616113</v>
      </c>
      <c r="F177" s="304">
        <f t="shared" si="17"/>
        <v>0.83508242705551405</v>
      </c>
      <c r="G177" s="304">
        <f t="shared" si="17"/>
        <v>0.83062301174544217</v>
      </c>
      <c r="H177" s="304">
        <f t="shared" si="17"/>
        <v>0.83527265323917865</v>
      </c>
      <c r="I177" s="304">
        <f t="shared" si="17"/>
        <v>0.83576947495830156</v>
      </c>
      <c r="J177" s="304">
        <f t="shared" si="17"/>
        <v>0.83323441068051518</v>
      </c>
      <c r="K177" s="304">
        <f t="shared" si="17"/>
        <v>0</v>
      </c>
      <c r="L177" s="304">
        <f t="shared" si="17"/>
        <v>0</v>
      </c>
      <c r="M177" s="304">
        <f t="shared" si="17"/>
        <v>0</v>
      </c>
      <c r="N177" s="304">
        <f t="shared" si="17"/>
        <v>0</v>
      </c>
      <c r="O177" s="304">
        <f t="shared" si="17"/>
        <v>0</v>
      </c>
      <c r="P177" s="304">
        <f t="shared" si="17"/>
        <v>0</v>
      </c>
      <c r="Q177" s="304">
        <f t="shared" si="17"/>
        <v>0</v>
      </c>
      <c r="R177" s="304">
        <f t="shared" si="17"/>
        <v>0</v>
      </c>
      <c r="S177" s="304">
        <f t="shared" si="17"/>
        <v>0</v>
      </c>
      <c r="T177" s="304">
        <f t="shared" si="17"/>
        <v>0</v>
      </c>
      <c r="U177" s="304">
        <f t="shared" si="17"/>
        <v>0</v>
      </c>
      <c r="V177" s="304">
        <f t="shared" si="17"/>
        <v>0</v>
      </c>
      <c r="W177" s="304">
        <f t="shared" si="17"/>
        <v>0</v>
      </c>
      <c r="DA177" s="175"/>
    </row>
    <row r="178" spans="1:105" ht="12" customHeight="1" x14ac:dyDescent="0.25">
      <c r="A178" s="203" t="s">
        <v>519</v>
      </c>
      <c r="B178" s="304">
        <f t="shared" ref="B178:W178" si="18">IF(B$46=0,0,B$46/B$34)</f>
        <v>9.0285249306603768E-2</v>
      </c>
      <c r="C178" s="304">
        <f t="shared" si="18"/>
        <v>9.0053208850986305E-2</v>
      </c>
      <c r="D178" s="304">
        <f t="shared" si="18"/>
        <v>8.9936851564698189E-2</v>
      </c>
      <c r="E178" s="304">
        <f t="shared" si="18"/>
        <v>8.9619242835896451E-2</v>
      </c>
      <c r="F178" s="304">
        <f t="shared" si="18"/>
        <v>8.9727106261942635E-2</v>
      </c>
      <c r="G178" s="304">
        <f t="shared" si="18"/>
        <v>8.9666418874409459E-2</v>
      </c>
      <c r="H178" s="304">
        <f t="shared" si="18"/>
        <v>8.9936450004706181E-2</v>
      </c>
      <c r="I178" s="304">
        <f t="shared" si="18"/>
        <v>9.0095772275643735E-2</v>
      </c>
      <c r="J178" s="304">
        <f t="shared" si="18"/>
        <v>8.9576742090388434E-2</v>
      </c>
      <c r="K178" s="304">
        <f t="shared" si="18"/>
        <v>0</v>
      </c>
      <c r="L178" s="304">
        <f t="shared" si="18"/>
        <v>0</v>
      </c>
      <c r="M178" s="304">
        <f t="shared" si="18"/>
        <v>0</v>
      </c>
      <c r="N178" s="304">
        <f t="shared" si="18"/>
        <v>0</v>
      </c>
      <c r="O178" s="304">
        <f t="shared" si="18"/>
        <v>0</v>
      </c>
      <c r="P178" s="304">
        <f t="shared" si="18"/>
        <v>0</v>
      </c>
      <c r="Q178" s="304">
        <f t="shared" si="18"/>
        <v>0</v>
      </c>
      <c r="R178" s="304">
        <f t="shared" si="18"/>
        <v>0</v>
      </c>
      <c r="S178" s="304">
        <f t="shared" si="18"/>
        <v>0</v>
      </c>
      <c r="T178" s="304">
        <f t="shared" si="18"/>
        <v>0</v>
      </c>
      <c r="U178" s="304">
        <f t="shared" si="18"/>
        <v>0</v>
      </c>
      <c r="V178" s="304">
        <f t="shared" si="18"/>
        <v>0</v>
      </c>
      <c r="W178" s="304">
        <f t="shared" si="18"/>
        <v>0</v>
      </c>
      <c r="DA178" s="175"/>
    </row>
    <row r="179" spans="1:105" ht="12" customHeight="1" x14ac:dyDescent="0.25">
      <c r="A179" s="62" t="s">
        <v>521</v>
      </c>
      <c r="B179" s="305">
        <f t="shared" ref="B179:W179" si="19">IF(B$47=0,0,B$47/B$34)</f>
        <v>3.1158742185578157E-2</v>
      </c>
      <c r="C179" s="305">
        <f t="shared" si="19"/>
        <v>3.050029618167209E-2</v>
      </c>
      <c r="D179" s="305">
        <f t="shared" si="19"/>
        <v>3.0671591533114804E-2</v>
      </c>
      <c r="E179" s="305">
        <f t="shared" si="19"/>
        <v>3.0675269637233684E-2</v>
      </c>
      <c r="F179" s="305">
        <f t="shared" si="19"/>
        <v>3.1664221126821913E-2</v>
      </c>
      <c r="G179" s="305">
        <f t="shared" si="19"/>
        <v>3.3002551980090451E-2</v>
      </c>
      <c r="H179" s="305">
        <f t="shared" si="19"/>
        <v>3.3561353737408844E-2</v>
      </c>
      <c r="I179" s="305">
        <f t="shared" si="19"/>
        <v>3.2652653873346621E-2</v>
      </c>
      <c r="J179" s="305">
        <f t="shared" si="19"/>
        <v>3.5646875016792513E-2</v>
      </c>
      <c r="K179" s="305">
        <f t="shared" si="19"/>
        <v>0</v>
      </c>
      <c r="L179" s="305">
        <f t="shared" si="19"/>
        <v>0</v>
      </c>
      <c r="M179" s="305">
        <f t="shared" si="19"/>
        <v>0</v>
      </c>
      <c r="N179" s="305">
        <f t="shared" si="19"/>
        <v>0</v>
      </c>
      <c r="O179" s="305">
        <f t="shared" si="19"/>
        <v>0</v>
      </c>
      <c r="P179" s="305">
        <f t="shared" si="19"/>
        <v>0</v>
      </c>
      <c r="Q179" s="305">
        <f t="shared" si="19"/>
        <v>0</v>
      </c>
      <c r="R179" s="305">
        <f t="shared" si="19"/>
        <v>0</v>
      </c>
      <c r="S179" s="305">
        <f t="shared" si="19"/>
        <v>0</v>
      </c>
      <c r="T179" s="305">
        <f t="shared" si="19"/>
        <v>0</v>
      </c>
      <c r="U179" s="305">
        <f t="shared" si="19"/>
        <v>0</v>
      </c>
      <c r="V179" s="305">
        <f t="shared" si="19"/>
        <v>0</v>
      </c>
      <c r="W179" s="305">
        <f t="shared" si="19"/>
        <v>0</v>
      </c>
      <c r="DA179" s="72"/>
    </row>
    <row r="180" spans="1:105" ht="12" customHeight="1" x14ac:dyDescent="0.25">
      <c r="A180" s="62" t="s">
        <v>527</v>
      </c>
      <c r="B180" s="305">
        <f t="shared" ref="B180:W180" si="20">IF(B$52=0,0,B$52/B$34)</f>
        <v>5.9126507121025601E-2</v>
      </c>
      <c r="C180" s="305">
        <f t="shared" si="20"/>
        <v>5.9552912669314208E-2</v>
      </c>
      <c r="D180" s="305">
        <f t="shared" si="20"/>
        <v>5.9265260031583389E-2</v>
      </c>
      <c r="E180" s="305">
        <f t="shared" si="20"/>
        <v>5.8943973198662798E-2</v>
      </c>
      <c r="F180" s="305">
        <f t="shared" si="20"/>
        <v>5.8062885135120715E-2</v>
      </c>
      <c r="G180" s="305">
        <f t="shared" si="20"/>
        <v>5.666386689431898E-2</v>
      </c>
      <c r="H180" s="305">
        <f t="shared" si="20"/>
        <v>5.637509626729735E-2</v>
      </c>
      <c r="I180" s="305">
        <f t="shared" si="20"/>
        <v>5.7443118402297107E-2</v>
      </c>
      <c r="J180" s="305">
        <f t="shared" si="20"/>
        <v>5.392986707359592E-2</v>
      </c>
      <c r="K180" s="305">
        <f t="shared" si="20"/>
        <v>0</v>
      </c>
      <c r="L180" s="305">
        <f t="shared" si="20"/>
        <v>0</v>
      </c>
      <c r="M180" s="305">
        <f t="shared" si="20"/>
        <v>0</v>
      </c>
      <c r="N180" s="305">
        <f t="shared" si="20"/>
        <v>0</v>
      </c>
      <c r="O180" s="305">
        <f t="shared" si="20"/>
        <v>0</v>
      </c>
      <c r="P180" s="305">
        <f t="shared" si="20"/>
        <v>0</v>
      </c>
      <c r="Q180" s="305">
        <f t="shared" si="20"/>
        <v>0</v>
      </c>
      <c r="R180" s="305">
        <f t="shared" si="20"/>
        <v>0</v>
      </c>
      <c r="S180" s="305">
        <f t="shared" si="20"/>
        <v>0</v>
      </c>
      <c r="T180" s="305">
        <f t="shared" si="20"/>
        <v>0</v>
      </c>
      <c r="U180" s="305">
        <f t="shared" si="20"/>
        <v>0</v>
      </c>
      <c r="V180" s="305">
        <f t="shared" si="20"/>
        <v>0</v>
      </c>
      <c r="W180" s="305">
        <f t="shared" si="20"/>
        <v>0</v>
      </c>
      <c r="DA180" s="72"/>
    </row>
    <row r="181" spans="1:105" ht="12" customHeight="1" x14ac:dyDescent="0.25">
      <c r="A181" s="203" t="s">
        <v>529</v>
      </c>
      <c r="B181" s="304">
        <f t="shared" ref="B181:W181" si="21">IF(B$53=0,0,B$53/B$34)</f>
        <v>5.2295696999162047E-2</v>
      </c>
      <c r="C181" s="304">
        <f t="shared" si="21"/>
        <v>5.5607976564612159E-2</v>
      </c>
      <c r="D181" s="304">
        <f t="shared" si="21"/>
        <v>5.9465453859630736E-2</v>
      </c>
      <c r="E181" s="304">
        <f t="shared" si="21"/>
        <v>5.9976281960905514E-2</v>
      </c>
      <c r="F181" s="304">
        <f t="shared" si="21"/>
        <v>5.2269337490721837E-2</v>
      </c>
      <c r="G181" s="304">
        <f t="shared" si="21"/>
        <v>5.6812417854779799E-2</v>
      </c>
      <c r="H181" s="304">
        <f t="shared" si="21"/>
        <v>5.1881552998881378E-2</v>
      </c>
      <c r="I181" s="304">
        <f t="shared" si="21"/>
        <v>5.1232925129438445E-2</v>
      </c>
      <c r="J181" s="304">
        <f t="shared" si="21"/>
        <v>5.4274743499070924E-2</v>
      </c>
      <c r="K181" s="304">
        <f t="shared" si="21"/>
        <v>0</v>
      </c>
      <c r="L181" s="304">
        <f t="shared" si="21"/>
        <v>0</v>
      </c>
      <c r="M181" s="304">
        <f t="shared" si="21"/>
        <v>0</v>
      </c>
      <c r="N181" s="304">
        <f t="shared" si="21"/>
        <v>0</v>
      </c>
      <c r="O181" s="304">
        <f t="shared" si="21"/>
        <v>0</v>
      </c>
      <c r="P181" s="304">
        <f t="shared" si="21"/>
        <v>0</v>
      </c>
      <c r="Q181" s="304">
        <f t="shared" si="21"/>
        <v>0</v>
      </c>
      <c r="R181" s="304">
        <f t="shared" si="21"/>
        <v>0</v>
      </c>
      <c r="S181" s="304">
        <f t="shared" si="21"/>
        <v>0</v>
      </c>
      <c r="T181" s="304">
        <f t="shared" si="21"/>
        <v>0</v>
      </c>
      <c r="U181" s="304">
        <f t="shared" si="21"/>
        <v>0</v>
      </c>
      <c r="V181" s="304">
        <f t="shared" si="21"/>
        <v>0</v>
      </c>
      <c r="W181" s="304">
        <f t="shared" si="21"/>
        <v>0</v>
      </c>
      <c r="DA181" s="175"/>
    </row>
    <row r="182" spans="1:105" ht="12" customHeight="1" x14ac:dyDescent="0.25">
      <c r="A182" s="62" t="s">
        <v>530</v>
      </c>
      <c r="B182" s="305">
        <f t="shared" ref="B182:W182" si="22">IF(B$54=0,0,B$54/B$34)</f>
        <v>3.9834430574912753E-3</v>
      </c>
      <c r="C182" s="305">
        <f t="shared" si="22"/>
        <v>3.9227142430695236E-3</v>
      </c>
      <c r="D182" s="305">
        <f t="shared" si="22"/>
        <v>3.9881681690945693E-3</v>
      </c>
      <c r="E182" s="305">
        <f t="shared" si="22"/>
        <v>4.0351958072069663E-3</v>
      </c>
      <c r="F182" s="305">
        <f t="shared" si="22"/>
        <v>4.1335295055820375E-3</v>
      </c>
      <c r="G182" s="305">
        <f t="shared" si="22"/>
        <v>4.2972154887253684E-3</v>
      </c>
      <c r="H182" s="305">
        <f t="shared" si="22"/>
        <v>4.3614790655509732E-3</v>
      </c>
      <c r="I182" s="305">
        <f t="shared" si="22"/>
        <v>4.3165773643557099E-3</v>
      </c>
      <c r="J182" s="305">
        <f t="shared" si="22"/>
        <v>4.7105248788529295E-3</v>
      </c>
      <c r="K182" s="305">
        <f t="shared" si="22"/>
        <v>0</v>
      </c>
      <c r="L182" s="305">
        <f t="shared" si="22"/>
        <v>0</v>
      </c>
      <c r="M182" s="305">
        <f t="shared" si="22"/>
        <v>0</v>
      </c>
      <c r="N182" s="305">
        <f t="shared" si="22"/>
        <v>0</v>
      </c>
      <c r="O182" s="305">
        <f t="shared" si="22"/>
        <v>0</v>
      </c>
      <c r="P182" s="305">
        <f t="shared" si="22"/>
        <v>0</v>
      </c>
      <c r="Q182" s="305">
        <f t="shared" si="22"/>
        <v>0</v>
      </c>
      <c r="R182" s="305">
        <f t="shared" si="22"/>
        <v>0</v>
      </c>
      <c r="S182" s="305">
        <f t="shared" si="22"/>
        <v>0</v>
      </c>
      <c r="T182" s="305">
        <f t="shared" si="22"/>
        <v>0</v>
      </c>
      <c r="U182" s="305">
        <f t="shared" si="22"/>
        <v>0</v>
      </c>
      <c r="V182" s="305">
        <f t="shared" si="22"/>
        <v>0</v>
      </c>
      <c r="W182" s="305">
        <f t="shared" si="22"/>
        <v>0</v>
      </c>
      <c r="DA182" s="72"/>
    </row>
    <row r="183" spans="1:105" ht="12" customHeight="1" x14ac:dyDescent="0.25">
      <c r="A183" s="62" t="s">
        <v>535</v>
      </c>
      <c r="B183" s="305">
        <f t="shared" ref="B183:W183" si="23">IF(B$58=0,0,B$58/B$34)</f>
        <v>4.0123414999757821E-2</v>
      </c>
      <c r="C183" s="305">
        <f t="shared" si="23"/>
        <v>4.3417671987398355E-2</v>
      </c>
      <c r="D183" s="305">
        <f t="shared" si="23"/>
        <v>4.7288132120455351E-2</v>
      </c>
      <c r="E183" s="305">
        <f t="shared" si="23"/>
        <v>4.7814428863275783E-2</v>
      </c>
      <c r="F183" s="305">
        <f t="shared" si="23"/>
        <v>4.0141113109070238E-2</v>
      </c>
      <c r="G183" s="305">
        <f t="shared" si="23"/>
        <v>4.4737395454499715E-2</v>
      </c>
      <c r="H183" s="305">
        <f t="shared" si="23"/>
        <v>3.9819214413557909E-2</v>
      </c>
      <c r="I183" s="305">
        <f t="shared" si="23"/>
        <v>3.916396828054669E-2</v>
      </c>
      <c r="J183" s="305">
        <f t="shared" si="23"/>
        <v>4.228440591119817E-2</v>
      </c>
      <c r="K183" s="305">
        <f t="shared" si="23"/>
        <v>0</v>
      </c>
      <c r="L183" s="305">
        <f t="shared" si="23"/>
        <v>0</v>
      </c>
      <c r="M183" s="305">
        <f t="shared" si="23"/>
        <v>0</v>
      </c>
      <c r="N183" s="305">
        <f t="shared" si="23"/>
        <v>0</v>
      </c>
      <c r="O183" s="305">
        <f t="shared" si="23"/>
        <v>0</v>
      </c>
      <c r="P183" s="305">
        <f t="shared" si="23"/>
        <v>0</v>
      </c>
      <c r="Q183" s="305">
        <f t="shared" si="23"/>
        <v>0</v>
      </c>
      <c r="R183" s="305">
        <f t="shared" si="23"/>
        <v>0</v>
      </c>
      <c r="S183" s="305">
        <f t="shared" si="23"/>
        <v>0</v>
      </c>
      <c r="T183" s="305">
        <f t="shared" si="23"/>
        <v>0</v>
      </c>
      <c r="U183" s="305">
        <f t="shared" si="23"/>
        <v>0</v>
      </c>
      <c r="V183" s="305">
        <f t="shared" si="23"/>
        <v>0</v>
      </c>
      <c r="W183" s="305">
        <f t="shared" si="23"/>
        <v>0</v>
      </c>
      <c r="DA183" s="72"/>
    </row>
    <row r="184" spans="1:105" ht="12" customHeight="1" x14ac:dyDescent="0.25">
      <c r="A184" s="63" t="s">
        <v>547</v>
      </c>
      <c r="B184" s="306">
        <f t="shared" ref="B184:W184" si="24">IF(B$69=0,0,B$69/B$34)</f>
        <v>8.188838941912956E-3</v>
      </c>
      <c r="C184" s="306">
        <f t="shared" si="24"/>
        <v>8.267590334144273E-3</v>
      </c>
      <c r="D184" s="306">
        <f t="shared" si="24"/>
        <v>8.1891535700808187E-3</v>
      </c>
      <c r="E184" s="306">
        <f t="shared" si="24"/>
        <v>8.1266572904227733E-3</v>
      </c>
      <c r="F184" s="306">
        <f t="shared" si="24"/>
        <v>7.9946948760695625E-3</v>
      </c>
      <c r="G184" s="306">
        <f t="shared" si="24"/>
        <v>7.7778069115547214E-3</v>
      </c>
      <c r="H184" s="306">
        <f t="shared" si="24"/>
        <v>7.7008595197725037E-3</v>
      </c>
      <c r="I184" s="306">
        <f t="shared" si="24"/>
        <v>7.7523794845360504E-3</v>
      </c>
      <c r="J184" s="306">
        <f t="shared" si="24"/>
        <v>7.2798127090198247E-3</v>
      </c>
      <c r="K184" s="306">
        <f t="shared" si="24"/>
        <v>0</v>
      </c>
      <c r="L184" s="306">
        <f t="shared" si="24"/>
        <v>0</v>
      </c>
      <c r="M184" s="306">
        <f t="shared" si="24"/>
        <v>0</v>
      </c>
      <c r="N184" s="306">
        <f t="shared" si="24"/>
        <v>0</v>
      </c>
      <c r="O184" s="306">
        <f t="shared" si="24"/>
        <v>0</v>
      </c>
      <c r="P184" s="306">
        <f t="shared" si="24"/>
        <v>0</v>
      </c>
      <c r="Q184" s="306">
        <f t="shared" si="24"/>
        <v>0</v>
      </c>
      <c r="R184" s="306">
        <f t="shared" si="24"/>
        <v>0</v>
      </c>
      <c r="S184" s="306">
        <f t="shared" si="24"/>
        <v>0</v>
      </c>
      <c r="T184" s="306">
        <f t="shared" si="24"/>
        <v>0</v>
      </c>
      <c r="U184" s="306">
        <f t="shared" si="24"/>
        <v>0</v>
      </c>
      <c r="V184" s="306">
        <f t="shared" si="24"/>
        <v>0</v>
      </c>
      <c r="W184" s="306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5">
        <f t="shared" ref="B187:W187" si="25">SUM(B$188:B$193,B$197:B$198,B$200:B$202)</f>
        <v>1.0000000000000002</v>
      </c>
      <c r="C187" s="235">
        <f t="shared" si="25"/>
        <v>1.0000000000000002</v>
      </c>
      <c r="D187" s="235">
        <f t="shared" si="25"/>
        <v>1.0000000000000002</v>
      </c>
      <c r="E187" s="235">
        <f t="shared" si="25"/>
        <v>0.99999999999999978</v>
      </c>
      <c r="F187" s="235">
        <f t="shared" si="25"/>
        <v>1.0000000000000002</v>
      </c>
      <c r="G187" s="235">
        <f t="shared" si="25"/>
        <v>1.0000000000000002</v>
      </c>
      <c r="H187" s="235">
        <f t="shared" si="25"/>
        <v>1.0000000000000004</v>
      </c>
      <c r="I187" s="235">
        <f t="shared" si="25"/>
        <v>1.0000000000000002</v>
      </c>
      <c r="J187" s="235">
        <f t="shared" si="25"/>
        <v>1.0000000000000002</v>
      </c>
      <c r="K187" s="235">
        <f t="shared" si="25"/>
        <v>1</v>
      </c>
      <c r="L187" s="235">
        <f t="shared" si="25"/>
        <v>1.0000000000000002</v>
      </c>
      <c r="M187" s="235">
        <f t="shared" si="25"/>
        <v>1.0000000000000002</v>
      </c>
      <c r="N187" s="235">
        <f t="shared" si="25"/>
        <v>1</v>
      </c>
      <c r="O187" s="235">
        <f t="shared" si="25"/>
        <v>0.99999999999999978</v>
      </c>
      <c r="P187" s="235">
        <f t="shared" si="25"/>
        <v>0.99999999999999989</v>
      </c>
      <c r="Q187" s="235">
        <f t="shared" si="25"/>
        <v>0.99999999999999989</v>
      </c>
      <c r="R187" s="235">
        <f t="shared" si="25"/>
        <v>0.99999999999999989</v>
      </c>
      <c r="S187" s="235">
        <f t="shared" si="25"/>
        <v>1</v>
      </c>
      <c r="T187" s="235">
        <f t="shared" si="25"/>
        <v>1.0000000000000002</v>
      </c>
      <c r="U187" s="235">
        <f t="shared" si="25"/>
        <v>1.0000000000000002</v>
      </c>
      <c r="V187" s="235">
        <f t="shared" si="25"/>
        <v>0.99999999999999989</v>
      </c>
      <c r="W187" s="235">
        <f t="shared" si="25"/>
        <v>1</v>
      </c>
      <c r="DA187" s="95"/>
    </row>
    <row r="188" spans="1:105" ht="12" customHeight="1" x14ac:dyDescent="0.25">
      <c r="A188" s="55" t="s">
        <v>92</v>
      </c>
      <c r="B188" s="302">
        <f t="shared" ref="B188:W188" si="26">IF(B$73=0,0,B$73/B$72)</f>
        <v>1.4991262996583966E-3</v>
      </c>
      <c r="C188" s="302">
        <f t="shared" si="26"/>
        <v>1.4955554169100091E-3</v>
      </c>
      <c r="D188" s="302">
        <f t="shared" si="26"/>
        <v>1.4928037556745663E-3</v>
      </c>
      <c r="E188" s="302">
        <f t="shared" si="26"/>
        <v>1.4879799440209287E-3</v>
      </c>
      <c r="F188" s="302">
        <f t="shared" si="26"/>
        <v>1.4901645497760786E-3</v>
      </c>
      <c r="G188" s="302">
        <f t="shared" si="26"/>
        <v>1.475950682268403E-3</v>
      </c>
      <c r="H188" s="302">
        <f t="shared" si="26"/>
        <v>1.4794556715502481E-3</v>
      </c>
      <c r="I188" s="302">
        <f t="shared" si="26"/>
        <v>1.4799564636857358E-3</v>
      </c>
      <c r="J188" s="302">
        <f t="shared" si="26"/>
        <v>1.4893389763775441E-3</v>
      </c>
      <c r="K188" s="302">
        <f t="shared" si="26"/>
        <v>1.479776235888407E-3</v>
      </c>
      <c r="L188" s="302">
        <f t="shared" si="26"/>
        <v>1.4976487714912241E-3</v>
      </c>
      <c r="M188" s="302">
        <f t="shared" si="26"/>
        <v>1.4984783178353634E-3</v>
      </c>
      <c r="N188" s="302">
        <f t="shared" si="26"/>
        <v>1.4975159623613879E-3</v>
      </c>
      <c r="O188" s="302">
        <f t="shared" si="26"/>
        <v>1.4927789559564691E-3</v>
      </c>
      <c r="P188" s="302">
        <f t="shared" si="26"/>
        <v>1.498264934223626E-3</v>
      </c>
      <c r="Q188" s="302">
        <f t="shared" si="26"/>
        <v>1.4999626510943072E-3</v>
      </c>
      <c r="R188" s="302">
        <f t="shared" si="26"/>
        <v>1.5002835130542719E-3</v>
      </c>
      <c r="S188" s="302">
        <f t="shared" si="26"/>
        <v>1.5060391364429954E-3</v>
      </c>
      <c r="T188" s="302">
        <f t="shared" si="26"/>
        <v>1.5111899705612974E-3</v>
      </c>
      <c r="U188" s="302">
        <f t="shared" si="26"/>
        <v>1.5126168788745186E-3</v>
      </c>
      <c r="V188" s="302">
        <f t="shared" si="26"/>
        <v>1.5116317547827151E-3</v>
      </c>
      <c r="W188" s="302">
        <f t="shared" si="26"/>
        <v>1.5111235017516967E-3</v>
      </c>
      <c r="DA188" s="67"/>
    </row>
    <row r="189" spans="1:105" ht="12" customHeight="1" x14ac:dyDescent="0.25">
      <c r="A189" s="202" t="s">
        <v>93</v>
      </c>
      <c r="B189" s="236">
        <f t="shared" ref="B189:W189" si="27">IF(B$74=0,0,B$74/B$72)</f>
        <v>2.0239266236616189E-4</v>
      </c>
      <c r="C189" s="236">
        <f t="shared" si="27"/>
        <v>2.0191056791780981E-4</v>
      </c>
      <c r="D189" s="236">
        <f t="shared" si="27"/>
        <v>2.0153907417275446E-4</v>
      </c>
      <c r="E189" s="236">
        <f t="shared" si="27"/>
        <v>2.0088782545304686E-4</v>
      </c>
      <c r="F189" s="236">
        <f t="shared" si="27"/>
        <v>2.011827626942292E-4</v>
      </c>
      <c r="G189" s="236">
        <f t="shared" si="27"/>
        <v>1.9926378996454406E-4</v>
      </c>
      <c r="H189" s="236">
        <f t="shared" si="27"/>
        <v>2.003389968998991E-4</v>
      </c>
      <c r="I189" s="236">
        <f t="shared" si="27"/>
        <v>1.9980459881173423E-4</v>
      </c>
      <c r="J189" s="236">
        <f t="shared" si="27"/>
        <v>2.010713044414148E-4</v>
      </c>
      <c r="K189" s="236">
        <f t="shared" si="27"/>
        <v>1.9978026678331087E-4</v>
      </c>
      <c r="L189" s="236">
        <f t="shared" si="27"/>
        <v>2.0219318560456845E-4</v>
      </c>
      <c r="M189" s="236">
        <f t="shared" si="27"/>
        <v>2.0230518023316301E-4</v>
      </c>
      <c r="N189" s="236">
        <f t="shared" si="27"/>
        <v>2.021752554319204E-4</v>
      </c>
      <c r="O189" s="236">
        <f t="shared" si="27"/>
        <v>2.0212676691453037E-4</v>
      </c>
      <c r="P189" s="236">
        <f t="shared" si="27"/>
        <v>2.0227637193509314E-4</v>
      </c>
      <c r="Q189" s="236">
        <f t="shared" si="27"/>
        <v>2.0250557573031673E-4</v>
      </c>
      <c r="R189" s="236">
        <f t="shared" si="27"/>
        <v>2.0254889436620749E-4</v>
      </c>
      <c r="S189" s="236">
        <f t="shared" si="27"/>
        <v>2.0332594426619681E-4</v>
      </c>
      <c r="T189" s="236">
        <f t="shared" si="27"/>
        <v>2.0402134333353825E-4</v>
      </c>
      <c r="U189" s="236">
        <f t="shared" si="27"/>
        <v>2.0421398605652372E-4</v>
      </c>
      <c r="V189" s="236">
        <f t="shared" si="27"/>
        <v>2.0408098733070145E-4</v>
      </c>
      <c r="W189" s="236">
        <f t="shared" si="27"/>
        <v>2.0401236957372736E-4</v>
      </c>
      <c r="DA189" s="174"/>
    </row>
    <row r="190" spans="1:105" ht="12" customHeight="1" x14ac:dyDescent="0.25">
      <c r="A190" s="202" t="s">
        <v>94</v>
      </c>
      <c r="B190" s="236">
        <f t="shared" ref="B190:W190" si="28">IF(B$75=0,0,B$75/B$72)</f>
        <v>2.605488676596068E-2</v>
      </c>
      <c r="C190" s="236">
        <f t="shared" si="28"/>
        <v>2.5992824653058653E-2</v>
      </c>
      <c r="D190" s="236">
        <f t="shared" si="28"/>
        <v>2.5945000649221176E-2</v>
      </c>
      <c r="E190" s="236">
        <f t="shared" si="28"/>
        <v>2.5861162572039485E-2</v>
      </c>
      <c r="F190" s="236">
        <f t="shared" si="28"/>
        <v>2.5899131124516802E-2</v>
      </c>
      <c r="G190" s="236">
        <f t="shared" si="28"/>
        <v>2.5652093427624142E-2</v>
      </c>
      <c r="H190" s="236">
        <f t="shared" si="28"/>
        <v>2.562982369060755E-2</v>
      </c>
      <c r="I190" s="236">
        <f t="shared" si="28"/>
        <v>2.5721714100186251E-2</v>
      </c>
      <c r="J190" s="236">
        <f t="shared" si="28"/>
        <v>2.5884782619377027E-2</v>
      </c>
      <c r="K190" s="236">
        <f t="shared" si="28"/>
        <v>2.5718581732451441E-2</v>
      </c>
      <c r="L190" s="236">
        <f t="shared" si="28"/>
        <v>2.6029207255769977E-2</v>
      </c>
      <c r="M190" s="236">
        <f t="shared" si="28"/>
        <v>2.6043624810894329E-2</v>
      </c>
      <c r="N190" s="236">
        <f t="shared" si="28"/>
        <v>2.6026899026743412E-2</v>
      </c>
      <c r="O190" s="236">
        <f t="shared" si="28"/>
        <v>2.5863768903491E-2</v>
      </c>
      <c r="P190" s="236">
        <f t="shared" si="28"/>
        <v>2.6039916193519797E-2</v>
      </c>
      <c r="Q190" s="236">
        <f t="shared" si="28"/>
        <v>2.6069422593905368E-2</v>
      </c>
      <c r="R190" s="236">
        <f t="shared" si="28"/>
        <v>2.6074999190110949E-2</v>
      </c>
      <c r="S190" s="236">
        <f t="shared" si="28"/>
        <v>2.617503219980126E-2</v>
      </c>
      <c r="T190" s="236">
        <f t="shared" si="28"/>
        <v>2.6264553943054766E-2</v>
      </c>
      <c r="U190" s="236">
        <f t="shared" si="28"/>
        <v>2.6289353677763496E-2</v>
      </c>
      <c r="V190" s="236">
        <f t="shared" si="28"/>
        <v>2.6272232173946086E-2</v>
      </c>
      <c r="W190" s="236">
        <f t="shared" si="28"/>
        <v>2.626339871196583E-2</v>
      </c>
      <c r="DA190" s="174"/>
    </row>
    <row r="191" spans="1:105" ht="12" customHeight="1" x14ac:dyDescent="0.25">
      <c r="A191" s="202" t="s">
        <v>95</v>
      </c>
      <c r="B191" s="236">
        <f t="shared" ref="B191:W191" si="29">IF(B$76=0,0,B$76/B$72)</f>
        <v>4.9505647602133727E-4</v>
      </c>
      <c r="C191" s="236">
        <f t="shared" si="29"/>
        <v>4.9387726341589791E-4</v>
      </c>
      <c r="D191" s="236">
        <f t="shared" si="29"/>
        <v>4.9296858232963231E-4</v>
      </c>
      <c r="E191" s="236">
        <f t="shared" si="29"/>
        <v>4.9137561501341319E-4</v>
      </c>
      <c r="F191" s="236">
        <f t="shared" si="29"/>
        <v>4.920970373691458E-4</v>
      </c>
      <c r="G191" s="236">
        <f t="shared" si="29"/>
        <v>4.8740319192024204E-4</v>
      </c>
      <c r="H191" s="236">
        <f t="shared" si="29"/>
        <v>4.9003316946086815E-4</v>
      </c>
      <c r="I191" s="236">
        <f t="shared" si="29"/>
        <v>4.8872602111257088E-4</v>
      </c>
      <c r="J191" s="236">
        <f t="shared" si="29"/>
        <v>4.9182440826680228E-4</v>
      </c>
      <c r="K191" s="236">
        <f t="shared" si="29"/>
        <v>4.8866650448728963E-4</v>
      </c>
      <c r="L191" s="236">
        <f t="shared" si="29"/>
        <v>4.9456855189657881E-4</v>
      </c>
      <c r="M191" s="236">
        <f t="shared" si="29"/>
        <v>4.9484249298474461E-4</v>
      </c>
      <c r="N191" s="236">
        <f t="shared" si="29"/>
        <v>4.9452469433780262E-4</v>
      </c>
      <c r="O191" s="236">
        <f t="shared" si="29"/>
        <v>4.9440609046024126E-4</v>
      </c>
      <c r="P191" s="236">
        <f t="shared" si="29"/>
        <v>4.947720273149129E-4</v>
      </c>
      <c r="Q191" s="236">
        <f t="shared" si="29"/>
        <v>4.9533266435494976E-4</v>
      </c>
      <c r="R191" s="236">
        <f t="shared" si="29"/>
        <v>4.9543862259957873E-4</v>
      </c>
      <c r="S191" s="236">
        <f t="shared" si="29"/>
        <v>4.9733930210388516E-4</v>
      </c>
      <c r="T191" s="236">
        <f t="shared" si="29"/>
        <v>4.9904026204819246E-4</v>
      </c>
      <c r="U191" s="236">
        <f t="shared" si="29"/>
        <v>4.9951146997864531E-4</v>
      </c>
      <c r="V191" s="236">
        <f t="shared" si="29"/>
        <v>4.9918615245106727E-4</v>
      </c>
      <c r="W191" s="236">
        <f t="shared" si="29"/>
        <v>4.9901831205328333E-4</v>
      </c>
      <c r="DA191" s="174"/>
    </row>
    <row r="192" spans="1:105" ht="12" customHeight="1" x14ac:dyDescent="0.25">
      <c r="A192" s="56" t="s">
        <v>96</v>
      </c>
      <c r="B192" s="303">
        <f t="shared" ref="B192:W192" si="30">IF(B$77=0,0,B$77/B$72)</f>
        <v>3.2359331090651405E-3</v>
      </c>
      <c r="C192" s="303">
        <f t="shared" si="30"/>
        <v>3.1434594584884498E-3</v>
      </c>
      <c r="D192" s="303">
        <f t="shared" si="30"/>
        <v>3.0389105282219784E-3</v>
      </c>
      <c r="E192" s="303">
        <f t="shared" si="30"/>
        <v>3.022341047076597E-3</v>
      </c>
      <c r="F192" s="303">
        <f t="shared" si="30"/>
        <v>3.2301855472139322E-3</v>
      </c>
      <c r="G192" s="303">
        <f t="shared" si="30"/>
        <v>3.1136849665397964E-3</v>
      </c>
      <c r="H192" s="303">
        <f t="shared" si="30"/>
        <v>3.2531712082631502E-3</v>
      </c>
      <c r="I192" s="303">
        <f t="shared" si="30"/>
        <v>3.2623354834264121E-3</v>
      </c>
      <c r="J192" s="303">
        <f t="shared" si="30"/>
        <v>3.1676909059356693E-3</v>
      </c>
      <c r="K192" s="303">
        <f t="shared" si="30"/>
        <v>3.1168349459701102E-3</v>
      </c>
      <c r="L192" s="303">
        <f t="shared" si="30"/>
        <v>3.0806225988532759E-3</v>
      </c>
      <c r="M192" s="303">
        <f t="shared" si="30"/>
        <v>3.1715536082114536E-3</v>
      </c>
      <c r="N192" s="303">
        <f t="shared" si="30"/>
        <v>3.162215119820721E-3</v>
      </c>
      <c r="O192" s="303">
        <f t="shared" si="30"/>
        <v>3.121355454138153E-3</v>
      </c>
      <c r="P192" s="303">
        <f t="shared" si="30"/>
        <v>3.1736395135367199E-3</v>
      </c>
      <c r="Q192" s="303">
        <f t="shared" si="30"/>
        <v>3.1787779486431174E-3</v>
      </c>
      <c r="R192" s="303">
        <f t="shared" si="30"/>
        <v>3.2047804822852325E-3</v>
      </c>
      <c r="S192" s="303">
        <f t="shared" si="30"/>
        <v>3.2994546043740294E-3</v>
      </c>
      <c r="T192" s="303">
        <f t="shared" si="30"/>
        <v>3.4119078350219444E-3</v>
      </c>
      <c r="U192" s="303">
        <f t="shared" si="30"/>
        <v>3.5209661430637977E-3</v>
      </c>
      <c r="V192" s="303">
        <f t="shared" si="30"/>
        <v>3.3961382100192506E-3</v>
      </c>
      <c r="W192" s="303">
        <f t="shared" si="30"/>
        <v>3.4737835576809637E-3</v>
      </c>
      <c r="DA192" s="68"/>
    </row>
    <row r="193" spans="1:105" ht="12" customHeight="1" x14ac:dyDescent="0.25">
      <c r="A193" s="203" t="s">
        <v>560</v>
      </c>
      <c r="B193" s="304">
        <f t="shared" ref="B193:W193" si="31">IF(B$83=0,0,B$83/B$72)</f>
        <v>0.1873544624546559</v>
      </c>
      <c r="C193" s="304">
        <f t="shared" si="31"/>
        <v>0.18199365641683557</v>
      </c>
      <c r="D193" s="304">
        <f t="shared" si="31"/>
        <v>0.17618355165142213</v>
      </c>
      <c r="E193" s="304">
        <f t="shared" si="31"/>
        <v>0.17534060249836658</v>
      </c>
      <c r="F193" s="304">
        <f t="shared" si="31"/>
        <v>0.18726215579258698</v>
      </c>
      <c r="G193" s="304">
        <f t="shared" si="31"/>
        <v>0.1805485099403675</v>
      </c>
      <c r="H193" s="304">
        <f t="shared" si="31"/>
        <v>0.18866167927952557</v>
      </c>
      <c r="I193" s="304">
        <f t="shared" si="31"/>
        <v>0.18961188925817909</v>
      </c>
      <c r="J193" s="304">
        <f t="shared" si="31"/>
        <v>0.1841095903715568</v>
      </c>
      <c r="K193" s="304">
        <f t="shared" si="31"/>
        <v>0.18094588756278249</v>
      </c>
      <c r="L193" s="304">
        <f t="shared" si="31"/>
        <v>0.17901192294606971</v>
      </c>
      <c r="M193" s="304">
        <f t="shared" si="31"/>
        <v>0.18431180330869262</v>
      </c>
      <c r="N193" s="304">
        <f t="shared" si="31"/>
        <v>0.18386030242038257</v>
      </c>
      <c r="O193" s="304">
        <f t="shared" si="31"/>
        <v>0.18147665026817547</v>
      </c>
      <c r="P193" s="304">
        <f t="shared" si="31"/>
        <v>0.18463224611316381</v>
      </c>
      <c r="Q193" s="304">
        <f t="shared" si="31"/>
        <v>0.18482170997092276</v>
      </c>
      <c r="R193" s="304">
        <f t="shared" si="31"/>
        <v>0.18602715162107233</v>
      </c>
      <c r="S193" s="304">
        <f t="shared" si="31"/>
        <v>0.19094170043661279</v>
      </c>
      <c r="T193" s="304">
        <f t="shared" si="31"/>
        <v>0.19801423547084651</v>
      </c>
      <c r="U193" s="304">
        <f t="shared" si="31"/>
        <v>0.20425818957724498</v>
      </c>
      <c r="V193" s="304">
        <f t="shared" si="31"/>
        <v>0.1968429310269208</v>
      </c>
      <c r="W193" s="304">
        <f t="shared" si="31"/>
        <v>0.20155742346587829</v>
      </c>
      <c r="DA193" s="175"/>
    </row>
    <row r="194" spans="1:105" ht="12" customHeight="1" x14ac:dyDescent="0.25">
      <c r="A194" s="62" t="s">
        <v>562</v>
      </c>
      <c r="B194" s="305">
        <f t="shared" ref="B194:W194" si="32">IF(B$84=0,0,B$84/B$72)</f>
        <v>6.465872817294438E-2</v>
      </c>
      <c r="C194" s="305">
        <f t="shared" si="32"/>
        <v>6.163978490854357E-2</v>
      </c>
      <c r="D194" s="305">
        <f t="shared" si="32"/>
        <v>6.0084713185878866E-2</v>
      </c>
      <c r="E194" s="305">
        <f t="shared" si="32"/>
        <v>6.0016354633137189E-2</v>
      </c>
      <c r="F194" s="305">
        <f t="shared" si="32"/>
        <v>6.6083824127702015E-2</v>
      </c>
      <c r="G194" s="305">
        <f t="shared" si="32"/>
        <v>6.6452543315917018E-2</v>
      </c>
      <c r="H194" s="305">
        <f t="shared" si="32"/>
        <v>7.0402393630862745E-2</v>
      </c>
      <c r="I194" s="305">
        <f t="shared" si="32"/>
        <v>6.8719444140803498E-2</v>
      </c>
      <c r="J194" s="305">
        <f t="shared" si="32"/>
        <v>7.32660220076473E-2</v>
      </c>
      <c r="K194" s="305">
        <f t="shared" si="32"/>
        <v>6.783259789529078E-2</v>
      </c>
      <c r="L194" s="305">
        <f t="shared" si="32"/>
        <v>8.2221304766395012E-2</v>
      </c>
      <c r="M194" s="305">
        <f t="shared" si="32"/>
        <v>8.2673787186498177E-2</v>
      </c>
      <c r="N194" s="305">
        <f t="shared" si="32"/>
        <v>8.2938484018026309E-2</v>
      </c>
      <c r="O194" s="305">
        <f t="shared" si="32"/>
        <v>8.0687393325418272E-2</v>
      </c>
      <c r="P194" s="305">
        <f t="shared" si="32"/>
        <v>8.0647312950026195E-2</v>
      </c>
      <c r="Q194" s="305">
        <f t="shared" si="32"/>
        <v>8.1875402986921808E-2</v>
      </c>
      <c r="R194" s="305">
        <f t="shared" si="32"/>
        <v>8.2568462014264127E-2</v>
      </c>
      <c r="S194" s="305">
        <f t="shared" si="32"/>
        <v>8.3767358741989748E-2</v>
      </c>
      <c r="T194" s="305">
        <f t="shared" si="32"/>
        <v>8.6832708300960529E-2</v>
      </c>
      <c r="U194" s="305">
        <f t="shared" si="32"/>
        <v>8.66044297494349E-2</v>
      </c>
      <c r="V194" s="305">
        <f t="shared" si="32"/>
        <v>8.693233924315627E-2</v>
      </c>
      <c r="W194" s="305">
        <f t="shared" si="32"/>
        <v>8.8025557217389458E-2</v>
      </c>
      <c r="DA194" s="72"/>
    </row>
    <row r="195" spans="1:105" ht="12" customHeight="1" x14ac:dyDescent="0.25">
      <c r="A195" s="62" t="s">
        <v>568</v>
      </c>
      <c r="B195" s="305">
        <f t="shared" ref="B195:W195" si="33">IF(B$89=0,0,B$89/B$72)</f>
        <v>0.12269573428171156</v>
      </c>
      <c r="C195" s="305">
        <f t="shared" si="33"/>
        <v>0.12035387150829194</v>
      </c>
      <c r="D195" s="305">
        <f t="shared" si="33"/>
        <v>0.11609883846554328</v>
      </c>
      <c r="E195" s="305">
        <f t="shared" si="33"/>
        <v>0.11532424786522945</v>
      </c>
      <c r="F195" s="305">
        <f t="shared" si="33"/>
        <v>0.12117833166488505</v>
      </c>
      <c r="G195" s="305">
        <f t="shared" si="33"/>
        <v>0.11409596662445037</v>
      </c>
      <c r="H195" s="305">
        <f t="shared" si="33"/>
        <v>0.11825928564866282</v>
      </c>
      <c r="I195" s="305">
        <f t="shared" si="33"/>
        <v>0.1208924451173756</v>
      </c>
      <c r="J195" s="305">
        <f t="shared" si="33"/>
        <v>0.11084356836390941</v>
      </c>
      <c r="K195" s="305">
        <f t="shared" si="33"/>
        <v>0.11311328966749172</v>
      </c>
      <c r="L195" s="305">
        <f t="shared" si="33"/>
        <v>9.6790618179674659E-2</v>
      </c>
      <c r="M195" s="305">
        <f t="shared" si="33"/>
        <v>0.10163801612219436</v>
      </c>
      <c r="N195" s="305">
        <f t="shared" si="33"/>
        <v>0.10092181840235627</v>
      </c>
      <c r="O195" s="305">
        <f t="shared" si="33"/>
        <v>0.1007892569427572</v>
      </c>
      <c r="P195" s="305">
        <f t="shared" si="33"/>
        <v>0.10398493316313764</v>
      </c>
      <c r="Q195" s="305">
        <f t="shared" si="33"/>
        <v>0.10294630698400095</v>
      </c>
      <c r="R195" s="305">
        <f t="shared" si="33"/>
        <v>0.10345868960680821</v>
      </c>
      <c r="S195" s="305">
        <f t="shared" si="33"/>
        <v>0.10717434169462305</v>
      </c>
      <c r="T195" s="305">
        <f t="shared" si="33"/>
        <v>0.111181527169886</v>
      </c>
      <c r="U195" s="305">
        <f t="shared" si="33"/>
        <v>0.11765375982781005</v>
      </c>
      <c r="V195" s="305">
        <f t="shared" si="33"/>
        <v>0.10991059178376454</v>
      </c>
      <c r="W195" s="305">
        <f t="shared" si="33"/>
        <v>0.11353186624848886</v>
      </c>
      <c r="DA195" s="72"/>
    </row>
    <row r="196" spans="1:105" ht="12" customHeight="1" x14ac:dyDescent="0.25">
      <c r="A196" s="203" t="s">
        <v>519</v>
      </c>
      <c r="B196" s="304">
        <f t="shared" ref="B196:W196" si="34">IF(B$90=0,0,B$90/B$72)</f>
        <v>0.36990139580833858</v>
      </c>
      <c r="C196" s="304">
        <f t="shared" si="34"/>
        <v>0.35931734240460683</v>
      </c>
      <c r="D196" s="304">
        <f t="shared" si="34"/>
        <v>0.34784622058364012</v>
      </c>
      <c r="E196" s="304">
        <f t="shared" si="34"/>
        <v>0.3461819524139606</v>
      </c>
      <c r="F196" s="304">
        <f t="shared" si="34"/>
        <v>0.36971915107984715</v>
      </c>
      <c r="G196" s="304">
        <f t="shared" si="34"/>
        <v>0.35646413201511618</v>
      </c>
      <c r="H196" s="304">
        <f t="shared" si="34"/>
        <v>0.37248228617950047</v>
      </c>
      <c r="I196" s="304">
        <f t="shared" si="34"/>
        <v>0.37435832367980831</v>
      </c>
      <c r="J196" s="304">
        <f t="shared" si="34"/>
        <v>0.36349491529523947</v>
      </c>
      <c r="K196" s="304">
        <f t="shared" si="34"/>
        <v>0.35724869052132158</v>
      </c>
      <c r="L196" s="304">
        <f t="shared" si="34"/>
        <v>0.35343038696028883</v>
      </c>
      <c r="M196" s="304">
        <f t="shared" si="34"/>
        <v>0.3638941523708718</v>
      </c>
      <c r="N196" s="304">
        <f t="shared" si="34"/>
        <v>0.36300273613980666</v>
      </c>
      <c r="O196" s="304">
        <f t="shared" si="34"/>
        <v>0.35829659652257501</v>
      </c>
      <c r="P196" s="304">
        <f t="shared" si="34"/>
        <v>0.3645268153942004</v>
      </c>
      <c r="Q196" s="304">
        <f t="shared" si="34"/>
        <v>0.36490088145338062</v>
      </c>
      <c r="R196" s="304">
        <f t="shared" si="34"/>
        <v>0.3672808330334707</v>
      </c>
      <c r="S196" s="304">
        <f t="shared" si="34"/>
        <v>0.37698382298534622</v>
      </c>
      <c r="T196" s="304">
        <f t="shared" si="34"/>
        <v>0.39094741129165417</v>
      </c>
      <c r="U196" s="304">
        <f t="shared" si="34"/>
        <v>0.40327509918902127</v>
      </c>
      <c r="V196" s="304">
        <f t="shared" si="34"/>
        <v>0.38863485816082349</v>
      </c>
      <c r="W196" s="304">
        <f t="shared" si="34"/>
        <v>0.39794286882067259</v>
      </c>
      <c r="DA196" s="175"/>
    </row>
    <row r="197" spans="1:105" ht="12" customHeight="1" x14ac:dyDescent="0.25">
      <c r="A197" s="62" t="s">
        <v>521</v>
      </c>
      <c r="B197" s="305">
        <f t="shared" ref="B197:W197" si="35">IF(B$91=0,0,B$91/B$72)</f>
        <v>0.12765830868935199</v>
      </c>
      <c r="C197" s="305">
        <f t="shared" si="35"/>
        <v>0.12169788846376858</v>
      </c>
      <c r="D197" s="305">
        <f t="shared" si="35"/>
        <v>0.11862764827167827</v>
      </c>
      <c r="E197" s="305">
        <f t="shared" si="35"/>
        <v>0.11849268525161845</v>
      </c>
      <c r="F197" s="305">
        <f t="shared" si="35"/>
        <v>0.13047193253326358</v>
      </c>
      <c r="G197" s="305">
        <f t="shared" si="35"/>
        <v>0.13119990954856989</v>
      </c>
      <c r="H197" s="305">
        <f t="shared" si="35"/>
        <v>0.13899825673277985</v>
      </c>
      <c r="I197" s="305">
        <f t="shared" si="35"/>
        <v>0.13567554235869059</v>
      </c>
      <c r="J197" s="305">
        <f t="shared" si="35"/>
        <v>0.14465203257441661</v>
      </c>
      <c r="K197" s="305">
        <f t="shared" si="35"/>
        <v>0.13392460640667436</v>
      </c>
      <c r="L197" s="305">
        <f t="shared" si="35"/>
        <v>0.16233280488652987</v>
      </c>
      <c r="M197" s="305">
        <f t="shared" si="35"/>
        <v>0.16322615899500423</v>
      </c>
      <c r="N197" s="305">
        <f t="shared" si="35"/>
        <v>0.16374876051815729</v>
      </c>
      <c r="O197" s="305">
        <f t="shared" si="35"/>
        <v>0.15930434228345183</v>
      </c>
      <c r="P197" s="305">
        <f t="shared" si="35"/>
        <v>0.15922520999800857</v>
      </c>
      <c r="Q197" s="305">
        <f t="shared" si="35"/>
        <v>0.16164987719234319</v>
      </c>
      <c r="R197" s="305">
        <f t="shared" si="35"/>
        <v>0.16301821130209804</v>
      </c>
      <c r="S197" s="305">
        <f t="shared" si="35"/>
        <v>0.16538524098052418</v>
      </c>
      <c r="T197" s="305">
        <f t="shared" si="35"/>
        <v>0.17143728300636166</v>
      </c>
      <c r="U197" s="305">
        <f t="shared" si="35"/>
        <v>0.17098658354750637</v>
      </c>
      <c r="V197" s="305">
        <f t="shared" si="35"/>
        <v>0.17163398835354718</v>
      </c>
      <c r="W197" s="305">
        <f t="shared" si="35"/>
        <v>0.17379237224947114</v>
      </c>
      <c r="DA197" s="72"/>
    </row>
    <row r="198" spans="1:105" ht="12" customHeight="1" x14ac:dyDescent="0.25">
      <c r="A198" s="62" t="s">
        <v>527</v>
      </c>
      <c r="B198" s="305">
        <f t="shared" ref="B198:W198" si="36">IF(B$96=0,0,B$96/B$72)</f>
        <v>0.24224308711898659</v>
      </c>
      <c r="C198" s="305">
        <f t="shared" si="36"/>
        <v>0.23761945394083833</v>
      </c>
      <c r="D198" s="305">
        <f t="shared" si="36"/>
        <v>0.22921857231196188</v>
      </c>
      <c r="E198" s="305">
        <f t="shared" si="36"/>
        <v>0.2276892671623422</v>
      </c>
      <c r="F198" s="305">
        <f t="shared" si="36"/>
        <v>0.2392472185465836</v>
      </c>
      <c r="G198" s="305">
        <f t="shared" si="36"/>
        <v>0.22526422246654629</v>
      </c>
      <c r="H198" s="305">
        <f t="shared" si="36"/>
        <v>0.23348402944672064</v>
      </c>
      <c r="I198" s="305">
        <f t="shared" si="36"/>
        <v>0.23868278132111775</v>
      </c>
      <c r="J198" s="305">
        <f t="shared" si="36"/>
        <v>0.21884288272082292</v>
      </c>
      <c r="K198" s="305">
        <f t="shared" si="36"/>
        <v>0.22332408411464721</v>
      </c>
      <c r="L198" s="305">
        <f t="shared" si="36"/>
        <v>0.19109758207375899</v>
      </c>
      <c r="M198" s="305">
        <f t="shared" si="36"/>
        <v>0.20066799337586755</v>
      </c>
      <c r="N198" s="305">
        <f t="shared" si="36"/>
        <v>0.19925397562164934</v>
      </c>
      <c r="O198" s="305">
        <f t="shared" si="36"/>
        <v>0.1989922542391232</v>
      </c>
      <c r="P198" s="305">
        <f t="shared" si="36"/>
        <v>0.20530160539619183</v>
      </c>
      <c r="Q198" s="305">
        <f t="shared" si="36"/>
        <v>0.20325100426103743</v>
      </c>
      <c r="R198" s="305">
        <f t="shared" si="36"/>
        <v>0.20426262173137244</v>
      </c>
      <c r="S198" s="305">
        <f t="shared" si="36"/>
        <v>0.21159858200482209</v>
      </c>
      <c r="T198" s="305">
        <f t="shared" si="36"/>
        <v>0.21951012828529251</v>
      </c>
      <c r="U198" s="305">
        <f t="shared" si="36"/>
        <v>0.23228851564151484</v>
      </c>
      <c r="V198" s="305">
        <f t="shared" si="36"/>
        <v>0.2170008698072762</v>
      </c>
      <c r="W198" s="305">
        <f t="shared" si="36"/>
        <v>0.22415049657120134</v>
      </c>
      <c r="DA198" s="72"/>
    </row>
    <row r="199" spans="1:105" ht="12" customHeight="1" x14ac:dyDescent="0.25">
      <c r="A199" s="203" t="s">
        <v>529</v>
      </c>
      <c r="B199" s="304">
        <f t="shared" ref="B199:W199" si="37">IF(B$97=0,0,B$97/B$72)</f>
        <v>0.41125674642393389</v>
      </c>
      <c r="C199" s="304">
        <f t="shared" si="37"/>
        <v>0.42736137381876699</v>
      </c>
      <c r="D199" s="304">
        <f t="shared" si="37"/>
        <v>0.44479900517531784</v>
      </c>
      <c r="E199" s="304">
        <f t="shared" si="37"/>
        <v>0.447413698084069</v>
      </c>
      <c r="F199" s="304">
        <f t="shared" si="37"/>
        <v>0.41170593210599582</v>
      </c>
      <c r="G199" s="304">
        <f t="shared" si="37"/>
        <v>0.43205896198619936</v>
      </c>
      <c r="H199" s="304">
        <f t="shared" si="37"/>
        <v>0.4078032118041926</v>
      </c>
      <c r="I199" s="304">
        <f t="shared" si="37"/>
        <v>0.40487725039479</v>
      </c>
      <c r="J199" s="304">
        <f t="shared" si="37"/>
        <v>0.42116078611880536</v>
      </c>
      <c r="K199" s="304">
        <f t="shared" si="37"/>
        <v>0.4308017822303154</v>
      </c>
      <c r="L199" s="304">
        <f t="shared" si="37"/>
        <v>0.43625344973002622</v>
      </c>
      <c r="M199" s="304">
        <f t="shared" si="37"/>
        <v>0.42038323991027671</v>
      </c>
      <c r="N199" s="304">
        <f t="shared" si="37"/>
        <v>0.4217536313811156</v>
      </c>
      <c r="O199" s="304">
        <f t="shared" si="37"/>
        <v>0.42905231703828889</v>
      </c>
      <c r="P199" s="304">
        <f t="shared" si="37"/>
        <v>0.4194320694521057</v>
      </c>
      <c r="Q199" s="304">
        <f t="shared" si="37"/>
        <v>0.41883140714196848</v>
      </c>
      <c r="R199" s="304">
        <f t="shared" si="37"/>
        <v>0.41521396464304083</v>
      </c>
      <c r="S199" s="304">
        <f t="shared" si="37"/>
        <v>0.40039328539105257</v>
      </c>
      <c r="T199" s="304">
        <f t="shared" si="37"/>
        <v>0.37914763988347971</v>
      </c>
      <c r="U199" s="304">
        <f t="shared" si="37"/>
        <v>0.36044004907799687</v>
      </c>
      <c r="V199" s="304">
        <f t="shared" si="37"/>
        <v>0.38263894153372602</v>
      </c>
      <c r="W199" s="304">
        <f t="shared" si="37"/>
        <v>0.36854837126042378</v>
      </c>
      <c r="DA199" s="175"/>
    </row>
    <row r="200" spans="1:105" ht="12" customHeight="1" x14ac:dyDescent="0.25">
      <c r="A200" s="62" t="s">
        <v>530</v>
      </c>
      <c r="B200" s="305">
        <f t="shared" ref="B200:W200" si="38">IF(B$98=0,0,B$98/B$72)</f>
        <v>3.5748242274772218E-2</v>
      </c>
      <c r="C200" s="305">
        <f t="shared" si="38"/>
        <v>3.5120846168720965E-2</v>
      </c>
      <c r="D200" s="305">
        <f t="shared" si="38"/>
        <v>3.5635665918887505E-2</v>
      </c>
      <c r="E200" s="305">
        <f t="shared" si="38"/>
        <v>3.5959067614388551E-2</v>
      </c>
      <c r="F200" s="305">
        <f t="shared" si="38"/>
        <v>3.691176625850446E-2</v>
      </c>
      <c r="G200" s="305">
        <f t="shared" si="38"/>
        <v>3.8046089900366488E-2</v>
      </c>
      <c r="H200" s="305">
        <f t="shared" si="38"/>
        <v>3.8816615515333046E-2</v>
      </c>
      <c r="I200" s="305">
        <f t="shared" si="38"/>
        <v>3.8326525664220762E-2</v>
      </c>
      <c r="J200" s="305">
        <f t="shared" si="38"/>
        <v>4.2032213332290645E-2</v>
      </c>
      <c r="K200" s="305">
        <f t="shared" si="38"/>
        <v>3.947328247500672E-2</v>
      </c>
      <c r="L200" s="305">
        <f t="shared" si="38"/>
        <v>4.8276900886903881E-2</v>
      </c>
      <c r="M200" s="305">
        <f t="shared" si="38"/>
        <v>4.7327514202637366E-2</v>
      </c>
      <c r="N200" s="305">
        <f t="shared" si="38"/>
        <v>4.7555895206069322E-2</v>
      </c>
      <c r="O200" s="305">
        <f t="shared" si="38"/>
        <v>4.6910959784521707E-2</v>
      </c>
      <c r="P200" s="305">
        <f t="shared" si="38"/>
        <v>4.6326735853843393E-2</v>
      </c>
      <c r="Q200" s="305">
        <f t="shared" si="38"/>
        <v>4.6880769442854318E-2</v>
      </c>
      <c r="R200" s="305">
        <f t="shared" si="38"/>
        <v>4.6624552170283523E-2</v>
      </c>
      <c r="S200" s="305">
        <f t="shared" si="38"/>
        <v>4.5741114629990885E-2</v>
      </c>
      <c r="T200" s="305">
        <f t="shared" si="38"/>
        <v>4.6462244869841039E-2</v>
      </c>
      <c r="U200" s="305">
        <f t="shared" si="38"/>
        <v>4.5000991619577248E-2</v>
      </c>
      <c r="V200" s="305">
        <f t="shared" si="38"/>
        <v>4.6551682636207445E-2</v>
      </c>
      <c r="W200" s="305">
        <f t="shared" si="38"/>
        <v>4.6308559538088691E-2</v>
      </c>
      <c r="DA200" s="72"/>
    </row>
    <row r="201" spans="1:105" ht="12" customHeight="1" x14ac:dyDescent="0.25">
      <c r="A201" s="62" t="s">
        <v>535</v>
      </c>
      <c r="B201" s="305">
        <f t="shared" ref="B201:W201" si="39">IF(B$102=0,0,B$102/B$72)</f>
        <v>0.302020169002994</v>
      </c>
      <c r="C201" s="305">
        <f t="shared" si="39"/>
        <v>0.31821913574659833</v>
      </c>
      <c r="D201" s="305">
        <f t="shared" si="39"/>
        <v>0.33599041163434418</v>
      </c>
      <c r="E201" s="305">
        <f t="shared" si="39"/>
        <v>0.3390350917540248</v>
      </c>
      <c r="F201" s="305">
        <f t="shared" si="39"/>
        <v>0.30340280208075554</v>
      </c>
      <c r="G201" s="305">
        <f t="shared" si="39"/>
        <v>0.32515080506566657</v>
      </c>
      <c r="H201" s="305">
        <f t="shared" si="39"/>
        <v>0.30044991443759866</v>
      </c>
      <c r="I201" s="305">
        <f t="shared" si="39"/>
        <v>0.29771800236901891</v>
      </c>
      <c r="J201" s="305">
        <f t="shared" si="39"/>
        <v>0.31417049514673512</v>
      </c>
      <c r="K201" s="305">
        <f t="shared" si="39"/>
        <v>0.32395234763950093</v>
      </c>
      <c r="L201" s="305">
        <f t="shared" si="39"/>
        <v>0.33017489709889219</v>
      </c>
      <c r="M201" s="305">
        <f t="shared" si="39"/>
        <v>0.31396393076067941</v>
      </c>
      <c r="N201" s="305">
        <f t="shared" si="39"/>
        <v>0.31544955420936482</v>
      </c>
      <c r="O201" s="305">
        <f t="shared" si="39"/>
        <v>0.3226223074171794</v>
      </c>
      <c r="P201" s="305">
        <f t="shared" si="39"/>
        <v>0.31276854944462279</v>
      </c>
      <c r="Q201" s="305">
        <f t="shared" si="39"/>
        <v>0.31213898266694518</v>
      </c>
      <c r="R201" s="305">
        <f t="shared" si="39"/>
        <v>0.30845936595207335</v>
      </c>
      <c r="S201" s="305">
        <f t="shared" si="39"/>
        <v>0.29297833215858671</v>
      </c>
      <c r="T201" s="305">
        <f t="shared" si="39"/>
        <v>0.27149962572248731</v>
      </c>
      <c r="U201" s="305">
        <f t="shared" si="39"/>
        <v>0.25233735324279383</v>
      </c>
      <c r="V201" s="305">
        <f t="shared" si="39"/>
        <v>0.27493640337348141</v>
      </c>
      <c r="W201" s="305">
        <f t="shared" si="39"/>
        <v>0.26079922994927651</v>
      </c>
      <c r="DA201" s="72"/>
    </row>
    <row r="202" spans="1:105" ht="12" customHeight="1" x14ac:dyDescent="0.25">
      <c r="A202" s="63" t="s">
        <v>547</v>
      </c>
      <c r="B202" s="306">
        <f t="shared" ref="B202:W202" si="40">IF(B$113=0,0,B$113/B$72)</f>
        <v>7.3488335146167733E-2</v>
      </c>
      <c r="C202" s="306">
        <f t="shared" si="40"/>
        <v>7.4021391903447711E-2</v>
      </c>
      <c r="D202" s="306">
        <f t="shared" si="40"/>
        <v>7.3172927622086215E-2</v>
      </c>
      <c r="E202" s="306">
        <f t="shared" si="40"/>
        <v>7.2419538715655637E-2</v>
      </c>
      <c r="F202" s="306">
        <f t="shared" si="40"/>
        <v>7.1391363766735855E-2</v>
      </c>
      <c r="G202" s="306">
        <f t="shared" si="40"/>
        <v>6.8862067020166229E-2</v>
      </c>
      <c r="H202" s="306">
        <f t="shared" si="40"/>
        <v>6.8536681851260897E-2</v>
      </c>
      <c r="I202" s="306">
        <f t="shared" si="40"/>
        <v>6.8832722361550344E-2</v>
      </c>
      <c r="J202" s="306">
        <f t="shared" si="40"/>
        <v>6.4958077639779593E-2</v>
      </c>
      <c r="K202" s="306">
        <f t="shared" si="40"/>
        <v>6.7376152115807844E-2</v>
      </c>
      <c r="L202" s="306">
        <f t="shared" si="40"/>
        <v>5.7801651744230124E-2</v>
      </c>
      <c r="M202" s="306">
        <f t="shared" si="40"/>
        <v>5.9091794946959847E-2</v>
      </c>
      <c r="N202" s="306">
        <f t="shared" si="40"/>
        <v>5.8748181965681427E-2</v>
      </c>
      <c r="O202" s="306">
        <f t="shared" si="40"/>
        <v>5.9519049836587845E-2</v>
      </c>
      <c r="P202" s="306">
        <f t="shared" si="40"/>
        <v>6.033678415363946E-2</v>
      </c>
      <c r="Q202" s="306">
        <f t="shared" si="40"/>
        <v>5.9811655032168946E-2</v>
      </c>
      <c r="R202" s="306">
        <f t="shared" si="40"/>
        <v>6.0130046520683988E-2</v>
      </c>
      <c r="S202" s="306">
        <f t="shared" si="40"/>
        <v>6.167383860247496E-2</v>
      </c>
      <c r="T202" s="306">
        <f t="shared" si="40"/>
        <v>6.1185769291151326E-2</v>
      </c>
      <c r="U202" s="306">
        <f t="shared" si="40"/>
        <v>6.3101704215625831E-2</v>
      </c>
      <c r="V202" s="306">
        <f t="shared" si="40"/>
        <v>6.1150855524037123E-2</v>
      </c>
      <c r="W202" s="306">
        <f t="shared" si="40"/>
        <v>6.1440581773058542E-2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5">
        <f t="shared" ref="B204:W204" si="41">SUM(B$205:B$210,B$214:B$215,B$217:B$219)</f>
        <v>1.0000000000000002</v>
      </c>
      <c r="C204" s="235">
        <f t="shared" si="41"/>
        <v>1</v>
      </c>
      <c r="D204" s="235">
        <f t="shared" si="41"/>
        <v>0.99999999999999989</v>
      </c>
      <c r="E204" s="235">
        <f t="shared" si="41"/>
        <v>0.99999999999999978</v>
      </c>
      <c r="F204" s="235">
        <f t="shared" si="41"/>
        <v>1</v>
      </c>
      <c r="G204" s="235">
        <f t="shared" si="41"/>
        <v>0.99999999999999956</v>
      </c>
      <c r="H204" s="235">
        <f t="shared" si="41"/>
        <v>1</v>
      </c>
      <c r="I204" s="235">
        <f t="shared" si="41"/>
        <v>1.0000000000000002</v>
      </c>
      <c r="J204" s="235">
        <f t="shared" si="41"/>
        <v>1.0000000000000002</v>
      </c>
      <c r="K204" s="235">
        <f t="shared" si="41"/>
        <v>0.99999999999999989</v>
      </c>
      <c r="L204" s="235">
        <f t="shared" si="41"/>
        <v>1.0000000000000002</v>
      </c>
      <c r="M204" s="235">
        <f t="shared" si="41"/>
        <v>1</v>
      </c>
      <c r="N204" s="235">
        <f t="shared" si="41"/>
        <v>0.99999999999999967</v>
      </c>
      <c r="O204" s="235">
        <f t="shared" si="41"/>
        <v>1.0000000000000002</v>
      </c>
      <c r="P204" s="235">
        <f t="shared" si="41"/>
        <v>0.99999999999999989</v>
      </c>
      <c r="Q204" s="235">
        <f t="shared" si="41"/>
        <v>1</v>
      </c>
      <c r="R204" s="235">
        <f t="shared" si="41"/>
        <v>1.0000000000000002</v>
      </c>
      <c r="S204" s="235">
        <f t="shared" si="41"/>
        <v>1.0000000000000002</v>
      </c>
      <c r="T204" s="235">
        <f t="shared" si="41"/>
        <v>0.99999999999999967</v>
      </c>
      <c r="U204" s="235">
        <f t="shared" si="41"/>
        <v>0.99999999999999989</v>
      </c>
      <c r="V204" s="235">
        <f t="shared" si="41"/>
        <v>1.0000000000000002</v>
      </c>
      <c r="W204" s="235">
        <f t="shared" si="41"/>
        <v>0.99999999999999989</v>
      </c>
      <c r="DA204" s="95"/>
    </row>
    <row r="205" spans="1:105" ht="12" customHeight="1" x14ac:dyDescent="0.25">
      <c r="A205" s="55" t="s">
        <v>92</v>
      </c>
      <c r="B205" s="302">
        <f t="shared" ref="B205:W205" si="42">IF(B$116=0,0,B$116/B$115)</f>
        <v>1.842276034780526E-3</v>
      </c>
      <c r="C205" s="302">
        <f t="shared" si="42"/>
        <v>1.8461002329891642E-3</v>
      </c>
      <c r="D205" s="302">
        <f t="shared" si="42"/>
        <v>1.8191227124484946E-3</v>
      </c>
      <c r="E205" s="302">
        <f t="shared" si="42"/>
        <v>1.8025747297030919E-3</v>
      </c>
      <c r="F205" s="302">
        <f t="shared" si="42"/>
        <v>1.7939826837774593E-3</v>
      </c>
      <c r="G205" s="302">
        <f t="shared" si="42"/>
        <v>1.7579036545340341E-3</v>
      </c>
      <c r="H205" s="302">
        <f t="shared" si="42"/>
        <v>1.7689696742145382E-3</v>
      </c>
      <c r="I205" s="302">
        <f t="shared" si="42"/>
        <v>1.778261515948762E-3</v>
      </c>
      <c r="J205" s="302">
        <f t="shared" si="42"/>
        <v>1.7882486445909584E-3</v>
      </c>
      <c r="K205" s="302">
        <f t="shared" si="42"/>
        <v>1.7607513128525636E-3</v>
      </c>
      <c r="L205" s="302">
        <f t="shared" si="42"/>
        <v>1.7871646810321811E-3</v>
      </c>
      <c r="M205" s="302">
        <f t="shared" si="42"/>
        <v>1.7969036472175318E-3</v>
      </c>
      <c r="N205" s="302">
        <f t="shared" si="42"/>
        <v>1.7944607655288505E-3</v>
      </c>
      <c r="O205" s="302">
        <f t="shared" si="42"/>
        <v>1.7857801848880999E-3</v>
      </c>
      <c r="P205" s="302">
        <f t="shared" si="42"/>
        <v>1.783530755193805E-3</v>
      </c>
      <c r="Q205" s="302">
        <f t="shared" si="42"/>
        <v>1.7931907742502245E-3</v>
      </c>
      <c r="R205" s="302">
        <f t="shared" si="42"/>
        <v>1.7938777267211422E-3</v>
      </c>
      <c r="S205" s="302">
        <f t="shared" si="42"/>
        <v>1.7893035790838994E-3</v>
      </c>
      <c r="T205" s="302">
        <f t="shared" si="42"/>
        <v>1.8227779644268698E-3</v>
      </c>
      <c r="U205" s="302">
        <f t="shared" si="42"/>
        <v>1.7935054367170535E-3</v>
      </c>
      <c r="V205" s="302">
        <f t="shared" si="42"/>
        <v>1.791276567098068E-3</v>
      </c>
      <c r="W205" s="302">
        <f t="shared" si="42"/>
        <v>1.8131260418103084E-3</v>
      </c>
      <c r="DA205" s="67"/>
    </row>
    <row r="206" spans="1:105" ht="12" customHeight="1" x14ac:dyDescent="0.25">
      <c r="A206" s="202" t="s">
        <v>93</v>
      </c>
      <c r="B206" s="236">
        <f t="shared" ref="B206:W206" si="43">IF(B$117=0,0,B$117/B$115)</f>
        <v>2.386400606005503E-4</v>
      </c>
      <c r="C206" s="236">
        <f t="shared" si="43"/>
        <v>2.3913542984762775E-4</v>
      </c>
      <c r="D206" s="236">
        <f t="shared" si="43"/>
        <v>2.3564088450527085E-4</v>
      </c>
      <c r="E206" s="236">
        <f t="shared" si="43"/>
        <v>2.3349733406514899E-4</v>
      </c>
      <c r="F206" s="236">
        <f t="shared" si="43"/>
        <v>2.3238435950451535E-4</v>
      </c>
      <c r="G206" s="236">
        <f t="shared" si="43"/>
        <v>2.2771084610993553E-4</v>
      </c>
      <c r="H206" s="236">
        <f t="shared" si="43"/>
        <v>2.2914428798146116E-4</v>
      </c>
      <c r="I206" s="236">
        <f t="shared" si="43"/>
        <v>2.3034791090912406E-4</v>
      </c>
      <c r="J206" s="236">
        <f t="shared" si="43"/>
        <v>2.3164159814133254E-4</v>
      </c>
      <c r="K206" s="236">
        <f t="shared" si="43"/>
        <v>2.2807971882003663E-4</v>
      </c>
      <c r="L206" s="236">
        <f t="shared" si="43"/>
        <v>2.3150118643077905E-4</v>
      </c>
      <c r="M206" s="236">
        <f t="shared" si="43"/>
        <v>2.32762727826738E-4</v>
      </c>
      <c r="N206" s="236">
        <f t="shared" si="43"/>
        <v>2.3244628804072287E-4</v>
      </c>
      <c r="O206" s="236">
        <f t="shared" si="43"/>
        <v>2.3132184509566572E-4</v>
      </c>
      <c r="P206" s="236">
        <f t="shared" si="43"/>
        <v>2.3204601358910469E-4</v>
      </c>
      <c r="Q206" s="236">
        <f t="shared" si="43"/>
        <v>2.3228177914521981E-4</v>
      </c>
      <c r="R206" s="236">
        <f t="shared" si="43"/>
        <v>2.3237076384468645E-4</v>
      </c>
      <c r="S206" s="236">
        <f t="shared" si="43"/>
        <v>2.3418472608945591E-4</v>
      </c>
      <c r="T206" s="236">
        <f t="shared" si="43"/>
        <v>2.3611436922588906E-4</v>
      </c>
      <c r="U206" s="236">
        <f t="shared" si="43"/>
        <v>2.3694182184300628E-4</v>
      </c>
      <c r="V206" s="236">
        <f t="shared" si="43"/>
        <v>2.3729363254556356E-4</v>
      </c>
      <c r="W206" s="236">
        <f t="shared" si="43"/>
        <v>2.3735700013246074E-4</v>
      </c>
      <c r="DA206" s="174"/>
    </row>
    <row r="207" spans="1:105" ht="12" customHeight="1" x14ac:dyDescent="0.25">
      <c r="A207" s="202" t="s">
        <v>94</v>
      </c>
      <c r="B207" s="236">
        <f t="shared" ref="B207:W207" si="44">IF(B$118=0,0,B$118/B$115)</f>
        <v>3.3340217284490527E-2</v>
      </c>
      <c r="C207" s="236">
        <f t="shared" si="44"/>
        <v>3.3409424936768385E-2</v>
      </c>
      <c r="D207" s="236">
        <f t="shared" si="44"/>
        <v>3.2921204724573168E-2</v>
      </c>
      <c r="E207" s="236">
        <f t="shared" si="44"/>
        <v>3.262173095954779E-2</v>
      </c>
      <c r="F207" s="236">
        <f t="shared" si="44"/>
        <v>3.2466238149202992E-2</v>
      </c>
      <c r="G207" s="236">
        <f t="shared" si="44"/>
        <v>3.1813305227273832E-2</v>
      </c>
      <c r="H207" s="236">
        <f t="shared" si="44"/>
        <v>3.2013570276407173E-2</v>
      </c>
      <c r="I207" s="236">
        <f t="shared" si="44"/>
        <v>3.2181727499615585E-2</v>
      </c>
      <c r="J207" s="236">
        <f t="shared" si="44"/>
        <v>3.2362467536772195E-2</v>
      </c>
      <c r="K207" s="236">
        <f t="shared" si="44"/>
        <v>3.1864840146742665E-2</v>
      </c>
      <c r="L207" s="236">
        <f t="shared" si="44"/>
        <v>3.2342850725884033E-2</v>
      </c>
      <c r="M207" s="236">
        <f t="shared" si="44"/>
        <v>3.2480788677775145E-2</v>
      </c>
      <c r="N207" s="236">
        <f t="shared" si="44"/>
        <v>3.2474890136836895E-2</v>
      </c>
      <c r="O207" s="236">
        <f t="shared" si="44"/>
        <v>3.2317795087422822E-2</v>
      </c>
      <c r="P207" s="236">
        <f t="shared" si="44"/>
        <v>3.2187501616985505E-2</v>
      </c>
      <c r="Q207" s="236">
        <f t="shared" si="44"/>
        <v>3.2451906726978952E-2</v>
      </c>
      <c r="R207" s="236">
        <f t="shared" si="44"/>
        <v>3.2464338710141163E-2</v>
      </c>
      <c r="S207" s="236">
        <f t="shared" si="44"/>
        <v>3.2293702554331012E-2</v>
      </c>
      <c r="T207" s="236">
        <f t="shared" si="44"/>
        <v>3.2987354906678264E-2</v>
      </c>
      <c r="U207" s="236">
        <f t="shared" si="44"/>
        <v>3.2371744098760528E-2</v>
      </c>
      <c r="V207" s="236">
        <f t="shared" si="44"/>
        <v>3.2256498075691614E-2</v>
      </c>
      <c r="W207" s="236">
        <f t="shared" si="44"/>
        <v>3.2583315911401303E-2</v>
      </c>
      <c r="DA207" s="174"/>
    </row>
    <row r="208" spans="1:105" ht="12" customHeight="1" x14ac:dyDescent="0.25">
      <c r="A208" s="202" t="s">
        <v>95</v>
      </c>
      <c r="B208" s="236">
        <f t="shared" ref="B208:W208" si="45">IF(B$119=0,0,B$119/B$115)</f>
        <v>6.0846938475635139E-4</v>
      </c>
      <c r="C208" s="236">
        <f t="shared" si="45"/>
        <v>6.0973244603884462E-4</v>
      </c>
      <c r="D208" s="236">
        <f t="shared" si="45"/>
        <v>6.0082227459019497E-4</v>
      </c>
      <c r="E208" s="236">
        <f t="shared" si="45"/>
        <v>5.9535678478847022E-4</v>
      </c>
      <c r="F208" s="236">
        <f t="shared" si="45"/>
        <v>5.9251899240585855E-4</v>
      </c>
      <c r="G208" s="236">
        <f t="shared" si="45"/>
        <v>5.8060276252939048E-4</v>
      </c>
      <c r="H208" s="236">
        <f t="shared" si="45"/>
        <v>5.842576622618836E-4</v>
      </c>
      <c r="I208" s="236">
        <f t="shared" si="45"/>
        <v>5.8732658413707356E-4</v>
      </c>
      <c r="J208" s="236">
        <f t="shared" si="45"/>
        <v>5.9062514629913514E-4</v>
      </c>
      <c r="K208" s="236">
        <f t="shared" si="45"/>
        <v>5.8154329091512653E-4</v>
      </c>
      <c r="L208" s="236">
        <f t="shared" si="45"/>
        <v>5.9026713336988101E-4</v>
      </c>
      <c r="M208" s="236">
        <f t="shared" si="45"/>
        <v>5.9348373210486307E-4</v>
      </c>
      <c r="N208" s="236">
        <f t="shared" si="45"/>
        <v>5.9267689388405238E-4</v>
      </c>
      <c r="O208" s="236">
        <f t="shared" si="45"/>
        <v>5.8980986013770363E-4</v>
      </c>
      <c r="P208" s="236">
        <f t="shared" si="45"/>
        <v>5.9165629931708466E-4</v>
      </c>
      <c r="Q208" s="236">
        <f t="shared" si="45"/>
        <v>5.9225743947148763E-4</v>
      </c>
      <c r="R208" s="236">
        <f t="shared" si="45"/>
        <v>5.924843270493776E-4</v>
      </c>
      <c r="S208" s="236">
        <f t="shared" si="45"/>
        <v>5.9710945364492248E-4</v>
      </c>
      <c r="T208" s="236">
        <f t="shared" si="45"/>
        <v>6.0202953608652957E-4</v>
      </c>
      <c r="U208" s="236">
        <f t="shared" si="45"/>
        <v>6.0549955694051997E-4</v>
      </c>
      <c r="V208" s="236">
        <f t="shared" si="45"/>
        <v>6.0503634736868567E-4</v>
      </c>
      <c r="W208" s="236">
        <f t="shared" si="45"/>
        <v>6.0519791804762232E-4</v>
      </c>
      <c r="DA208" s="174"/>
    </row>
    <row r="209" spans="1:105" ht="12" customHeight="1" x14ac:dyDescent="0.25">
      <c r="A209" s="56" t="s">
        <v>96</v>
      </c>
      <c r="B209" s="303">
        <f t="shared" ref="B209:W209" si="46">IF(B$120=0,0,B$120/B$115)</f>
        <v>4.3502455710641786E-3</v>
      </c>
      <c r="C209" s="303">
        <f t="shared" si="46"/>
        <v>4.2759021705272597E-3</v>
      </c>
      <c r="D209" s="303">
        <f t="shared" si="46"/>
        <v>4.1977586314272761E-3</v>
      </c>
      <c r="E209" s="303">
        <f t="shared" si="46"/>
        <v>4.1874410781325916E-3</v>
      </c>
      <c r="F209" s="303">
        <f t="shared" si="46"/>
        <v>4.3497042657632372E-3</v>
      </c>
      <c r="G209" s="303">
        <f t="shared" si="46"/>
        <v>4.2529324979688832E-3</v>
      </c>
      <c r="H209" s="303">
        <f t="shared" si="46"/>
        <v>4.3546047672044265E-3</v>
      </c>
      <c r="I209" s="303">
        <f t="shared" si="46"/>
        <v>4.362357974081155E-3</v>
      </c>
      <c r="J209" s="303">
        <f t="shared" si="46"/>
        <v>4.2909713374837946E-3</v>
      </c>
      <c r="K209" s="303">
        <f t="shared" si="46"/>
        <v>4.2546329449054095E-3</v>
      </c>
      <c r="L209" s="303">
        <f t="shared" si="46"/>
        <v>4.222143583290215E-3</v>
      </c>
      <c r="M209" s="303">
        <f t="shared" si="46"/>
        <v>4.2960119456884743E-3</v>
      </c>
      <c r="N209" s="303">
        <f t="shared" si="46"/>
        <v>4.2860468116941971E-3</v>
      </c>
      <c r="O209" s="303">
        <f t="shared" si="46"/>
        <v>4.2499572748743606E-3</v>
      </c>
      <c r="P209" s="303">
        <f t="shared" si="46"/>
        <v>4.2973842277014866E-3</v>
      </c>
      <c r="Q209" s="303">
        <f t="shared" si="46"/>
        <v>4.2984399111620462E-3</v>
      </c>
      <c r="R209" s="303">
        <f t="shared" si="46"/>
        <v>4.3199713144443305E-3</v>
      </c>
      <c r="S209" s="303">
        <f t="shared" si="46"/>
        <v>4.4044019460748067E-3</v>
      </c>
      <c r="T209" s="303">
        <f t="shared" si="46"/>
        <v>4.4763939276593499E-3</v>
      </c>
      <c r="U209" s="303">
        <f t="shared" si="46"/>
        <v>4.6069589798171124E-3</v>
      </c>
      <c r="V209" s="303">
        <f t="shared" si="46"/>
        <v>4.481082744217677E-3</v>
      </c>
      <c r="W209" s="303">
        <f t="shared" si="46"/>
        <v>4.5292150187398687E-3</v>
      </c>
      <c r="DA209" s="68"/>
    </row>
    <row r="210" spans="1:105" ht="12" customHeight="1" x14ac:dyDescent="0.25">
      <c r="A210" s="203" t="s">
        <v>604</v>
      </c>
      <c r="B210" s="304">
        <f t="shared" ref="B210:W210" si="47">IF(B$126=0,0,B$126/B$115)</f>
        <v>0.44210711557792631</v>
      </c>
      <c r="C210" s="304">
        <f t="shared" si="47"/>
        <v>0.43548154945299378</v>
      </c>
      <c r="D210" s="304">
        <f t="shared" si="47"/>
        <v>0.42731565753968798</v>
      </c>
      <c r="E210" s="304">
        <f t="shared" si="47"/>
        <v>0.42560627809549073</v>
      </c>
      <c r="F210" s="304">
        <f t="shared" si="47"/>
        <v>0.44143627709021499</v>
      </c>
      <c r="G210" s="304">
        <f t="shared" si="47"/>
        <v>0.43299449957950475</v>
      </c>
      <c r="H210" s="304">
        <f t="shared" si="47"/>
        <v>0.44342060545349604</v>
      </c>
      <c r="I210" s="304">
        <f t="shared" si="47"/>
        <v>0.44459592798079201</v>
      </c>
      <c r="J210" s="304">
        <f t="shared" si="47"/>
        <v>0.43737928624397149</v>
      </c>
      <c r="K210" s="304">
        <f t="shared" si="47"/>
        <v>0.43340007409288001</v>
      </c>
      <c r="L210" s="304">
        <f t="shared" si="47"/>
        <v>0.43037839335835004</v>
      </c>
      <c r="M210" s="304">
        <f t="shared" si="47"/>
        <v>0.437191909017833</v>
      </c>
      <c r="N210" s="304">
        <f t="shared" si="47"/>
        <v>0.4365567082411273</v>
      </c>
      <c r="O210" s="304">
        <f t="shared" si="47"/>
        <v>0.43341567842451328</v>
      </c>
      <c r="P210" s="304">
        <f t="shared" si="47"/>
        <v>0.43844135340849805</v>
      </c>
      <c r="Q210" s="304">
        <f t="shared" si="47"/>
        <v>0.43821948199111999</v>
      </c>
      <c r="R210" s="304">
        <f t="shared" si="47"/>
        <v>0.43989034907903474</v>
      </c>
      <c r="S210" s="304">
        <f t="shared" si="47"/>
        <v>0.44688128132948884</v>
      </c>
      <c r="T210" s="304">
        <f t="shared" si="47"/>
        <v>0.45476018758378306</v>
      </c>
      <c r="U210" s="304">
        <f t="shared" si="47"/>
        <v>0.46360768184229029</v>
      </c>
      <c r="V210" s="304">
        <f t="shared" si="47"/>
        <v>0.45417477712972182</v>
      </c>
      <c r="W210" s="304">
        <f t="shared" si="47"/>
        <v>0.45959222632653118</v>
      </c>
      <c r="DA210" s="175"/>
    </row>
    <row r="211" spans="1:105" ht="12" customHeight="1" x14ac:dyDescent="0.25">
      <c r="A211" s="62" t="s">
        <v>606</v>
      </c>
      <c r="B211" s="305">
        <f t="shared" ref="B211:W211" si="48">IF(B$127=0,0,B$127/B$115)</f>
        <v>0.21098403530951809</v>
      </c>
      <c r="C211" s="305">
        <f t="shared" si="48"/>
        <v>0.21607442048027062</v>
      </c>
      <c r="D211" s="305">
        <f t="shared" si="48"/>
        <v>0.19696369097077598</v>
      </c>
      <c r="E211" s="305">
        <f t="shared" si="48"/>
        <v>0.1868196864913563</v>
      </c>
      <c r="F211" s="305">
        <f t="shared" si="48"/>
        <v>0.17833365188335495</v>
      </c>
      <c r="G211" s="305">
        <f t="shared" si="48"/>
        <v>0.16136970698635386</v>
      </c>
      <c r="H211" s="305">
        <f t="shared" si="48"/>
        <v>0.16751136579978754</v>
      </c>
      <c r="I211" s="305">
        <f t="shared" si="48"/>
        <v>0.17432242628398523</v>
      </c>
      <c r="J211" s="305">
        <f t="shared" si="48"/>
        <v>0.18828881499987457</v>
      </c>
      <c r="K211" s="305">
        <f t="shared" si="48"/>
        <v>0.16483190383254206</v>
      </c>
      <c r="L211" s="305">
        <f t="shared" si="48"/>
        <v>0.20130053762460684</v>
      </c>
      <c r="M211" s="305">
        <f t="shared" si="48"/>
        <v>0.20493204469378246</v>
      </c>
      <c r="N211" s="305">
        <f t="shared" si="48"/>
        <v>0.20468045451747416</v>
      </c>
      <c r="O211" s="305">
        <f t="shared" si="48"/>
        <v>0.19743997609774896</v>
      </c>
      <c r="P211" s="305">
        <f t="shared" si="48"/>
        <v>0.19685320227627487</v>
      </c>
      <c r="Q211" s="305">
        <f t="shared" si="48"/>
        <v>0.20025008661877239</v>
      </c>
      <c r="R211" s="305">
        <f t="shared" si="48"/>
        <v>0.19995972930819822</v>
      </c>
      <c r="S211" s="305">
        <f t="shared" si="48"/>
        <v>0.20312474756358861</v>
      </c>
      <c r="T211" s="305">
        <f t="shared" si="48"/>
        <v>0.21467952454146388</v>
      </c>
      <c r="U211" s="305">
        <f t="shared" si="48"/>
        <v>0.22345867153900051</v>
      </c>
      <c r="V211" s="305">
        <f t="shared" si="48"/>
        <v>0.21905645391476186</v>
      </c>
      <c r="W211" s="305">
        <f t="shared" si="48"/>
        <v>0.21983781216716827</v>
      </c>
      <c r="DA211" s="72"/>
    </row>
    <row r="212" spans="1:105" ht="12" customHeight="1" x14ac:dyDescent="0.25">
      <c r="A212" s="62" t="s">
        <v>613</v>
      </c>
      <c r="B212" s="305">
        <f t="shared" ref="B212:W212" si="49">IF(B$133=0,0,B$133/B$115)</f>
        <v>0.23112308026840817</v>
      </c>
      <c r="C212" s="305">
        <f t="shared" si="49"/>
        <v>0.21940712897272316</v>
      </c>
      <c r="D212" s="305">
        <f t="shared" si="49"/>
        <v>0.23035196656891202</v>
      </c>
      <c r="E212" s="305">
        <f t="shared" si="49"/>
        <v>0.2387865916041344</v>
      </c>
      <c r="F212" s="305">
        <f t="shared" si="49"/>
        <v>0.26310262520685995</v>
      </c>
      <c r="G212" s="305">
        <f t="shared" si="49"/>
        <v>0.27162479259315087</v>
      </c>
      <c r="H212" s="305">
        <f t="shared" si="49"/>
        <v>0.2759092396537085</v>
      </c>
      <c r="I212" s="305">
        <f t="shared" si="49"/>
        <v>0.27027350169680681</v>
      </c>
      <c r="J212" s="305">
        <f t="shared" si="49"/>
        <v>0.24909047124409694</v>
      </c>
      <c r="K212" s="305">
        <f t="shared" si="49"/>
        <v>0.26856817026033791</v>
      </c>
      <c r="L212" s="305">
        <f t="shared" si="49"/>
        <v>0.22907785573374323</v>
      </c>
      <c r="M212" s="305">
        <f t="shared" si="49"/>
        <v>0.23225986432405055</v>
      </c>
      <c r="N212" s="305">
        <f t="shared" si="49"/>
        <v>0.2318762537236532</v>
      </c>
      <c r="O212" s="305">
        <f t="shared" si="49"/>
        <v>0.2359757023267644</v>
      </c>
      <c r="P212" s="305">
        <f t="shared" si="49"/>
        <v>0.24158815113222318</v>
      </c>
      <c r="Q212" s="305">
        <f t="shared" si="49"/>
        <v>0.23796939537234763</v>
      </c>
      <c r="R212" s="305">
        <f t="shared" si="49"/>
        <v>0.23993061977083655</v>
      </c>
      <c r="S212" s="305">
        <f t="shared" si="49"/>
        <v>0.24375653376590031</v>
      </c>
      <c r="T212" s="305">
        <f t="shared" si="49"/>
        <v>0.2400806630423192</v>
      </c>
      <c r="U212" s="305">
        <f t="shared" si="49"/>
        <v>0.24014901030328978</v>
      </c>
      <c r="V212" s="305">
        <f t="shared" si="49"/>
        <v>0.23511832321495993</v>
      </c>
      <c r="W212" s="305">
        <f t="shared" si="49"/>
        <v>0.23975441415936291</v>
      </c>
      <c r="DA212" s="72"/>
    </row>
    <row r="213" spans="1:105" ht="12" customHeight="1" x14ac:dyDescent="0.25">
      <c r="A213" s="203" t="s">
        <v>615</v>
      </c>
      <c r="B213" s="304">
        <f t="shared" ref="B213:W213" si="50">IF(B$134=0,0,B$134/B$115)</f>
        <v>0.30224038875306325</v>
      </c>
      <c r="C213" s="304">
        <f t="shared" si="50"/>
        <v>0.29706423404631493</v>
      </c>
      <c r="D213" s="304">
        <f t="shared" si="50"/>
        <v>0.29203784141440842</v>
      </c>
      <c r="E213" s="304">
        <f t="shared" si="50"/>
        <v>0.29151570299279339</v>
      </c>
      <c r="F213" s="304">
        <f t="shared" si="50"/>
        <v>0.30259134318007863</v>
      </c>
      <c r="G213" s="304">
        <f t="shared" si="50"/>
        <v>0.29592519877472667</v>
      </c>
      <c r="H213" s="304">
        <f t="shared" si="50"/>
        <v>0.30303984768645997</v>
      </c>
      <c r="I213" s="304">
        <f t="shared" si="50"/>
        <v>0.30425131644025083</v>
      </c>
      <c r="J213" s="304">
        <f t="shared" si="50"/>
        <v>0.29927018153515189</v>
      </c>
      <c r="K213" s="304">
        <f t="shared" si="50"/>
        <v>0.29639524414214469</v>
      </c>
      <c r="L213" s="304">
        <f t="shared" si="50"/>
        <v>0.29440872652198202</v>
      </c>
      <c r="M213" s="304">
        <f t="shared" si="50"/>
        <v>0.29958550135486289</v>
      </c>
      <c r="N213" s="304">
        <f t="shared" si="50"/>
        <v>0.29903890161699764</v>
      </c>
      <c r="O213" s="304">
        <f t="shared" si="50"/>
        <v>0.29650792793715697</v>
      </c>
      <c r="P213" s="304">
        <f t="shared" si="50"/>
        <v>0.30000491058748141</v>
      </c>
      <c r="Q213" s="304">
        <f t="shared" si="50"/>
        <v>0.2999009710529103</v>
      </c>
      <c r="R213" s="304">
        <f t="shared" si="50"/>
        <v>0.30090758274243706</v>
      </c>
      <c r="S213" s="304">
        <f t="shared" si="50"/>
        <v>0.30585796439246432</v>
      </c>
      <c r="T213" s="304">
        <f t="shared" si="50"/>
        <v>0.31174653827253723</v>
      </c>
      <c r="U213" s="304">
        <f t="shared" si="50"/>
        <v>0.31823482374317891</v>
      </c>
      <c r="V213" s="304">
        <f t="shared" si="50"/>
        <v>0.31166759514677234</v>
      </c>
      <c r="W213" s="304">
        <f t="shared" si="50"/>
        <v>0.31535026565446672</v>
      </c>
      <c r="DA213" s="175"/>
    </row>
    <row r="214" spans="1:105" ht="12" customHeight="1" x14ac:dyDescent="0.25">
      <c r="A214" s="62" t="s">
        <v>617</v>
      </c>
      <c r="B214" s="305">
        <f t="shared" ref="B214:W214" si="51">IF(B$135=0,0,B$135/B$115)</f>
        <v>0.10430751893085588</v>
      </c>
      <c r="C214" s="305">
        <f t="shared" si="51"/>
        <v>0.10061326230347788</v>
      </c>
      <c r="D214" s="305">
        <f t="shared" si="51"/>
        <v>9.9595051730620901E-2</v>
      </c>
      <c r="E214" s="305">
        <f t="shared" si="51"/>
        <v>9.9781280334694675E-2</v>
      </c>
      <c r="F214" s="305">
        <f t="shared" si="51"/>
        <v>0.10678288424397718</v>
      </c>
      <c r="G214" s="305">
        <f t="shared" si="51"/>
        <v>0.10891799714295035</v>
      </c>
      <c r="H214" s="305">
        <f t="shared" si="51"/>
        <v>0.11308460056188102</v>
      </c>
      <c r="I214" s="305">
        <f t="shared" si="51"/>
        <v>0.11026724867665361</v>
      </c>
      <c r="J214" s="305">
        <f t="shared" si="51"/>
        <v>0.11909393564092398</v>
      </c>
      <c r="K214" s="305">
        <f t="shared" si="51"/>
        <v>0.11111199975183053</v>
      </c>
      <c r="L214" s="305">
        <f t="shared" si="51"/>
        <v>0.13522378415287337</v>
      </c>
      <c r="M214" s="305">
        <f t="shared" si="51"/>
        <v>0.13438025963909703</v>
      </c>
      <c r="N214" s="305">
        <f t="shared" si="51"/>
        <v>0.13489498731391189</v>
      </c>
      <c r="O214" s="305">
        <f t="shared" si="51"/>
        <v>0.13183212148899615</v>
      </c>
      <c r="P214" s="305">
        <f t="shared" si="51"/>
        <v>0.13104206020363326</v>
      </c>
      <c r="Q214" s="305">
        <f t="shared" si="51"/>
        <v>0.1328551330089375</v>
      </c>
      <c r="R214" s="305">
        <f t="shared" si="51"/>
        <v>0.13355833328073471</v>
      </c>
      <c r="S214" s="305">
        <f t="shared" si="51"/>
        <v>0.13418186686707395</v>
      </c>
      <c r="T214" s="305">
        <f t="shared" si="51"/>
        <v>0.136706313853071</v>
      </c>
      <c r="U214" s="305">
        <f t="shared" si="51"/>
        <v>0.13542600383159725</v>
      </c>
      <c r="V214" s="305">
        <f t="shared" si="51"/>
        <v>0.13764270309860635</v>
      </c>
      <c r="W214" s="305">
        <f t="shared" si="51"/>
        <v>0.13772195722468908</v>
      </c>
      <c r="DA214" s="72"/>
    </row>
    <row r="215" spans="1:105" ht="12" customHeight="1" x14ac:dyDescent="0.25">
      <c r="A215" s="62" t="s">
        <v>623</v>
      </c>
      <c r="B215" s="305">
        <f t="shared" ref="B215:W215" si="52">IF(B$140=0,0,B$140/B$115)</f>
        <v>0.19793286982220731</v>
      </c>
      <c r="C215" s="305">
        <f t="shared" si="52"/>
        <v>0.19645097174283707</v>
      </c>
      <c r="D215" s="305">
        <f t="shared" si="52"/>
        <v>0.19244278968378753</v>
      </c>
      <c r="E215" s="305">
        <f t="shared" si="52"/>
        <v>0.1917344226580987</v>
      </c>
      <c r="F215" s="305">
        <f t="shared" si="52"/>
        <v>0.19580845893610144</v>
      </c>
      <c r="G215" s="305">
        <f t="shared" si="52"/>
        <v>0.18700720163177628</v>
      </c>
      <c r="H215" s="305">
        <f t="shared" si="52"/>
        <v>0.18995524712457892</v>
      </c>
      <c r="I215" s="305">
        <f t="shared" si="52"/>
        <v>0.19398406776359722</v>
      </c>
      <c r="J215" s="305">
        <f t="shared" si="52"/>
        <v>0.18017624589422795</v>
      </c>
      <c r="K215" s="305">
        <f t="shared" si="52"/>
        <v>0.18528324439031416</v>
      </c>
      <c r="L215" s="305">
        <f t="shared" si="52"/>
        <v>0.15918494236910866</v>
      </c>
      <c r="M215" s="305">
        <f t="shared" si="52"/>
        <v>0.16520524171576578</v>
      </c>
      <c r="N215" s="305">
        <f t="shared" si="52"/>
        <v>0.16414391430308573</v>
      </c>
      <c r="O215" s="305">
        <f t="shared" si="52"/>
        <v>0.16467580644816085</v>
      </c>
      <c r="P215" s="305">
        <f t="shared" si="52"/>
        <v>0.16896285038384812</v>
      </c>
      <c r="Q215" s="305">
        <f t="shared" si="52"/>
        <v>0.1670458380439728</v>
      </c>
      <c r="R215" s="305">
        <f t="shared" si="52"/>
        <v>0.16734924946170229</v>
      </c>
      <c r="S215" s="305">
        <f t="shared" si="52"/>
        <v>0.1716760975253904</v>
      </c>
      <c r="T215" s="305">
        <f t="shared" si="52"/>
        <v>0.17504022441946621</v>
      </c>
      <c r="U215" s="305">
        <f t="shared" si="52"/>
        <v>0.18280881991158165</v>
      </c>
      <c r="V215" s="305">
        <f t="shared" si="52"/>
        <v>0.17402489204816604</v>
      </c>
      <c r="W215" s="305">
        <f t="shared" si="52"/>
        <v>0.17762830842977767</v>
      </c>
      <c r="DA215" s="72"/>
    </row>
    <row r="216" spans="1:105" ht="12" customHeight="1" x14ac:dyDescent="0.25">
      <c r="A216" s="203" t="s">
        <v>625</v>
      </c>
      <c r="B216" s="304">
        <f t="shared" ref="B216:W216" si="53">IF(B$141=0,0,B$141/B$115)</f>
        <v>0.21527264733331863</v>
      </c>
      <c r="C216" s="304">
        <f t="shared" si="53"/>
        <v>0.22707392128452003</v>
      </c>
      <c r="D216" s="304">
        <f t="shared" si="53"/>
        <v>0.24087195181835902</v>
      </c>
      <c r="E216" s="304">
        <f t="shared" si="53"/>
        <v>0.24343741802547866</v>
      </c>
      <c r="F216" s="304">
        <f t="shared" si="53"/>
        <v>0.21653755127905239</v>
      </c>
      <c r="G216" s="304">
        <f t="shared" si="53"/>
        <v>0.2324478466573521</v>
      </c>
      <c r="H216" s="304">
        <f t="shared" si="53"/>
        <v>0.21458900019197463</v>
      </c>
      <c r="I216" s="304">
        <f t="shared" si="53"/>
        <v>0.21201273409426574</v>
      </c>
      <c r="J216" s="304">
        <f t="shared" si="53"/>
        <v>0.22408657795758941</v>
      </c>
      <c r="K216" s="304">
        <f t="shared" si="53"/>
        <v>0.23151483435073941</v>
      </c>
      <c r="L216" s="304">
        <f t="shared" si="53"/>
        <v>0.23603895280966114</v>
      </c>
      <c r="M216" s="304">
        <f t="shared" si="53"/>
        <v>0.22382263889669154</v>
      </c>
      <c r="N216" s="304">
        <f t="shared" si="53"/>
        <v>0.22502386924588993</v>
      </c>
      <c r="O216" s="304">
        <f t="shared" si="53"/>
        <v>0.23090172938591128</v>
      </c>
      <c r="P216" s="304">
        <f t="shared" si="53"/>
        <v>0.22246161709123355</v>
      </c>
      <c r="Q216" s="304">
        <f t="shared" si="53"/>
        <v>0.2225114703249618</v>
      </c>
      <c r="R216" s="304">
        <f t="shared" si="53"/>
        <v>0.21979902533632781</v>
      </c>
      <c r="S216" s="304">
        <f t="shared" si="53"/>
        <v>0.20794205201882268</v>
      </c>
      <c r="T216" s="304">
        <f t="shared" si="53"/>
        <v>0.19336860343960255</v>
      </c>
      <c r="U216" s="304">
        <f t="shared" si="53"/>
        <v>0.1785428445204526</v>
      </c>
      <c r="V216" s="304">
        <f t="shared" si="53"/>
        <v>0.1947864403565843</v>
      </c>
      <c r="W216" s="304">
        <f t="shared" si="53"/>
        <v>0.18528929612887046</v>
      </c>
      <c r="DA216" s="175"/>
    </row>
    <row r="217" spans="1:105" ht="12" customHeight="1" x14ac:dyDescent="0.25">
      <c r="A217" s="62" t="s">
        <v>626</v>
      </c>
      <c r="B217" s="305">
        <f t="shared" ref="B217:W217" si="54">IF(B$142=0,0,B$142/B$115)</f>
        <v>9.5663137266299957E-3</v>
      </c>
      <c r="C217" s="305">
        <f t="shared" si="54"/>
        <v>9.2424075854622249E-3</v>
      </c>
      <c r="D217" s="305">
        <f t="shared" si="54"/>
        <v>9.2372903640054425E-3</v>
      </c>
      <c r="E217" s="305">
        <f t="shared" si="54"/>
        <v>9.3345752421811687E-3</v>
      </c>
      <c r="F217" s="305">
        <f t="shared" si="54"/>
        <v>9.9607339556684067E-3</v>
      </c>
      <c r="G217" s="305">
        <f t="shared" si="54"/>
        <v>1.0170292101496217E-2</v>
      </c>
      <c r="H217" s="305">
        <f t="shared" si="54"/>
        <v>1.0580425188437192E-2</v>
      </c>
      <c r="I217" s="305">
        <f t="shared" si="54"/>
        <v>1.0484156133092738E-2</v>
      </c>
      <c r="J217" s="305">
        <f t="shared" si="54"/>
        <v>1.1329151619310683E-2</v>
      </c>
      <c r="K217" s="305">
        <f t="shared" si="54"/>
        <v>1.0560037074045186E-2</v>
      </c>
      <c r="L217" s="305">
        <f t="shared" si="54"/>
        <v>1.2915262240897384E-2</v>
      </c>
      <c r="M217" s="305">
        <f t="shared" si="54"/>
        <v>1.2840278963317044E-2</v>
      </c>
      <c r="N217" s="305">
        <f t="shared" si="54"/>
        <v>1.2892137937353431E-2</v>
      </c>
      <c r="O217" s="305">
        <f t="shared" si="54"/>
        <v>1.2595023478281064E-2</v>
      </c>
      <c r="P217" s="305">
        <f t="shared" si="54"/>
        <v>1.2548983569669972E-2</v>
      </c>
      <c r="Q217" s="305">
        <f t="shared" si="54"/>
        <v>1.2698176294288738E-2</v>
      </c>
      <c r="R217" s="305">
        <f t="shared" si="54"/>
        <v>1.2685205824837873E-2</v>
      </c>
      <c r="S217" s="305">
        <f t="shared" si="54"/>
        <v>1.2606585459243728E-2</v>
      </c>
      <c r="T217" s="305">
        <f t="shared" si="54"/>
        <v>1.2986749699644702E-2</v>
      </c>
      <c r="U217" s="305">
        <f t="shared" si="54"/>
        <v>1.2836377704699403E-2</v>
      </c>
      <c r="V217" s="305">
        <f t="shared" si="54"/>
        <v>1.3017794187060661E-2</v>
      </c>
      <c r="W217" s="305">
        <f t="shared" si="54"/>
        <v>1.308172258305366E-2</v>
      </c>
      <c r="DA217" s="72"/>
    </row>
    <row r="218" spans="1:105" ht="12" customHeight="1" x14ac:dyDescent="0.25">
      <c r="A218" s="62" t="s">
        <v>631</v>
      </c>
      <c r="B218" s="305">
        <f t="shared" ref="B218:W218" si="55">IF(B$146=0,0,B$146/B$115)</f>
        <v>0.18604068224815762</v>
      </c>
      <c r="C218" s="305">
        <f t="shared" si="55"/>
        <v>0.19835203217608136</v>
      </c>
      <c r="D218" s="305">
        <f t="shared" si="55"/>
        <v>0.21266715904348055</v>
      </c>
      <c r="E218" s="305">
        <f t="shared" si="55"/>
        <v>0.21530353351325274</v>
      </c>
      <c r="F218" s="305">
        <f t="shared" si="55"/>
        <v>0.18731167633195386</v>
      </c>
      <c r="G218" s="305">
        <f t="shared" si="55"/>
        <v>0.20386968825101509</v>
      </c>
      <c r="H218" s="305">
        <f t="shared" si="55"/>
        <v>0.18532721328861554</v>
      </c>
      <c r="I218" s="305">
        <f t="shared" si="55"/>
        <v>0.18269950342864871</v>
      </c>
      <c r="J218" s="305">
        <f t="shared" si="55"/>
        <v>0.19524895242894361</v>
      </c>
      <c r="K218" s="305">
        <f t="shared" si="55"/>
        <v>0.20293008233944687</v>
      </c>
      <c r="L218" s="305">
        <f t="shared" si="55"/>
        <v>0.20766032244613714</v>
      </c>
      <c r="M218" s="305">
        <f t="shared" si="55"/>
        <v>0.19495035097737037</v>
      </c>
      <c r="N218" s="305">
        <f t="shared" si="55"/>
        <v>0.19620542685798667</v>
      </c>
      <c r="O218" s="305">
        <f t="shared" si="55"/>
        <v>0.20232656323862111</v>
      </c>
      <c r="P218" s="305">
        <f t="shared" si="55"/>
        <v>0.19356860886635083</v>
      </c>
      <c r="Q218" s="305">
        <f t="shared" si="55"/>
        <v>0.19361264397569775</v>
      </c>
      <c r="R218" s="305">
        <f t="shared" si="55"/>
        <v>0.19075415532455745</v>
      </c>
      <c r="S218" s="305">
        <f t="shared" si="55"/>
        <v>0.17833770594025361</v>
      </c>
      <c r="T218" s="305">
        <f t="shared" si="55"/>
        <v>0.16327970395812125</v>
      </c>
      <c r="U218" s="305">
        <f t="shared" si="55"/>
        <v>0.14781904410141986</v>
      </c>
      <c r="V218" s="305">
        <f t="shared" si="55"/>
        <v>0.16466831366821386</v>
      </c>
      <c r="W218" s="305">
        <f t="shared" si="55"/>
        <v>0.15485120025082166</v>
      </c>
      <c r="DA218" s="72"/>
    </row>
    <row r="219" spans="1:105" ht="12" customHeight="1" x14ac:dyDescent="0.25">
      <c r="A219" s="63" t="s">
        <v>643</v>
      </c>
      <c r="B219" s="306">
        <f t="shared" ref="B219:W219" si="56">IF(B$157=0,0,B$157/B$115)</f>
        <v>1.9665651358531006E-2</v>
      </c>
      <c r="C219" s="306">
        <f t="shared" si="56"/>
        <v>1.9479481522976419E-2</v>
      </c>
      <c r="D219" s="306">
        <f t="shared" si="56"/>
        <v>1.896750241087302E-2</v>
      </c>
      <c r="E219" s="306">
        <f t="shared" si="56"/>
        <v>1.8799309270044719E-2</v>
      </c>
      <c r="F219" s="306">
        <f t="shared" si="56"/>
        <v>1.9265140991430108E-2</v>
      </c>
      <c r="G219" s="306">
        <f t="shared" si="56"/>
        <v>1.840786630484079E-2</v>
      </c>
      <c r="H219" s="306">
        <f t="shared" si="56"/>
        <v>1.868136171492191E-2</v>
      </c>
      <c r="I219" s="306">
        <f t="shared" si="56"/>
        <v>1.8829074532524286E-2</v>
      </c>
      <c r="J219" s="306">
        <f t="shared" si="56"/>
        <v>1.7508473909335107E-2</v>
      </c>
      <c r="K219" s="306">
        <f t="shared" si="56"/>
        <v>1.8024714937247381E-2</v>
      </c>
      <c r="L219" s="306">
        <f t="shared" si="56"/>
        <v>1.5463368122626648E-2</v>
      </c>
      <c r="M219" s="306">
        <f t="shared" si="56"/>
        <v>1.6032008956004092E-2</v>
      </c>
      <c r="N219" s="306">
        <f t="shared" si="56"/>
        <v>1.5926304450549853E-2</v>
      </c>
      <c r="O219" s="306">
        <f t="shared" si="56"/>
        <v>1.598014266900908E-2</v>
      </c>
      <c r="P219" s="306">
        <f t="shared" si="56"/>
        <v>1.6344024655212747E-2</v>
      </c>
      <c r="Q219" s="306">
        <f t="shared" si="56"/>
        <v>1.6200650054975337E-2</v>
      </c>
      <c r="R219" s="306">
        <f t="shared" si="56"/>
        <v>1.6359664186932493E-2</v>
      </c>
      <c r="S219" s="306">
        <f t="shared" si="56"/>
        <v>1.6997760619325352E-2</v>
      </c>
      <c r="T219" s="306">
        <f t="shared" si="56"/>
        <v>1.7102149781836579E-2</v>
      </c>
      <c r="U219" s="306">
        <f t="shared" si="56"/>
        <v>1.7887422714333332E-2</v>
      </c>
      <c r="V219" s="306">
        <f t="shared" si="56"/>
        <v>1.7100332501309792E-2</v>
      </c>
      <c r="W219" s="306">
        <f t="shared" si="56"/>
        <v>1.7356373294995137E-2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7">
        <f>IF(B$5=0,0,B$5/NFM_fec!B$5)</f>
        <v>0</v>
      </c>
      <c r="C224" s="307">
        <f>IF(C$5=0,0,C$5/NFM_fec!C$5)</f>
        <v>0</v>
      </c>
      <c r="D224" s="307">
        <f>IF(D$5=0,0,D$5/NFM_fec!D$5)</f>
        <v>0</v>
      </c>
      <c r="E224" s="307">
        <f>IF(E$5=0,0,E$5/NFM_fec!E$5)</f>
        <v>0</v>
      </c>
      <c r="F224" s="307">
        <f>IF(F$5=0,0,F$5/NFM_fec!F$5)</f>
        <v>0</v>
      </c>
      <c r="G224" s="307">
        <f>IF(G$5=0,0,G$5/NFM_fec!G$5)</f>
        <v>0</v>
      </c>
      <c r="H224" s="307">
        <f>IF(H$5=0,0,H$5/NFM_fec!H$5)</f>
        <v>0</v>
      </c>
      <c r="I224" s="307">
        <f>IF(I$5=0,0,I$5/NFM_fec!I$5)</f>
        <v>0</v>
      </c>
      <c r="J224" s="307">
        <f>IF(J$5=0,0,J$5/NFM_fec!J$5)</f>
        <v>0</v>
      </c>
      <c r="K224" s="307">
        <f>IF(K$5=0,0,K$5/NFM_fec!K$5)</f>
        <v>0</v>
      </c>
      <c r="L224" s="307">
        <f>IF(L$5=0,0,L$5/NFM_fec!L$5)</f>
        <v>0</v>
      </c>
      <c r="M224" s="307">
        <f>IF(M$5=0,0,M$5/NFM_fec!M$5)</f>
        <v>0</v>
      </c>
      <c r="N224" s="307">
        <f>IF(N$5=0,0,N$5/NFM_fec!N$5)</f>
        <v>0</v>
      </c>
      <c r="O224" s="307">
        <f>IF(O$5=0,0,O$5/NFM_fec!O$5)</f>
        <v>0</v>
      </c>
      <c r="P224" s="307">
        <f>IF(P$5=0,0,P$5/NFM_fec!P$5)</f>
        <v>0</v>
      </c>
      <c r="Q224" s="307">
        <f>IF(Q$5=0,0,Q$5/NFM_fec!Q$5)</f>
        <v>0</v>
      </c>
      <c r="R224" s="307">
        <f>IF(R$5=0,0,R$5/NFM_fec!R$5)</f>
        <v>0</v>
      </c>
      <c r="S224" s="307">
        <f>IF(S$5=0,0,S$5/NFM_fec!S$5)</f>
        <v>0</v>
      </c>
      <c r="T224" s="307">
        <f>IF(T$5=0,0,T$5/NFM_fec!T$5)</f>
        <v>0</v>
      </c>
      <c r="U224" s="307">
        <f>IF(U$5=0,0,U$5/NFM_fec!U$5)</f>
        <v>0</v>
      </c>
      <c r="V224" s="307">
        <f>IF(V$5=0,0,V$5/NFM_fec!V$5)</f>
        <v>0</v>
      </c>
      <c r="W224" s="307">
        <f>IF(W$5=0,0,W$5/NFM_fec!W$5)</f>
        <v>0</v>
      </c>
      <c r="DA224" s="111"/>
    </row>
    <row r="225" spans="1:105" ht="12" customHeight="1" x14ac:dyDescent="0.25">
      <c r="A225" s="55" t="s">
        <v>92</v>
      </c>
      <c r="B225" s="308">
        <f>IF(B$6=0,0,B$6/NFM_fec!B$6)</f>
        <v>0</v>
      </c>
      <c r="C225" s="308">
        <f>IF(C$6=0,0,C$6/NFM_fec!C$6)</f>
        <v>0</v>
      </c>
      <c r="D225" s="308">
        <f>IF(D$6=0,0,D$6/NFM_fec!D$6)</f>
        <v>0</v>
      </c>
      <c r="E225" s="308">
        <f>IF(E$6=0,0,E$6/NFM_fec!E$6)</f>
        <v>0</v>
      </c>
      <c r="F225" s="308">
        <f>IF(F$6=0,0,F$6/NFM_fec!F$6)</f>
        <v>0</v>
      </c>
      <c r="G225" s="308">
        <f>IF(G$6=0,0,G$6/NFM_fec!G$6)</f>
        <v>0</v>
      </c>
      <c r="H225" s="308">
        <f>IF(H$6=0,0,H$6/NFM_fec!H$6)</f>
        <v>0</v>
      </c>
      <c r="I225" s="308">
        <f>IF(I$6=0,0,I$6/NFM_fec!I$6)</f>
        <v>0</v>
      </c>
      <c r="J225" s="308">
        <f>IF(J$6=0,0,J$6/NFM_fec!J$6)</f>
        <v>0</v>
      </c>
      <c r="K225" s="308">
        <f>IF(K$6=0,0,K$6/NFM_fec!K$6)</f>
        <v>0</v>
      </c>
      <c r="L225" s="308">
        <f>IF(L$6=0,0,L$6/NFM_fec!L$6)</f>
        <v>0</v>
      </c>
      <c r="M225" s="308">
        <f>IF(M$6=0,0,M$6/NFM_fec!M$6)</f>
        <v>0</v>
      </c>
      <c r="N225" s="308">
        <f>IF(N$6=0,0,N$6/NFM_fec!N$6)</f>
        <v>0</v>
      </c>
      <c r="O225" s="308">
        <f>IF(O$6=0,0,O$6/NFM_fec!O$6)</f>
        <v>0</v>
      </c>
      <c r="P225" s="308">
        <f>IF(P$6=0,0,P$6/NFM_fec!P$6)</f>
        <v>0</v>
      </c>
      <c r="Q225" s="308">
        <f>IF(Q$6=0,0,Q$6/NFM_fec!Q$6)</f>
        <v>0</v>
      </c>
      <c r="R225" s="308">
        <f>IF(R$6=0,0,R$6/NFM_fec!R$6)</f>
        <v>0</v>
      </c>
      <c r="S225" s="308">
        <f>IF(S$6=0,0,S$6/NFM_fec!S$6)</f>
        <v>0</v>
      </c>
      <c r="T225" s="308">
        <f>IF(T$6=0,0,T$6/NFM_fec!T$6)</f>
        <v>0</v>
      </c>
      <c r="U225" s="308">
        <f>IF(U$6=0,0,U$6/NFM_fec!U$6)</f>
        <v>0</v>
      </c>
      <c r="V225" s="308">
        <f>IF(V$6=0,0,V$6/NFM_fec!V$6)</f>
        <v>0</v>
      </c>
      <c r="W225" s="308">
        <f>IF(W$6=0,0,W$6/NFM_fec!W$6)</f>
        <v>0</v>
      </c>
      <c r="DA225" s="76"/>
    </row>
    <row r="226" spans="1:105" ht="12" customHeight="1" x14ac:dyDescent="0.25">
      <c r="A226" s="202" t="s">
        <v>93</v>
      </c>
      <c r="B226" s="309">
        <f>IF(B$7=0,0,B$7/NFM_fec!B$7)</f>
        <v>0</v>
      </c>
      <c r="C226" s="309">
        <f>IF(C$7=0,0,C$7/NFM_fec!C$7)</f>
        <v>0</v>
      </c>
      <c r="D226" s="309">
        <f>IF(D$7=0,0,D$7/NFM_fec!D$7)</f>
        <v>0</v>
      </c>
      <c r="E226" s="309">
        <f>IF(E$7=0,0,E$7/NFM_fec!E$7)</f>
        <v>0</v>
      </c>
      <c r="F226" s="309">
        <f>IF(F$7=0,0,F$7/NFM_fec!F$7)</f>
        <v>0</v>
      </c>
      <c r="G226" s="309">
        <f>IF(G$7=0,0,G$7/NFM_fec!G$7)</f>
        <v>0</v>
      </c>
      <c r="H226" s="309">
        <f>IF(H$7=0,0,H$7/NFM_fec!H$7)</f>
        <v>0</v>
      </c>
      <c r="I226" s="309">
        <f>IF(I$7=0,0,I$7/NFM_fec!I$7)</f>
        <v>0</v>
      </c>
      <c r="J226" s="309">
        <f>IF(J$7=0,0,J$7/NFM_fec!J$7)</f>
        <v>0</v>
      </c>
      <c r="K226" s="309">
        <f>IF(K$7=0,0,K$7/NFM_fec!K$7)</f>
        <v>0</v>
      </c>
      <c r="L226" s="309">
        <f>IF(L$7=0,0,L$7/NFM_fec!L$7)</f>
        <v>0</v>
      </c>
      <c r="M226" s="309">
        <f>IF(M$7=0,0,M$7/NFM_fec!M$7)</f>
        <v>0</v>
      </c>
      <c r="N226" s="309">
        <f>IF(N$7=0,0,N$7/NFM_fec!N$7)</f>
        <v>0</v>
      </c>
      <c r="O226" s="309">
        <f>IF(O$7=0,0,O$7/NFM_fec!O$7)</f>
        <v>0</v>
      </c>
      <c r="P226" s="309">
        <f>IF(P$7=0,0,P$7/NFM_fec!P$7)</f>
        <v>0</v>
      </c>
      <c r="Q226" s="309">
        <f>IF(Q$7=0,0,Q$7/NFM_fec!Q$7)</f>
        <v>0</v>
      </c>
      <c r="R226" s="309">
        <f>IF(R$7=0,0,R$7/NFM_fec!R$7)</f>
        <v>0</v>
      </c>
      <c r="S226" s="309">
        <f>IF(S$7=0,0,S$7/NFM_fec!S$7)</f>
        <v>0</v>
      </c>
      <c r="T226" s="309">
        <f>IF(T$7=0,0,T$7/NFM_fec!T$7)</f>
        <v>0</v>
      </c>
      <c r="U226" s="309">
        <f>IF(U$7=0,0,U$7/NFM_fec!U$7)</f>
        <v>0</v>
      </c>
      <c r="V226" s="309">
        <f>IF(V$7=0,0,V$7/NFM_fec!V$7)</f>
        <v>0</v>
      </c>
      <c r="W226" s="309">
        <f>IF(W$7=0,0,W$7/NFM_fec!W$7)</f>
        <v>0</v>
      </c>
      <c r="DA226" s="77"/>
    </row>
    <row r="227" spans="1:105" ht="12" customHeight="1" x14ac:dyDescent="0.25">
      <c r="A227" s="202" t="s">
        <v>94</v>
      </c>
      <c r="B227" s="309">
        <f>IF(B$8=0,0,B$8/NFM_fec!B$8)</f>
        <v>0</v>
      </c>
      <c r="C227" s="309">
        <f>IF(C$8=0,0,C$8/NFM_fec!C$8)</f>
        <v>0</v>
      </c>
      <c r="D227" s="309">
        <f>IF(D$8=0,0,D$8/NFM_fec!D$8)</f>
        <v>0</v>
      </c>
      <c r="E227" s="309">
        <f>IF(E$8=0,0,E$8/NFM_fec!E$8)</f>
        <v>0</v>
      </c>
      <c r="F227" s="309">
        <f>IF(F$8=0,0,F$8/NFM_fec!F$8)</f>
        <v>0</v>
      </c>
      <c r="G227" s="309">
        <f>IF(G$8=0,0,G$8/NFM_fec!G$8)</f>
        <v>0</v>
      </c>
      <c r="H227" s="309">
        <f>IF(H$8=0,0,H$8/NFM_fec!H$8)</f>
        <v>0</v>
      </c>
      <c r="I227" s="309">
        <f>IF(I$8=0,0,I$8/NFM_fec!I$8)</f>
        <v>0</v>
      </c>
      <c r="J227" s="309">
        <f>IF(J$8=0,0,J$8/NFM_fec!J$8)</f>
        <v>0</v>
      </c>
      <c r="K227" s="309">
        <f>IF(K$8=0,0,K$8/NFM_fec!K$8)</f>
        <v>0</v>
      </c>
      <c r="L227" s="309">
        <f>IF(L$8=0,0,L$8/NFM_fec!L$8)</f>
        <v>0</v>
      </c>
      <c r="M227" s="309">
        <f>IF(M$8=0,0,M$8/NFM_fec!M$8)</f>
        <v>0</v>
      </c>
      <c r="N227" s="309">
        <f>IF(N$8=0,0,N$8/NFM_fec!N$8)</f>
        <v>0</v>
      </c>
      <c r="O227" s="309">
        <f>IF(O$8=0,0,O$8/NFM_fec!O$8)</f>
        <v>0</v>
      </c>
      <c r="P227" s="309">
        <f>IF(P$8=0,0,P$8/NFM_fec!P$8)</f>
        <v>0</v>
      </c>
      <c r="Q227" s="309">
        <f>IF(Q$8=0,0,Q$8/NFM_fec!Q$8)</f>
        <v>0</v>
      </c>
      <c r="R227" s="309">
        <f>IF(R$8=0,0,R$8/NFM_fec!R$8)</f>
        <v>0</v>
      </c>
      <c r="S227" s="309">
        <f>IF(S$8=0,0,S$8/NFM_fec!S$8)</f>
        <v>0</v>
      </c>
      <c r="T227" s="309">
        <f>IF(T$8=0,0,T$8/NFM_fec!T$8)</f>
        <v>0</v>
      </c>
      <c r="U227" s="309">
        <f>IF(U$8=0,0,U$8/NFM_fec!U$8)</f>
        <v>0</v>
      </c>
      <c r="V227" s="309">
        <f>IF(V$8=0,0,V$8/NFM_fec!V$8)</f>
        <v>0</v>
      </c>
      <c r="W227" s="309">
        <f>IF(W$8=0,0,W$8/NFM_fec!W$8)</f>
        <v>0</v>
      </c>
      <c r="DA227" s="77"/>
    </row>
    <row r="228" spans="1:105" ht="12" customHeight="1" x14ac:dyDescent="0.25">
      <c r="A228" s="202" t="s">
        <v>95</v>
      </c>
      <c r="B228" s="309">
        <f>IF(B$9=0,0,B$9/NFM_fec!B$9)</f>
        <v>0</v>
      </c>
      <c r="C228" s="309">
        <f>IF(C$9=0,0,C$9/NFM_fec!C$9)</f>
        <v>0</v>
      </c>
      <c r="D228" s="309">
        <f>IF(D$9=0,0,D$9/NFM_fec!D$9)</f>
        <v>0</v>
      </c>
      <c r="E228" s="309">
        <f>IF(E$9=0,0,E$9/NFM_fec!E$9)</f>
        <v>0</v>
      </c>
      <c r="F228" s="309">
        <f>IF(F$9=0,0,F$9/NFM_fec!F$9)</f>
        <v>0</v>
      </c>
      <c r="G228" s="309">
        <f>IF(G$9=0,0,G$9/NFM_fec!G$9)</f>
        <v>0</v>
      </c>
      <c r="H228" s="309">
        <f>IF(H$9=0,0,H$9/NFM_fec!H$9)</f>
        <v>0</v>
      </c>
      <c r="I228" s="309">
        <f>IF(I$9=0,0,I$9/NFM_fec!I$9)</f>
        <v>0</v>
      </c>
      <c r="J228" s="309">
        <f>IF(J$9=0,0,J$9/NFM_fec!J$9)</f>
        <v>0</v>
      </c>
      <c r="K228" s="309">
        <f>IF(K$9=0,0,K$9/NFM_fec!K$9)</f>
        <v>0</v>
      </c>
      <c r="L228" s="309">
        <f>IF(L$9=0,0,L$9/NFM_fec!L$9)</f>
        <v>0</v>
      </c>
      <c r="M228" s="309">
        <f>IF(M$9=0,0,M$9/NFM_fec!M$9)</f>
        <v>0</v>
      </c>
      <c r="N228" s="309">
        <f>IF(N$9=0,0,N$9/NFM_fec!N$9)</f>
        <v>0</v>
      </c>
      <c r="O228" s="309">
        <f>IF(O$9=0,0,O$9/NFM_fec!O$9)</f>
        <v>0</v>
      </c>
      <c r="P228" s="309">
        <f>IF(P$9=0,0,P$9/NFM_fec!P$9)</f>
        <v>0</v>
      </c>
      <c r="Q228" s="309">
        <f>IF(Q$9=0,0,Q$9/NFM_fec!Q$9)</f>
        <v>0</v>
      </c>
      <c r="R228" s="309">
        <f>IF(R$9=0,0,R$9/NFM_fec!R$9)</f>
        <v>0</v>
      </c>
      <c r="S228" s="309">
        <f>IF(S$9=0,0,S$9/NFM_fec!S$9)</f>
        <v>0</v>
      </c>
      <c r="T228" s="309">
        <f>IF(T$9=0,0,T$9/NFM_fec!T$9)</f>
        <v>0</v>
      </c>
      <c r="U228" s="309">
        <f>IF(U$9=0,0,U$9/NFM_fec!U$9)</f>
        <v>0</v>
      </c>
      <c r="V228" s="309">
        <f>IF(V$9=0,0,V$9/NFM_fec!V$9)</f>
        <v>0</v>
      </c>
      <c r="W228" s="309">
        <f>IF(W$9=0,0,W$9/NFM_fec!W$9)</f>
        <v>0</v>
      </c>
      <c r="DA228" s="77"/>
    </row>
    <row r="229" spans="1:105" ht="12" customHeight="1" x14ac:dyDescent="0.25">
      <c r="A229" s="56" t="s">
        <v>96</v>
      </c>
      <c r="B229" s="310">
        <f>IF(B$10=0,0,B$10/NFM_fec!B$10)</f>
        <v>0</v>
      </c>
      <c r="C229" s="310">
        <f>IF(C$10=0,0,C$10/NFM_fec!C$10)</f>
        <v>0</v>
      </c>
      <c r="D229" s="310">
        <f>IF(D$10=0,0,D$10/NFM_fec!D$10)</f>
        <v>0</v>
      </c>
      <c r="E229" s="310">
        <f>IF(E$10=0,0,E$10/NFM_fec!E$10)</f>
        <v>0</v>
      </c>
      <c r="F229" s="310">
        <f>IF(F$10=0,0,F$10/NFM_fec!F$10)</f>
        <v>0</v>
      </c>
      <c r="G229" s="310">
        <f>IF(G$10=0,0,G$10/NFM_fec!G$10)</f>
        <v>0</v>
      </c>
      <c r="H229" s="310">
        <f>IF(H$10=0,0,H$10/NFM_fec!H$10)</f>
        <v>0</v>
      </c>
      <c r="I229" s="310">
        <f>IF(I$10=0,0,I$10/NFM_fec!I$10)</f>
        <v>0</v>
      </c>
      <c r="J229" s="310">
        <f>IF(J$10=0,0,J$10/NFM_fec!J$10)</f>
        <v>0</v>
      </c>
      <c r="K229" s="310">
        <f>IF(K$10=0,0,K$10/NFM_fec!K$10)</f>
        <v>0</v>
      </c>
      <c r="L229" s="310">
        <f>IF(L$10=0,0,L$10/NFM_fec!L$10)</f>
        <v>0</v>
      </c>
      <c r="M229" s="310">
        <f>IF(M$10=0,0,M$10/NFM_fec!M$10)</f>
        <v>0</v>
      </c>
      <c r="N229" s="310">
        <f>IF(N$10=0,0,N$10/NFM_fec!N$10)</f>
        <v>0</v>
      </c>
      <c r="O229" s="310">
        <f>IF(O$10=0,0,O$10/NFM_fec!O$10)</f>
        <v>0</v>
      </c>
      <c r="P229" s="310">
        <f>IF(P$10=0,0,P$10/NFM_fec!P$10)</f>
        <v>0</v>
      </c>
      <c r="Q229" s="310">
        <f>IF(Q$10=0,0,Q$10/NFM_fec!Q$10)</f>
        <v>0</v>
      </c>
      <c r="R229" s="310">
        <f>IF(R$10=0,0,R$10/NFM_fec!R$10)</f>
        <v>0</v>
      </c>
      <c r="S229" s="310">
        <f>IF(S$10=0,0,S$10/NFM_fec!S$10)</f>
        <v>0</v>
      </c>
      <c r="T229" s="310">
        <f>IF(T$10=0,0,T$10/NFM_fec!T$10)</f>
        <v>0</v>
      </c>
      <c r="U229" s="310">
        <f>IF(U$10=0,0,U$10/NFM_fec!U$10)</f>
        <v>0</v>
      </c>
      <c r="V229" s="310">
        <f>IF(V$10=0,0,V$10/NFM_fec!V$10)</f>
        <v>0</v>
      </c>
      <c r="W229" s="310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1">
        <f>IF(B$16=0,0,B$16/NFM_fec!B$16)</f>
        <v>0</v>
      </c>
      <c r="C230" s="311">
        <f>IF(C$16=0,0,C$16/NFM_fec!C$16)</f>
        <v>0</v>
      </c>
      <c r="D230" s="311">
        <f>IF(D$16=0,0,D$16/NFM_fec!D$16)</f>
        <v>0</v>
      </c>
      <c r="E230" s="311">
        <f>IF(E$16=0,0,E$16/NFM_fec!E$16)</f>
        <v>0</v>
      </c>
      <c r="F230" s="311">
        <f>IF(F$16=0,0,F$16/NFM_fec!F$16)</f>
        <v>0</v>
      </c>
      <c r="G230" s="311">
        <f>IF(G$16=0,0,G$16/NFM_fec!G$16)</f>
        <v>0</v>
      </c>
      <c r="H230" s="311">
        <f>IF(H$16=0,0,H$16/NFM_fec!H$16)</f>
        <v>0</v>
      </c>
      <c r="I230" s="311">
        <f>IF(I$16=0,0,I$16/NFM_fec!I$16)</f>
        <v>0</v>
      </c>
      <c r="J230" s="311">
        <f>IF(J$16=0,0,J$16/NFM_fec!J$16)</f>
        <v>0</v>
      </c>
      <c r="K230" s="311">
        <f>IF(K$16=0,0,K$16/NFM_fec!K$16)</f>
        <v>0</v>
      </c>
      <c r="L230" s="311">
        <f>IF(L$16=0,0,L$16/NFM_fec!L$16)</f>
        <v>0</v>
      </c>
      <c r="M230" s="311">
        <f>IF(M$16=0,0,M$16/NFM_fec!M$16)</f>
        <v>0</v>
      </c>
      <c r="N230" s="311">
        <f>IF(N$16=0,0,N$16/NFM_fec!N$16)</f>
        <v>0</v>
      </c>
      <c r="O230" s="311">
        <f>IF(O$16=0,0,O$16/NFM_fec!O$16)</f>
        <v>0</v>
      </c>
      <c r="P230" s="311">
        <f>IF(P$16=0,0,P$16/NFM_fec!P$16)</f>
        <v>0</v>
      </c>
      <c r="Q230" s="311">
        <f>IF(Q$16=0,0,Q$16/NFM_fec!Q$16)</f>
        <v>0</v>
      </c>
      <c r="R230" s="311">
        <f>IF(R$16=0,0,R$16/NFM_fec!R$16)</f>
        <v>0</v>
      </c>
      <c r="S230" s="311">
        <f>IF(S$16=0,0,S$16/NFM_fec!S$16)</f>
        <v>0</v>
      </c>
      <c r="T230" s="311">
        <f>IF(T$16=0,0,T$16/NFM_fec!T$16)</f>
        <v>0</v>
      </c>
      <c r="U230" s="311">
        <f>IF(U$16=0,0,U$16/NFM_fec!U$16)</f>
        <v>0</v>
      </c>
      <c r="V230" s="311">
        <f>IF(V$16=0,0,V$16/NFM_fec!V$16)</f>
        <v>0</v>
      </c>
      <c r="W230" s="311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2">
        <f>IF(B$27=0,0,B$27/NFM_fec!B$27)</f>
        <v>0</v>
      </c>
      <c r="C231" s="312">
        <f>IF(C$27=0,0,C$27/NFM_fec!C$27)</f>
        <v>0</v>
      </c>
      <c r="D231" s="312">
        <f>IF(D$27=0,0,D$27/NFM_fec!D$27)</f>
        <v>0</v>
      </c>
      <c r="E231" s="312">
        <f>IF(E$27=0,0,E$27/NFM_fec!E$27)</f>
        <v>0</v>
      </c>
      <c r="F231" s="312">
        <f>IF(F$27=0,0,F$27/NFM_fec!F$27)</f>
        <v>0</v>
      </c>
      <c r="G231" s="312">
        <f>IF(G$27=0,0,G$27/NFM_fec!G$27)</f>
        <v>0</v>
      </c>
      <c r="H231" s="312">
        <f>IF(H$27=0,0,H$27/NFM_fec!H$27)</f>
        <v>0</v>
      </c>
      <c r="I231" s="312">
        <f>IF(I$27=0,0,I$27/NFM_fec!I$27)</f>
        <v>0</v>
      </c>
      <c r="J231" s="312">
        <f>IF(J$27=0,0,J$27/NFM_fec!J$27)</f>
        <v>0</v>
      </c>
      <c r="K231" s="312">
        <f>IF(K$27=0,0,K$27/NFM_fec!K$27)</f>
        <v>0</v>
      </c>
      <c r="L231" s="312">
        <f>IF(L$27=0,0,L$27/NFM_fec!L$27)</f>
        <v>0</v>
      </c>
      <c r="M231" s="312">
        <f>IF(M$27=0,0,M$27/NFM_fec!M$27)</f>
        <v>0</v>
      </c>
      <c r="N231" s="312">
        <f>IF(N$27=0,0,N$27/NFM_fec!N$27)</f>
        <v>0</v>
      </c>
      <c r="O231" s="312">
        <f>IF(O$27=0,0,O$27/NFM_fec!O$27)</f>
        <v>0</v>
      </c>
      <c r="P231" s="312">
        <f>IF(P$27=0,0,P$27/NFM_fec!P$27)</f>
        <v>0</v>
      </c>
      <c r="Q231" s="312">
        <f>IF(Q$27=0,0,Q$27/NFM_fec!Q$27)</f>
        <v>0</v>
      </c>
      <c r="R231" s="312">
        <f>IF(R$27=0,0,R$27/NFM_fec!R$27)</f>
        <v>0</v>
      </c>
      <c r="S231" s="312">
        <f>IF(S$27=0,0,S$27/NFM_fec!S$27)</f>
        <v>0</v>
      </c>
      <c r="T231" s="312">
        <f>IF(T$27=0,0,T$27/NFM_fec!T$27)</f>
        <v>0</v>
      </c>
      <c r="U231" s="312">
        <f>IF(U$27=0,0,U$27/NFM_fec!U$27)</f>
        <v>0</v>
      </c>
      <c r="V231" s="312">
        <f>IF(V$27=0,0,V$27/NFM_fec!V$27)</f>
        <v>0</v>
      </c>
      <c r="W231" s="312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7">
        <f>IF(B$34=0,0,B$34/NFM_fec!B$34)</f>
        <v>0.5348578267915266</v>
      </c>
      <c r="C233" s="307">
        <f>IF(C$34=0,0,C$34/NFM_fec!C$34)</f>
        <v>0.53487991188297823</v>
      </c>
      <c r="D233" s="307">
        <f>IF(D$34=0,0,D$34/NFM_fec!D$34)</f>
        <v>0.53479728800326221</v>
      </c>
      <c r="E233" s="307">
        <f>IF(E$34=0,0,E$34/NFM_fec!E$34)</f>
        <v>0.53509048766430156</v>
      </c>
      <c r="F233" s="307">
        <f>IF(F$34=0,0,F$34/NFM_fec!F$34)</f>
        <v>0.53541441169563975</v>
      </c>
      <c r="G233" s="307">
        <f>IF(G$34=0,0,G$34/NFM_fec!G$34)</f>
        <v>0.53595897840226625</v>
      </c>
      <c r="H233" s="307">
        <f>IF(H$34=0,0,H$34/NFM_fec!H$34)</f>
        <v>0.54138764739165512</v>
      </c>
      <c r="I233" s="307">
        <f>IF(I$34=0,0,I$34/NFM_fec!I$34)</f>
        <v>0.5415572903902367</v>
      </c>
      <c r="J233" s="307">
        <f>IF(J$34=0,0,J$34/NFM_fec!J$34)</f>
        <v>0.54082010256195023</v>
      </c>
      <c r="K233" s="307">
        <f>IF(K$34=0,0,K$34/NFM_fec!K$34)</f>
        <v>0</v>
      </c>
      <c r="L233" s="307">
        <f>IF(L$34=0,0,L$34/NFM_fec!L$34)</f>
        <v>0</v>
      </c>
      <c r="M233" s="307">
        <f>IF(M$34=0,0,M$34/NFM_fec!M$34)</f>
        <v>0</v>
      </c>
      <c r="N233" s="307">
        <f>IF(N$34=0,0,N$34/NFM_fec!N$34)</f>
        <v>0</v>
      </c>
      <c r="O233" s="307">
        <f>IF(O$34=0,0,O$34/NFM_fec!O$34)</f>
        <v>0</v>
      </c>
      <c r="P233" s="307">
        <f>IF(P$34=0,0,P$34/NFM_fec!P$34)</f>
        <v>0</v>
      </c>
      <c r="Q233" s="307">
        <f>IF(Q$34=0,0,Q$34/NFM_fec!Q$34)</f>
        <v>0</v>
      </c>
      <c r="R233" s="307">
        <f>IF(R$34=0,0,R$34/NFM_fec!R$34)</f>
        <v>0</v>
      </c>
      <c r="S233" s="307">
        <f>IF(S$34=0,0,S$34/NFM_fec!S$34)</f>
        <v>0</v>
      </c>
      <c r="T233" s="307">
        <f>IF(T$34=0,0,T$34/NFM_fec!T$34)</f>
        <v>0</v>
      </c>
      <c r="U233" s="307">
        <f>IF(U$34=0,0,U$34/NFM_fec!U$34)</f>
        <v>0</v>
      </c>
      <c r="V233" s="307">
        <f>IF(V$34=0,0,V$34/NFM_fec!V$34)</f>
        <v>0</v>
      </c>
      <c r="W233" s="307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8">
        <f>IF(B$35=0,0,B$35/NFM_fec!B$35)</f>
        <v>0.45050127709311422</v>
      </c>
      <c r="C234" s="308">
        <f>IF(C$35=0,0,C$35/NFM_fec!C$35)</f>
        <v>0.45050127709311405</v>
      </c>
      <c r="D234" s="308">
        <f>IF(D$35=0,0,D$35/NFM_fec!D$35)</f>
        <v>0.45050127709311416</v>
      </c>
      <c r="E234" s="308">
        <f>IF(E$35=0,0,E$35/NFM_fec!E$35)</f>
        <v>0.45050127709311422</v>
      </c>
      <c r="F234" s="308">
        <f>IF(F$35=0,0,F$35/NFM_fec!F$35)</f>
        <v>0.45050127709311422</v>
      </c>
      <c r="G234" s="308">
        <f>IF(G$35=0,0,G$35/NFM_fec!G$35)</f>
        <v>0.45050127709311416</v>
      </c>
      <c r="H234" s="308">
        <f>IF(H$35=0,0,H$35/NFM_fec!H$35)</f>
        <v>0.4551441349288754</v>
      </c>
      <c r="I234" s="308">
        <f>IF(I$35=0,0,I$35/NFM_fec!I$35)</f>
        <v>0.45514413492887545</v>
      </c>
      <c r="J234" s="308">
        <f>IF(J$35=0,0,J$35/NFM_fec!J$35)</f>
        <v>0.45514413492887545</v>
      </c>
      <c r="K234" s="308">
        <f>IF(K$35=0,0,K$35/NFM_fec!K$35)</f>
        <v>0</v>
      </c>
      <c r="L234" s="308">
        <f>IF(L$35=0,0,L$35/NFM_fec!L$35)</f>
        <v>0</v>
      </c>
      <c r="M234" s="308">
        <f>IF(M$35=0,0,M$35/NFM_fec!M$35)</f>
        <v>0</v>
      </c>
      <c r="N234" s="308">
        <f>IF(N$35=0,0,N$35/NFM_fec!N$35)</f>
        <v>0</v>
      </c>
      <c r="O234" s="308">
        <f>IF(O$35=0,0,O$35/NFM_fec!O$35)</f>
        <v>0</v>
      </c>
      <c r="P234" s="308">
        <f>IF(P$35=0,0,P$35/NFM_fec!P$35)</f>
        <v>0</v>
      </c>
      <c r="Q234" s="308">
        <f>IF(Q$35=0,0,Q$35/NFM_fec!Q$35)</f>
        <v>0</v>
      </c>
      <c r="R234" s="308">
        <f>IF(R$35=0,0,R$35/NFM_fec!R$35)</f>
        <v>0</v>
      </c>
      <c r="S234" s="308">
        <f>IF(S$35=0,0,S$35/NFM_fec!S$35)</f>
        <v>0</v>
      </c>
      <c r="T234" s="308">
        <f>IF(T$35=0,0,T$35/NFM_fec!T$35)</f>
        <v>0</v>
      </c>
      <c r="U234" s="308">
        <f>IF(U$35=0,0,U$35/NFM_fec!U$35)</f>
        <v>0</v>
      </c>
      <c r="V234" s="308">
        <f>IF(V$35=0,0,V$35/NFM_fec!V$35)</f>
        <v>0</v>
      </c>
      <c r="W234" s="308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9">
        <f>IF(B$36=0,0,B$36/NFM_fec!B$36)</f>
        <v>0.11689678806952342</v>
      </c>
      <c r="C235" s="309">
        <f>IF(C$36=0,0,C$36/NFM_fec!C$36)</f>
        <v>0.11689678806952339</v>
      </c>
      <c r="D235" s="309">
        <f>IF(D$36=0,0,D$36/NFM_fec!D$36)</f>
        <v>0.11689678806952342</v>
      </c>
      <c r="E235" s="309">
        <f>IF(E$36=0,0,E$36/NFM_fec!E$36)</f>
        <v>0.11689678806952343</v>
      </c>
      <c r="F235" s="309">
        <f>IF(F$36=0,0,F$36/NFM_fec!F$36)</f>
        <v>0.11689678806952346</v>
      </c>
      <c r="G235" s="309">
        <f>IF(G$36=0,0,G$36/NFM_fec!G$36)</f>
        <v>0.11689678806952339</v>
      </c>
      <c r="H235" s="309">
        <f>IF(H$36=0,0,H$36/NFM_fec!H$36)</f>
        <v>0.1181015242069345</v>
      </c>
      <c r="I235" s="309">
        <f>IF(I$36=0,0,I$36/NFM_fec!I$36)</f>
        <v>0.11810152420693452</v>
      </c>
      <c r="J235" s="309">
        <f>IF(J$36=0,0,J$36/NFM_fec!J$36)</f>
        <v>0.11810152420693451</v>
      </c>
      <c r="K235" s="309">
        <f>IF(K$36=0,0,K$36/NFM_fec!K$36)</f>
        <v>0</v>
      </c>
      <c r="L235" s="309">
        <f>IF(L$36=0,0,L$36/NFM_fec!L$36)</f>
        <v>0</v>
      </c>
      <c r="M235" s="309">
        <f>IF(M$36=0,0,M$36/NFM_fec!M$36)</f>
        <v>0</v>
      </c>
      <c r="N235" s="309">
        <f>IF(N$36=0,0,N$36/NFM_fec!N$36)</f>
        <v>0</v>
      </c>
      <c r="O235" s="309">
        <f>IF(O$36=0,0,O$36/NFM_fec!O$36)</f>
        <v>0</v>
      </c>
      <c r="P235" s="309">
        <f>IF(P$36=0,0,P$36/NFM_fec!P$36)</f>
        <v>0</v>
      </c>
      <c r="Q235" s="309">
        <f>IF(Q$36=0,0,Q$36/NFM_fec!Q$36)</f>
        <v>0</v>
      </c>
      <c r="R235" s="309">
        <f>IF(R$36=0,0,R$36/NFM_fec!R$36)</f>
        <v>0</v>
      </c>
      <c r="S235" s="309">
        <f>IF(S$36=0,0,S$36/NFM_fec!S$36)</f>
        <v>0</v>
      </c>
      <c r="T235" s="309">
        <f>IF(T$36=0,0,T$36/NFM_fec!T$36)</f>
        <v>0</v>
      </c>
      <c r="U235" s="309">
        <f>IF(U$36=0,0,U$36/NFM_fec!U$36)</f>
        <v>0</v>
      </c>
      <c r="V235" s="309">
        <f>IF(V$36=0,0,V$36/NFM_fec!V$36)</f>
        <v>0</v>
      </c>
      <c r="W235" s="309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9">
        <f>IF(B$37=0,0,B$37/NFM_fec!B$37)</f>
        <v>0.6405322815864154</v>
      </c>
      <c r="C236" s="309">
        <f>IF(C$37=0,0,C$37/NFM_fec!C$37)</f>
        <v>0.64053228158641529</v>
      </c>
      <c r="D236" s="309">
        <f>IF(D$37=0,0,D$37/NFM_fec!D$37)</f>
        <v>0.64053228158641518</v>
      </c>
      <c r="E236" s="309">
        <f>IF(E$37=0,0,E$37/NFM_fec!E$37)</f>
        <v>0.64053228158641518</v>
      </c>
      <c r="F236" s="309">
        <f>IF(F$37=0,0,F$37/NFM_fec!F$37)</f>
        <v>0.64053228158641518</v>
      </c>
      <c r="G236" s="309">
        <f>IF(G$37=0,0,G$37/NFM_fec!G$37)</f>
        <v>0.64053228158641529</v>
      </c>
      <c r="H236" s="309">
        <f>IF(H$37=0,0,H$37/NFM_fec!H$37)</f>
        <v>0.64713359544241777</v>
      </c>
      <c r="I236" s="309">
        <f>IF(I$37=0,0,I$37/NFM_fec!I$37)</f>
        <v>0.64713359544241777</v>
      </c>
      <c r="J236" s="309">
        <f>IF(J$37=0,0,J$37/NFM_fec!J$37)</f>
        <v>0.64713359544241744</v>
      </c>
      <c r="K236" s="309">
        <f>IF(K$37=0,0,K$37/NFM_fec!K$37)</f>
        <v>0</v>
      </c>
      <c r="L236" s="309">
        <f>IF(L$37=0,0,L$37/NFM_fec!L$37)</f>
        <v>0</v>
      </c>
      <c r="M236" s="309">
        <f>IF(M$37=0,0,M$37/NFM_fec!M$37)</f>
        <v>0</v>
      </c>
      <c r="N236" s="309">
        <f>IF(N$37=0,0,N$37/NFM_fec!N$37)</f>
        <v>0</v>
      </c>
      <c r="O236" s="309">
        <f>IF(O$37=0,0,O$37/NFM_fec!O$37)</f>
        <v>0</v>
      </c>
      <c r="P236" s="309">
        <f>IF(P$37=0,0,P$37/NFM_fec!P$37)</f>
        <v>0</v>
      </c>
      <c r="Q236" s="309">
        <f>IF(Q$37=0,0,Q$37/NFM_fec!Q$37)</f>
        <v>0</v>
      </c>
      <c r="R236" s="309">
        <f>IF(R$37=0,0,R$37/NFM_fec!R$37)</f>
        <v>0</v>
      </c>
      <c r="S236" s="309">
        <f>IF(S$37=0,0,S$37/NFM_fec!S$37)</f>
        <v>0</v>
      </c>
      <c r="T236" s="309">
        <f>IF(T$37=0,0,T$37/NFM_fec!T$37)</f>
        <v>0</v>
      </c>
      <c r="U236" s="309">
        <f>IF(U$37=0,0,U$37/NFM_fec!U$37)</f>
        <v>0</v>
      </c>
      <c r="V236" s="309">
        <f>IF(V$37=0,0,V$37/NFM_fec!V$37)</f>
        <v>0</v>
      </c>
      <c r="W236" s="309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9">
        <f>IF(B$38=0,0,B$38/NFM_fec!B$38)</f>
        <v>0.44686260308082337</v>
      </c>
      <c r="C237" s="309">
        <f>IF(C$38=0,0,C$38/NFM_fec!C$38)</f>
        <v>0.44686260308082326</v>
      </c>
      <c r="D237" s="309">
        <f>IF(D$38=0,0,D$38/NFM_fec!D$38)</f>
        <v>0.44686260308082365</v>
      </c>
      <c r="E237" s="309">
        <f>IF(E$38=0,0,E$38/NFM_fec!E$38)</f>
        <v>0.44686260308082348</v>
      </c>
      <c r="F237" s="309">
        <f>IF(F$38=0,0,F$38/NFM_fec!F$38)</f>
        <v>0.44686260308082348</v>
      </c>
      <c r="G237" s="309">
        <f>IF(G$38=0,0,G$38/NFM_fec!G$38)</f>
        <v>0.44686260308082343</v>
      </c>
      <c r="H237" s="309">
        <f>IF(H$38=0,0,H$38/NFM_fec!H$38)</f>
        <v>0.45146796080946244</v>
      </c>
      <c r="I237" s="309">
        <f>IF(I$38=0,0,I$38/NFM_fec!I$38)</f>
        <v>0.45146796080946233</v>
      </c>
      <c r="J237" s="309">
        <f>IF(J$38=0,0,J$38/NFM_fec!J$38)</f>
        <v>0.45146796080946261</v>
      </c>
      <c r="K237" s="309">
        <f>IF(K$38=0,0,K$38/NFM_fec!K$38)</f>
        <v>0</v>
      </c>
      <c r="L237" s="309">
        <f>IF(L$38=0,0,L$38/NFM_fec!L$38)</f>
        <v>0</v>
      </c>
      <c r="M237" s="309">
        <f>IF(M$38=0,0,M$38/NFM_fec!M$38)</f>
        <v>0</v>
      </c>
      <c r="N237" s="309">
        <f>IF(N$38=0,0,N$38/NFM_fec!N$38)</f>
        <v>0</v>
      </c>
      <c r="O237" s="309">
        <f>IF(O$38=0,0,O$38/NFM_fec!O$38)</f>
        <v>0</v>
      </c>
      <c r="P237" s="309">
        <f>IF(P$38=0,0,P$38/NFM_fec!P$38)</f>
        <v>0</v>
      </c>
      <c r="Q237" s="309">
        <f>IF(Q$38=0,0,Q$38/NFM_fec!Q$38)</f>
        <v>0</v>
      </c>
      <c r="R237" s="309">
        <f>IF(R$38=0,0,R$38/NFM_fec!R$38)</f>
        <v>0</v>
      </c>
      <c r="S237" s="309">
        <f>IF(S$38=0,0,S$38/NFM_fec!S$38)</f>
        <v>0</v>
      </c>
      <c r="T237" s="309">
        <f>IF(T$38=0,0,T$38/NFM_fec!T$38)</f>
        <v>0</v>
      </c>
      <c r="U237" s="309">
        <f>IF(U$38=0,0,U$38/NFM_fec!U$38)</f>
        <v>0</v>
      </c>
      <c r="V237" s="309">
        <f>IF(V$38=0,0,V$38/NFM_fec!V$38)</f>
        <v>0</v>
      </c>
      <c r="W237" s="309">
        <f>IF(W$38=0,0,W$38/NFM_fec!W$38)</f>
        <v>0</v>
      </c>
      <c r="DA237" s="77"/>
    </row>
    <row r="238" spans="1:105" ht="12" customHeight="1" x14ac:dyDescent="0.25">
      <c r="A238" s="56" t="s">
        <v>96</v>
      </c>
      <c r="B238" s="310">
        <f>IF(B$39=0,0,B$39/NFM_fec!B$39)</f>
        <v>0.73427158450137964</v>
      </c>
      <c r="C238" s="310">
        <f>IF(C$39=0,0,C$39/NFM_fec!C$39)</f>
        <v>0.7358400428813755</v>
      </c>
      <c r="D238" s="310">
        <f>IF(D$39=0,0,D$39/NFM_fec!D$39)</f>
        <v>0.73457800095125425</v>
      </c>
      <c r="E238" s="310">
        <f>IF(E$39=0,0,E$39/NFM_fec!E$39)</f>
        <v>0.73406643321108389</v>
      </c>
      <c r="F238" s="310">
        <f>IF(F$39=0,0,F$39/NFM_fec!F$39)</f>
        <v>0.73239979548420175</v>
      </c>
      <c r="G238" s="310">
        <f>IF(G$39=0,0,G$39/NFM_fec!G$39)</f>
        <v>0.72988679910382737</v>
      </c>
      <c r="H238" s="310">
        <f>IF(H$39=0,0,H$39/NFM_fec!H$39)</f>
        <v>0.73647905070849284</v>
      </c>
      <c r="I238" s="310">
        <f>IF(I$39=0,0,I$39/NFM_fec!I$39)</f>
        <v>0.73712817600132263</v>
      </c>
      <c r="J238" s="310">
        <f>IF(J$39=0,0,J$39/NFM_fec!J$39)</f>
        <v>0.73123837080171916</v>
      </c>
      <c r="K238" s="310">
        <f>IF(K$39=0,0,K$39/NFM_fec!K$39)</f>
        <v>0</v>
      </c>
      <c r="L238" s="310">
        <f>IF(L$39=0,0,L$39/NFM_fec!L$39)</f>
        <v>0</v>
      </c>
      <c r="M238" s="310">
        <f>IF(M$39=0,0,M$39/NFM_fec!M$39)</f>
        <v>0</v>
      </c>
      <c r="N238" s="310">
        <f>IF(N$39=0,0,N$39/NFM_fec!N$39)</f>
        <v>0</v>
      </c>
      <c r="O238" s="310">
        <f>IF(O$39=0,0,O$39/NFM_fec!O$39)</f>
        <v>0</v>
      </c>
      <c r="P238" s="310">
        <f>IF(P$39=0,0,P$39/NFM_fec!P$39)</f>
        <v>0</v>
      </c>
      <c r="Q238" s="310">
        <f>IF(Q$39=0,0,Q$39/NFM_fec!Q$39)</f>
        <v>0</v>
      </c>
      <c r="R238" s="310">
        <f>IF(R$39=0,0,R$39/NFM_fec!R$39)</f>
        <v>0</v>
      </c>
      <c r="S238" s="310">
        <f>IF(S$39=0,0,S$39/NFM_fec!S$39)</f>
        <v>0</v>
      </c>
      <c r="T238" s="310">
        <f>IF(T$39=0,0,T$39/NFM_fec!T$39)</f>
        <v>0</v>
      </c>
      <c r="U238" s="310">
        <f>IF(U$39=0,0,U$39/NFM_fec!U$39)</f>
        <v>0</v>
      </c>
      <c r="V238" s="310">
        <f>IF(V$39=0,0,V$39/NFM_fec!V$39)</f>
        <v>0</v>
      </c>
      <c r="W238" s="310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1">
        <f>IF(B$45=0,0,B$45/NFM_fec!B$45)</f>
        <v>0.54493129003333529</v>
      </c>
      <c r="C239" s="311">
        <f>IF(C$45=0,0,C$45/NFM_fec!C$45)</f>
        <v>0.54493129003333518</v>
      </c>
      <c r="D239" s="311">
        <f>IF(D$45=0,0,D$45/NFM_fec!D$45)</f>
        <v>0.54493129003333518</v>
      </c>
      <c r="E239" s="311">
        <f>IF(E$45=0,0,E$45/NFM_fec!E$45)</f>
        <v>0.54493129003333518</v>
      </c>
      <c r="F239" s="311">
        <f>IF(F$45=0,0,F$45/NFM_fec!F$45)</f>
        <v>0.54493129003333507</v>
      </c>
      <c r="G239" s="311">
        <f>IF(G$45=0,0,G$45/NFM_fec!G$45)</f>
        <v>0.54493129003333518</v>
      </c>
      <c r="H239" s="311">
        <f>IF(H$45=0,0,H$45/NFM_fec!H$45)</f>
        <v>0.55054734183724574</v>
      </c>
      <c r="I239" s="311">
        <f>IF(I$45=0,0,I$45/NFM_fec!I$45)</f>
        <v>0.55054734183724563</v>
      </c>
      <c r="J239" s="311">
        <f>IF(J$45=0,0,J$45/NFM_fec!J$45)</f>
        <v>0.55054734183724552</v>
      </c>
      <c r="K239" s="311">
        <f>IF(K$45=0,0,K$45/NFM_fec!K$45)</f>
        <v>0</v>
      </c>
      <c r="L239" s="311">
        <f>IF(L$45=0,0,L$45/NFM_fec!L$45)</f>
        <v>0</v>
      </c>
      <c r="M239" s="311">
        <f>IF(M$45=0,0,M$45/NFM_fec!M$45)</f>
        <v>0</v>
      </c>
      <c r="N239" s="311">
        <f>IF(N$45=0,0,N$45/NFM_fec!N$45)</f>
        <v>0</v>
      </c>
      <c r="O239" s="311">
        <f>IF(O$45=0,0,O$45/NFM_fec!O$45)</f>
        <v>0</v>
      </c>
      <c r="P239" s="311">
        <f>IF(P$45=0,0,P$45/NFM_fec!P$45)</f>
        <v>0</v>
      </c>
      <c r="Q239" s="311">
        <f>IF(Q$45=0,0,Q$45/NFM_fec!Q$45)</f>
        <v>0</v>
      </c>
      <c r="R239" s="311">
        <f>IF(R$45=0,0,R$45/NFM_fec!R$45)</f>
        <v>0</v>
      </c>
      <c r="S239" s="311">
        <f>IF(S$45=0,0,S$45/NFM_fec!S$45)</f>
        <v>0</v>
      </c>
      <c r="T239" s="311">
        <f>IF(T$45=0,0,T$45/NFM_fec!T$45)</f>
        <v>0</v>
      </c>
      <c r="U239" s="311">
        <f>IF(U$45=0,0,U$45/NFM_fec!U$45)</f>
        <v>0</v>
      </c>
      <c r="V239" s="311">
        <f>IF(V$45=0,0,V$45/NFM_fec!V$45)</f>
        <v>0</v>
      </c>
      <c r="W239" s="311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1">
        <f>IF(B$46=0,0,B$46/NFM_fec!B$46)</f>
        <v>0.46025958313293125</v>
      </c>
      <c r="C240" s="311">
        <f>IF(C$46=0,0,C$46/NFM_fec!C$46)</f>
        <v>0.46118554403720918</v>
      </c>
      <c r="D240" s="311">
        <f>IF(D$46=0,0,D$46/NFM_fec!D$46)</f>
        <v>0.46137882225096682</v>
      </c>
      <c r="E240" s="311">
        <f>IF(E$46=0,0,E$46/NFM_fec!E$46)</f>
        <v>0.46173023821819387</v>
      </c>
      <c r="F240" s="311">
        <f>IF(F$46=0,0,F$46/NFM_fec!F$46)</f>
        <v>0.46035619936247746</v>
      </c>
      <c r="G240" s="311">
        <f>IF(G$46=0,0,G$46/NFM_fec!G$46)</f>
        <v>0.45875189654221477</v>
      </c>
      <c r="H240" s="311">
        <f>IF(H$46=0,0,H$46/NFM_fec!H$46)</f>
        <v>0.46303978077913632</v>
      </c>
      <c r="I240" s="311">
        <f>IF(I$46=0,0,I$46/NFM_fec!I$46)</f>
        <v>0.46504931759569151</v>
      </c>
      <c r="J240" s="311">
        <f>IF(J$46=0,0,J$46/NFM_fec!J$46)</f>
        <v>0.46128613620906372</v>
      </c>
      <c r="K240" s="311">
        <f>IF(K$46=0,0,K$46/NFM_fec!K$46)</f>
        <v>0</v>
      </c>
      <c r="L240" s="311">
        <f>IF(L$46=0,0,L$46/NFM_fec!L$46)</f>
        <v>0</v>
      </c>
      <c r="M240" s="311">
        <f>IF(M$46=0,0,M$46/NFM_fec!M$46)</f>
        <v>0</v>
      </c>
      <c r="N240" s="311">
        <f>IF(N$46=0,0,N$46/NFM_fec!N$46)</f>
        <v>0</v>
      </c>
      <c r="O240" s="311">
        <f>IF(O$46=0,0,O$46/NFM_fec!O$46)</f>
        <v>0</v>
      </c>
      <c r="P240" s="311">
        <f>IF(P$46=0,0,P$46/NFM_fec!P$46)</f>
        <v>0</v>
      </c>
      <c r="Q240" s="311">
        <f>IF(Q$46=0,0,Q$46/NFM_fec!Q$46)</f>
        <v>0</v>
      </c>
      <c r="R240" s="311">
        <f>IF(R$46=0,0,R$46/NFM_fec!R$46)</f>
        <v>0</v>
      </c>
      <c r="S240" s="311">
        <f>IF(S$46=0,0,S$46/NFM_fec!S$46)</f>
        <v>0</v>
      </c>
      <c r="T240" s="311">
        <f>IF(T$46=0,0,T$46/NFM_fec!T$46)</f>
        <v>0</v>
      </c>
      <c r="U240" s="311">
        <f>IF(U$46=0,0,U$46/NFM_fec!U$46)</f>
        <v>0</v>
      </c>
      <c r="V240" s="311">
        <f>IF(V$46=0,0,V$46/NFM_fec!V$46)</f>
        <v>0</v>
      </c>
      <c r="W240" s="311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2">
        <f>IF(B$53=0,0,B$53/NFM_fec!B$53)</f>
        <v>0.49714494081956268</v>
      </c>
      <c r="C241" s="312">
        <f>IF(C$53=0,0,C$53/NFM_fec!C$53)</f>
        <v>0.497972564613545</v>
      </c>
      <c r="D241" s="312">
        <f>IF(D$53=0,0,D$53/NFM_fec!D$53)</f>
        <v>0.49908946978297186</v>
      </c>
      <c r="E241" s="312">
        <f>IF(E$53=0,0,E$53/NFM_fec!E$53)</f>
        <v>0.50271743713123751</v>
      </c>
      <c r="F241" s="312">
        <f>IF(F$53=0,0,F$53/NFM_fec!F$53)</f>
        <v>0.50547336286873024</v>
      </c>
      <c r="G241" s="312">
        <f>IF(G$53=0,0,G$53/NFM_fec!G$53)</f>
        <v>0.52041392922044294</v>
      </c>
      <c r="H241" s="312">
        <f>IF(H$53=0,0,H$53/NFM_fec!H$53)</f>
        <v>0.52329113588738463</v>
      </c>
      <c r="I241" s="312">
        <f>IF(I$53=0,0,I$53/NFM_fec!I$53)</f>
        <v>0.52185041948752231</v>
      </c>
      <c r="J241" s="312">
        <f>IF(J$53=0,0,J$53/NFM_fec!J$53)</f>
        <v>0.51794427829764478</v>
      </c>
      <c r="K241" s="312">
        <f>IF(K$53=0,0,K$53/NFM_fec!K$53)</f>
        <v>0</v>
      </c>
      <c r="L241" s="312">
        <f>IF(L$53=0,0,L$53/NFM_fec!L$53)</f>
        <v>0</v>
      </c>
      <c r="M241" s="312">
        <f>IF(M$53=0,0,M$53/NFM_fec!M$53)</f>
        <v>0</v>
      </c>
      <c r="N241" s="312">
        <f>IF(N$53=0,0,N$53/NFM_fec!N$53)</f>
        <v>0</v>
      </c>
      <c r="O241" s="312">
        <f>IF(O$53=0,0,O$53/NFM_fec!O$53)</f>
        <v>0</v>
      </c>
      <c r="P241" s="312">
        <f>IF(P$53=0,0,P$53/NFM_fec!P$53)</f>
        <v>0</v>
      </c>
      <c r="Q241" s="312">
        <f>IF(Q$53=0,0,Q$53/NFM_fec!Q$53)</f>
        <v>0</v>
      </c>
      <c r="R241" s="312">
        <f>IF(R$53=0,0,R$53/NFM_fec!R$53)</f>
        <v>0</v>
      </c>
      <c r="S241" s="312">
        <f>IF(S$53=0,0,S$53/NFM_fec!S$53)</f>
        <v>0</v>
      </c>
      <c r="T241" s="312">
        <f>IF(T$53=0,0,T$53/NFM_fec!T$53)</f>
        <v>0</v>
      </c>
      <c r="U241" s="312">
        <f>IF(U$53=0,0,U$53/NFM_fec!U$53)</f>
        <v>0</v>
      </c>
      <c r="V241" s="312">
        <f>IF(V$53=0,0,V$53/NFM_fec!V$53)</f>
        <v>0</v>
      </c>
      <c r="W241" s="312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7">
        <f>IF(B$72=0,0,B$72/NFM_fec!B$72)</f>
        <v>0.44531982558644201</v>
      </c>
      <c r="C243" s="307">
        <f>IF(C$72=0,0,C$72/NFM_fec!C$72)</f>
        <v>0.44638309938072585</v>
      </c>
      <c r="D243" s="307">
        <f>IF(D$72=0,0,D$72/NFM_fec!D$72)</f>
        <v>0.44720591019311118</v>
      </c>
      <c r="E243" s="307">
        <f>IF(E$72=0,0,E$72/NFM_fec!E$72)</f>
        <v>0.4525175884838219</v>
      </c>
      <c r="F243" s="307">
        <f>IF(F$72=0,0,F$72/NFM_fec!F$72)</f>
        <v>0.45389730973360082</v>
      </c>
      <c r="G243" s="307">
        <f>IF(G$72=0,0,G$72/NFM_fec!G$72)</f>
        <v>0.45826848303846357</v>
      </c>
      <c r="H243" s="307">
        <f>IF(H$72=0,0,H$72/NFM_fec!H$72)</f>
        <v>0.47518559989811654</v>
      </c>
      <c r="I243" s="307">
        <f>IF(I$72=0,0,I$72/NFM_fec!I$72)</f>
        <v>0.47750670770162867</v>
      </c>
      <c r="J243" s="307">
        <f>IF(J$72=0,0,J$72/NFM_fec!J$72)</f>
        <v>0.47449851895612</v>
      </c>
      <c r="K243" s="307">
        <f>IF(K$72=0,0,K$72/NFM_fec!K$72)</f>
        <v>0.47756486513075835</v>
      </c>
      <c r="L243" s="307">
        <f>IF(L$72=0,0,L$72/NFM_fec!L$72)</f>
        <v>0.47186573512171059</v>
      </c>
      <c r="M243" s="307">
        <f>IF(M$72=0,0,M$72/NFM_fec!M$72)</f>
        <v>0.47160451379433571</v>
      </c>
      <c r="N243" s="307">
        <f>IF(N$72=0,0,N$72/NFM_fec!N$72)</f>
        <v>0.47190758314150388</v>
      </c>
      <c r="O243" s="307">
        <f>IF(O$72=0,0,O$72/NFM_fec!O$72)</f>
        <v>0.48921693354219292</v>
      </c>
      <c r="P243" s="307">
        <f>IF(P$72=0,0,P$72/NFM_fec!P$72)</f>
        <v>0.49468162499744239</v>
      </c>
      <c r="Q243" s="307">
        <f>IF(Q$72=0,0,Q$72/NFM_fec!Q$72)</f>
        <v>0.4998239664697926</v>
      </c>
      <c r="R243" s="307">
        <f>IF(R$72=0,0,R$72/NFM_fec!R$72)</f>
        <v>0.50346178769516048</v>
      </c>
      <c r="S243" s="307">
        <f>IF(S$72=0,0,S$72/NFM_fec!S$72)</f>
        <v>0.50348452389807163</v>
      </c>
      <c r="T243" s="307">
        <f>IF(T$72=0,0,T$72/NFM_fec!T$72)</f>
        <v>0.51134636288750801</v>
      </c>
      <c r="U243" s="307">
        <f>IF(U$72=0,0,U$72/NFM_fec!U$72)</f>
        <v>0.51086399065835597</v>
      </c>
      <c r="V243" s="307">
        <f>IF(V$72=0,0,V$72/NFM_fec!V$72)</f>
        <v>0.5111969185839359</v>
      </c>
      <c r="W243" s="307">
        <f>IF(W$72=0,0,W$72/NFM_fec!W$72)</f>
        <v>0.51136885514721708</v>
      </c>
      <c r="DA243" s="111"/>
    </row>
    <row r="244" spans="1:105" ht="12" customHeight="1" x14ac:dyDescent="0.25">
      <c r="A244" s="55" t="s">
        <v>92</v>
      </c>
      <c r="B244" s="308">
        <f>IF(B$73=0,0,B$73/NFM_fec!B$73)</f>
        <v>0.38948239594870948</v>
      </c>
      <c r="C244" s="308">
        <f>IF(C$73=0,0,C$73/NFM_fec!C$73)</f>
        <v>0.3894823959487097</v>
      </c>
      <c r="D244" s="308">
        <f>IF(D$73=0,0,D$73/NFM_fec!D$73)</f>
        <v>0.3894823959487097</v>
      </c>
      <c r="E244" s="308">
        <f>IF(E$73=0,0,E$73/NFM_fec!E$73)</f>
        <v>0.39283495146834074</v>
      </c>
      <c r="F244" s="308">
        <f>IF(F$73=0,0,F$73/NFM_fec!F$73)</f>
        <v>0.39461120752581486</v>
      </c>
      <c r="G244" s="308">
        <f>IF(G$73=0,0,G$73/NFM_fec!G$73)</f>
        <v>0.39461120752581463</v>
      </c>
      <c r="H244" s="308">
        <f>IF(H$73=0,0,H$73/NFM_fec!H$73)</f>
        <v>0.41015008677323322</v>
      </c>
      <c r="I244" s="308">
        <f>IF(I$73=0,0,I$73/NFM_fec!I$73)</f>
        <v>0.41229303284971713</v>
      </c>
      <c r="J244" s="308">
        <f>IF(J$73=0,0,J$73/NFM_fec!J$73)</f>
        <v>0.41229303284971713</v>
      </c>
      <c r="K244" s="308">
        <f>IF(K$73=0,0,K$73/NFM_fec!K$73)</f>
        <v>0.41229303284971686</v>
      </c>
      <c r="L244" s="308">
        <f>IF(L$73=0,0,L$73/NFM_fec!L$73)</f>
        <v>0.41229303284971691</v>
      </c>
      <c r="M244" s="308">
        <f>IF(M$73=0,0,M$73/NFM_fec!M$73)</f>
        <v>0.41229303284971686</v>
      </c>
      <c r="N244" s="308">
        <f>IF(N$73=0,0,N$73/NFM_fec!N$73)</f>
        <v>0.41229303284971702</v>
      </c>
      <c r="O244" s="308">
        <f>IF(O$73=0,0,O$73/NFM_fec!O$73)</f>
        <v>0.42606372956474525</v>
      </c>
      <c r="P244" s="308">
        <f>IF(P$73=0,0,P$73/NFM_fec!P$73)</f>
        <v>0.4324062608396339</v>
      </c>
      <c r="Q244" s="308">
        <f>IF(Q$73=0,0,Q$73/NFM_fec!Q$73)</f>
        <v>0.43739629641621808</v>
      </c>
      <c r="R244" s="308">
        <f>IF(R$73=0,0,R$73/NFM_fec!R$73)</f>
        <v>0.44067400213873575</v>
      </c>
      <c r="S244" s="308">
        <f>IF(S$73=0,0,S$73/NFM_fec!S$73)</f>
        <v>0.44238456206857218</v>
      </c>
      <c r="T244" s="308">
        <f>IF(T$73=0,0,T$73/NFM_fec!T$73)</f>
        <v>0.45082896743526335</v>
      </c>
      <c r="U244" s="308">
        <f>IF(U$73=0,0,U$73/NFM_fec!U$73)</f>
        <v>0.45082896743526318</v>
      </c>
      <c r="V244" s="308">
        <f>IF(V$73=0,0,V$73/NFM_fec!V$73)</f>
        <v>0.45082896743526346</v>
      </c>
      <c r="W244" s="308">
        <f>IF(W$73=0,0,W$73/NFM_fec!W$73)</f>
        <v>0.45082896743526346</v>
      </c>
      <c r="DA244" s="76"/>
    </row>
    <row r="245" spans="1:105" ht="12" customHeight="1" x14ac:dyDescent="0.25">
      <c r="A245" s="202" t="s">
        <v>93</v>
      </c>
      <c r="B245" s="309">
        <f>IF(B$74=0,0,B$74/NFM_fec!B$74)</f>
        <v>0.10108810620476466</v>
      </c>
      <c r="C245" s="309">
        <f>IF(C$74=0,0,C$74/NFM_fec!C$74)</f>
        <v>0.10108810620476467</v>
      </c>
      <c r="D245" s="309">
        <f>IF(D$74=0,0,D$74/NFM_fec!D$74)</f>
        <v>0.10108810620476466</v>
      </c>
      <c r="E245" s="309">
        <f>IF(E$74=0,0,E$74/NFM_fec!E$74)</f>
        <v>0.10195824434695291</v>
      </c>
      <c r="F245" s="309">
        <f>IF(F$74=0,0,F$74/NFM_fec!F$74)</f>
        <v>0.10241926225906522</v>
      </c>
      <c r="G245" s="309">
        <f>IF(G$74=0,0,G$74/NFM_fec!G$74)</f>
        <v>0.10241926225906524</v>
      </c>
      <c r="H245" s="309">
        <f>IF(H$74=0,0,H$74/NFM_fec!H$74)</f>
        <v>0.10677314450259018</v>
      </c>
      <c r="I245" s="309">
        <f>IF(I$74=0,0,I$74/NFM_fec!I$74)</f>
        <v>0.10700848697070567</v>
      </c>
      <c r="J245" s="309">
        <f>IF(J$74=0,0,J$74/NFM_fec!J$74)</f>
        <v>0.10700848697070565</v>
      </c>
      <c r="K245" s="309">
        <f>IF(K$74=0,0,K$74/NFM_fec!K$74)</f>
        <v>0.10700848697070568</v>
      </c>
      <c r="L245" s="309">
        <f>IF(L$74=0,0,L$74/NFM_fec!L$74)</f>
        <v>0.10700848697070563</v>
      </c>
      <c r="M245" s="309">
        <f>IF(M$74=0,0,M$74/NFM_fec!M$74)</f>
        <v>0.10700848697070565</v>
      </c>
      <c r="N245" s="309">
        <f>IF(N$74=0,0,N$74/NFM_fec!N$74)</f>
        <v>0.10700848697070565</v>
      </c>
      <c r="O245" s="309">
        <f>IF(O$74=0,0,O$74/NFM_fec!O$74)</f>
        <v>0.11090690280632315</v>
      </c>
      <c r="P245" s="309">
        <f>IF(P$74=0,0,P$74/NFM_fec!P$74)</f>
        <v>0.1122287694489749</v>
      </c>
      <c r="Q245" s="309">
        <f>IF(Q$74=0,0,Q$74/NFM_fec!Q$74)</f>
        <v>0.11352390692265349</v>
      </c>
      <c r="R245" s="309">
        <f>IF(R$74=0,0,R$74/NFM_fec!R$74)</f>
        <v>0.11437461819390039</v>
      </c>
      <c r="S245" s="309">
        <f>IF(S$74=0,0,S$74/NFM_fec!S$74)</f>
        <v>0.11481858502181243</v>
      </c>
      <c r="T245" s="309">
        <f>IF(T$74=0,0,T$74/NFM_fec!T$74)</f>
        <v>0.11701028599578041</v>
      </c>
      <c r="U245" s="309">
        <f>IF(U$74=0,0,U$74/NFM_fec!U$74)</f>
        <v>0.11701028599578041</v>
      </c>
      <c r="V245" s="309">
        <f>IF(V$74=0,0,V$74/NFM_fec!V$74)</f>
        <v>0.11701028599578041</v>
      </c>
      <c r="W245" s="309">
        <f>IF(W$74=0,0,W$74/NFM_fec!W$74)</f>
        <v>0.11701028599578039</v>
      </c>
      <c r="DA245" s="77"/>
    </row>
    <row r="246" spans="1:105" ht="12" customHeight="1" x14ac:dyDescent="0.25">
      <c r="A246" s="202" t="s">
        <v>94</v>
      </c>
      <c r="B246" s="309">
        <f>IF(B$75=0,0,B$75/NFM_fec!B$75)</f>
        <v>0.5559692426657179</v>
      </c>
      <c r="C246" s="309">
        <f>IF(C$75=0,0,C$75/NFM_fec!C$75)</f>
        <v>0.5559692426657179</v>
      </c>
      <c r="D246" s="309">
        <f>IF(D$75=0,0,D$75/NFM_fec!D$75)</f>
        <v>0.55596924266571812</v>
      </c>
      <c r="E246" s="309">
        <f>IF(E$75=0,0,E$75/NFM_fec!E$75)</f>
        <v>0.5607548703927524</v>
      </c>
      <c r="F246" s="309">
        <f>IF(F$75=0,0,F$75/NFM_fec!F$75)</f>
        <v>0.56329039894378963</v>
      </c>
      <c r="G246" s="309">
        <f>IF(G$75=0,0,G$75/NFM_fec!G$75)</f>
        <v>0.56329039894378952</v>
      </c>
      <c r="H246" s="309">
        <f>IF(H$75=0,0,H$75/NFM_fec!H$75)</f>
        <v>0.58357736096514379</v>
      </c>
      <c r="I246" s="309">
        <f>IF(I$75=0,0,I$75/NFM_fec!I$75)</f>
        <v>0.58853043838211139</v>
      </c>
      <c r="J246" s="309">
        <f>IF(J$75=0,0,J$75/NFM_fec!J$75)</f>
        <v>0.58853043838211117</v>
      </c>
      <c r="K246" s="309">
        <f>IF(K$75=0,0,K$75/NFM_fec!K$75)</f>
        <v>0.58853043838211128</v>
      </c>
      <c r="L246" s="309">
        <f>IF(L$75=0,0,L$75/NFM_fec!L$75)</f>
        <v>0.58853043838211117</v>
      </c>
      <c r="M246" s="309">
        <f>IF(M$75=0,0,M$75/NFM_fec!M$75)</f>
        <v>0.58853043838211139</v>
      </c>
      <c r="N246" s="309">
        <f>IF(N$75=0,0,N$75/NFM_fec!N$75)</f>
        <v>0.58853043838211139</v>
      </c>
      <c r="O246" s="309">
        <f>IF(O$75=0,0,O$75/NFM_fec!O$75)</f>
        <v>0.6062933964596332</v>
      </c>
      <c r="P246" s="309">
        <f>IF(P$75=0,0,P$75/NFM_fec!P$75)</f>
        <v>0.61724119976550806</v>
      </c>
      <c r="Q246" s="309">
        <f>IF(Q$75=0,0,Q$75/NFM_fec!Q$75)</f>
        <v>0.62436425931645578</v>
      </c>
      <c r="R246" s="309">
        <f>IF(R$75=0,0,R$75/NFM_fec!R$75)</f>
        <v>0.62904304220159823</v>
      </c>
      <c r="S246" s="309">
        <f>IF(S$75=0,0,S$75/NFM_fec!S$75)</f>
        <v>0.63148479237726174</v>
      </c>
      <c r="T246" s="309">
        <f>IF(T$75=0,0,T$75/NFM_fec!T$75)</f>
        <v>0.64353881511440203</v>
      </c>
      <c r="U246" s="309">
        <f>IF(U$75=0,0,U$75/NFM_fec!U$75)</f>
        <v>0.64353881511440192</v>
      </c>
      <c r="V246" s="309">
        <f>IF(V$75=0,0,V$75/NFM_fec!V$75)</f>
        <v>0.64353881511440225</v>
      </c>
      <c r="W246" s="309">
        <f>IF(W$75=0,0,W$75/NFM_fec!W$75)</f>
        <v>0.64353881511440203</v>
      </c>
      <c r="DA246" s="77"/>
    </row>
    <row r="247" spans="1:105" ht="12" customHeight="1" x14ac:dyDescent="0.25">
      <c r="A247" s="202" t="s">
        <v>95</v>
      </c>
      <c r="B247" s="309">
        <f>IF(B$76=0,0,B$76/NFM_fec!B$76)</f>
        <v>0.38585631334995285</v>
      </c>
      <c r="C247" s="309">
        <f>IF(C$76=0,0,C$76/NFM_fec!C$76)</f>
        <v>0.3858563133499528</v>
      </c>
      <c r="D247" s="309">
        <f>IF(D$76=0,0,D$76/NFM_fec!D$76)</f>
        <v>0.38585631334995291</v>
      </c>
      <c r="E247" s="309">
        <f>IF(E$76=0,0,E$76/NFM_fec!E$76)</f>
        <v>0.38917765656484943</v>
      </c>
      <c r="F247" s="309">
        <f>IF(F$76=0,0,F$76/NFM_fec!F$76)</f>
        <v>0.39093737567162168</v>
      </c>
      <c r="G247" s="309">
        <f>IF(G$76=0,0,G$76/NFM_fec!G$76)</f>
        <v>0.39093737567162185</v>
      </c>
      <c r="H247" s="309">
        <f>IF(H$76=0,0,H$76/NFM_fec!H$76)</f>
        <v>0.40755627392106941</v>
      </c>
      <c r="I247" s="309">
        <f>IF(I$76=0,0,I$76/NFM_fec!I$76)</f>
        <v>0.40845458313400274</v>
      </c>
      <c r="J247" s="309">
        <f>IF(J$76=0,0,J$76/NFM_fec!J$76)</f>
        <v>0.40845458313400274</v>
      </c>
      <c r="K247" s="309">
        <f>IF(K$76=0,0,K$76/NFM_fec!K$76)</f>
        <v>0.40845458313400301</v>
      </c>
      <c r="L247" s="309">
        <f>IF(L$76=0,0,L$76/NFM_fec!L$76)</f>
        <v>0.4084545831340029</v>
      </c>
      <c r="M247" s="309">
        <f>IF(M$76=0,0,M$76/NFM_fec!M$76)</f>
        <v>0.40845458313400274</v>
      </c>
      <c r="N247" s="309">
        <f>IF(N$76=0,0,N$76/NFM_fec!N$76)</f>
        <v>0.40845458313400279</v>
      </c>
      <c r="O247" s="309">
        <f>IF(O$76=0,0,O$76/NFM_fec!O$76)</f>
        <v>0.42333495253363784</v>
      </c>
      <c r="P247" s="309">
        <f>IF(P$76=0,0,P$76/NFM_fec!P$76)</f>
        <v>0.42838055689426091</v>
      </c>
      <c r="Q247" s="309">
        <f>IF(Q$76=0,0,Q$76/NFM_fec!Q$76)</f>
        <v>0.43332413522050567</v>
      </c>
      <c r="R247" s="309">
        <f>IF(R$76=0,0,R$76/NFM_fec!R$76)</f>
        <v>0.43657132549018668</v>
      </c>
      <c r="S247" s="309">
        <f>IF(S$76=0,0,S$76/NFM_fec!S$76)</f>
        <v>0.43826596010052143</v>
      </c>
      <c r="T247" s="309">
        <f>IF(T$76=0,0,T$76/NFM_fec!T$76)</f>
        <v>0.44663174802089012</v>
      </c>
      <c r="U247" s="309">
        <f>IF(U$76=0,0,U$76/NFM_fec!U$76)</f>
        <v>0.44663174802089023</v>
      </c>
      <c r="V247" s="309">
        <f>IF(V$76=0,0,V$76/NFM_fec!V$76)</f>
        <v>0.44663174802089028</v>
      </c>
      <c r="W247" s="309">
        <f>IF(W$76=0,0,W$76/NFM_fec!W$76)</f>
        <v>0.44663174802089023</v>
      </c>
      <c r="DA247" s="77"/>
    </row>
    <row r="248" spans="1:105" ht="12" customHeight="1" x14ac:dyDescent="0.25">
      <c r="A248" s="56" t="s">
        <v>96</v>
      </c>
      <c r="B248" s="310">
        <f>IF(B$77=0,0,B$77/NFM_fec!B$77)</f>
        <v>0.63737408094319403</v>
      </c>
      <c r="C248" s="310">
        <f>IF(C$77=0,0,C$77/NFM_fec!C$77)</f>
        <v>0.63873555909317126</v>
      </c>
      <c r="D248" s="310">
        <f>IF(D$77=0,0,D$77/NFM_fec!D$77)</f>
        <v>0.63764006141587948</v>
      </c>
      <c r="E248" s="310">
        <f>IF(E$77=0,0,E$77/NFM_fec!E$77)</f>
        <v>0.64268080721557774</v>
      </c>
      <c r="F248" s="310">
        <f>IF(F$77=0,0,F$77/NFM_fec!F$77)</f>
        <v>0.64412102299857477</v>
      </c>
      <c r="G248" s="310">
        <f>IF(G$77=0,0,G$77/NFM_fec!G$77)</f>
        <v>0.64191092707924424</v>
      </c>
      <c r="H248" s="310">
        <f>IF(H$77=0,0,H$77/NFM_fec!H$77)</f>
        <v>0.66835487933739324</v>
      </c>
      <c r="I248" s="310">
        <f>IF(I$77=0,0,I$77/NFM_fec!I$77)</f>
        <v>0.67041840373250405</v>
      </c>
      <c r="J248" s="310">
        <f>IF(J$77=0,0,J$77/NFM_fec!J$77)</f>
        <v>0.66506162328539997</v>
      </c>
      <c r="K248" s="310">
        <f>IF(K$77=0,0,K$77/NFM_fec!K$77)</f>
        <v>0.66854538014304155</v>
      </c>
      <c r="L248" s="310">
        <f>IF(L$77=0,0,L$77/NFM_fec!L$77)</f>
        <v>0.65553002519526882</v>
      </c>
      <c r="M248" s="310">
        <f>IF(M$77=0,0,M$77/NFM_fec!M$77)</f>
        <v>0.65733219936202236</v>
      </c>
      <c r="N248" s="310">
        <f>IF(N$77=0,0,N$77/NFM_fec!N$77)</f>
        <v>0.6567331762796188</v>
      </c>
      <c r="O248" s="310">
        <f>IF(O$77=0,0,O$77/NFM_fec!O$77)</f>
        <v>0.68164311822854118</v>
      </c>
      <c r="P248" s="310">
        <f>IF(P$77=0,0,P$77/NFM_fec!P$77)</f>
        <v>0.69079436615142653</v>
      </c>
      <c r="Q248" s="310">
        <f>IF(Q$77=0,0,Q$77/NFM_fec!Q$77)</f>
        <v>0.69819540702648453</v>
      </c>
      <c r="R248" s="310">
        <f>IF(R$77=0,0,R$77/NFM_fec!R$77)</f>
        <v>0.70365568997661043</v>
      </c>
      <c r="S248" s="310">
        <f>IF(S$77=0,0,S$77/NFM_fec!S$77)</f>
        <v>0.7082380224970255</v>
      </c>
      <c r="T248" s="310">
        <f>IF(T$77=0,0,T$77/NFM_fec!T$77)</f>
        <v>0.7208399432866065</v>
      </c>
      <c r="U248" s="310">
        <f>IF(U$77=0,0,U$77/NFM_fec!U$77)</f>
        <v>0.72322225253759453</v>
      </c>
      <c r="V248" s="310">
        <f>IF(V$77=0,0,V$77/NFM_fec!V$77)</f>
        <v>0.72105035946139939</v>
      </c>
      <c r="W248" s="310">
        <f>IF(W$77=0,0,W$77/NFM_fec!W$77)</f>
        <v>0.7216861076161547</v>
      </c>
      <c r="DA248" s="78"/>
    </row>
    <row r="249" spans="1:105" ht="12" customHeight="1" x14ac:dyDescent="0.25">
      <c r="A249" s="203" t="s">
        <v>560</v>
      </c>
      <c r="B249" s="311">
        <f>IF(B$83=0,0,B$83/NFM_fec!B$83)</f>
        <v>0.42627101341570195</v>
      </c>
      <c r="C249" s="311">
        <f>IF(C$83=0,0,C$83/NFM_fec!C$83)</f>
        <v>0.42712859532711644</v>
      </c>
      <c r="D249" s="311">
        <f>IF(D$83=0,0,D$83/NFM_fec!D$83)</f>
        <v>0.42730760061688966</v>
      </c>
      <c r="E249" s="311">
        <f>IF(E$83=0,0,E$83/NFM_fec!E$83)</f>
        <v>0.43131401155073584</v>
      </c>
      <c r="F249" s="311">
        <f>IF(F$83=0,0,F$83/NFM_fec!F$83)</f>
        <v>0.43197492742435378</v>
      </c>
      <c r="G249" s="311">
        <f>IF(G$83=0,0,G$83/NFM_fec!G$83)</f>
        <v>0.43046953096111662</v>
      </c>
      <c r="H249" s="311">
        <f>IF(H$83=0,0,H$83/NFM_fec!H$83)</f>
        <v>0.44834291772999341</v>
      </c>
      <c r="I249" s="311">
        <f>IF(I$83=0,0,I$83/NFM_fec!I$83)</f>
        <v>0.45128116913735922</v>
      </c>
      <c r="J249" s="311">
        <f>IF(J$83=0,0,J$83/NFM_fec!J$83)</f>
        <v>0.44762939967640558</v>
      </c>
      <c r="K249" s="311">
        <f>IF(K$83=0,0,K$83/NFM_fec!K$83)</f>
        <v>0.44986577979514292</v>
      </c>
      <c r="L249" s="311">
        <f>IF(L$83=0,0,L$83/NFM_fec!L$83)</f>
        <v>0.44150813434363079</v>
      </c>
      <c r="M249" s="311">
        <f>IF(M$83=0,0,M$83/NFM_fec!M$83)</f>
        <v>0.44277809110126454</v>
      </c>
      <c r="N249" s="311">
        <f>IF(N$83=0,0,N$83/NFM_fec!N$83)</f>
        <v>0.44260170392440695</v>
      </c>
      <c r="O249" s="311">
        <f>IF(O$83=0,0,O$83/NFM_fec!O$83)</f>
        <v>0.45935779304340807</v>
      </c>
      <c r="P249" s="311">
        <f>IF(P$83=0,0,P$83/NFM_fec!P$83)</f>
        <v>0.46585632804828192</v>
      </c>
      <c r="Q249" s="311">
        <f>IF(Q$83=0,0,Q$83/NFM_fec!Q$83)</f>
        <v>0.4705384442327718</v>
      </c>
      <c r="R249" s="311">
        <f>IF(R$83=0,0,R$83/NFM_fec!R$83)</f>
        <v>0.47334886911203838</v>
      </c>
      <c r="S249" s="311">
        <f>IF(S$83=0,0,S$83/NFM_fec!S$83)</f>
        <v>0.47485975765585331</v>
      </c>
      <c r="T249" s="311">
        <f>IF(T$83=0,0,T$83/NFM_fec!T$83)</f>
        <v>0.48484562396297287</v>
      </c>
      <c r="U249" s="311">
        <f>IF(U$83=0,0,U$83/NFM_fec!U$83)</f>
        <v>0.48624904723077528</v>
      </c>
      <c r="V249" s="311">
        <f>IF(V$83=0,0,V$83/NFM_fec!V$83)</f>
        <v>0.48429681569230842</v>
      </c>
      <c r="W249" s="311">
        <f>IF(W$83=0,0,W$83/NFM_fec!W$83)</f>
        <v>0.4853100813373798</v>
      </c>
      <c r="DA249" s="79"/>
    </row>
    <row r="250" spans="1:105" ht="12" customHeight="1" x14ac:dyDescent="0.25">
      <c r="A250" s="203" t="s">
        <v>519</v>
      </c>
      <c r="B250" s="311">
        <f>IF(B$90=0,0,B$90/NFM_fec!B$90)</f>
        <v>0.4388083961632227</v>
      </c>
      <c r="C250" s="311">
        <f>IF(C$90=0,0,C$90/NFM_fec!C$90)</f>
        <v>0.43969120107203147</v>
      </c>
      <c r="D250" s="311">
        <f>IF(D$90=0,0,D$90/NFM_fec!D$90)</f>
        <v>0.43987547122326887</v>
      </c>
      <c r="E250" s="311">
        <f>IF(E$90=0,0,E$90/NFM_fec!E$90)</f>
        <v>0.44399971777281638</v>
      </c>
      <c r="F250" s="311">
        <f>IF(F$90=0,0,F$90/NFM_fec!F$90)</f>
        <v>0.44468007234859958</v>
      </c>
      <c r="G250" s="311">
        <f>IF(G$90=0,0,G$90/NFM_fec!G$90)</f>
        <v>0.44313039951879635</v>
      </c>
      <c r="H250" s="311">
        <f>IF(H$90=0,0,H$90/NFM_fec!H$90)</f>
        <v>0.46152947413381684</v>
      </c>
      <c r="I250" s="311">
        <f>IF(I$90=0,0,I$90/NFM_fec!I$90)</f>
        <v>0.46455414470022283</v>
      </c>
      <c r="J250" s="311">
        <f>IF(J$90=0,0,J$90/NFM_fec!J$90)</f>
        <v>0.46079497025512295</v>
      </c>
      <c r="K250" s="311">
        <f>IF(K$90=0,0,K$90/NFM_fec!K$90)</f>
        <v>0.46309712625970584</v>
      </c>
      <c r="L250" s="311">
        <f>IF(L$90=0,0,L$90/NFM_fec!L$90)</f>
        <v>0.45449366770667871</v>
      </c>
      <c r="M250" s="311">
        <f>IF(M$90=0,0,M$90/NFM_fec!M$90)</f>
        <v>0.45580097613365467</v>
      </c>
      <c r="N250" s="311">
        <f>IF(N$90=0,0,N$90/NFM_fec!N$90)</f>
        <v>0.4556194010986544</v>
      </c>
      <c r="O250" s="311">
        <f>IF(O$90=0,0,O$90/NFM_fec!O$90)</f>
        <v>0.47286831636821414</v>
      </c>
      <c r="P250" s="311">
        <f>IF(P$90=0,0,P$90/NFM_fec!P$90)</f>
        <v>0.47955798475558448</v>
      </c>
      <c r="Q250" s="311">
        <f>IF(Q$90=0,0,Q$90/NFM_fec!Q$90)</f>
        <v>0.48437781023961796</v>
      </c>
      <c r="R250" s="311">
        <f>IF(R$90=0,0,R$90/NFM_fec!R$90)</f>
        <v>0.48727089467415757</v>
      </c>
      <c r="S250" s="311">
        <f>IF(S$90=0,0,S$90/NFM_fec!S$90)</f>
        <v>0.48882622111631968</v>
      </c>
      <c r="T250" s="311">
        <f>IF(T$90=0,0,T$90/NFM_fec!T$90)</f>
        <v>0.49910578937364863</v>
      </c>
      <c r="U250" s="311">
        <f>IF(U$90=0,0,U$90/NFM_fec!U$90)</f>
        <v>0.50055048979638617</v>
      </c>
      <c r="V250" s="311">
        <f>IF(V$90=0,0,V$90/NFM_fec!V$90)</f>
        <v>0.49854083968325913</v>
      </c>
      <c r="W250" s="311">
        <f>IF(W$90=0,0,W$90/NFM_fec!W$90)</f>
        <v>0.49958390725906759</v>
      </c>
      <c r="DA250" s="79"/>
    </row>
    <row r="251" spans="1:105" ht="12" customHeight="1" x14ac:dyDescent="0.25">
      <c r="A251" s="41" t="s">
        <v>529</v>
      </c>
      <c r="B251" s="312">
        <f>IF(B$97=0,0,B$97/NFM_fec!B$97)</f>
        <v>0.45492270896810194</v>
      </c>
      <c r="C251" s="312">
        <f>IF(C$97=0,0,C$97/NFM_fec!C$97)</f>
        <v>0.455537665193467</v>
      </c>
      <c r="D251" s="312">
        <f>IF(D$97=0,0,D$97/NFM_fec!D$97)</f>
        <v>0.45644943461030252</v>
      </c>
      <c r="E251" s="312">
        <f>IF(E$97=0,0,E$97/NFM_fec!E$97)</f>
        <v>0.4632566920124358</v>
      </c>
      <c r="F251" s="312">
        <f>IF(F$97=0,0,F$97/NFM_fec!F$97)</f>
        <v>0.46773108407350455</v>
      </c>
      <c r="G251" s="312">
        <f>IF(G$97=0,0,G$97/NFM_fec!G$97)</f>
        <v>0.47955450296265245</v>
      </c>
      <c r="H251" s="312">
        <f>IF(H$97=0,0,H$97/NFM_fec!H$97)</f>
        <v>0.49664821252726099</v>
      </c>
      <c r="I251" s="312">
        <f>IF(I$97=0,0,I$97/NFM_fec!I$97)</f>
        <v>0.4980167572854623</v>
      </c>
      <c r="J251" s="312">
        <f>IF(J$97=0,0,J$97/NFM_fec!J$97)</f>
        <v>0.49437506427459166</v>
      </c>
      <c r="K251" s="312">
        <f>IF(K$97=0,0,K$97/NFM_fec!K$97)</f>
        <v>0.49787179447149044</v>
      </c>
      <c r="L251" s="312">
        <f>IF(L$97=0,0,L$97/NFM_fec!L$97)</f>
        <v>0.495463188262872</v>
      </c>
      <c r="M251" s="312">
        <f>IF(M$97=0,0,M$97/NFM_fec!M$97)</f>
        <v>0.49457830953856391</v>
      </c>
      <c r="N251" s="312">
        <f>IF(N$97=0,0,N$97/NFM_fec!N$97)</f>
        <v>0.4955065631730306</v>
      </c>
      <c r="O251" s="312">
        <f>IF(O$97=0,0,O$97/NFM_fec!O$97)</f>
        <v>0.51225485284492356</v>
      </c>
      <c r="P251" s="312">
        <f>IF(P$97=0,0,P$97/NFM_fec!P$97)</f>
        <v>0.51664466280909627</v>
      </c>
      <c r="Q251" s="312">
        <f>IF(Q$97=0,0,Q$97/NFM_fec!Q$97)</f>
        <v>0.52228922765328034</v>
      </c>
      <c r="R251" s="312">
        <f>IF(R$97=0,0,R$97/NFM_fec!R$97)</f>
        <v>0.52747121802438779</v>
      </c>
      <c r="S251" s="312">
        <f>IF(S$97=0,0,S$97/NFM_fec!S$97)</f>
        <v>0.52653097931889348</v>
      </c>
      <c r="T251" s="312">
        <f>IF(T$97=0,0,T$97/NFM_fec!T$97)</f>
        <v>0.53239091329238553</v>
      </c>
      <c r="U251" s="312">
        <f>IF(U$97=0,0,U$97/NFM_fec!U$97)</f>
        <v>0.53021688310174331</v>
      </c>
      <c r="V251" s="312">
        <f>IF(V$97=0,0,V$97/NFM_fec!V$97)</f>
        <v>0.53259084175803761</v>
      </c>
      <c r="W251" s="312">
        <f>IF(W$97=0,0,W$97/NFM_fec!W$97)</f>
        <v>0.53271278961531943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7">
        <f>IF(B$115=0,0,B$115/NFM_fec!B$115)</f>
        <v>0.39180597336819301</v>
      </c>
      <c r="C253" s="307">
        <f>IF(C$115=0,0,C$115/NFM_fec!C$115)</f>
        <v>0.39099434695988716</v>
      </c>
      <c r="D253" s="307">
        <f>IF(D$115=0,0,D$115/NFM_fec!D$115)</f>
        <v>0.396792778233515</v>
      </c>
      <c r="E253" s="307">
        <f>IF(E$115=0,0,E$115/NFM_fec!E$115)</f>
        <v>0.40043541226110169</v>
      </c>
      <c r="F253" s="307">
        <f>IF(F$115=0,0,F$115/NFM_fec!F$115)</f>
        <v>0.4023532454060571</v>
      </c>
      <c r="G253" s="307">
        <f>IF(G$115=0,0,G$115/NFM_fec!G$115)</f>
        <v>0.41061110098853382</v>
      </c>
      <c r="H253" s="307">
        <f>IF(H$115=0,0,H$115/NFM_fec!H$115)</f>
        <v>0.40804246988609261</v>
      </c>
      <c r="I253" s="307">
        <f>IF(I$115=0,0,I$115/NFM_fec!I$115)</f>
        <v>0.40591035038794809</v>
      </c>
      <c r="J253" s="307">
        <f>IF(J$115=0,0,J$115/NFM_fec!J$115)</f>
        <v>0.40364339556658396</v>
      </c>
      <c r="K253" s="307">
        <f>IF(K$115=0,0,K$115/NFM_fec!K$115)</f>
        <v>0.40994702076973194</v>
      </c>
      <c r="L253" s="307">
        <f>IF(L$115=0,0,L$115/NFM_fec!L$115)</f>
        <v>0.40388821616790516</v>
      </c>
      <c r="M253" s="307">
        <f>IF(M$115=0,0,M$115/NFM_fec!M$115)</f>
        <v>0.41079579681591533</v>
      </c>
      <c r="N253" s="307">
        <f>IF(N$115=0,0,N$115/NFM_fec!N$115)</f>
        <v>0.41135503196283224</v>
      </c>
      <c r="O253" s="307">
        <f>IF(O$115=0,0,O$115/NFM_fec!O$115)</f>
        <v>0.41335460646655647</v>
      </c>
      <c r="P253" s="307">
        <f>IF(P$115=0,0,P$115/NFM_fec!P$115)</f>
        <v>0.42281017937736959</v>
      </c>
      <c r="Q253" s="307">
        <f>IF(Q$115=0,0,Q$115/NFM_fec!Q$115)</f>
        <v>0.42238102786389259</v>
      </c>
      <c r="R253" s="307">
        <f>IF(R$115=0,0,R$115/NFM_fec!R$115)</f>
        <v>0.42221928011127546</v>
      </c>
      <c r="S253" s="307">
        <f>IF(S$115=0,0,S$115/NFM_fec!S$115)</f>
        <v>0.4311282527388236</v>
      </c>
      <c r="T253" s="307">
        <f>IF(T$115=0,0,T$115/NFM_fec!T$115)</f>
        <v>0.42760485991633074</v>
      </c>
      <c r="U253" s="307">
        <f>IF(U$115=0,0,U$115/NFM_fec!U$115)</f>
        <v>0.44116754142445819</v>
      </c>
      <c r="V253" s="307">
        <f>IF(V$115=0,0,V$115/NFM_fec!V$115)</f>
        <v>0.44764906765148293</v>
      </c>
      <c r="W253" s="307">
        <f>IF(W$115=0,0,W$115/NFM_fec!W$115)</f>
        <v>0.44752955804715505</v>
      </c>
      <c r="DA253" s="111"/>
    </row>
    <row r="254" spans="1:105" ht="12" customHeight="1" x14ac:dyDescent="0.25">
      <c r="A254" s="55" t="s">
        <v>92</v>
      </c>
      <c r="B254" s="308">
        <f>IF(B$116=0,0,B$116/NFM_fec!B$116)</f>
        <v>0.44233507382277359</v>
      </c>
      <c r="C254" s="308">
        <f>IF(C$116=0,0,C$116/NFM_fec!C$116)</f>
        <v>0.44233507382277359</v>
      </c>
      <c r="D254" s="308">
        <f>IF(D$116=0,0,D$116/NFM_fec!D$116)</f>
        <v>0.44233507382277365</v>
      </c>
      <c r="E254" s="308">
        <f>IF(E$116=0,0,E$116/NFM_fec!E$116)</f>
        <v>0.44233507382277354</v>
      </c>
      <c r="F254" s="308">
        <f>IF(F$116=0,0,F$116/NFM_fec!F$116)</f>
        <v>0.44233507382277359</v>
      </c>
      <c r="G254" s="308">
        <f>IF(G$116=0,0,G$116/NFM_fec!G$116)</f>
        <v>0.44233507382277382</v>
      </c>
      <c r="H254" s="308">
        <f>IF(H$116=0,0,H$116/NFM_fec!H$116)</f>
        <v>0.44233507382277359</v>
      </c>
      <c r="I254" s="308">
        <f>IF(I$116=0,0,I$116/NFM_fec!I$116)</f>
        <v>0.44233507382277354</v>
      </c>
      <c r="J254" s="308">
        <f>IF(J$116=0,0,J$116/NFM_fec!J$116)</f>
        <v>0.44233507382277376</v>
      </c>
      <c r="K254" s="308">
        <f>IF(K$116=0,0,K$116/NFM_fec!K$116)</f>
        <v>0.44233507382277354</v>
      </c>
      <c r="L254" s="308">
        <f>IF(L$116=0,0,L$116/NFM_fec!L$116)</f>
        <v>0.44233507382277359</v>
      </c>
      <c r="M254" s="308">
        <f>IF(M$116=0,0,M$116/NFM_fec!M$116)</f>
        <v>0.45235188357626821</v>
      </c>
      <c r="N254" s="308">
        <f>IF(N$116=0,0,N$116/NFM_fec!N$116)</f>
        <v>0.45235188357626815</v>
      </c>
      <c r="O254" s="308">
        <f>IF(O$116=0,0,O$116/NFM_fec!O$116)</f>
        <v>0.45235188357626827</v>
      </c>
      <c r="P254" s="308">
        <f>IF(P$116=0,0,P$116/NFM_fec!P$116)</f>
        <v>0.46211669521864129</v>
      </c>
      <c r="Q254" s="308">
        <f>IF(Q$116=0,0,Q$116/NFM_fec!Q$116)</f>
        <v>0.46414803913043168</v>
      </c>
      <c r="R254" s="308">
        <f>IF(R$116=0,0,R$116/NFM_fec!R$116)</f>
        <v>0.46414803913043173</v>
      </c>
      <c r="S254" s="308">
        <f>IF(S$116=0,0,S$116/NFM_fec!S$116)</f>
        <v>0.47273323521738841</v>
      </c>
      <c r="T254" s="308">
        <f>IF(T$116=0,0,T$116/NFM_fec!T$116)</f>
        <v>0.47764146727983359</v>
      </c>
      <c r="U254" s="308">
        <f>IF(U$116=0,0,U$116/NFM_fec!U$116)</f>
        <v>0.48487732055185012</v>
      </c>
      <c r="V254" s="308">
        <f>IF(V$116=0,0,V$116/NFM_fec!V$116)</f>
        <v>0.49138958849666509</v>
      </c>
      <c r="W254" s="308">
        <f>IF(W$116=0,0,W$116/NFM_fec!W$116)</f>
        <v>0.49725062964699868</v>
      </c>
      <c r="DA254" s="76"/>
    </row>
    <row r="255" spans="1:105" ht="12" customHeight="1" x14ac:dyDescent="0.25">
      <c r="A255" s="202" t="s">
        <v>93</v>
      </c>
      <c r="B255" s="309">
        <f>IF(B$117=0,0,B$117/NFM_fec!B$117)</f>
        <v>0.11479339023556791</v>
      </c>
      <c r="C255" s="309">
        <f>IF(C$117=0,0,C$117/NFM_fec!C$117)</f>
        <v>0.11479339023556792</v>
      </c>
      <c r="D255" s="309">
        <f>IF(D$117=0,0,D$117/NFM_fec!D$117)</f>
        <v>0.11479339023556791</v>
      </c>
      <c r="E255" s="309">
        <f>IF(E$117=0,0,E$117/NFM_fec!E$117)</f>
        <v>0.11479339023556795</v>
      </c>
      <c r="F255" s="309">
        <f>IF(F$117=0,0,F$117/NFM_fec!F$117)</f>
        <v>0.11479339023556791</v>
      </c>
      <c r="G255" s="309">
        <f>IF(G$117=0,0,G$117/NFM_fec!G$117)</f>
        <v>0.11479339023556794</v>
      </c>
      <c r="H255" s="309">
        <f>IF(H$117=0,0,H$117/NFM_fec!H$117)</f>
        <v>0.11479339023556791</v>
      </c>
      <c r="I255" s="309">
        <f>IF(I$117=0,0,I$117/NFM_fec!I$117)</f>
        <v>0.11479339023556792</v>
      </c>
      <c r="J255" s="309">
        <f>IF(J$117=0,0,J$117/NFM_fec!J$117)</f>
        <v>0.11479339023556792</v>
      </c>
      <c r="K255" s="309">
        <f>IF(K$117=0,0,K$117/NFM_fec!K$117)</f>
        <v>0.11479339023556792</v>
      </c>
      <c r="L255" s="309">
        <f>IF(L$117=0,0,L$117/NFM_fec!L$117)</f>
        <v>0.11479339023556794</v>
      </c>
      <c r="M255" s="309">
        <f>IF(M$117=0,0,M$117/NFM_fec!M$117)</f>
        <v>0.11739292081543112</v>
      </c>
      <c r="N255" s="309">
        <f>IF(N$117=0,0,N$117/NFM_fec!N$117)</f>
        <v>0.11739292081543115</v>
      </c>
      <c r="O255" s="309">
        <f>IF(O$117=0,0,O$117/NFM_fec!O$117)</f>
        <v>0.11739292081543114</v>
      </c>
      <c r="P255" s="309">
        <f>IF(P$117=0,0,P$117/NFM_fec!P$117)</f>
        <v>0.12045422155314087</v>
      </c>
      <c r="Q255" s="309">
        <f>IF(Q$117=0,0,Q$117/NFM_fec!Q$117)</f>
        <v>0.12045422155314087</v>
      </c>
      <c r="R255" s="309">
        <f>IF(R$117=0,0,R$117/NFM_fec!R$117)</f>
        <v>0.12045422155314089</v>
      </c>
      <c r="S255" s="309">
        <f>IF(S$117=0,0,S$117/NFM_fec!S$117)</f>
        <v>0.12395599307169444</v>
      </c>
      <c r="T255" s="309">
        <f>IF(T$117=0,0,T$117/NFM_fec!T$117)</f>
        <v>0.12395599307169441</v>
      </c>
      <c r="U255" s="309">
        <f>IF(U$117=0,0,U$117/NFM_fec!U$117)</f>
        <v>0.12833577991978243</v>
      </c>
      <c r="V255" s="309">
        <f>IF(V$117=0,0,V$117/NFM_fec!V$117)</f>
        <v>0.13041461022829229</v>
      </c>
      <c r="W255" s="309">
        <f>IF(W$117=0,0,W$117/NFM_fec!W$117)</f>
        <v>0.13041461022829226</v>
      </c>
      <c r="DA255" s="77"/>
    </row>
    <row r="256" spans="1:105" ht="12" customHeight="1" x14ac:dyDescent="0.25">
      <c r="A256" s="202" t="s">
        <v>94</v>
      </c>
      <c r="B256" s="309">
        <f>IF(B$118=0,0,B$118/NFM_fec!B$118)</f>
        <v>0.63089327312368892</v>
      </c>
      <c r="C256" s="309">
        <f>IF(C$118=0,0,C$118/NFM_fec!C$118)</f>
        <v>0.63089327312368826</v>
      </c>
      <c r="D256" s="309">
        <f>IF(D$118=0,0,D$118/NFM_fec!D$118)</f>
        <v>0.63089327312368848</v>
      </c>
      <c r="E256" s="309">
        <f>IF(E$118=0,0,E$118/NFM_fec!E$118)</f>
        <v>0.6308932731236887</v>
      </c>
      <c r="F256" s="309">
        <f>IF(F$118=0,0,F$118/NFM_fec!F$118)</f>
        <v>0.63089327312368848</v>
      </c>
      <c r="G256" s="309">
        <f>IF(G$118=0,0,G$118/NFM_fec!G$118)</f>
        <v>0.63089327312368837</v>
      </c>
      <c r="H256" s="309">
        <f>IF(H$118=0,0,H$118/NFM_fec!H$118)</f>
        <v>0.63089327312368848</v>
      </c>
      <c r="I256" s="309">
        <f>IF(I$118=0,0,I$118/NFM_fec!I$118)</f>
        <v>0.63089327312368859</v>
      </c>
      <c r="J256" s="309">
        <f>IF(J$118=0,0,J$118/NFM_fec!J$118)</f>
        <v>0.63089327312368848</v>
      </c>
      <c r="K256" s="309">
        <f>IF(K$118=0,0,K$118/NFM_fec!K$118)</f>
        <v>0.63089327312368848</v>
      </c>
      <c r="L256" s="309">
        <f>IF(L$118=0,0,L$118/NFM_fec!L$118)</f>
        <v>0.63089327312368848</v>
      </c>
      <c r="M256" s="309">
        <f>IF(M$118=0,0,M$118/NFM_fec!M$118)</f>
        <v>0.64441994772705269</v>
      </c>
      <c r="N256" s="309">
        <f>IF(N$118=0,0,N$118/NFM_fec!N$118)</f>
        <v>0.64518003957208359</v>
      </c>
      <c r="O256" s="309">
        <f>IF(O$118=0,0,O$118/NFM_fec!O$118)</f>
        <v>0.64518003957208336</v>
      </c>
      <c r="P256" s="309">
        <f>IF(P$118=0,0,P$118/NFM_fec!P$118)</f>
        <v>0.65727803753060821</v>
      </c>
      <c r="Q256" s="309">
        <f>IF(Q$118=0,0,Q$118/NFM_fec!Q$118)</f>
        <v>0.66200464975622675</v>
      </c>
      <c r="R256" s="309">
        <f>IF(R$118=0,0,R$118/NFM_fec!R$118)</f>
        <v>0.66200464975622675</v>
      </c>
      <c r="S256" s="309">
        <f>IF(S$118=0,0,S$118/NFM_fec!S$118)</f>
        <v>0.67242018669633719</v>
      </c>
      <c r="T256" s="309">
        <f>IF(T$118=0,0,T$118/NFM_fec!T$118)</f>
        <v>0.68125004437814674</v>
      </c>
      <c r="U256" s="309">
        <f>IF(U$118=0,0,U$118/NFM_fec!U$118)</f>
        <v>0.68974104185606522</v>
      </c>
      <c r="V256" s="309">
        <f>IF(V$118=0,0,V$118/NFM_fec!V$118)</f>
        <v>0.69738293958619169</v>
      </c>
      <c r="W256" s="309">
        <f>IF(W$118=0,0,W$118/NFM_fec!W$118)</f>
        <v>0.70426064754330553</v>
      </c>
      <c r="DA256" s="77"/>
    </row>
    <row r="257" spans="1:105" ht="12" customHeight="1" x14ac:dyDescent="0.25">
      <c r="A257" s="202" t="s">
        <v>95</v>
      </c>
      <c r="B257" s="309">
        <f>IF(B$119=0,0,B$119/NFM_fec!B$119)</f>
        <v>0.43828505361385045</v>
      </c>
      <c r="C257" s="309">
        <f>IF(C$119=0,0,C$119/NFM_fec!C$119)</f>
        <v>0.43828505361385039</v>
      </c>
      <c r="D257" s="309">
        <f>IF(D$119=0,0,D$119/NFM_fec!D$119)</f>
        <v>0.43828505361385028</v>
      </c>
      <c r="E257" s="309">
        <f>IF(E$119=0,0,E$119/NFM_fec!E$119)</f>
        <v>0.43828505361385023</v>
      </c>
      <c r="F257" s="309">
        <f>IF(F$119=0,0,F$119/NFM_fec!F$119)</f>
        <v>0.43828505361385023</v>
      </c>
      <c r="G257" s="309">
        <f>IF(G$119=0,0,G$119/NFM_fec!G$119)</f>
        <v>0.43828505361385039</v>
      </c>
      <c r="H257" s="309">
        <f>IF(H$119=0,0,H$119/NFM_fec!H$119)</f>
        <v>0.43828505361385001</v>
      </c>
      <c r="I257" s="309">
        <f>IF(I$119=0,0,I$119/NFM_fec!I$119)</f>
        <v>0.43828505361385017</v>
      </c>
      <c r="J257" s="309">
        <f>IF(J$119=0,0,J$119/NFM_fec!J$119)</f>
        <v>0.43828505361385028</v>
      </c>
      <c r="K257" s="309">
        <f>IF(K$119=0,0,K$119/NFM_fec!K$119)</f>
        <v>0.43828505361385045</v>
      </c>
      <c r="L257" s="309">
        <f>IF(L$119=0,0,L$119/NFM_fec!L$119)</f>
        <v>0.43828505361385045</v>
      </c>
      <c r="M257" s="309">
        <f>IF(M$119=0,0,M$119/NFM_fec!M$119)</f>
        <v>0.44821014945105975</v>
      </c>
      <c r="N257" s="309">
        <f>IF(N$119=0,0,N$119/NFM_fec!N$119)</f>
        <v>0.4482101494510598</v>
      </c>
      <c r="O257" s="309">
        <f>IF(O$119=0,0,O$119/NFM_fec!O$119)</f>
        <v>0.4482101494510598</v>
      </c>
      <c r="P257" s="309">
        <f>IF(P$119=0,0,P$119/NFM_fec!P$119)</f>
        <v>0.45989829939768906</v>
      </c>
      <c r="Q257" s="309">
        <f>IF(Q$119=0,0,Q$119/NFM_fec!Q$119)</f>
        <v>0.45989829939768917</v>
      </c>
      <c r="R257" s="309">
        <f>IF(R$119=0,0,R$119/NFM_fec!R$119)</f>
        <v>0.459898299397689</v>
      </c>
      <c r="S257" s="309">
        <f>IF(S$119=0,0,S$119/NFM_fec!S$119)</f>
        <v>0.47326818171062696</v>
      </c>
      <c r="T257" s="309">
        <f>IF(T$119=0,0,T$119/NFM_fec!T$119)</f>
        <v>0.47326818171062679</v>
      </c>
      <c r="U257" s="309">
        <f>IF(U$119=0,0,U$119/NFM_fec!U$119)</f>
        <v>0.49109358146479271</v>
      </c>
      <c r="V257" s="309">
        <f>IF(V$119=0,0,V$119/NFM_fec!V$119)</f>
        <v>0.49792740086028298</v>
      </c>
      <c r="W257" s="309">
        <f>IF(W$119=0,0,W$119/NFM_fec!W$119)</f>
        <v>0.49792740086028242</v>
      </c>
      <c r="DA257" s="77"/>
    </row>
    <row r="258" spans="1:105" ht="12" customHeight="1" x14ac:dyDescent="0.25">
      <c r="A258" s="56" t="s">
        <v>96</v>
      </c>
      <c r="B258" s="310">
        <f>IF(B$120=0,0,B$120/NFM_fec!B$120)</f>
        <v>0.72348797896984152</v>
      </c>
      <c r="C258" s="310">
        <f>IF(C$120=0,0,C$120/NFM_fec!C$120)</f>
        <v>0.72503340277132566</v>
      </c>
      <c r="D258" s="310">
        <f>IF(D$120=0,0,D$120/NFM_fec!D$120)</f>
        <v>0.72378989534890703</v>
      </c>
      <c r="E258" s="310">
        <f>IF(E$120=0,0,E$120/NFM_fec!E$120)</f>
        <v>0.72328584055739065</v>
      </c>
      <c r="F258" s="310">
        <f>IF(F$120=0,0,F$120/NFM_fec!F$120)</f>
        <v>0.72164367928334905</v>
      </c>
      <c r="G258" s="310">
        <f>IF(G$120=0,0,G$120/NFM_fec!G$120)</f>
        <v>0.71916758908624612</v>
      </c>
      <c r="H258" s="310">
        <f>IF(H$120=0,0,H$120/NFM_fec!H$120)</f>
        <v>0.71826064511454057</v>
      </c>
      <c r="I258" s="310">
        <f>IF(I$120=0,0,I$120/NFM_fec!I$120)</f>
        <v>0.71889371288631099</v>
      </c>
      <c r="J258" s="310">
        <f>IF(J$120=0,0,J$120/NFM_fec!J$120)</f>
        <v>0.71314960478412404</v>
      </c>
      <c r="K258" s="310">
        <f>IF(K$120=0,0,K$120/NFM_fec!K$120)</f>
        <v>0.71688525835246231</v>
      </c>
      <c r="L258" s="310">
        <f>IF(L$120=0,0,L$120/NFM_fec!L$120)</f>
        <v>0.70292881444990096</v>
      </c>
      <c r="M258" s="310">
        <f>IF(M$120=0,0,M$120/NFM_fec!M$120)</f>
        <v>0.72082309113597831</v>
      </c>
      <c r="N258" s="310">
        <f>IF(N$120=0,0,N$120/NFM_fec!N$120)</f>
        <v>0.72016620916619334</v>
      </c>
      <c r="O258" s="310">
        <f>IF(O$120=0,0,O$120/NFM_fec!O$120)</f>
        <v>0.7212079153443367</v>
      </c>
      <c r="P258" s="310">
        <f>IF(P$120=0,0,P$120/NFM_fec!P$120)</f>
        <v>0.74111688889001393</v>
      </c>
      <c r="Q258" s="310">
        <f>IF(Q$120=0,0,Q$120/NFM_fec!Q$120)</f>
        <v>0.74051145827856479</v>
      </c>
      <c r="R258" s="310">
        <f>IF(R$120=0,0,R$120/NFM_fec!R$120)</f>
        <v>0.74075172395404032</v>
      </c>
      <c r="S258" s="310">
        <f>IF(S$120=0,0,S$120/NFM_fec!S$120)</f>
        <v>0.76428383864566607</v>
      </c>
      <c r="T258" s="310">
        <f>IF(T$120=0,0,T$120/NFM_fec!T$120)</f>
        <v>0.76331259953007358</v>
      </c>
      <c r="U258" s="310">
        <f>IF(U$120=0,0,U$120/NFM_fec!U$120)</f>
        <v>0.80573844532205308</v>
      </c>
      <c r="V258" s="310">
        <f>IF(V$120=0,0,V$120/NFM_fec!V$120)</f>
        <v>0.80331874965522454</v>
      </c>
      <c r="W258" s="310">
        <f>IF(W$120=0,0,W$120/NFM_fec!W$120)</f>
        <v>0.80402703362744921</v>
      </c>
      <c r="DA258" s="78"/>
    </row>
    <row r="259" spans="1:105" ht="12" customHeight="1" x14ac:dyDescent="0.25">
      <c r="A259" s="203" t="s">
        <v>604</v>
      </c>
      <c r="B259" s="311">
        <f>IF(B$126=0,0,B$126/NFM_fec!B$126)</f>
        <v>0.31931342778743604</v>
      </c>
      <c r="C259" s="311">
        <f>IF(C$126=0,0,C$126/NFM_fec!C$126)</f>
        <v>0.31582170072609606</v>
      </c>
      <c r="D259" s="311">
        <f>IF(D$126=0,0,D$126/NFM_fec!D$126)</f>
        <v>0.32209231606433497</v>
      </c>
      <c r="E259" s="311">
        <f>IF(E$126=0,0,E$126/NFM_fec!E$126)</f>
        <v>0.32626254624285139</v>
      </c>
      <c r="F259" s="311">
        <f>IF(F$126=0,0,F$126/NFM_fec!F$126)</f>
        <v>0.33340502767273422</v>
      </c>
      <c r="G259" s="311">
        <f>IF(G$126=0,0,G$126/NFM_fec!G$126)</f>
        <v>0.34100264362545918</v>
      </c>
      <c r="H259" s="311">
        <f>IF(H$126=0,0,H$126/NFM_fec!H$126)</f>
        <v>0.34067880242377641</v>
      </c>
      <c r="I259" s="311">
        <f>IF(I$126=0,0,I$126/NFM_fec!I$126)</f>
        <v>0.33728601758374227</v>
      </c>
      <c r="J259" s="311">
        <f>IF(J$126=0,0,J$126/NFM_fec!J$126)</f>
        <v>0.33384373461738509</v>
      </c>
      <c r="K259" s="311">
        <f>IF(K$126=0,0,K$126/NFM_fec!K$126)</f>
        <v>0.34091098618231119</v>
      </c>
      <c r="L259" s="311">
        <f>IF(L$126=0,0,L$126/NFM_fec!L$126)</f>
        <v>0.33387668931668207</v>
      </c>
      <c r="M259" s="311">
        <f>IF(M$126=0,0,M$126/NFM_fec!M$126)</f>
        <v>0.33996168936454152</v>
      </c>
      <c r="N259" s="311">
        <f>IF(N$126=0,0,N$126/NFM_fec!N$126)</f>
        <v>0.34032346512236922</v>
      </c>
      <c r="O259" s="311">
        <f>IF(O$126=0,0,O$126/NFM_fec!O$126)</f>
        <v>0.34224715519387694</v>
      </c>
      <c r="P259" s="311">
        <f>IF(P$126=0,0,P$126/NFM_fec!P$126)</f>
        <v>0.35168786964680016</v>
      </c>
      <c r="Q259" s="311">
        <f>IF(Q$126=0,0,Q$126/NFM_fec!Q$126)</f>
        <v>0.35077187176680208</v>
      </c>
      <c r="R259" s="311">
        <f>IF(R$126=0,0,R$126/NFM_fec!R$126)</f>
        <v>0.35095277046686724</v>
      </c>
      <c r="S259" s="311">
        <f>IF(S$126=0,0,S$126/NFM_fec!S$126)</f>
        <v>0.35982106664922497</v>
      </c>
      <c r="T259" s="311">
        <f>IF(T$126=0,0,T$126/NFM_fec!T$126)</f>
        <v>0.35664113121191254</v>
      </c>
      <c r="U259" s="311">
        <f>IF(U$126=0,0,U$126/NFM_fec!U$126)</f>
        <v>0.36884809430054472</v>
      </c>
      <c r="V259" s="311">
        <f>IF(V$126=0,0,V$126/NFM_fec!V$126)</f>
        <v>0.37318888465981542</v>
      </c>
      <c r="W259" s="311">
        <f>IF(W$126=0,0,W$126/NFM_fec!W$126)</f>
        <v>0.37376891007651719</v>
      </c>
      <c r="DA259" s="79"/>
    </row>
    <row r="260" spans="1:105" ht="12" customHeight="1" x14ac:dyDescent="0.25">
      <c r="A260" s="203" t="s">
        <v>615</v>
      </c>
      <c r="B260" s="311">
        <f>IF(B$134=0,0,B$134/NFM_fec!B$134)</f>
        <v>0.45737859825965194</v>
      </c>
      <c r="C260" s="311">
        <f>IF(C$134=0,0,C$134/NFM_fec!C$134)</f>
        <v>0.45829876313174245</v>
      </c>
      <c r="D260" s="311">
        <f>IF(D$134=0,0,D$134/NFM_fec!D$134)</f>
        <v>0.45849083152471537</v>
      </c>
      <c r="E260" s="311">
        <f>IF(E$134=0,0,E$134/NFM_fec!E$134)</f>
        <v>0.45884004781132093</v>
      </c>
      <c r="F260" s="311">
        <f>IF(F$134=0,0,F$134/NFM_fec!F$134)</f>
        <v>0.45747460972200593</v>
      </c>
      <c r="G260" s="311">
        <f>IF(G$134=0,0,G$134/NFM_fec!G$134)</f>
        <v>0.45588034900043439</v>
      </c>
      <c r="H260" s="311">
        <f>IF(H$134=0,0,H$134/NFM_fec!H$134)</f>
        <v>0.45544755919136864</v>
      </c>
      <c r="I260" s="311">
        <f>IF(I$134=0,0,I$134/NFM_fec!I$134)</f>
        <v>0.4574241466816813</v>
      </c>
      <c r="J260" s="311">
        <f>IF(J$134=0,0,J$134/NFM_fec!J$134)</f>
        <v>0.4537226682159432</v>
      </c>
      <c r="K260" s="311">
        <f>IF(K$134=0,0,K$134/NFM_fec!K$134)</f>
        <v>0.45598949062607125</v>
      </c>
      <c r="L260" s="311">
        <f>IF(L$134=0,0,L$134/NFM_fec!L$134)</f>
        <v>0.44751807834393753</v>
      </c>
      <c r="M260" s="311">
        <f>IF(M$134=0,0,M$134/NFM_fec!M$134)</f>
        <v>0.45896865259967584</v>
      </c>
      <c r="N260" s="311">
        <f>IF(N$134=0,0,N$134/NFM_fec!N$134)</f>
        <v>0.45878581567407994</v>
      </c>
      <c r="O260" s="311">
        <f>IF(O$134=0,0,O$134/NFM_fec!O$134)</f>
        <v>0.45941760719618835</v>
      </c>
      <c r="P260" s="311">
        <f>IF(P$134=0,0,P$134/NFM_fec!P$134)</f>
        <v>0.47243606047187786</v>
      </c>
      <c r="Q260" s="311">
        <f>IF(Q$134=0,0,Q$134/NFM_fec!Q$134)</f>
        <v>0.47174034955592542</v>
      </c>
      <c r="R260" s="311">
        <f>IF(R$134=0,0,R$134/NFM_fec!R$134)</f>
        <v>0.47102822072179779</v>
      </c>
      <c r="S260" s="311">
        <f>IF(S$134=0,0,S$134/NFM_fec!S$134)</f>
        <v>0.48438860834317865</v>
      </c>
      <c r="T260" s="311">
        <f>IF(T$134=0,0,T$134/NFM_fec!T$134)</f>
        <v>0.48531105501545296</v>
      </c>
      <c r="U260" s="311">
        <f>IF(U$134=0,0,U$134/NFM_fec!U$134)</f>
        <v>0.50813100320638294</v>
      </c>
      <c r="V260" s="311">
        <f>IF(V$134=0,0,V$134/NFM_fec!V$134)</f>
        <v>0.51001979968324596</v>
      </c>
      <c r="W260" s="311">
        <f>IF(W$134=0,0,W$134/NFM_fec!W$134)</f>
        <v>0.51108688400959301</v>
      </c>
      <c r="DA260" s="79"/>
    </row>
    <row r="261" spans="1:105" ht="12" customHeight="1" x14ac:dyDescent="0.25">
      <c r="A261" s="41" t="s">
        <v>625</v>
      </c>
      <c r="B261" s="312">
        <f>IF(B$141=0,0,B$141/NFM_fec!B$141)</f>
        <v>0.48878135533743888</v>
      </c>
      <c r="C261" s="312">
        <f>IF(C$141=0,0,C$141/NFM_fec!C$141)</f>
        <v>0.48937570508579881</v>
      </c>
      <c r="D261" s="312">
        <f>IF(D$141=0,0,D$141/NFM_fec!D$141)</f>
        <v>0.49052634208460089</v>
      </c>
      <c r="E261" s="312">
        <f>IF(E$141=0,0,E$141/NFM_fec!E$141)</f>
        <v>0.49429383038304575</v>
      </c>
      <c r="F261" s="312">
        <f>IF(F$141=0,0,F$141/NFM_fec!F$141)</f>
        <v>0.49779273230099141</v>
      </c>
      <c r="G261" s="312">
        <f>IF(G$141=0,0,G$141/NFM_fec!G$141)</f>
        <v>0.51327199056479111</v>
      </c>
      <c r="H261" s="312">
        <f>IF(H$141=0,0,H$141/NFM_fec!H$141)</f>
        <v>0.51135945441860531</v>
      </c>
      <c r="I261" s="312">
        <f>IF(I$141=0,0,I$141/NFM_fec!I$141)</f>
        <v>0.50982259462674062</v>
      </c>
      <c r="J261" s="312">
        <f>IF(J$141=0,0,J$141/NFM_fec!J$141)</f>
        <v>0.5058470269543861</v>
      </c>
      <c r="K261" s="312">
        <f>IF(K$141=0,0,K$141/NFM_fec!K$141)</f>
        <v>0.50960947322933547</v>
      </c>
      <c r="L261" s="312">
        <f>IF(L$141=0,0,L$141/NFM_fec!L$141)</f>
        <v>0.5083177037999882</v>
      </c>
      <c r="M261" s="312">
        <f>IF(M$141=0,0,M$141/NFM_fec!M$141)</f>
        <v>0.51820695192182709</v>
      </c>
      <c r="N261" s="312">
        <f>IF(N$141=0,0,N$141/NFM_fec!N$141)</f>
        <v>0.51985407534124495</v>
      </c>
      <c r="O261" s="312">
        <f>IF(O$141=0,0,O$141/NFM_fec!O$141)</f>
        <v>0.51977911067133731</v>
      </c>
      <c r="P261" s="312">
        <f>IF(P$141=0,0,P$141/NFM_fec!P$141)</f>
        <v>0.52767132997458011</v>
      </c>
      <c r="Q261" s="312">
        <f>IF(Q$141=0,0,Q$141/NFM_fec!Q$141)</f>
        <v>0.52904353311134256</v>
      </c>
      <c r="R261" s="312">
        <f>IF(R$141=0,0,R$141/NFM_fec!R$141)</f>
        <v>0.53061419579103652</v>
      </c>
      <c r="S261" s="312">
        <f>IF(S$141=0,0,S$141/NFM_fec!S$141)</f>
        <v>0.5395690318034474</v>
      </c>
      <c r="T261" s="312">
        <f>IF(T$141=0,0,T$141/NFM_fec!T$141)</f>
        <v>0.53736774217078231</v>
      </c>
      <c r="U261" s="312">
        <f>IF(U$141=0,0,U$141/NFM_fec!U$141)</f>
        <v>0.55090215129491049</v>
      </c>
      <c r="V261" s="312">
        <f>IF(V$141=0,0,V$141/NFM_fec!V$141)</f>
        <v>0.56088960752422612</v>
      </c>
      <c r="W261" s="312">
        <f>IF(W$141=0,0,W$141/NFM_fec!W$141)</f>
        <v>0.56272157060418648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PL: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6">
        <v>0</v>
      </c>
      <c r="C5" s="226">
        <v>0</v>
      </c>
      <c r="D5" s="226">
        <v>0</v>
      </c>
      <c r="E5" s="226">
        <v>0</v>
      </c>
      <c r="F5" s="226">
        <v>0</v>
      </c>
      <c r="G5" s="226">
        <v>0</v>
      </c>
      <c r="H5" s="226">
        <v>0</v>
      </c>
      <c r="I5" s="226">
        <v>0</v>
      </c>
      <c r="J5" s="226">
        <v>0</v>
      </c>
      <c r="K5" s="226">
        <v>0</v>
      </c>
      <c r="L5" s="226">
        <v>0</v>
      </c>
      <c r="M5" s="226">
        <v>0</v>
      </c>
      <c r="N5" s="226">
        <v>0</v>
      </c>
      <c r="O5" s="226">
        <v>0</v>
      </c>
      <c r="P5" s="226">
        <v>0</v>
      </c>
      <c r="Q5" s="226">
        <v>0</v>
      </c>
      <c r="R5" s="226">
        <v>0</v>
      </c>
      <c r="S5" s="226">
        <v>0</v>
      </c>
      <c r="T5" s="226">
        <v>0</v>
      </c>
      <c r="U5" s="226">
        <v>0</v>
      </c>
      <c r="V5" s="226">
        <v>0</v>
      </c>
      <c r="W5" s="226">
        <v>0</v>
      </c>
      <c r="DA5" s="89" t="s">
        <v>791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792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793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794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795</v>
      </c>
    </row>
    <row r="10" spans="1:105" ht="12" customHeight="1" x14ac:dyDescent="0.25">
      <c r="A10" s="56" t="s">
        <v>96</v>
      </c>
      <c r="B10" s="263">
        <v>0</v>
      </c>
      <c r="C10" s="263">
        <v>0</v>
      </c>
      <c r="D10" s="263">
        <v>0</v>
      </c>
      <c r="E10" s="263">
        <v>0</v>
      </c>
      <c r="F10" s="263">
        <v>0</v>
      </c>
      <c r="G10" s="263">
        <v>0</v>
      </c>
      <c r="H10" s="263">
        <v>0</v>
      </c>
      <c r="I10" s="263">
        <v>0</v>
      </c>
      <c r="J10" s="263">
        <v>0</v>
      </c>
      <c r="K10" s="263">
        <v>0</v>
      </c>
      <c r="L10" s="263">
        <v>0</v>
      </c>
      <c r="M10" s="263">
        <v>0</v>
      </c>
      <c r="N10" s="263">
        <v>0</v>
      </c>
      <c r="O10" s="263">
        <v>0</v>
      </c>
      <c r="P10" s="263">
        <v>0</v>
      </c>
      <c r="Q10" s="263">
        <v>0</v>
      </c>
      <c r="R10" s="263">
        <v>0</v>
      </c>
      <c r="S10" s="263">
        <v>0</v>
      </c>
      <c r="T10" s="263">
        <v>0</v>
      </c>
      <c r="U10" s="263">
        <v>0</v>
      </c>
      <c r="V10" s="263">
        <v>0</v>
      </c>
      <c r="W10" s="263">
        <v>0</v>
      </c>
      <c r="DA10" s="68" t="s">
        <v>796</v>
      </c>
    </row>
    <row r="11" spans="1:105" ht="12" customHeight="1" x14ac:dyDescent="0.25">
      <c r="A11" s="37" t="s">
        <v>160</v>
      </c>
      <c r="B11" s="229">
        <v>0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>
        <v>0</v>
      </c>
      <c r="L11" s="229">
        <v>0</v>
      </c>
      <c r="M11" s="229">
        <v>0</v>
      </c>
      <c r="N11" s="229">
        <v>0</v>
      </c>
      <c r="O11" s="229">
        <v>0</v>
      </c>
      <c r="P11" s="229">
        <v>0</v>
      </c>
      <c r="Q11" s="229">
        <v>0</v>
      </c>
      <c r="R11" s="229">
        <v>0</v>
      </c>
      <c r="S11" s="229">
        <v>0</v>
      </c>
      <c r="T11" s="229">
        <v>0</v>
      </c>
      <c r="U11" s="229">
        <v>0</v>
      </c>
      <c r="V11" s="229">
        <v>0</v>
      </c>
      <c r="W11" s="229">
        <v>0</v>
      </c>
      <c r="DA11" s="69" t="s">
        <v>797</v>
      </c>
    </row>
    <row r="12" spans="1:105" ht="12" customHeight="1" x14ac:dyDescent="0.25">
      <c r="A12" s="37" t="s">
        <v>162</v>
      </c>
      <c r="B12" s="229">
        <v>0</v>
      </c>
      <c r="C12" s="229">
        <v>0</v>
      </c>
      <c r="D12" s="229">
        <v>0</v>
      </c>
      <c r="E12" s="229">
        <v>0</v>
      </c>
      <c r="F12" s="229">
        <v>0</v>
      </c>
      <c r="G12" s="229">
        <v>0</v>
      </c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DA12" s="69" t="s">
        <v>798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799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800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801</v>
      </c>
    </row>
    <row r="16" spans="1:105" ht="12" customHeight="1" x14ac:dyDescent="0.25">
      <c r="A16" s="57" t="s">
        <v>487</v>
      </c>
      <c r="B16" s="297">
        <v>0</v>
      </c>
      <c r="C16" s="297">
        <v>0</v>
      </c>
      <c r="D16" s="297">
        <v>0</v>
      </c>
      <c r="E16" s="297">
        <v>0</v>
      </c>
      <c r="F16" s="297">
        <v>0</v>
      </c>
      <c r="G16" s="297">
        <v>0</v>
      </c>
      <c r="H16" s="297">
        <v>0</v>
      </c>
      <c r="I16" s="297">
        <v>0</v>
      </c>
      <c r="J16" s="297">
        <v>0</v>
      </c>
      <c r="K16" s="297">
        <v>0</v>
      </c>
      <c r="L16" s="297">
        <v>0</v>
      </c>
      <c r="M16" s="297">
        <v>0</v>
      </c>
      <c r="N16" s="297">
        <v>0</v>
      </c>
      <c r="O16" s="297">
        <v>0</v>
      </c>
      <c r="P16" s="297">
        <v>0</v>
      </c>
      <c r="Q16" s="297">
        <v>0</v>
      </c>
      <c r="R16" s="297">
        <v>0</v>
      </c>
      <c r="S16" s="297">
        <v>0</v>
      </c>
      <c r="T16" s="297">
        <v>0</v>
      </c>
      <c r="U16" s="297">
        <v>0</v>
      </c>
      <c r="V16" s="297">
        <v>0</v>
      </c>
      <c r="W16" s="297">
        <v>0</v>
      </c>
      <c r="DA16" s="70" t="s">
        <v>802</v>
      </c>
    </row>
    <row r="17" spans="1:105" ht="12" customHeight="1" x14ac:dyDescent="0.25">
      <c r="A17" s="46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</v>
      </c>
      <c r="H17" s="232">
        <v>0</v>
      </c>
      <c r="I17" s="232">
        <v>0</v>
      </c>
      <c r="J17" s="232">
        <v>0</v>
      </c>
      <c r="K17" s="232">
        <v>0</v>
      </c>
      <c r="L17" s="232">
        <v>0</v>
      </c>
      <c r="M17" s="232">
        <v>0</v>
      </c>
      <c r="N17" s="232">
        <v>0</v>
      </c>
      <c r="O17" s="232">
        <v>0</v>
      </c>
      <c r="P17" s="232">
        <v>0</v>
      </c>
      <c r="Q17" s="232">
        <v>0</v>
      </c>
      <c r="R17" s="232">
        <v>0</v>
      </c>
      <c r="S17" s="232">
        <v>0</v>
      </c>
      <c r="T17" s="232">
        <v>0</v>
      </c>
      <c r="U17" s="232">
        <v>0</v>
      </c>
      <c r="V17" s="232">
        <v>0</v>
      </c>
      <c r="W17" s="232">
        <v>0</v>
      </c>
      <c r="DA17" s="73" t="s">
        <v>803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804</v>
      </c>
    </row>
    <row r="19" spans="1:105" ht="12" customHeight="1" x14ac:dyDescent="0.25">
      <c r="A19" s="46" t="s">
        <v>33</v>
      </c>
      <c r="B19" s="232">
        <v>0</v>
      </c>
      <c r="C19" s="232">
        <v>0</v>
      </c>
      <c r="D19" s="232">
        <v>0</v>
      </c>
      <c r="E19" s="232">
        <v>0</v>
      </c>
      <c r="F19" s="232">
        <v>0</v>
      </c>
      <c r="G19" s="232">
        <v>0</v>
      </c>
      <c r="H19" s="232">
        <v>0</v>
      </c>
      <c r="I19" s="232">
        <v>0</v>
      </c>
      <c r="J19" s="232">
        <v>0</v>
      </c>
      <c r="K19" s="232">
        <v>0</v>
      </c>
      <c r="L19" s="232">
        <v>0</v>
      </c>
      <c r="M19" s="232">
        <v>0</v>
      </c>
      <c r="N19" s="232">
        <v>0</v>
      </c>
      <c r="O19" s="232">
        <v>0</v>
      </c>
      <c r="P19" s="232">
        <v>0</v>
      </c>
      <c r="Q19" s="232">
        <v>0</v>
      </c>
      <c r="R19" s="232">
        <v>0</v>
      </c>
      <c r="S19" s="232">
        <v>0</v>
      </c>
      <c r="T19" s="232">
        <v>0</v>
      </c>
      <c r="U19" s="232">
        <v>0</v>
      </c>
      <c r="V19" s="232">
        <v>0</v>
      </c>
      <c r="W19" s="232">
        <v>0</v>
      </c>
      <c r="DA19" s="73" t="s">
        <v>805</v>
      </c>
    </row>
    <row r="20" spans="1:105" ht="12" customHeight="1" x14ac:dyDescent="0.25">
      <c r="A20" s="46" t="s">
        <v>160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3" t="s">
        <v>806</v>
      </c>
    </row>
    <row r="21" spans="1:105" ht="12" customHeight="1" x14ac:dyDescent="0.25">
      <c r="A21" s="46" t="s">
        <v>70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3" t="s">
        <v>807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2">
        <v>0</v>
      </c>
      <c r="W22" s="232">
        <v>0</v>
      </c>
      <c r="DA22" s="73" t="s">
        <v>808</v>
      </c>
    </row>
    <row r="23" spans="1:105" ht="12" customHeight="1" x14ac:dyDescent="0.25">
      <c r="A23" s="46" t="s">
        <v>162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</v>
      </c>
      <c r="H23" s="232">
        <v>0</v>
      </c>
      <c r="I23" s="232">
        <v>0</v>
      </c>
      <c r="J23" s="232">
        <v>0</v>
      </c>
      <c r="K23" s="232">
        <v>0</v>
      </c>
      <c r="L23" s="232">
        <v>0</v>
      </c>
      <c r="M23" s="232">
        <v>0</v>
      </c>
      <c r="N23" s="232">
        <v>0</v>
      </c>
      <c r="O23" s="232">
        <v>0</v>
      </c>
      <c r="P23" s="232">
        <v>0</v>
      </c>
      <c r="Q23" s="232">
        <v>0</v>
      </c>
      <c r="R23" s="232">
        <v>0</v>
      </c>
      <c r="S23" s="232">
        <v>0</v>
      </c>
      <c r="T23" s="232">
        <v>0</v>
      </c>
      <c r="U23" s="232">
        <v>0</v>
      </c>
      <c r="V23" s="232">
        <v>0</v>
      </c>
      <c r="W23" s="232">
        <v>0</v>
      </c>
      <c r="DA23" s="73" t="s">
        <v>809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810</v>
      </c>
    </row>
    <row r="25" spans="1:105" ht="12" customHeight="1" x14ac:dyDescent="0.25">
      <c r="A25" s="46" t="s">
        <v>73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0</v>
      </c>
      <c r="DA25" s="73" t="s">
        <v>811</v>
      </c>
    </row>
    <row r="26" spans="1:105" ht="12" customHeight="1" x14ac:dyDescent="0.25">
      <c r="A26" s="46" t="s">
        <v>79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812</v>
      </c>
    </row>
    <row r="27" spans="1:105" ht="12" customHeight="1" x14ac:dyDescent="0.25">
      <c r="A27" s="57" t="s">
        <v>499</v>
      </c>
      <c r="B27" s="264">
        <v>0</v>
      </c>
      <c r="C27" s="264">
        <v>0</v>
      </c>
      <c r="D27" s="264">
        <v>0</v>
      </c>
      <c r="E27" s="264">
        <v>0</v>
      </c>
      <c r="F27" s="264">
        <v>0</v>
      </c>
      <c r="G27" s="264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4">
        <v>0</v>
      </c>
      <c r="O27" s="264">
        <v>0</v>
      </c>
      <c r="P27" s="264">
        <v>0</v>
      </c>
      <c r="Q27" s="264">
        <v>0</v>
      </c>
      <c r="R27" s="264">
        <v>0</v>
      </c>
      <c r="S27" s="264">
        <v>0</v>
      </c>
      <c r="T27" s="264">
        <v>0</v>
      </c>
      <c r="U27" s="264">
        <v>0</v>
      </c>
      <c r="V27" s="264">
        <v>0</v>
      </c>
      <c r="W27" s="264">
        <v>0</v>
      </c>
      <c r="DA27" s="70" t="s">
        <v>813</v>
      </c>
    </row>
    <row r="28" spans="1:105" ht="12" customHeight="1" x14ac:dyDescent="0.25">
      <c r="A28" s="18" t="s">
        <v>33</v>
      </c>
      <c r="B28" s="298">
        <v>0</v>
      </c>
      <c r="C28" s="298">
        <v>0</v>
      </c>
      <c r="D28" s="298">
        <v>0</v>
      </c>
      <c r="E28" s="298">
        <v>0</v>
      </c>
      <c r="F28" s="298">
        <v>0</v>
      </c>
      <c r="G28" s="298">
        <v>0</v>
      </c>
      <c r="H28" s="298">
        <v>0</v>
      </c>
      <c r="I28" s="298">
        <v>0</v>
      </c>
      <c r="J28" s="298">
        <v>0</v>
      </c>
      <c r="K28" s="298">
        <v>0</v>
      </c>
      <c r="L28" s="298">
        <v>0</v>
      </c>
      <c r="M28" s="298">
        <v>0</v>
      </c>
      <c r="N28" s="298">
        <v>0</v>
      </c>
      <c r="O28" s="298">
        <v>0</v>
      </c>
      <c r="P28" s="298">
        <v>0</v>
      </c>
      <c r="Q28" s="298">
        <v>0</v>
      </c>
      <c r="R28" s="298">
        <v>0</v>
      </c>
      <c r="S28" s="298">
        <v>0</v>
      </c>
      <c r="T28" s="298">
        <v>0</v>
      </c>
      <c r="U28" s="298">
        <v>0</v>
      </c>
      <c r="V28" s="298">
        <v>0</v>
      </c>
      <c r="W28" s="298">
        <v>0</v>
      </c>
      <c r="DA28" s="122" t="s">
        <v>814</v>
      </c>
    </row>
    <row r="29" spans="1:105" ht="12" customHeight="1" x14ac:dyDescent="0.25">
      <c r="A29" s="18" t="s">
        <v>160</v>
      </c>
      <c r="B29" s="298">
        <v>0</v>
      </c>
      <c r="C29" s="298">
        <v>0</v>
      </c>
      <c r="D29" s="298">
        <v>0</v>
      </c>
      <c r="E29" s="298">
        <v>0</v>
      </c>
      <c r="F29" s="298">
        <v>0</v>
      </c>
      <c r="G29" s="298">
        <v>0</v>
      </c>
      <c r="H29" s="298">
        <v>0</v>
      </c>
      <c r="I29" s="298">
        <v>0</v>
      </c>
      <c r="J29" s="298">
        <v>0</v>
      </c>
      <c r="K29" s="298">
        <v>0</v>
      </c>
      <c r="L29" s="298">
        <v>0</v>
      </c>
      <c r="M29" s="298">
        <v>0</v>
      </c>
      <c r="N29" s="298">
        <v>0</v>
      </c>
      <c r="O29" s="298">
        <v>0</v>
      </c>
      <c r="P29" s="298">
        <v>0</v>
      </c>
      <c r="Q29" s="298">
        <v>0</v>
      </c>
      <c r="R29" s="298">
        <v>0</v>
      </c>
      <c r="S29" s="298">
        <v>0</v>
      </c>
      <c r="T29" s="298">
        <v>0</v>
      </c>
      <c r="U29" s="298">
        <v>0</v>
      </c>
      <c r="V29" s="298">
        <v>0</v>
      </c>
      <c r="W29" s="298">
        <v>0</v>
      </c>
      <c r="DA29" s="122" t="s">
        <v>815</v>
      </c>
    </row>
    <row r="30" spans="1:105" ht="12" customHeight="1" x14ac:dyDescent="0.25">
      <c r="A30" s="18" t="s">
        <v>70</v>
      </c>
      <c r="B30" s="298">
        <v>0</v>
      </c>
      <c r="C30" s="298">
        <v>0</v>
      </c>
      <c r="D30" s="298">
        <v>0</v>
      </c>
      <c r="E30" s="298">
        <v>0</v>
      </c>
      <c r="F30" s="298">
        <v>0</v>
      </c>
      <c r="G30" s="298">
        <v>0</v>
      </c>
      <c r="H30" s="298">
        <v>0</v>
      </c>
      <c r="I30" s="298">
        <v>0</v>
      </c>
      <c r="J30" s="298">
        <v>0</v>
      </c>
      <c r="K30" s="298">
        <v>0</v>
      </c>
      <c r="L30" s="298">
        <v>0</v>
      </c>
      <c r="M30" s="298">
        <v>0</v>
      </c>
      <c r="N30" s="298">
        <v>0</v>
      </c>
      <c r="O30" s="298">
        <v>0</v>
      </c>
      <c r="P30" s="298">
        <v>0</v>
      </c>
      <c r="Q30" s="298">
        <v>0</v>
      </c>
      <c r="R30" s="298">
        <v>0</v>
      </c>
      <c r="S30" s="298">
        <v>0</v>
      </c>
      <c r="T30" s="298">
        <v>0</v>
      </c>
      <c r="U30" s="298">
        <v>0</v>
      </c>
      <c r="V30" s="298">
        <v>0</v>
      </c>
      <c r="W30" s="298">
        <v>0</v>
      </c>
      <c r="DA30" s="122" t="s">
        <v>816</v>
      </c>
    </row>
    <row r="31" spans="1:105" ht="12" customHeight="1" x14ac:dyDescent="0.25">
      <c r="A31" s="18" t="s">
        <v>162</v>
      </c>
      <c r="B31" s="298">
        <v>0</v>
      </c>
      <c r="C31" s="298">
        <v>0</v>
      </c>
      <c r="D31" s="298">
        <v>0</v>
      </c>
      <c r="E31" s="298">
        <v>0</v>
      </c>
      <c r="F31" s="298">
        <v>0</v>
      </c>
      <c r="G31" s="298">
        <v>0</v>
      </c>
      <c r="H31" s="298">
        <v>0</v>
      </c>
      <c r="I31" s="298">
        <v>0</v>
      </c>
      <c r="J31" s="298">
        <v>0</v>
      </c>
      <c r="K31" s="298">
        <v>0</v>
      </c>
      <c r="L31" s="298">
        <v>0</v>
      </c>
      <c r="M31" s="298">
        <v>0</v>
      </c>
      <c r="N31" s="298">
        <v>0</v>
      </c>
      <c r="O31" s="298">
        <v>0</v>
      </c>
      <c r="P31" s="298">
        <v>0</v>
      </c>
      <c r="Q31" s="298">
        <v>0</v>
      </c>
      <c r="R31" s="298">
        <v>0</v>
      </c>
      <c r="S31" s="298">
        <v>0</v>
      </c>
      <c r="T31" s="298">
        <v>0</v>
      </c>
      <c r="U31" s="298">
        <v>0</v>
      </c>
      <c r="V31" s="298">
        <v>0</v>
      </c>
      <c r="W31" s="298">
        <v>0</v>
      </c>
      <c r="DA31" s="122" t="s">
        <v>817</v>
      </c>
    </row>
    <row r="32" spans="1:105" ht="12" customHeight="1" x14ac:dyDescent="0.25">
      <c r="A32" s="47" t="s">
        <v>38</v>
      </c>
      <c r="B32" s="299">
        <v>0</v>
      </c>
      <c r="C32" s="299">
        <v>0</v>
      </c>
      <c r="D32" s="299">
        <v>0</v>
      </c>
      <c r="E32" s="299">
        <v>0</v>
      </c>
      <c r="F32" s="299">
        <v>0</v>
      </c>
      <c r="G32" s="299">
        <v>0</v>
      </c>
      <c r="H32" s="299">
        <v>0</v>
      </c>
      <c r="I32" s="299">
        <v>0</v>
      </c>
      <c r="J32" s="299">
        <v>0</v>
      </c>
      <c r="K32" s="299">
        <v>0</v>
      </c>
      <c r="L32" s="299">
        <v>0</v>
      </c>
      <c r="M32" s="299">
        <v>0</v>
      </c>
      <c r="N32" s="299">
        <v>0</v>
      </c>
      <c r="O32" s="299">
        <v>0</v>
      </c>
      <c r="P32" s="299">
        <v>0</v>
      </c>
      <c r="Q32" s="299">
        <v>0</v>
      </c>
      <c r="R32" s="299">
        <v>0</v>
      </c>
      <c r="S32" s="299">
        <v>0</v>
      </c>
      <c r="T32" s="299">
        <v>0</v>
      </c>
      <c r="U32" s="299">
        <v>0</v>
      </c>
      <c r="V32" s="299">
        <v>0</v>
      </c>
      <c r="W32" s="299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6">
        <f t="shared" ref="B34:W34" si="0">B35+B36+B37+B38+B39+B45+B46+B53+B70</f>
        <v>118.99407959813468</v>
      </c>
      <c r="C34" s="226">
        <f t="shared" si="0"/>
        <v>123.48853382783936</v>
      </c>
      <c r="D34" s="226">
        <f t="shared" si="0"/>
        <v>133.94310310701189</v>
      </c>
      <c r="E34" s="226">
        <f t="shared" si="0"/>
        <v>126.82973352115381</v>
      </c>
      <c r="F34" s="226">
        <f t="shared" si="0"/>
        <v>122.69376312630948</v>
      </c>
      <c r="G34" s="226">
        <f t="shared" si="0"/>
        <v>110.38446782865802</v>
      </c>
      <c r="H34" s="226">
        <f t="shared" si="0"/>
        <v>114.36110189860096</v>
      </c>
      <c r="I34" s="226">
        <f t="shared" si="0"/>
        <v>108.9545589859701</v>
      </c>
      <c r="J34" s="226">
        <f t="shared" si="0"/>
        <v>97.445371975100613</v>
      </c>
      <c r="K34" s="226">
        <f t="shared" si="0"/>
        <v>0</v>
      </c>
      <c r="L34" s="226">
        <f t="shared" si="0"/>
        <v>0</v>
      </c>
      <c r="M34" s="226">
        <f t="shared" si="0"/>
        <v>0</v>
      </c>
      <c r="N34" s="226">
        <f t="shared" si="0"/>
        <v>0</v>
      </c>
      <c r="O34" s="226">
        <f t="shared" si="0"/>
        <v>0</v>
      </c>
      <c r="P34" s="226">
        <f t="shared" si="0"/>
        <v>0</v>
      </c>
      <c r="Q34" s="226">
        <f t="shared" si="0"/>
        <v>0</v>
      </c>
      <c r="R34" s="226">
        <f t="shared" si="0"/>
        <v>0</v>
      </c>
      <c r="S34" s="226">
        <f t="shared" si="0"/>
        <v>0</v>
      </c>
      <c r="T34" s="226">
        <f t="shared" si="0"/>
        <v>0</v>
      </c>
      <c r="U34" s="226">
        <f t="shared" si="0"/>
        <v>0</v>
      </c>
      <c r="V34" s="226">
        <f t="shared" si="0"/>
        <v>0</v>
      </c>
      <c r="W34" s="226">
        <f t="shared" si="0"/>
        <v>0</v>
      </c>
      <c r="DA34" s="89"/>
    </row>
    <row r="35" spans="1:105" ht="12" customHeight="1" x14ac:dyDescent="0.25">
      <c r="A35" s="55" t="s">
        <v>92</v>
      </c>
      <c r="B35" s="262">
        <v>0</v>
      </c>
      <c r="C35" s="262">
        <v>0</v>
      </c>
      <c r="D35" s="262">
        <v>0</v>
      </c>
      <c r="E35" s="262">
        <v>0</v>
      </c>
      <c r="F35" s="262">
        <v>0</v>
      </c>
      <c r="G35" s="262">
        <v>0</v>
      </c>
      <c r="H35" s="262">
        <v>0</v>
      </c>
      <c r="I35" s="262">
        <v>0</v>
      </c>
      <c r="J35" s="262">
        <v>0</v>
      </c>
      <c r="K35" s="262">
        <v>0</v>
      </c>
      <c r="L35" s="262">
        <v>0</v>
      </c>
      <c r="M35" s="262">
        <v>0</v>
      </c>
      <c r="N35" s="262">
        <v>0</v>
      </c>
      <c r="O35" s="262">
        <v>0</v>
      </c>
      <c r="P35" s="262">
        <v>0</v>
      </c>
      <c r="Q35" s="262">
        <v>0</v>
      </c>
      <c r="R35" s="262">
        <v>0</v>
      </c>
      <c r="S35" s="262">
        <v>0</v>
      </c>
      <c r="T35" s="262">
        <v>0</v>
      </c>
      <c r="U35" s="262">
        <v>0</v>
      </c>
      <c r="V35" s="262">
        <v>0</v>
      </c>
      <c r="W35" s="262">
        <v>0</v>
      </c>
      <c r="DA35" s="67" t="s">
        <v>819</v>
      </c>
    </row>
    <row r="36" spans="1:105" ht="12" customHeight="1" x14ac:dyDescent="0.25">
      <c r="A36" s="202" t="s">
        <v>93</v>
      </c>
      <c r="B36" s="227">
        <v>0</v>
      </c>
      <c r="C36" s="227">
        <v>0</v>
      </c>
      <c r="D36" s="227">
        <v>0</v>
      </c>
      <c r="E36" s="227">
        <v>0</v>
      </c>
      <c r="F36" s="227">
        <v>0</v>
      </c>
      <c r="G36" s="227">
        <v>0</v>
      </c>
      <c r="H36" s="227">
        <v>0</v>
      </c>
      <c r="I36" s="227">
        <v>0</v>
      </c>
      <c r="J36" s="227">
        <v>0</v>
      </c>
      <c r="K36" s="227">
        <v>0</v>
      </c>
      <c r="L36" s="227">
        <v>0</v>
      </c>
      <c r="M36" s="227">
        <v>0</v>
      </c>
      <c r="N36" s="227">
        <v>0</v>
      </c>
      <c r="O36" s="227">
        <v>0</v>
      </c>
      <c r="P36" s="227">
        <v>0</v>
      </c>
      <c r="Q36" s="227">
        <v>0</v>
      </c>
      <c r="R36" s="227">
        <v>0</v>
      </c>
      <c r="S36" s="227">
        <v>0</v>
      </c>
      <c r="T36" s="227">
        <v>0</v>
      </c>
      <c r="U36" s="227">
        <v>0</v>
      </c>
      <c r="V36" s="227">
        <v>0</v>
      </c>
      <c r="W36" s="227">
        <v>0</v>
      </c>
      <c r="DA36" s="174" t="s">
        <v>820</v>
      </c>
    </row>
    <row r="37" spans="1:105" ht="12" customHeight="1" x14ac:dyDescent="0.25">
      <c r="A37" s="202" t="s">
        <v>94</v>
      </c>
      <c r="B37" s="227">
        <v>0</v>
      </c>
      <c r="C37" s="227">
        <v>0</v>
      </c>
      <c r="D37" s="227">
        <v>0</v>
      </c>
      <c r="E37" s="227">
        <v>0</v>
      </c>
      <c r="F37" s="227">
        <v>0</v>
      </c>
      <c r="G37" s="227">
        <v>0</v>
      </c>
      <c r="H37" s="227">
        <v>0</v>
      </c>
      <c r="I37" s="227">
        <v>0</v>
      </c>
      <c r="J37" s="227">
        <v>0</v>
      </c>
      <c r="K37" s="227">
        <v>0</v>
      </c>
      <c r="L37" s="227">
        <v>0</v>
      </c>
      <c r="M37" s="227">
        <v>0</v>
      </c>
      <c r="N37" s="227">
        <v>0</v>
      </c>
      <c r="O37" s="227">
        <v>0</v>
      </c>
      <c r="P37" s="227">
        <v>0</v>
      </c>
      <c r="Q37" s="227">
        <v>0</v>
      </c>
      <c r="R37" s="227">
        <v>0</v>
      </c>
      <c r="S37" s="227">
        <v>0</v>
      </c>
      <c r="T37" s="227">
        <v>0</v>
      </c>
      <c r="U37" s="227">
        <v>0</v>
      </c>
      <c r="V37" s="227">
        <v>0</v>
      </c>
      <c r="W37" s="227">
        <v>0</v>
      </c>
      <c r="DA37" s="174" t="s">
        <v>821</v>
      </c>
    </row>
    <row r="38" spans="1:105" ht="12" customHeight="1" x14ac:dyDescent="0.25">
      <c r="A38" s="202" t="s">
        <v>95</v>
      </c>
      <c r="B38" s="227">
        <v>0</v>
      </c>
      <c r="C38" s="227">
        <v>0</v>
      </c>
      <c r="D38" s="227">
        <v>0</v>
      </c>
      <c r="E38" s="227">
        <v>0</v>
      </c>
      <c r="F38" s="227">
        <v>0</v>
      </c>
      <c r="G38" s="227">
        <v>0</v>
      </c>
      <c r="H38" s="227">
        <v>0</v>
      </c>
      <c r="I38" s="227">
        <v>0</v>
      </c>
      <c r="J38" s="227">
        <v>0</v>
      </c>
      <c r="K38" s="227">
        <v>0</v>
      </c>
      <c r="L38" s="227">
        <v>0</v>
      </c>
      <c r="M38" s="227">
        <v>0</v>
      </c>
      <c r="N38" s="227">
        <v>0</v>
      </c>
      <c r="O38" s="227">
        <v>0</v>
      </c>
      <c r="P38" s="227">
        <v>0</v>
      </c>
      <c r="Q38" s="227">
        <v>0</v>
      </c>
      <c r="R38" s="227">
        <v>0</v>
      </c>
      <c r="S38" s="227">
        <v>0</v>
      </c>
      <c r="T38" s="227">
        <v>0</v>
      </c>
      <c r="U38" s="227">
        <v>0</v>
      </c>
      <c r="V38" s="227">
        <v>0</v>
      </c>
      <c r="W38" s="227">
        <v>0</v>
      </c>
      <c r="DA38" s="174" t="s">
        <v>822</v>
      </c>
    </row>
    <row r="39" spans="1:105" ht="12" customHeight="1" x14ac:dyDescent="0.25">
      <c r="A39" s="56" t="s">
        <v>96</v>
      </c>
      <c r="B39" s="263">
        <v>0.15187955905465331</v>
      </c>
      <c r="C39" s="263">
        <v>0.14389568450982829</v>
      </c>
      <c r="D39" s="263">
        <v>0.14972727047939749</v>
      </c>
      <c r="E39" s="263">
        <v>0.13882893573652511</v>
      </c>
      <c r="F39" s="263">
        <v>0.13403643970161161</v>
      </c>
      <c r="G39" s="263">
        <v>0.1558018807626414</v>
      </c>
      <c r="H39" s="263">
        <v>0.1605495754676648</v>
      </c>
      <c r="I39" s="263">
        <v>0.15240086098136951</v>
      </c>
      <c r="J39" s="263">
        <v>0.13529176442708121</v>
      </c>
      <c r="K39" s="263">
        <v>0</v>
      </c>
      <c r="L39" s="263">
        <v>0</v>
      </c>
      <c r="M39" s="263">
        <v>0</v>
      </c>
      <c r="N39" s="263">
        <v>0</v>
      </c>
      <c r="O39" s="263">
        <v>0</v>
      </c>
      <c r="P39" s="263">
        <v>0</v>
      </c>
      <c r="Q39" s="263">
        <v>0</v>
      </c>
      <c r="R39" s="263">
        <v>0</v>
      </c>
      <c r="S39" s="263">
        <v>0</v>
      </c>
      <c r="T39" s="263">
        <v>0</v>
      </c>
      <c r="U39" s="263">
        <v>0</v>
      </c>
      <c r="V39" s="263">
        <v>0</v>
      </c>
      <c r="W39" s="263">
        <v>0</v>
      </c>
      <c r="DA39" s="68" t="s">
        <v>823</v>
      </c>
    </row>
    <row r="40" spans="1:105" ht="12" customHeight="1" x14ac:dyDescent="0.25">
      <c r="A40" s="37" t="s">
        <v>160</v>
      </c>
      <c r="B40" s="229">
        <v>8.4093746566987534E-3</v>
      </c>
      <c r="C40" s="229">
        <v>5.5157788634436601E-3</v>
      </c>
      <c r="D40" s="229">
        <v>5.8485508262315312E-3</v>
      </c>
      <c r="E40" s="229">
        <v>3.917418222973602E-3</v>
      </c>
      <c r="F40" s="229">
        <v>4.5937568199576027E-3</v>
      </c>
      <c r="G40" s="229">
        <v>5.2901531387480891E-3</v>
      </c>
      <c r="H40" s="229">
        <v>5.1324130571269557E-3</v>
      </c>
      <c r="I40" s="229">
        <v>4.9694629534775096E-3</v>
      </c>
      <c r="J40" s="229">
        <v>4.544234686136313E-3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DA40" s="69" t="s">
        <v>824</v>
      </c>
    </row>
    <row r="41" spans="1:105" ht="12" customHeight="1" x14ac:dyDescent="0.25">
      <c r="A41" s="37" t="s">
        <v>162</v>
      </c>
      <c r="B41" s="229">
        <v>0.1434701843979545</v>
      </c>
      <c r="C41" s="229">
        <v>0.13837990564638469</v>
      </c>
      <c r="D41" s="229">
        <v>0.14387871965316601</v>
      </c>
      <c r="E41" s="229">
        <v>0.13491151751355149</v>
      </c>
      <c r="F41" s="229">
        <v>0.12944268288165389</v>
      </c>
      <c r="G41" s="229">
        <v>0.15051172762389331</v>
      </c>
      <c r="H41" s="229">
        <v>0.15541716241053791</v>
      </c>
      <c r="I41" s="229">
        <v>0.14743139802789201</v>
      </c>
      <c r="J41" s="229">
        <v>0.13074752974094481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DA41" s="69" t="s">
        <v>825</v>
      </c>
    </row>
    <row r="42" spans="1:105" ht="12" customHeight="1" x14ac:dyDescent="0.25">
      <c r="A42" s="37" t="s">
        <v>97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DA42" s="69" t="s">
        <v>826</v>
      </c>
    </row>
    <row r="43" spans="1:105" ht="12" customHeight="1" x14ac:dyDescent="0.25">
      <c r="A43" s="37" t="s">
        <v>78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DA43" s="69" t="s">
        <v>827</v>
      </c>
    </row>
    <row r="44" spans="1:105" ht="12" customHeight="1" x14ac:dyDescent="0.25">
      <c r="A44" s="37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DA44" s="69" t="s">
        <v>828</v>
      </c>
    </row>
    <row r="45" spans="1:105" ht="12" customHeight="1" x14ac:dyDescent="0.25">
      <c r="A45" s="57" t="s">
        <v>517</v>
      </c>
      <c r="B45" s="264">
        <v>0</v>
      </c>
      <c r="C45" s="264">
        <v>0</v>
      </c>
      <c r="D45" s="264">
        <v>0</v>
      </c>
      <c r="E45" s="264">
        <v>0</v>
      </c>
      <c r="F45" s="264">
        <v>0</v>
      </c>
      <c r="G45" s="264">
        <v>0</v>
      </c>
      <c r="H45" s="264">
        <v>0</v>
      </c>
      <c r="I45" s="264">
        <v>0</v>
      </c>
      <c r="J45" s="264">
        <v>0</v>
      </c>
      <c r="K45" s="264">
        <v>0</v>
      </c>
      <c r="L45" s="264">
        <v>0</v>
      </c>
      <c r="M45" s="264">
        <v>0</v>
      </c>
      <c r="N45" s="264">
        <v>0</v>
      </c>
      <c r="O45" s="264">
        <v>0</v>
      </c>
      <c r="P45" s="264">
        <v>0</v>
      </c>
      <c r="Q45" s="264">
        <v>0</v>
      </c>
      <c r="R45" s="264">
        <v>0</v>
      </c>
      <c r="S45" s="264">
        <v>0</v>
      </c>
      <c r="T45" s="264">
        <v>0</v>
      </c>
      <c r="U45" s="264">
        <v>0</v>
      </c>
      <c r="V45" s="264">
        <v>0</v>
      </c>
      <c r="W45" s="264">
        <v>0</v>
      </c>
      <c r="DA45" s="70" t="s">
        <v>829</v>
      </c>
    </row>
    <row r="46" spans="1:105" ht="12" customHeight="1" x14ac:dyDescent="0.25">
      <c r="A46" s="57" t="s">
        <v>519</v>
      </c>
      <c r="B46" s="297">
        <v>8.9684968310397348</v>
      </c>
      <c r="C46" s="297">
        <v>8.5265274425060031</v>
      </c>
      <c r="D46" s="297">
        <v>8.6633999212519335</v>
      </c>
      <c r="E46" s="297">
        <v>7.9048897051422831</v>
      </c>
      <c r="F46" s="297">
        <v>7.6745604026140146</v>
      </c>
      <c r="G46" s="297">
        <v>8.9079280309078914</v>
      </c>
      <c r="H46" s="297">
        <v>9.1440446762065495</v>
      </c>
      <c r="I46" s="297">
        <v>8.4052318451132493</v>
      </c>
      <c r="J46" s="297">
        <v>7.459625188583864</v>
      </c>
      <c r="K46" s="297">
        <v>0</v>
      </c>
      <c r="L46" s="297">
        <v>0</v>
      </c>
      <c r="M46" s="297">
        <v>0</v>
      </c>
      <c r="N46" s="297">
        <v>0</v>
      </c>
      <c r="O46" s="297">
        <v>0</v>
      </c>
      <c r="P46" s="297">
        <v>0</v>
      </c>
      <c r="Q46" s="297">
        <v>0</v>
      </c>
      <c r="R46" s="297">
        <v>0</v>
      </c>
      <c r="S46" s="297">
        <v>0</v>
      </c>
      <c r="T46" s="297">
        <v>0</v>
      </c>
      <c r="U46" s="297">
        <v>0</v>
      </c>
      <c r="V46" s="297">
        <v>0</v>
      </c>
      <c r="W46" s="297">
        <v>0</v>
      </c>
      <c r="DA46" s="70" t="s">
        <v>830</v>
      </c>
    </row>
    <row r="47" spans="1:105" ht="12" customHeight="1" x14ac:dyDescent="0.25">
      <c r="A47" s="60" t="s">
        <v>521</v>
      </c>
      <c r="B47" s="265">
        <v>8.9684968310397348</v>
      </c>
      <c r="C47" s="265">
        <v>8.5265274425060031</v>
      </c>
      <c r="D47" s="265">
        <v>8.6633999212519335</v>
      </c>
      <c r="E47" s="265">
        <v>7.9048897051422831</v>
      </c>
      <c r="F47" s="265">
        <v>7.6745604026140146</v>
      </c>
      <c r="G47" s="265">
        <v>8.9079280309078914</v>
      </c>
      <c r="H47" s="265">
        <v>9.1440446762065495</v>
      </c>
      <c r="I47" s="265">
        <v>8.4052318451132493</v>
      </c>
      <c r="J47" s="265">
        <v>7.459625188583864</v>
      </c>
      <c r="K47" s="265">
        <v>0</v>
      </c>
      <c r="L47" s="265">
        <v>0</v>
      </c>
      <c r="M47" s="265">
        <v>0</v>
      </c>
      <c r="N47" s="265">
        <v>0</v>
      </c>
      <c r="O47" s="265">
        <v>0</v>
      </c>
      <c r="P47" s="265">
        <v>0</v>
      </c>
      <c r="Q47" s="265">
        <v>0</v>
      </c>
      <c r="R47" s="265">
        <v>0</v>
      </c>
      <c r="S47" s="265">
        <v>0</v>
      </c>
      <c r="T47" s="265">
        <v>0</v>
      </c>
      <c r="U47" s="265">
        <v>0</v>
      </c>
      <c r="V47" s="265">
        <v>0</v>
      </c>
      <c r="W47" s="265">
        <v>0</v>
      </c>
      <c r="DA47" s="72" t="s">
        <v>831</v>
      </c>
    </row>
    <row r="48" spans="1:105" ht="12" customHeight="1" x14ac:dyDescent="0.25">
      <c r="A48" s="59" t="s">
        <v>33</v>
      </c>
      <c r="B48" s="300">
        <v>6.8197667745293566E-2</v>
      </c>
      <c r="C48" s="300">
        <v>0.1341070454403655</v>
      </c>
      <c r="D48" s="300">
        <v>7.1706556954881304E-2</v>
      </c>
      <c r="E48" s="300">
        <v>6.4371064799459171E-2</v>
      </c>
      <c r="F48" s="300">
        <v>5.6414007535068818E-2</v>
      </c>
      <c r="G48" s="300">
        <v>6.4926262426580825E-2</v>
      </c>
      <c r="H48" s="300">
        <v>6.3051369071375818E-2</v>
      </c>
      <c r="I48" s="300">
        <v>6.1854874493686277E-2</v>
      </c>
      <c r="J48" s="300">
        <v>5.6481377137731249E-2</v>
      </c>
      <c r="K48" s="300">
        <v>0</v>
      </c>
      <c r="L48" s="300">
        <v>0</v>
      </c>
      <c r="M48" s="300">
        <v>0</v>
      </c>
      <c r="N48" s="300">
        <v>0</v>
      </c>
      <c r="O48" s="300">
        <v>0</v>
      </c>
      <c r="P48" s="300">
        <v>0</v>
      </c>
      <c r="Q48" s="300">
        <v>0</v>
      </c>
      <c r="R48" s="300">
        <v>0</v>
      </c>
      <c r="S48" s="300">
        <v>0</v>
      </c>
      <c r="T48" s="300">
        <v>0</v>
      </c>
      <c r="U48" s="300">
        <v>0</v>
      </c>
      <c r="V48" s="300">
        <v>0</v>
      </c>
      <c r="W48" s="300">
        <v>0</v>
      </c>
      <c r="DA48" s="71" t="s">
        <v>832</v>
      </c>
    </row>
    <row r="49" spans="1:105" ht="12" customHeight="1" x14ac:dyDescent="0.25">
      <c r="A49" s="59" t="s">
        <v>160</v>
      </c>
      <c r="B49" s="300">
        <v>0.43520959780147478</v>
      </c>
      <c r="C49" s="300">
        <v>0.28524306543890449</v>
      </c>
      <c r="D49" s="300">
        <v>0.30507619860084267</v>
      </c>
      <c r="E49" s="300">
        <v>0.20542401321976289</v>
      </c>
      <c r="F49" s="300">
        <v>0.24009520591147451</v>
      </c>
      <c r="G49" s="300">
        <v>0.27634693814596961</v>
      </c>
      <c r="H49" s="300">
        <v>0.26837572704036861</v>
      </c>
      <c r="I49" s="300">
        <v>0.26327649316972068</v>
      </c>
      <c r="J49" s="300">
        <v>0.24039962366778789</v>
      </c>
      <c r="K49" s="300">
        <v>0</v>
      </c>
      <c r="L49" s="300">
        <v>0</v>
      </c>
      <c r="M49" s="300">
        <v>0</v>
      </c>
      <c r="N49" s="300">
        <v>0</v>
      </c>
      <c r="O49" s="300">
        <v>0</v>
      </c>
      <c r="P49" s="300">
        <v>0</v>
      </c>
      <c r="Q49" s="300">
        <v>0</v>
      </c>
      <c r="R49" s="300">
        <v>0</v>
      </c>
      <c r="S49" s="300">
        <v>0</v>
      </c>
      <c r="T49" s="300">
        <v>0</v>
      </c>
      <c r="U49" s="300">
        <v>0</v>
      </c>
      <c r="V49" s="300">
        <v>0</v>
      </c>
      <c r="W49" s="300">
        <v>0</v>
      </c>
      <c r="DA49" s="71" t="s">
        <v>833</v>
      </c>
    </row>
    <row r="50" spans="1:105" ht="12" customHeight="1" x14ac:dyDescent="0.25">
      <c r="A50" s="59" t="s">
        <v>70</v>
      </c>
      <c r="B50" s="300">
        <v>1.040090228758817</v>
      </c>
      <c r="C50" s="300">
        <v>0.95099695185754507</v>
      </c>
      <c r="D50" s="300">
        <v>0.78151476417925614</v>
      </c>
      <c r="E50" s="300">
        <v>0.56052056334972133</v>
      </c>
      <c r="F50" s="300">
        <v>0.61265876238872152</v>
      </c>
      <c r="G50" s="300">
        <v>0.70422552195314392</v>
      </c>
      <c r="H50" s="300">
        <v>0.68579818886134392</v>
      </c>
      <c r="I50" s="300">
        <v>0.26935275294357192</v>
      </c>
      <c r="J50" s="300">
        <v>0.24592339920668879</v>
      </c>
      <c r="K50" s="300">
        <v>0</v>
      </c>
      <c r="L50" s="300">
        <v>0</v>
      </c>
      <c r="M50" s="300">
        <v>0</v>
      </c>
      <c r="N50" s="300">
        <v>0</v>
      </c>
      <c r="O50" s="300">
        <v>0</v>
      </c>
      <c r="P50" s="300">
        <v>0</v>
      </c>
      <c r="Q50" s="300">
        <v>0</v>
      </c>
      <c r="R50" s="300">
        <v>0</v>
      </c>
      <c r="S50" s="300">
        <v>0</v>
      </c>
      <c r="T50" s="300">
        <v>0</v>
      </c>
      <c r="U50" s="300">
        <v>0</v>
      </c>
      <c r="V50" s="300">
        <v>0</v>
      </c>
      <c r="W50" s="300">
        <v>0</v>
      </c>
      <c r="DA50" s="71" t="s">
        <v>834</v>
      </c>
    </row>
    <row r="51" spans="1:105" ht="12" customHeight="1" x14ac:dyDescent="0.25">
      <c r="A51" s="59" t="s">
        <v>162</v>
      </c>
      <c r="B51" s="300">
        <v>7.4249993367341496</v>
      </c>
      <c r="C51" s="300">
        <v>7.1561803797691894</v>
      </c>
      <c r="D51" s="300">
        <v>7.505102401516953</v>
      </c>
      <c r="E51" s="300">
        <v>7.0745740637733396</v>
      </c>
      <c r="F51" s="300">
        <v>6.7653924267787504</v>
      </c>
      <c r="G51" s="300">
        <v>7.8624293083821968</v>
      </c>
      <c r="H51" s="300">
        <v>8.126819391233461</v>
      </c>
      <c r="I51" s="300">
        <v>7.8107477245062702</v>
      </c>
      <c r="J51" s="300">
        <v>6.9168207885716564</v>
      </c>
      <c r="K51" s="300">
        <v>0</v>
      </c>
      <c r="L51" s="300">
        <v>0</v>
      </c>
      <c r="M51" s="300">
        <v>0</v>
      </c>
      <c r="N51" s="300">
        <v>0</v>
      </c>
      <c r="O51" s="300">
        <v>0</v>
      </c>
      <c r="P51" s="300">
        <v>0</v>
      </c>
      <c r="Q51" s="300">
        <v>0</v>
      </c>
      <c r="R51" s="300">
        <v>0</v>
      </c>
      <c r="S51" s="300">
        <v>0</v>
      </c>
      <c r="T51" s="300">
        <v>0</v>
      </c>
      <c r="U51" s="300">
        <v>0</v>
      </c>
      <c r="V51" s="300">
        <v>0</v>
      </c>
      <c r="W51" s="300">
        <v>0</v>
      </c>
      <c r="DA51" s="71" t="s">
        <v>835</v>
      </c>
    </row>
    <row r="52" spans="1:105" ht="12" customHeight="1" x14ac:dyDescent="0.25">
      <c r="A52" s="60" t="s">
        <v>527</v>
      </c>
      <c r="B52" s="265">
        <v>0</v>
      </c>
      <c r="C52" s="265">
        <v>0</v>
      </c>
      <c r="D52" s="265">
        <v>0</v>
      </c>
      <c r="E52" s="265">
        <v>0</v>
      </c>
      <c r="F52" s="265">
        <v>0</v>
      </c>
      <c r="G52" s="265">
        <v>0</v>
      </c>
      <c r="H52" s="265">
        <v>0</v>
      </c>
      <c r="I52" s="265">
        <v>0</v>
      </c>
      <c r="J52" s="265">
        <v>0</v>
      </c>
      <c r="K52" s="265">
        <v>0</v>
      </c>
      <c r="L52" s="265">
        <v>0</v>
      </c>
      <c r="M52" s="265">
        <v>0</v>
      </c>
      <c r="N52" s="265">
        <v>0</v>
      </c>
      <c r="O52" s="265">
        <v>0</v>
      </c>
      <c r="P52" s="265">
        <v>0</v>
      </c>
      <c r="Q52" s="265">
        <v>0</v>
      </c>
      <c r="R52" s="265">
        <v>0</v>
      </c>
      <c r="S52" s="265">
        <v>0</v>
      </c>
      <c r="T52" s="265">
        <v>0</v>
      </c>
      <c r="U52" s="265">
        <v>0</v>
      </c>
      <c r="V52" s="265">
        <v>0</v>
      </c>
      <c r="W52" s="265">
        <v>0</v>
      </c>
      <c r="DA52" s="72" t="s">
        <v>836</v>
      </c>
    </row>
    <row r="53" spans="1:105" ht="12" customHeight="1" x14ac:dyDescent="0.25">
      <c r="A53" s="57" t="s">
        <v>529</v>
      </c>
      <c r="B53" s="297">
        <f t="shared" ref="B53:W53" si="1">B54+B58+B69</f>
        <v>20.9042032080403</v>
      </c>
      <c r="C53" s="297">
        <f t="shared" si="1"/>
        <v>21.998110700823538</v>
      </c>
      <c r="D53" s="297">
        <f t="shared" si="1"/>
        <v>25.169975915280585</v>
      </c>
      <c r="E53" s="297">
        <f t="shared" si="1"/>
        <v>21.478014880274994</v>
      </c>
      <c r="F53" s="297">
        <f t="shared" si="1"/>
        <v>14.70246628399385</v>
      </c>
      <c r="G53" s="297">
        <f t="shared" si="1"/>
        <v>10.231337916987483</v>
      </c>
      <c r="H53" s="297">
        <f t="shared" si="1"/>
        <v>9.960207646926742</v>
      </c>
      <c r="I53" s="297">
        <f t="shared" si="1"/>
        <v>9.6526262798754665</v>
      </c>
      <c r="J53" s="297">
        <f t="shared" si="1"/>
        <v>10.409455022089659</v>
      </c>
      <c r="K53" s="297">
        <f t="shared" si="1"/>
        <v>0</v>
      </c>
      <c r="L53" s="297">
        <f t="shared" si="1"/>
        <v>0</v>
      </c>
      <c r="M53" s="297">
        <f t="shared" si="1"/>
        <v>0</v>
      </c>
      <c r="N53" s="297">
        <f t="shared" si="1"/>
        <v>0</v>
      </c>
      <c r="O53" s="297">
        <f t="shared" si="1"/>
        <v>0</v>
      </c>
      <c r="P53" s="297">
        <f t="shared" si="1"/>
        <v>0</v>
      </c>
      <c r="Q53" s="297">
        <f t="shared" si="1"/>
        <v>0</v>
      </c>
      <c r="R53" s="297">
        <f t="shared" si="1"/>
        <v>0</v>
      </c>
      <c r="S53" s="297">
        <f t="shared" si="1"/>
        <v>0</v>
      </c>
      <c r="T53" s="297">
        <f t="shared" si="1"/>
        <v>0</v>
      </c>
      <c r="U53" s="297">
        <f t="shared" si="1"/>
        <v>0</v>
      </c>
      <c r="V53" s="297">
        <f t="shared" si="1"/>
        <v>0</v>
      </c>
      <c r="W53" s="297">
        <f t="shared" si="1"/>
        <v>0</v>
      </c>
      <c r="DA53" s="70"/>
    </row>
    <row r="54" spans="1:105" ht="12" customHeight="1" x14ac:dyDescent="0.25">
      <c r="A54" s="60" t="s">
        <v>530</v>
      </c>
      <c r="B54" s="265">
        <v>1.011370933038213</v>
      </c>
      <c r="C54" s="265">
        <v>0.96866462500676631</v>
      </c>
      <c r="D54" s="265">
        <v>1.0031211139151031</v>
      </c>
      <c r="E54" s="265">
        <v>0.93263451477675574</v>
      </c>
      <c r="F54" s="265">
        <v>0.89559032483582091</v>
      </c>
      <c r="G54" s="265">
        <v>1.0371589027904311</v>
      </c>
      <c r="H54" s="265">
        <v>1.0641839124475521</v>
      </c>
      <c r="I54" s="265">
        <v>1.0113138358237881</v>
      </c>
      <c r="J54" s="265">
        <v>0.89687824328951571</v>
      </c>
      <c r="K54" s="265">
        <v>0</v>
      </c>
      <c r="L54" s="265">
        <v>0</v>
      </c>
      <c r="M54" s="265">
        <v>0</v>
      </c>
      <c r="N54" s="265">
        <v>0</v>
      </c>
      <c r="O54" s="265">
        <v>0</v>
      </c>
      <c r="P54" s="265">
        <v>0</v>
      </c>
      <c r="Q54" s="265">
        <v>0</v>
      </c>
      <c r="R54" s="265">
        <v>0</v>
      </c>
      <c r="S54" s="265">
        <v>0</v>
      </c>
      <c r="T54" s="265">
        <v>0</v>
      </c>
      <c r="U54" s="265">
        <v>0</v>
      </c>
      <c r="V54" s="265">
        <v>0</v>
      </c>
      <c r="W54" s="265">
        <v>0</v>
      </c>
      <c r="DA54" s="72" t="s">
        <v>837</v>
      </c>
    </row>
    <row r="55" spans="1:105" ht="12" customHeight="1" x14ac:dyDescent="0.25">
      <c r="A55" s="59" t="s">
        <v>33</v>
      </c>
      <c r="B55" s="233">
        <v>8.6994956639515376E-3</v>
      </c>
      <c r="C55" s="233">
        <v>1.714794113001283E-2</v>
      </c>
      <c r="D55" s="233">
        <v>9.1260351875403576E-3</v>
      </c>
      <c r="E55" s="233">
        <v>8.1742455513686019E-3</v>
      </c>
      <c r="F55" s="233">
        <v>7.1544241066505256E-3</v>
      </c>
      <c r="G55" s="233">
        <v>8.2083487336519663E-3</v>
      </c>
      <c r="H55" s="233">
        <v>7.9328797906209302E-3</v>
      </c>
      <c r="I55" s="233">
        <v>7.6887438566797476E-3</v>
      </c>
      <c r="J55" s="233">
        <v>7.0223194394392506E-3</v>
      </c>
      <c r="K55" s="233">
        <v>0</v>
      </c>
      <c r="L55" s="233">
        <v>0</v>
      </c>
      <c r="M55" s="233">
        <v>0</v>
      </c>
      <c r="N55" s="233">
        <v>0</v>
      </c>
      <c r="O55" s="233">
        <v>0</v>
      </c>
      <c r="P55" s="233">
        <v>0</v>
      </c>
      <c r="Q55" s="233">
        <v>0</v>
      </c>
      <c r="R55" s="233">
        <v>0</v>
      </c>
      <c r="S55" s="233">
        <v>0</v>
      </c>
      <c r="T55" s="233">
        <v>0</v>
      </c>
      <c r="U55" s="233">
        <v>0</v>
      </c>
      <c r="V55" s="233">
        <v>0</v>
      </c>
      <c r="W55" s="233">
        <v>0</v>
      </c>
      <c r="DA55" s="71" t="s">
        <v>838</v>
      </c>
    </row>
    <row r="56" spans="1:105" ht="12" customHeight="1" x14ac:dyDescent="0.25">
      <c r="A56" s="59" t="s">
        <v>160</v>
      </c>
      <c r="B56" s="233">
        <v>5.5516620056927223E-2</v>
      </c>
      <c r="C56" s="233">
        <v>3.6473335743317091E-2</v>
      </c>
      <c r="D56" s="233">
        <v>3.8826799689520089E-2</v>
      </c>
      <c r="E56" s="233">
        <v>2.6086042407986381E-2</v>
      </c>
      <c r="F56" s="233">
        <v>3.0448872613711559E-2</v>
      </c>
      <c r="G56" s="233">
        <v>3.4937357472935381E-2</v>
      </c>
      <c r="H56" s="233">
        <v>3.3765997672812832E-2</v>
      </c>
      <c r="I56" s="233">
        <v>3.2726046831984143E-2</v>
      </c>
      <c r="J56" s="233">
        <v>2.988884188144986E-2</v>
      </c>
      <c r="K56" s="233">
        <v>0</v>
      </c>
      <c r="L56" s="233">
        <v>0</v>
      </c>
      <c r="M56" s="233">
        <v>0</v>
      </c>
      <c r="N56" s="233">
        <v>0</v>
      </c>
      <c r="O56" s="233">
        <v>0</v>
      </c>
      <c r="P56" s="233">
        <v>0</v>
      </c>
      <c r="Q56" s="233">
        <v>0</v>
      </c>
      <c r="R56" s="233">
        <v>0</v>
      </c>
      <c r="S56" s="233">
        <v>0</v>
      </c>
      <c r="T56" s="233">
        <v>0</v>
      </c>
      <c r="U56" s="233">
        <v>0</v>
      </c>
      <c r="V56" s="233">
        <v>0</v>
      </c>
      <c r="W56" s="233">
        <v>0</v>
      </c>
      <c r="DA56" s="71" t="s">
        <v>839</v>
      </c>
    </row>
    <row r="57" spans="1:105" ht="12" customHeight="1" x14ac:dyDescent="0.25">
      <c r="A57" s="59" t="s">
        <v>162</v>
      </c>
      <c r="B57" s="233">
        <v>0.94715481731733386</v>
      </c>
      <c r="C57" s="233">
        <v>0.91504334813343635</v>
      </c>
      <c r="D57" s="233">
        <v>0.95516827903804213</v>
      </c>
      <c r="E57" s="233">
        <v>0.89837422681740076</v>
      </c>
      <c r="F57" s="233">
        <v>0.85798702811545879</v>
      </c>
      <c r="G57" s="233">
        <v>0.99401319658384379</v>
      </c>
      <c r="H57" s="233">
        <v>1.0224850349841179</v>
      </c>
      <c r="I57" s="233">
        <v>0.97089904513512371</v>
      </c>
      <c r="J57" s="233">
        <v>0.85996708196862659</v>
      </c>
      <c r="K57" s="233">
        <v>0</v>
      </c>
      <c r="L57" s="233">
        <v>0</v>
      </c>
      <c r="M57" s="233">
        <v>0</v>
      </c>
      <c r="N57" s="233">
        <v>0</v>
      </c>
      <c r="O57" s="233">
        <v>0</v>
      </c>
      <c r="P57" s="233">
        <v>0</v>
      </c>
      <c r="Q57" s="233">
        <v>0</v>
      </c>
      <c r="R57" s="233">
        <v>0</v>
      </c>
      <c r="S57" s="233">
        <v>0</v>
      </c>
      <c r="T57" s="233">
        <v>0</v>
      </c>
      <c r="U57" s="233">
        <v>0</v>
      </c>
      <c r="V57" s="233">
        <v>0</v>
      </c>
      <c r="W57" s="233">
        <v>0</v>
      </c>
      <c r="DA57" s="71" t="s">
        <v>840</v>
      </c>
    </row>
    <row r="58" spans="1:105" ht="12" customHeight="1" x14ac:dyDescent="0.25">
      <c r="A58" s="60" t="s">
        <v>535</v>
      </c>
      <c r="B58" s="265">
        <v>19.892832275002089</v>
      </c>
      <c r="C58" s="265">
        <v>21.029446075816772</v>
      </c>
      <c r="D58" s="265">
        <v>24.166854801365481</v>
      </c>
      <c r="E58" s="265">
        <v>20.545380365498239</v>
      </c>
      <c r="F58" s="265">
        <v>13.806875959158029</v>
      </c>
      <c r="G58" s="265">
        <v>9.1941790141970525</v>
      </c>
      <c r="H58" s="265">
        <v>8.8960237344791899</v>
      </c>
      <c r="I58" s="265">
        <v>8.6413124440516782</v>
      </c>
      <c r="J58" s="265">
        <v>9.5125767788001436</v>
      </c>
      <c r="K58" s="265">
        <v>0</v>
      </c>
      <c r="L58" s="265">
        <v>0</v>
      </c>
      <c r="M58" s="265">
        <v>0</v>
      </c>
      <c r="N58" s="265">
        <v>0</v>
      </c>
      <c r="O58" s="265">
        <v>0</v>
      </c>
      <c r="P58" s="265">
        <v>0</v>
      </c>
      <c r="Q58" s="265">
        <v>0</v>
      </c>
      <c r="R58" s="265">
        <v>0</v>
      </c>
      <c r="S58" s="265">
        <v>0</v>
      </c>
      <c r="T58" s="265">
        <v>0</v>
      </c>
      <c r="U58" s="265">
        <v>0</v>
      </c>
      <c r="V58" s="265">
        <v>0</v>
      </c>
      <c r="W58" s="265">
        <v>0</v>
      </c>
      <c r="DA58" s="72" t="s">
        <v>841</v>
      </c>
    </row>
    <row r="59" spans="1:105" ht="12" customHeight="1" x14ac:dyDescent="0.25">
      <c r="A59" s="64" t="s">
        <v>30</v>
      </c>
      <c r="B59" s="232">
        <v>1.2708475106739341</v>
      </c>
      <c r="C59" s="232">
        <v>1.306028821173151</v>
      </c>
      <c r="D59" s="232">
        <v>0.92984832435276854</v>
      </c>
      <c r="E59" s="232">
        <v>0.67673662821993341</v>
      </c>
      <c r="F59" s="232">
        <v>0.43809972219220977</v>
      </c>
      <c r="G59" s="232">
        <v>4.6266403705590778E-2</v>
      </c>
      <c r="H59" s="232">
        <v>5.4071204480551242E-2</v>
      </c>
      <c r="I59" s="232">
        <v>0.30654499170179428</v>
      </c>
      <c r="J59" s="232">
        <v>0.26897591105937912</v>
      </c>
      <c r="K59" s="232">
        <v>0</v>
      </c>
      <c r="L59" s="232">
        <v>0</v>
      </c>
      <c r="M59" s="232">
        <v>0</v>
      </c>
      <c r="N59" s="232">
        <v>0</v>
      </c>
      <c r="O59" s="232">
        <v>0</v>
      </c>
      <c r="P59" s="232">
        <v>0</v>
      </c>
      <c r="Q59" s="232">
        <v>0</v>
      </c>
      <c r="R59" s="232">
        <v>0</v>
      </c>
      <c r="S59" s="232">
        <v>0</v>
      </c>
      <c r="T59" s="232">
        <v>0</v>
      </c>
      <c r="U59" s="232">
        <v>0</v>
      </c>
      <c r="V59" s="232">
        <v>0</v>
      </c>
      <c r="W59" s="232">
        <v>0</v>
      </c>
      <c r="DA59" s="73" t="s">
        <v>842</v>
      </c>
    </row>
    <row r="60" spans="1:105" ht="12" customHeight="1" x14ac:dyDescent="0.25">
      <c r="A60" s="64" t="s">
        <v>32</v>
      </c>
      <c r="B60" s="232">
        <v>0</v>
      </c>
      <c r="C60" s="232">
        <v>0</v>
      </c>
      <c r="D60" s="232">
        <v>0</v>
      </c>
      <c r="E60" s="232">
        <v>0</v>
      </c>
      <c r="F60" s="232">
        <v>0</v>
      </c>
      <c r="G60" s="232">
        <v>0</v>
      </c>
      <c r="H60" s="232">
        <v>0</v>
      </c>
      <c r="I60" s="232">
        <v>0</v>
      </c>
      <c r="J60" s="232">
        <v>0</v>
      </c>
      <c r="K60" s="232">
        <v>0</v>
      </c>
      <c r="L60" s="232">
        <v>0</v>
      </c>
      <c r="M60" s="232">
        <v>0</v>
      </c>
      <c r="N60" s="232">
        <v>0</v>
      </c>
      <c r="O60" s="232">
        <v>0</v>
      </c>
      <c r="P60" s="232">
        <v>0</v>
      </c>
      <c r="Q60" s="232">
        <v>0</v>
      </c>
      <c r="R60" s="232">
        <v>0</v>
      </c>
      <c r="S60" s="232">
        <v>0</v>
      </c>
      <c r="T60" s="232">
        <v>0</v>
      </c>
      <c r="U60" s="232">
        <v>0</v>
      </c>
      <c r="V60" s="232">
        <v>0</v>
      </c>
      <c r="W60" s="232">
        <v>0</v>
      </c>
      <c r="DA60" s="73" t="s">
        <v>843</v>
      </c>
    </row>
    <row r="61" spans="1:105" ht="12" customHeight="1" x14ac:dyDescent="0.25">
      <c r="A61" s="64" t="s">
        <v>33</v>
      </c>
      <c r="B61" s="232">
        <v>6.8433877790485707E-3</v>
      </c>
      <c r="C61" s="232">
        <v>1.151245095220931E-2</v>
      </c>
      <c r="D61" s="232">
        <v>6.0270118169442411E-3</v>
      </c>
      <c r="E61" s="232">
        <v>5.5501113197745618E-3</v>
      </c>
      <c r="F61" s="232">
        <v>6.699305855286386E-3</v>
      </c>
      <c r="G61" s="232">
        <v>7.7988338915561039E-3</v>
      </c>
      <c r="H61" s="232">
        <v>8.6763477370713927E-3</v>
      </c>
      <c r="I61" s="232">
        <v>8.2691088500688598E-3</v>
      </c>
      <c r="J61" s="232">
        <v>6.267468738987197E-3</v>
      </c>
      <c r="K61" s="232">
        <v>0</v>
      </c>
      <c r="L61" s="232">
        <v>0</v>
      </c>
      <c r="M61" s="232">
        <v>0</v>
      </c>
      <c r="N61" s="232">
        <v>0</v>
      </c>
      <c r="O61" s="232">
        <v>0</v>
      </c>
      <c r="P61" s="232">
        <v>0</v>
      </c>
      <c r="Q61" s="232">
        <v>0</v>
      </c>
      <c r="R61" s="232">
        <v>0</v>
      </c>
      <c r="S61" s="232">
        <v>0</v>
      </c>
      <c r="T61" s="232">
        <v>0</v>
      </c>
      <c r="U61" s="232">
        <v>0</v>
      </c>
      <c r="V61" s="232">
        <v>0</v>
      </c>
      <c r="W61" s="232">
        <v>0</v>
      </c>
      <c r="DA61" s="73" t="s">
        <v>844</v>
      </c>
    </row>
    <row r="62" spans="1:105" ht="12" customHeight="1" x14ac:dyDescent="0.25">
      <c r="A62" s="64" t="s">
        <v>160</v>
      </c>
      <c r="B62" s="232">
        <v>4.3671699361372891E-2</v>
      </c>
      <c r="C62" s="232">
        <v>2.44867582425673E-2</v>
      </c>
      <c r="D62" s="232">
        <v>2.5641976579528689E-2</v>
      </c>
      <c r="E62" s="232">
        <v>1.771178004708265E-2</v>
      </c>
      <c r="F62" s="232">
        <v>2.8511912006766268E-2</v>
      </c>
      <c r="G62" s="232">
        <v>3.3194331330525087E-2</v>
      </c>
      <c r="H62" s="232">
        <v>3.6930540387721707E-2</v>
      </c>
      <c r="I62" s="232">
        <v>3.5196288045286579E-2</v>
      </c>
      <c r="J62" s="232">
        <v>2.6675998400818541E-2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DA62" s="73" t="s">
        <v>845</v>
      </c>
    </row>
    <row r="63" spans="1:105" ht="12" customHeight="1" x14ac:dyDescent="0.25">
      <c r="A63" s="64" t="s">
        <v>70</v>
      </c>
      <c r="B63" s="232">
        <v>0.10436926944744571</v>
      </c>
      <c r="C63" s="232">
        <v>8.1638557676144044E-2</v>
      </c>
      <c r="D63" s="232">
        <v>6.5687141020987577E-2</v>
      </c>
      <c r="E63" s="232">
        <v>4.8328414844550457E-2</v>
      </c>
      <c r="F63" s="232">
        <v>7.275477516132578E-2</v>
      </c>
      <c r="G63" s="232">
        <v>8.4590390123218964E-2</v>
      </c>
      <c r="H63" s="232">
        <v>9.437104462044231E-2</v>
      </c>
      <c r="I63" s="232">
        <v>3.6008596757939423E-2</v>
      </c>
      <c r="J63" s="232">
        <v>2.7288945397964531E-2</v>
      </c>
      <c r="K63" s="232">
        <v>0</v>
      </c>
      <c r="L63" s="232">
        <v>0</v>
      </c>
      <c r="M63" s="232">
        <v>0</v>
      </c>
      <c r="N63" s="232">
        <v>0</v>
      </c>
      <c r="O63" s="232">
        <v>0</v>
      </c>
      <c r="P63" s="232">
        <v>0</v>
      </c>
      <c r="Q63" s="232">
        <v>0</v>
      </c>
      <c r="R63" s="232">
        <v>0</v>
      </c>
      <c r="S63" s="232">
        <v>0</v>
      </c>
      <c r="T63" s="232">
        <v>0</v>
      </c>
      <c r="U63" s="232">
        <v>0</v>
      </c>
      <c r="V63" s="232">
        <v>0</v>
      </c>
      <c r="W63" s="232">
        <v>0</v>
      </c>
      <c r="DA63" s="73" t="s">
        <v>846</v>
      </c>
    </row>
    <row r="64" spans="1:105" ht="12" customHeight="1" x14ac:dyDescent="0.25">
      <c r="A64" s="64" t="s">
        <v>34</v>
      </c>
      <c r="B64" s="232">
        <v>0</v>
      </c>
      <c r="C64" s="232">
        <v>0</v>
      </c>
      <c r="D64" s="232">
        <v>0</v>
      </c>
      <c r="E64" s="232">
        <v>0</v>
      </c>
      <c r="F64" s="232">
        <v>0.11336441523981799</v>
      </c>
      <c r="G64" s="232">
        <v>0</v>
      </c>
      <c r="H64" s="232">
        <v>0</v>
      </c>
      <c r="I64" s="232">
        <v>0</v>
      </c>
      <c r="J64" s="232">
        <v>0</v>
      </c>
      <c r="K64" s="232">
        <v>0</v>
      </c>
      <c r="L64" s="232">
        <v>0</v>
      </c>
      <c r="M64" s="232">
        <v>0</v>
      </c>
      <c r="N64" s="232">
        <v>0</v>
      </c>
      <c r="O64" s="232">
        <v>0</v>
      </c>
      <c r="P64" s="232">
        <v>0</v>
      </c>
      <c r="Q64" s="232">
        <v>0</v>
      </c>
      <c r="R64" s="232">
        <v>0</v>
      </c>
      <c r="S64" s="232">
        <v>0</v>
      </c>
      <c r="T64" s="232">
        <v>0</v>
      </c>
      <c r="U64" s="232">
        <v>0</v>
      </c>
      <c r="V64" s="232">
        <v>0</v>
      </c>
      <c r="W64" s="232">
        <v>0</v>
      </c>
      <c r="DA64" s="73" t="s">
        <v>847</v>
      </c>
    </row>
    <row r="65" spans="1:105" ht="12" customHeight="1" x14ac:dyDescent="0.25">
      <c r="A65" s="64" t="s">
        <v>162</v>
      </c>
      <c r="B65" s="232">
        <v>0.745071663010893</v>
      </c>
      <c r="C65" s="232">
        <v>0.6143239928724723</v>
      </c>
      <c r="D65" s="232">
        <v>0.6308117804314699</v>
      </c>
      <c r="E65" s="232">
        <v>0.60997396448632035</v>
      </c>
      <c r="F65" s="232">
        <v>0.80340743511005663</v>
      </c>
      <c r="G65" s="232">
        <v>0.94442183899795196</v>
      </c>
      <c r="H65" s="232">
        <v>1.118312132998982</v>
      </c>
      <c r="I65" s="232">
        <v>1.044184854678877</v>
      </c>
      <c r="J65" s="232">
        <v>0.76752657712005201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DA65" s="73" t="s">
        <v>848</v>
      </c>
    </row>
    <row r="66" spans="1:105" ht="12" customHeight="1" x14ac:dyDescent="0.25">
      <c r="A66" s="64" t="s">
        <v>36</v>
      </c>
      <c r="B66" s="232">
        <v>17.722028744729389</v>
      </c>
      <c r="C66" s="232">
        <v>18.991455494900229</v>
      </c>
      <c r="D66" s="232">
        <v>22.508838567163789</v>
      </c>
      <c r="E66" s="232">
        <v>19.18707946658057</v>
      </c>
      <c r="F66" s="232">
        <v>12.344038393592561</v>
      </c>
      <c r="G66" s="232">
        <v>8.0779072161482084</v>
      </c>
      <c r="H66" s="232">
        <v>7.5836624642544193</v>
      </c>
      <c r="I66" s="232">
        <v>7.2111086040177099</v>
      </c>
      <c r="J66" s="232">
        <v>8.4158418780829418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3" t="s">
        <v>849</v>
      </c>
    </row>
    <row r="67" spans="1:105" ht="12" customHeight="1" x14ac:dyDescent="0.25">
      <c r="A67" s="64" t="s">
        <v>73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3" t="s">
        <v>850</v>
      </c>
    </row>
    <row r="68" spans="1:105" ht="12" customHeight="1" x14ac:dyDescent="0.25">
      <c r="A68" s="64" t="s">
        <v>79</v>
      </c>
      <c r="B68" s="232">
        <v>0</v>
      </c>
      <c r="C68" s="232">
        <v>0</v>
      </c>
      <c r="D68" s="232">
        <v>0</v>
      </c>
      <c r="E68" s="232">
        <v>0</v>
      </c>
      <c r="F68" s="232">
        <v>0</v>
      </c>
      <c r="G68" s="232">
        <v>0</v>
      </c>
      <c r="H68" s="232">
        <v>0</v>
      </c>
      <c r="I68" s="232">
        <v>0</v>
      </c>
      <c r="J68" s="232">
        <v>0</v>
      </c>
      <c r="K68" s="232">
        <v>0</v>
      </c>
      <c r="L68" s="232">
        <v>0</v>
      </c>
      <c r="M68" s="232">
        <v>0</v>
      </c>
      <c r="N68" s="232">
        <v>0</v>
      </c>
      <c r="O68" s="232">
        <v>0</v>
      </c>
      <c r="P68" s="232">
        <v>0</v>
      </c>
      <c r="Q68" s="232">
        <v>0</v>
      </c>
      <c r="R68" s="232">
        <v>0</v>
      </c>
      <c r="S68" s="232">
        <v>0</v>
      </c>
      <c r="T68" s="232">
        <v>0</v>
      </c>
      <c r="U68" s="232">
        <v>0</v>
      </c>
      <c r="V68" s="232">
        <v>0</v>
      </c>
      <c r="W68" s="232">
        <v>0</v>
      </c>
      <c r="DA68" s="73" t="s">
        <v>851</v>
      </c>
    </row>
    <row r="69" spans="1:105" ht="12" customHeight="1" x14ac:dyDescent="0.25">
      <c r="A69" s="60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2" t="s">
        <v>852</v>
      </c>
    </row>
    <row r="70" spans="1:105" ht="12" customHeight="1" x14ac:dyDescent="0.25">
      <c r="A70" s="100" t="s">
        <v>106</v>
      </c>
      <c r="B70" s="282">
        <v>88.969499999999996</v>
      </c>
      <c r="C70" s="282">
        <v>92.82</v>
      </c>
      <c r="D70" s="282">
        <v>99.96</v>
      </c>
      <c r="E70" s="282">
        <v>97.308000000000007</v>
      </c>
      <c r="F70" s="282">
        <v>100.1827</v>
      </c>
      <c r="G70" s="282">
        <v>91.089399999999998</v>
      </c>
      <c r="H70" s="282">
        <v>95.096299999999999</v>
      </c>
      <c r="I70" s="282">
        <v>90.74430000000001</v>
      </c>
      <c r="J70" s="282">
        <v>79.441000000000003</v>
      </c>
      <c r="K70" s="282">
        <v>0</v>
      </c>
      <c r="L70" s="282">
        <v>0</v>
      </c>
      <c r="M70" s="282">
        <v>0</v>
      </c>
      <c r="N70" s="282">
        <v>0</v>
      </c>
      <c r="O70" s="282">
        <v>0</v>
      </c>
      <c r="P70" s="282">
        <v>0</v>
      </c>
      <c r="Q70" s="282">
        <v>0</v>
      </c>
      <c r="R70" s="282">
        <v>0</v>
      </c>
      <c r="S70" s="282">
        <v>0</v>
      </c>
      <c r="T70" s="282">
        <v>0</v>
      </c>
      <c r="U70" s="282">
        <v>0</v>
      </c>
      <c r="V70" s="282">
        <v>0</v>
      </c>
      <c r="W70" s="282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6">
        <v>48.311497581524563</v>
      </c>
      <c r="C72" s="226">
        <v>54.316822040293303</v>
      </c>
      <c r="D72" s="226">
        <v>57.20288515068389</v>
      </c>
      <c r="E72" s="226">
        <v>53.348986565369472</v>
      </c>
      <c r="F72" s="226">
        <v>46.279090507838013</v>
      </c>
      <c r="G72" s="226">
        <v>31.086168075129351</v>
      </c>
      <c r="H72" s="226">
        <v>54.855578070614868</v>
      </c>
      <c r="I72" s="226">
        <v>58.163596076896397</v>
      </c>
      <c r="J72" s="226">
        <v>58.475245065319157</v>
      </c>
      <c r="K72" s="226">
        <v>32.459131215053873</v>
      </c>
      <c r="L72" s="226">
        <v>40.574776708788079</v>
      </c>
      <c r="M72" s="226">
        <v>42.684026990332981</v>
      </c>
      <c r="N72" s="226">
        <v>44.61454737755367</v>
      </c>
      <c r="O72" s="226">
        <v>80.469423552541429</v>
      </c>
      <c r="P72" s="226">
        <v>90.892254896462276</v>
      </c>
      <c r="Q72" s="226">
        <v>95.628613178165409</v>
      </c>
      <c r="R72" s="226">
        <v>101.251707122772</v>
      </c>
      <c r="S72" s="226">
        <v>113.4161196704932</v>
      </c>
      <c r="T72" s="226">
        <v>131.42692912429419</v>
      </c>
      <c r="U72" s="226">
        <v>127.0688728923803</v>
      </c>
      <c r="V72" s="226">
        <v>102.58782860483061</v>
      </c>
      <c r="W72" s="226">
        <v>117.2621709738187</v>
      </c>
      <c r="DA72" s="89" t="s">
        <v>854</v>
      </c>
    </row>
    <row r="73" spans="1:105" ht="12" customHeight="1" x14ac:dyDescent="0.25">
      <c r="A73" s="55" t="s">
        <v>92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DA73" s="67" t="s">
        <v>855</v>
      </c>
    </row>
    <row r="74" spans="1:105" ht="12" customHeight="1" x14ac:dyDescent="0.25">
      <c r="A74" s="202" t="s">
        <v>93</v>
      </c>
      <c r="B74" s="227">
        <v>0</v>
      </c>
      <c r="C74" s="227">
        <v>0</v>
      </c>
      <c r="D74" s="227">
        <v>0</v>
      </c>
      <c r="E74" s="227">
        <v>0</v>
      </c>
      <c r="F74" s="227">
        <v>0</v>
      </c>
      <c r="G74" s="227">
        <v>0</v>
      </c>
      <c r="H74" s="227">
        <v>0</v>
      </c>
      <c r="I74" s="227">
        <v>0</v>
      </c>
      <c r="J74" s="227">
        <v>0</v>
      </c>
      <c r="K74" s="227">
        <v>0</v>
      </c>
      <c r="L74" s="227">
        <v>0</v>
      </c>
      <c r="M74" s="227">
        <v>0</v>
      </c>
      <c r="N74" s="227">
        <v>0</v>
      </c>
      <c r="O74" s="227">
        <v>0</v>
      </c>
      <c r="P74" s="227">
        <v>0</v>
      </c>
      <c r="Q74" s="227">
        <v>0</v>
      </c>
      <c r="R74" s="227">
        <v>0</v>
      </c>
      <c r="S74" s="227">
        <v>0</v>
      </c>
      <c r="T74" s="227">
        <v>0</v>
      </c>
      <c r="U74" s="227">
        <v>0</v>
      </c>
      <c r="V74" s="227">
        <v>0</v>
      </c>
      <c r="W74" s="227">
        <v>0</v>
      </c>
      <c r="DA74" s="174" t="s">
        <v>856</v>
      </c>
    </row>
    <row r="75" spans="1:105" ht="12" customHeight="1" x14ac:dyDescent="0.25">
      <c r="A75" s="202" t="s">
        <v>94</v>
      </c>
      <c r="B75" s="227">
        <v>0</v>
      </c>
      <c r="C75" s="227">
        <v>0</v>
      </c>
      <c r="D75" s="227">
        <v>0</v>
      </c>
      <c r="E75" s="227">
        <v>0</v>
      </c>
      <c r="F75" s="227">
        <v>0</v>
      </c>
      <c r="G75" s="227">
        <v>0</v>
      </c>
      <c r="H75" s="227">
        <v>0</v>
      </c>
      <c r="I75" s="227">
        <v>0</v>
      </c>
      <c r="J75" s="227">
        <v>0</v>
      </c>
      <c r="K75" s="227">
        <v>0</v>
      </c>
      <c r="L75" s="227">
        <v>0</v>
      </c>
      <c r="M75" s="227">
        <v>0</v>
      </c>
      <c r="N75" s="227">
        <v>0</v>
      </c>
      <c r="O75" s="227">
        <v>0</v>
      </c>
      <c r="P75" s="227">
        <v>0</v>
      </c>
      <c r="Q75" s="227">
        <v>0</v>
      </c>
      <c r="R75" s="227">
        <v>0</v>
      </c>
      <c r="S75" s="227">
        <v>0</v>
      </c>
      <c r="T75" s="227">
        <v>0</v>
      </c>
      <c r="U75" s="227">
        <v>0</v>
      </c>
      <c r="V75" s="227">
        <v>0</v>
      </c>
      <c r="W75" s="227">
        <v>0</v>
      </c>
      <c r="DA75" s="174" t="s">
        <v>857</v>
      </c>
    </row>
    <row r="76" spans="1:105" ht="12" customHeight="1" x14ac:dyDescent="0.25">
      <c r="A76" s="202" t="s">
        <v>95</v>
      </c>
      <c r="B76" s="227">
        <v>0</v>
      </c>
      <c r="C76" s="227">
        <v>0</v>
      </c>
      <c r="D76" s="227">
        <v>0</v>
      </c>
      <c r="E76" s="227">
        <v>0</v>
      </c>
      <c r="F76" s="227">
        <v>0</v>
      </c>
      <c r="G76" s="227">
        <v>0</v>
      </c>
      <c r="H76" s="227">
        <v>0</v>
      </c>
      <c r="I76" s="227">
        <v>0</v>
      </c>
      <c r="J76" s="227">
        <v>0</v>
      </c>
      <c r="K76" s="227">
        <v>0</v>
      </c>
      <c r="L76" s="227">
        <v>0</v>
      </c>
      <c r="M76" s="227">
        <v>0</v>
      </c>
      <c r="N76" s="227">
        <v>0</v>
      </c>
      <c r="O76" s="227">
        <v>0</v>
      </c>
      <c r="P76" s="227">
        <v>0</v>
      </c>
      <c r="Q76" s="227">
        <v>0</v>
      </c>
      <c r="R76" s="227">
        <v>0</v>
      </c>
      <c r="S76" s="227">
        <v>0</v>
      </c>
      <c r="T76" s="227">
        <v>0</v>
      </c>
      <c r="U76" s="227">
        <v>0</v>
      </c>
      <c r="V76" s="227">
        <v>0</v>
      </c>
      <c r="W76" s="227">
        <v>0</v>
      </c>
      <c r="DA76" s="174" t="s">
        <v>858</v>
      </c>
    </row>
    <row r="77" spans="1:105" ht="12" customHeight="1" x14ac:dyDescent="0.25">
      <c r="A77" s="56" t="s">
        <v>96</v>
      </c>
      <c r="B77" s="263">
        <v>4.38034101558974E-2</v>
      </c>
      <c r="C77" s="263">
        <v>4.5428539254801913E-2</v>
      </c>
      <c r="D77" s="263">
        <v>4.4655111806770287E-2</v>
      </c>
      <c r="E77" s="263">
        <v>4.4568771942768787E-2</v>
      </c>
      <c r="F77" s="263">
        <v>4.9872736845934559E-2</v>
      </c>
      <c r="G77" s="263">
        <v>4.6593167218248042E-2</v>
      </c>
      <c r="H77" s="263">
        <v>8.5325505051618275E-2</v>
      </c>
      <c r="I77" s="263">
        <v>9.0610751777612783E-2</v>
      </c>
      <c r="J77" s="263">
        <v>8.0769051588622354E-2</v>
      </c>
      <c r="K77" s="263">
        <v>4.4248440061896682E-2</v>
      </c>
      <c r="L77" s="263">
        <v>6.149933919451591E-2</v>
      </c>
      <c r="M77" s="263">
        <v>6.6750990815737835E-2</v>
      </c>
      <c r="N77" s="263">
        <v>7.2237104804108679E-2</v>
      </c>
      <c r="O77" s="263">
        <v>0.12357194051640789</v>
      </c>
      <c r="P77" s="263">
        <v>0.12951412432283721</v>
      </c>
      <c r="Q77" s="263">
        <v>0.13637187569150461</v>
      </c>
      <c r="R77" s="263">
        <v>0.151704848628127</v>
      </c>
      <c r="S77" s="263">
        <v>0.1629282999782353</v>
      </c>
      <c r="T77" s="263">
        <v>0.19091667200526699</v>
      </c>
      <c r="U77" s="263">
        <v>0.19131443592661609</v>
      </c>
      <c r="V77" s="263">
        <v>0.14856104439069309</v>
      </c>
      <c r="W77" s="263">
        <v>0.181946861297863</v>
      </c>
      <c r="DA77" s="68" t="s">
        <v>859</v>
      </c>
    </row>
    <row r="78" spans="1:105" ht="12" customHeight="1" x14ac:dyDescent="0.25">
      <c r="A78" s="37" t="s">
        <v>160</v>
      </c>
      <c r="B78" s="229">
        <v>2.4253381398706311E-3</v>
      </c>
      <c r="C78" s="229">
        <v>1.741357132928072E-3</v>
      </c>
      <c r="D78" s="229">
        <v>1.7442894017685609E-3</v>
      </c>
      <c r="E78" s="229">
        <v>1.2576234086783551E-3</v>
      </c>
      <c r="F78" s="229">
        <v>1.709260746749066E-3</v>
      </c>
      <c r="G78" s="229">
        <v>1.5820411704743191E-3</v>
      </c>
      <c r="H78" s="229">
        <v>2.7276667344478729E-3</v>
      </c>
      <c r="I78" s="229">
        <v>2.9546209335434091E-3</v>
      </c>
      <c r="J78" s="229">
        <v>2.712903681533201E-3</v>
      </c>
      <c r="K78" s="229">
        <v>1.6665025585940131E-3</v>
      </c>
      <c r="L78" s="229">
        <v>2.780521898000736E-3</v>
      </c>
      <c r="M78" s="229">
        <v>2.2135761777586308E-3</v>
      </c>
      <c r="N78" s="229">
        <v>2.3216032571670752E-3</v>
      </c>
      <c r="O78" s="229">
        <v>4.078169941592504E-3</v>
      </c>
      <c r="P78" s="229">
        <v>4.1274452831449628E-3</v>
      </c>
      <c r="Q78" s="229">
        <v>3.141905189199426E-3</v>
      </c>
      <c r="R78" s="229">
        <v>4.6242079830633807E-3</v>
      </c>
      <c r="S78" s="229">
        <v>5.0472389984368739E-3</v>
      </c>
      <c r="T78" s="229">
        <v>5.7383353135659126E-3</v>
      </c>
      <c r="U78" s="229">
        <v>6.5559395579003364E-3</v>
      </c>
      <c r="V78" s="229">
        <v>2.653816546107596E-3</v>
      </c>
      <c r="W78" s="229">
        <v>1.6893037007615201E-3</v>
      </c>
      <c r="DA78" s="69" t="s">
        <v>860</v>
      </c>
    </row>
    <row r="79" spans="1:105" ht="12" customHeight="1" x14ac:dyDescent="0.25">
      <c r="A79" s="37" t="s">
        <v>162</v>
      </c>
      <c r="B79" s="229">
        <v>4.1378072016026772E-2</v>
      </c>
      <c r="C79" s="229">
        <v>4.3687182121873842E-2</v>
      </c>
      <c r="D79" s="229">
        <v>4.2910822405001728E-2</v>
      </c>
      <c r="E79" s="229">
        <v>4.3311148534090439E-2</v>
      </c>
      <c r="F79" s="229">
        <v>4.816347609918549E-2</v>
      </c>
      <c r="G79" s="229">
        <v>4.5011126047773707E-2</v>
      </c>
      <c r="H79" s="229">
        <v>8.2597838317170408E-2</v>
      </c>
      <c r="I79" s="229">
        <v>8.7656130844069369E-2</v>
      </c>
      <c r="J79" s="229">
        <v>7.8056147907089146E-2</v>
      </c>
      <c r="K79" s="229">
        <v>4.2581937503302671E-2</v>
      </c>
      <c r="L79" s="229">
        <v>5.8718817296515173E-2</v>
      </c>
      <c r="M79" s="229">
        <v>6.4537414637979199E-2</v>
      </c>
      <c r="N79" s="229">
        <v>6.9915501546941608E-2</v>
      </c>
      <c r="O79" s="229">
        <v>0.11949377057481531</v>
      </c>
      <c r="P79" s="229">
        <v>0.12538667903969231</v>
      </c>
      <c r="Q79" s="229">
        <v>0.13322997050230509</v>
      </c>
      <c r="R79" s="229">
        <v>0.14708064064506371</v>
      </c>
      <c r="S79" s="229">
        <v>0.1578810609797984</v>
      </c>
      <c r="T79" s="229">
        <v>0.18517833669170111</v>
      </c>
      <c r="U79" s="229">
        <v>0.18475849636871569</v>
      </c>
      <c r="V79" s="229">
        <v>0.14590722784458551</v>
      </c>
      <c r="W79" s="229">
        <v>0.18025755759710149</v>
      </c>
      <c r="DA79" s="69" t="s">
        <v>861</v>
      </c>
    </row>
    <row r="80" spans="1:105" ht="12" customHeight="1" x14ac:dyDescent="0.25">
      <c r="A80" s="37" t="s">
        <v>97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DA80" s="69" t="s">
        <v>862</v>
      </c>
    </row>
    <row r="81" spans="1:105" ht="12" customHeight="1" x14ac:dyDescent="0.25">
      <c r="A81" s="37" t="s">
        <v>78</v>
      </c>
      <c r="B81" s="229">
        <v>0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DA81" s="69" t="s">
        <v>863</v>
      </c>
    </row>
    <row r="82" spans="1:105" ht="12" customHeight="1" x14ac:dyDescent="0.25">
      <c r="A82" s="37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DA82" s="69" t="s">
        <v>864</v>
      </c>
    </row>
    <row r="83" spans="1:105" ht="12" customHeight="1" x14ac:dyDescent="0.25">
      <c r="A83" s="57" t="s">
        <v>560</v>
      </c>
      <c r="B83" s="264">
        <v>4.1626209696886534</v>
      </c>
      <c r="C83" s="264">
        <v>4.332033547184607</v>
      </c>
      <c r="D83" s="264">
        <v>4.1581222203079911</v>
      </c>
      <c r="E83" s="264">
        <v>4.0839940622949156</v>
      </c>
      <c r="F83" s="264">
        <v>4.5954965093280924</v>
      </c>
      <c r="G83" s="264">
        <v>4.2871122097183214</v>
      </c>
      <c r="H83" s="264">
        <v>7.8207185950780236</v>
      </c>
      <c r="I83" s="264">
        <v>8.0423065737243267</v>
      </c>
      <c r="J83" s="264">
        <v>7.1668653216354716</v>
      </c>
      <c r="K83" s="264">
        <v>3.9357235966571231</v>
      </c>
      <c r="L83" s="264">
        <v>5.4186445524381117</v>
      </c>
      <c r="M83" s="264">
        <v>5.8728289938673246</v>
      </c>
      <c r="N83" s="264">
        <v>6.3266261739117224</v>
      </c>
      <c r="O83" s="264">
        <v>10.82933612677361</v>
      </c>
      <c r="P83" s="264">
        <v>11.28754760770002</v>
      </c>
      <c r="Q83" s="264">
        <v>11.939873941252481</v>
      </c>
      <c r="R83" s="264">
        <v>13.474285591829309</v>
      </c>
      <c r="S83" s="264">
        <v>14.853003956395041</v>
      </c>
      <c r="T83" s="264">
        <v>16.982010234149801</v>
      </c>
      <c r="U83" s="264">
        <v>17.086558900424599</v>
      </c>
      <c r="V83" s="264">
        <v>13.35049114776079</v>
      </c>
      <c r="W83" s="264">
        <v>16.197266758166808</v>
      </c>
      <c r="DA83" s="70" t="s">
        <v>865</v>
      </c>
    </row>
    <row r="84" spans="1:105" ht="12" customHeight="1" x14ac:dyDescent="0.25">
      <c r="A84" s="60" t="s">
        <v>562</v>
      </c>
      <c r="B84" s="265">
        <v>4.1626209696886534</v>
      </c>
      <c r="C84" s="265">
        <v>4.332033547184607</v>
      </c>
      <c r="D84" s="265">
        <v>4.1581222203079911</v>
      </c>
      <c r="E84" s="265">
        <v>4.0839940622949156</v>
      </c>
      <c r="F84" s="265">
        <v>4.5954965093280924</v>
      </c>
      <c r="G84" s="265">
        <v>4.2871122097183214</v>
      </c>
      <c r="H84" s="265">
        <v>7.8207185950780236</v>
      </c>
      <c r="I84" s="265">
        <v>8.0423065737243267</v>
      </c>
      <c r="J84" s="265">
        <v>7.1668653216354716</v>
      </c>
      <c r="K84" s="265">
        <v>3.9357235966571231</v>
      </c>
      <c r="L84" s="265">
        <v>5.4186445524381117</v>
      </c>
      <c r="M84" s="265">
        <v>5.8728289938673246</v>
      </c>
      <c r="N84" s="265">
        <v>6.3266261739117224</v>
      </c>
      <c r="O84" s="265">
        <v>10.82933612677361</v>
      </c>
      <c r="P84" s="265">
        <v>11.28754760770002</v>
      </c>
      <c r="Q84" s="265">
        <v>11.939873941252481</v>
      </c>
      <c r="R84" s="265">
        <v>13.474285591829309</v>
      </c>
      <c r="S84" s="265">
        <v>14.853003956395041</v>
      </c>
      <c r="T84" s="265">
        <v>16.982010234149801</v>
      </c>
      <c r="U84" s="265">
        <v>17.086558900424599</v>
      </c>
      <c r="V84" s="265">
        <v>13.35049114776079</v>
      </c>
      <c r="W84" s="265">
        <v>16.197266758166808</v>
      </c>
      <c r="DA84" s="72" t="s">
        <v>866</v>
      </c>
    </row>
    <row r="85" spans="1:105" ht="12" customHeight="1" x14ac:dyDescent="0.25">
      <c r="A85" s="59" t="s">
        <v>33</v>
      </c>
      <c r="B85" s="233">
        <v>3.1653135100400943E-2</v>
      </c>
      <c r="C85" s="233">
        <v>6.8135149236173323E-2</v>
      </c>
      <c r="D85" s="233">
        <v>3.441658361914629E-2</v>
      </c>
      <c r="E85" s="233">
        <v>3.3256763374393039E-2</v>
      </c>
      <c r="F85" s="233">
        <v>3.3780485279171768E-2</v>
      </c>
      <c r="G85" s="233">
        <v>3.1247016299928682E-2</v>
      </c>
      <c r="H85" s="233">
        <v>5.3926575383510061E-2</v>
      </c>
      <c r="I85" s="233">
        <v>5.9184074029639558E-2</v>
      </c>
      <c r="J85" s="233">
        <v>5.4264713426368121E-2</v>
      </c>
      <c r="K85" s="233">
        <v>3.2137984511928362E-2</v>
      </c>
      <c r="L85" s="233">
        <v>4.2938675653362957E-2</v>
      </c>
      <c r="M85" s="233">
        <v>4.2790242143991901E-2</v>
      </c>
      <c r="N85" s="233">
        <v>0</v>
      </c>
      <c r="O85" s="233">
        <v>0</v>
      </c>
      <c r="P85" s="233">
        <v>0</v>
      </c>
      <c r="Q85" s="233">
        <v>0</v>
      </c>
      <c r="R85" s="233">
        <v>0</v>
      </c>
      <c r="S85" s="233">
        <v>5.2536714163971987E-2</v>
      </c>
      <c r="T85" s="233">
        <v>6.0302173915291787E-2</v>
      </c>
      <c r="U85" s="233">
        <v>5.926969477083812E-2</v>
      </c>
      <c r="V85" s="233">
        <v>4.4901852974628481E-2</v>
      </c>
      <c r="W85" s="233">
        <v>6.5663221996286963E-2</v>
      </c>
      <c r="DA85" s="71" t="s">
        <v>867</v>
      </c>
    </row>
    <row r="86" spans="1:105" ht="12" customHeight="1" x14ac:dyDescent="0.25">
      <c r="A86" s="59" t="s">
        <v>160</v>
      </c>
      <c r="B86" s="233">
        <v>0.20199735052012729</v>
      </c>
      <c r="C86" s="233">
        <v>0.14492213118590899</v>
      </c>
      <c r="D86" s="233">
        <v>0.14642566796176981</v>
      </c>
      <c r="E86" s="233">
        <v>0.1061305700061255</v>
      </c>
      <c r="F86" s="233">
        <v>0.14376806263675751</v>
      </c>
      <c r="G86" s="233">
        <v>0.1329972950537088</v>
      </c>
      <c r="H86" s="233">
        <v>0.22953639371356721</v>
      </c>
      <c r="I86" s="233">
        <v>0.25190861010656679</v>
      </c>
      <c r="J86" s="233">
        <v>0.2309649188320633</v>
      </c>
      <c r="K86" s="233">
        <v>0.14168229744419289</v>
      </c>
      <c r="L86" s="233">
        <v>0.23661583178755</v>
      </c>
      <c r="M86" s="233">
        <v>0.18863271363116449</v>
      </c>
      <c r="N86" s="233">
        <v>0.19853265318711669</v>
      </c>
      <c r="O86" s="233">
        <v>0.34869734115564999</v>
      </c>
      <c r="P86" s="233">
        <v>0.35403623466123579</v>
      </c>
      <c r="Q86" s="233">
        <v>0.26880074251219072</v>
      </c>
      <c r="R86" s="233">
        <v>0.39248305676898559</v>
      </c>
      <c r="S86" s="233">
        <v>0.42226957664277631</v>
      </c>
      <c r="T86" s="233">
        <v>0.48652505757481451</v>
      </c>
      <c r="U86" s="233">
        <v>0.55507152345264432</v>
      </c>
      <c r="V86" s="233">
        <v>0.22373729995198471</v>
      </c>
      <c r="W86" s="233">
        <v>0.14318573944565469</v>
      </c>
      <c r="DA86" s="71" t="s">
        <v>868</v>
      </c>
    </row>
    <row r="87" spans="1:105" ht="12" customHeight="1" x14ac:dyDescent="0.25">
      <c r="A87" s="59" t="s">
        <v>70</v>
      </c>
      <c r="B87" s="233">
        <v>0.48274548992596272</v>
      </c>
      <c r="C87" s="233">
        <v>0.48316864356521289</v>
      </c>
      <c r="D87" s="233">
        <v>0.37509914536681421</v>
      </c>
      <c r="E87" s="233">
        <v>0.28958818375736711</v>
      </c>
      <c r="F87" s="233">
        <v>0.36685765128744918</v>
      </c>
      <c r="G87" s="233">
        <v>0.3389221178129429</v>
      </c>
      <c r="H87" s="233">
        <v>0.58654947980020045</v>
      </c>
      <c r="I87" s="233">
        <v>0.25772250612078701</v>
      </c>
      <c r="J87" s="233">
        <v>0.23627190870802009</v>
      </c>
      <c r="K87" s="233">
        <v>0.141682809199385</v>
      </c>
      <c r="L87" s="233">
        <v>0.14225768550882331</v>
      </c>
      <c r="M87" s="233">
        <v>0.14176804224584169</v>
      </c>
      <c r="N87" s="233">
        <v>0.1492467999632357</v>
      </c>
      <c r="O87" s="233">
        <v>0.26351672330622011</v>
      </c>
      <c r="P87" s="233">
        <v>0.1783287652478252</v>
      </c>
      <c r="Q87" s="233">
        <v>0.27279322549193691</v>
      </c>
      <c r="R87" s="233">
        <v>0.5982248838506744</v>
      </c>
      <c r="S87" s="233">
        <v>1.1693187516912069</v>
      </c>
      <c r="T87" s="233">
        <v>0.73482810922072217</v>
      </c>
      <c r="U87" s="233">
        <v>0.82927601922950389</v>
      </c>
      <c r="V87" s="233">
        <v>0.78074201445234936</v>
      </c>
      <c r="W87" s="233">
        <v>0.70974903895581654</v>
      </c>
      <c r="DA87" s="71" t="s">
        <v>869</v>
      </c>
    </row>
    <row r="88" spans="1:105" ht="12" customHeight="1" x14ac:dyDescent="0.25">
      <c r="A88" s="59" t="s">
        <v>162</v>
      </c>
      <c r="B88" s="233">
        <v>3.4462249941421632</v>
      </c>
      <c r="C88" s="233">
        <v>3.6358076231973122</v>
      </c>
      <c r="D88" s="233">
        <v>3.602180823360261</v>
      </c>
      <c r="E88" s="233">
        <v>3.6550185451570298</v>
      </c>
      <c r="F88" s="233">
        <v>4.0510903101247129</v>
      </c>
      <c r="G88" s="233">
        <v>3.7839457805517411</v>
      </c>
      <c r="H88" s="233">
        <v>6.9507061461807469</v>
      </c>
      <c r="I88" s="233">
        <v>7.4734913834673344</v>
      </c>
      <c r="J88" s="233">
        <v>6.6453637806690198</v>
      </c>
      <c r="K88" s="233">
        <v>3.6202205055016159</v>
      </c>
      <c r="L88" s="233">
        <v>4.9968323594883746</v>
      </c>
      <c r="M88" s="233">
        <v>5.4996379958463271</v>
      </c>
      <c r="N88" s="233">
        <v>5.9788467207613696</v>
      </c>
      <c r="O88" s="233">
        <v>10.21712206231174</v>
      </c>
      <c r="P88" s="233">
        <v>10.75518260779096</v>
      </c>
      <c r="Q88" s="233">
        <v>11.39827997324835</v>
      </c>
      <c r="R88" s="233">
        <v>12.48357765120965</v>
      </c>
      <c r="S88" s="233">
        <v>13.208878913897079</v>
      </c>
      <c r="T88" s="233">
        <v>15.70035489343898</v>
      </c>
      <c r="U88" s="233">
        <v>15.642941662971619</v>
      </c>
      <c r="V88" s="233">
        <v>12.301109980381829</v>
      </c>
      <c r="W88" s="233">
        <v>15.278668757769051</v>
      </c>
      <c r="DA88" s="71" t="s">
        <v>870</v>
      </c>
    </row>
    <row r="89" spans="1:105" ht="12" customHeight="1" x14ac:dyDescent="0.25">
      <c r="A89" s="60" t="s">
        <v>568</v>
      </c>
      <c r="B89" s="265">
        <v>0</v>
      </c>
      <c r="C89" s="265">
        <v>0</v>
      </c>
      <c r="D89" s="265">
        <v>0</v>
      </c>
      <c r="E89" s="265">
        <v>0</v>
      </c>
      <c r="F89" s="265">
        <v>0</v>
      </c>
      <c r="G89" s="265">
        <v>0</v>
      </c>
      <c r="H89" s="265">
        <v>0</v>
      </c>
      <c r="I89" s="265">
        <v>0</v>
      </c>
      <c r="J89" s="265">
        <v>0</v>
      </c>
      <c r="K89" s="265">
        <v>0</v>
      </c>
      <c r="L89" s="265">
        <v>0</v>
      </c>
      <c r="M89" s="265">
        <v>0</v>
      </c>
      <c r="N89" s="265">
        <v>0</v>
      </c>
      <c r="O89" s="265">
        <v>0</v>
      </c>
      <c r="P89" s="265">
        <v>0</v>
      </c>
      <c r="Q89" s="265">
        <v>0</v>
      </c>
      <c r="R89" s="265">
        <v>0</v>
      </c>
      <c r="S89" s="265">
        <v>0</v>
      </c>
      <c r="T89" s="265">
        <v>0</v>
      </c>
      <c r="U89" s="265">
        <v>0</v>
      </c>
      <c r="V89" s="265">
        <v>0</v>
      </c>
      <c r="W89" s="265">
        <v>0</v>
      </c>
      <c r="DA89" s="72" t="s">
        <v>871</v>
      </c>
    </row>
    <row r="90" spans="1:105" ht="12" customHeight="1" x14ac:dyDescent="0.25">
      <c r="A90" s="57" t="s">
        <v>519</v>
      </c>
      <c r="B90" s="297">
        <v>7.9836165323063106</v>
      </c>
      <c r="C90" s="297">
        <v>8.3085380335254051</v>
      </c>
      <c r="D90" s="297">
        <v>7.9749882449384026</v>
      </c>
      <c r="E90" s="297">
        <v>7.8328156108859517</v>
      </c>
      <c r="F90" s="297">
        <v>8.8138416092137852</v>
      </c>
      <c r="G90" s="297">
        <v>8.2223820430903736</v>
      </c>
      <c r="H90" s="297">
        <v>14.9995924982933</v>
      </c>
      <c r="I90" s="297">
        <v>15.42458277787027</v>
      </c>
      <c r="J90" s="297">
        <v>13.74554754883229</v>
      </c>
      <c r="K90" s="297">
        <v>7.5484432048133474</v>
      </c>
      <c r="L90" s="297">
        <v>10.392582112700049</v>
      </c>
      <c r="M90" s="297">
        <v>11.26367617620345</v>
      </c>
      <c r="N90" s="297">
        <v>12.13402749939573</v>
      </c>
      <c r="O90" s="297">
        <v>20.769910968396051</v>
      </c>
      <c r="P90" s="297">
        <v>21.648728612629061</v>
      </c>
      <c r="Q90" s="297">
        <v>22.899844997938011</v>
      </c>
      <c r="R90" s="297">
        <v>25.842739465176731</v>
      </c>
      <c r="S90" s="297">
        <v>28.487025074866661</v>
      </c>
      <c r="T90" s="297">
        <v>32.570310543381993</v>
      </c>
      <c r="U90" s="297">
        <v>32.770827589392177</v>
      </c>
      <c r="V90" s="297">
        <v>25.6053103604204</v>
      </c>
      <c r="W90" s="297">
        <v>31.065227319591401</v>
      </c>
      <c r="DA90" s="70" t="s">
        <v>872</v>
      </c>
    </row>
    <row r="91" spans="1:105" ht="12" customHeight="1" x14ac:dyDescent="0.25">
      <c r="A91" s="60" t="s">
        <v>521</v>
      </c>
      <c r="B91" s="265">
        <v>7.9836165323063106</v>
      </c>
      <c r="C91" s="265">
        <v>8.3085380335254051</v>
      </c>
      <c r="D91" s="265">
        <v>7.9749882449384026</v>
      </c>
      <c r="E91" s="265">
        <v>7.8328156108859517</v>
      </c>
      <c r="F91" s="265">
        <v>8.8138416092137852</v>
      </c>
      <c r="G91" s="265">
        <v>8.2223820430903736</v>
      </c>
      <c r="H91" s="265">
        <v>14.9995924982933</v>
      </c>
      <c r="I91" s="265">
        <v>15.42458277787027</v>
      </c>
      <c r="J91" s="265">
        <v>13.74554754883229</v>
      </c>
      <c r="K91" s="265">
        <v>7.5484432048133474</v>
      </c>
      <c r="L91" s="265">
        <v>10.392582112700049</v>
      </c>
      <c r="M91" s="265">
        <v>11.26367617620345</v>
      </c>
      <c r="N91" s="265">
        <v>12.13402749939573</v>
      </c>
      <c r="O91" s="265">
        <v>20.769910968396051</v>
      </c>
      <c r="P91" s="265">
        <v>21.648728612629061</v>
      </c>
      <c r="Q91" s="265">
        <v>22.899844997938011</v>
      </c>
      <c r="R91" s="265">
        <v>25.842739465176731</v>
      </c>
      <c r="S91" s="265">
        <v>28.487025074866661</v>
      </c>
      <c r="T91" s="265">
        <v>32.570310543381993</v>
      </c>
      <c r="U91" s="265">
        <v>32.770827589392177</v>
      </c>
      <c r="V91" s="265">
        <v>25.6053103604204</v>
      </c>
      <c r="W91" s="265">
        <v>31.065227319591401</v>
      </c>
      <c r="DA91" s="72" t="s">
        <v>873</v>
      </c>
    </row>
    <row r="92" spans="1:105" ht="12" customHeight="1" x14ac:dyDescent="0.25">
      <c r="A92" s="59" t="s">
        <v>33</v>
      </c>
      <c r="B92" s="300">
        <v>6.0708504215743558E-2</v>
      </c>
      <c r="C92" s="300">
        <v>0.13067846143910561</v>
      </c>
      <c r="D92" s="300">
        <v>6.6008605628071496E-2</v>
      </c>
      <c r="E92" s="300">
        <v>6.3784151336426453E-2</v>
      </c>
      <c r="F92" s="300">
        <v>6.4788613401978182E-2</v>
      </c>
      <c r="G92" s="300">
        <v>5.9929596697345773E-2</v>
      </c>
      <c r="H92" s="300">
        <v>0.1034274083317884</v>
      </c>
      <c r="I92" s="300">
        <v>0.1135109238417189</v>
      </c>
      <c r="J92" s="300">
        <v>0.1040759335011039</v>
      </c>
      <c r="K92" s="300">
        <v>6.1638411551947353E-2</v>
      </c>
      <c r="L92" s="300">
        <v>8.235338343744697E-2</v>
      </c>
      <c r="M92" s="300">
        <v>8.2068698324871917E-2</v>
      </c>
      <c r="N92" s="300">
        <v>0</v>
      </c>
      <c r="O92" s="300">
        <v>0</v>
      </c>
      <c r="P92" s="300">
        <v>0</v>
      </c>
      <c r="Q92" s="300">
        <v>0</v>
      </c>
      <c r="R92" s="300">
        <v>0</v>
      </c>
      <c r="S92" s="300">
        <v>0.1007617515038631</v>
      </c>
      <c r="T92" s="300">
        <v>0.11565536139605399</v>
      </c>
      <c r="U92" s="300">
        <v>0.1136751384483138</v>
      </c>
      <c r="V92" s="300">
        <v>8.6118620539751889E-2</v>
      </c>
      <c r="W92" s="300">
        <v>0.1259374774958831</v>
      </c>
      <c r="DA92" s="71" t="s">
        <v>874</v>
      </c>
    </row>
    <row r="93" spans="1:105" ht="12" customHeight="1" x14ac:dyDescent="0.25">
      <c r="A93" s="59" t="s">
        <v>160</v>
      </c>
      <c r="B93" s="300">
        <v>0.38741682195849358</v>
      </c>
      <c r="C93" s="300">
        <v>0.27795053425664779</v>
      </c>
      <c r="D93" s="300">
        <v>0.2808342128687773</v>
      </c>
      <c r="E93" s="300">
        <v>0.2035510269740872</v>
      </c>
      <c r="F93" s="300">
        <v>0.27573711131578621</v>
      </c>
      <c r="G93" s="300">
        <v>0.25507953072706202</v>
      </c>
      <c r="H93" s="300">
        <v>0.44023478499765289</v>
      </c>
      <c r="I93" s="300">
        <v>0.48314313479939941</v>
      </c>
      <c r="J93" s="300">
        <v>0.44297459648562831</v>
      </c>
      <c r="K93" s="300">
        <v>0.27173675923109619</v>
      </c>
      <c r="L93" s="300">
        <v>0.45381265318657787</v>
      </c>
      <c r="M93" s="300">
        <v>0.36178438105360489</v>
      </c>
      <c r="N93" s="300">
        <v>0.38077177425689368</v>
      </c>
      <c r="O93" s="300">
        <v>0.66877716657198349</v>
      </c>
      <c r="P93" s="300">
        <v>0.67901679174222995</v>
      </c>
      <c r="Q93" s="300">
        <v>0.51554106593977234</v>
      </c>
      <c r="R93" s="300">
        <v>0.75275511354216762</v>
      </c>
      <c r="S93" s="300">
        <v>0.80988358001459126</v>
      </c>
      <c r="T93" s="300">
        <v>0.93312110838813478</v>
      </c>
      <c r="U93" s="300">
        <v>1.064588446442299</v>
      </c>
      <c r="V93" s="300">
        <v>0.42911252785137521</v>
      </c>
      <c r="W93" s="300">
        <v>0.27462025607254231</v>
      </c>
      <c r="DA93" s="71" t="s">
        <v>875</v>
      </c>
    </row>
    <row r="94" spans="1:105" ht="12" customHeight="1" x14ac:dyDescent="0.25">
      <c r="A94" s="59" t="s">
        <v>70</v>
      </c>
      <c r="B94" s="300">
        <v>0.92587216139390438</v>
      </c>
      <c r="C94" s="300">
        <v>0.92668374054430636</v>
      </c>
      <c r="D94" s="300">
        <v>0.71941398460510131</v>
      </c>
      <c r="E94" s="300">
        <v>0.55540992760116681</v>
      </c>
      <c r="F94" s="300">
        <v>0.70360737409166707</v>
      </c>
      <c r="G94" s="300">
        <v>0.65002897036240659</v>
      </c>
      <c r="H94" s="300">
        <v>1.1249609700348959</v>
      </c>
      <c r="I94" s="300">
        <v>0.49429378163326398</v>
      </c>
      <c r="J94" s="300">
        <v>0.45315303272063318</v>
      </c>
      <c r="K94" s="300">
        <v>0.27173774074184209</v>
      </c>
      <c r="L94" s="300">
        <v>0.27284031338573228</v>
      </c>
      <c r="M94" s="300">
        <v>0.27190121177697729</v>
      </c>
      <c r="N94" s="300">
        <v>0.28624494717553461</v>
      </c>
      <c r="O94" s="300">
        <v>0.50540668584679782</v>
      </c>
      <c r="P94" s="300">
        <v>0.34202212711305202</v>
      </c>
      <c r="Q94" s="300">
        <v>0.52319836968040978</v>
      </c>
      <c r="R94" s="300">
        <v>1.1473535802382919</v>
      </c>
      <c r="S94" s="300">
        <v>2.2426717651009058</v>
      </c>
      <c r="T94" s="300">
        <v>1.4093490336730661</v>
      </c>
      <c r="U94" s="300">
        <v>1.5904935340440149</v>
      </c>
      <c r="V94" s="300">
        <v>1.4974086998159051</v>
      </c>
      <c r="W94" s="300">
        <v>1.3612491270421849</v>
      </c>
      <c r="DA94" s="71" t="s">
        <v>876</v>
      </c>
    </row>
    <row r="95" spans="1:105" ht="12" customHeight="1" x14ac:dyDescent="0.25">
      <c r="A95" s="59" t="s">
        <v>162</v>
      </c>
      <c r="B95" s="300">
        <v>6.6096190447381691</v>
      </c>
      <c r="C95" s="300">
        <v>6.9732252972853459</v>
      </c>
      <c r="D95" s="300">
        <v>6.9087314418364523</v>
      </c>
      <c r="E95" s="300">
        <v>7.0100705049742711</v>
      </c>
      <c r="F95" s="300">
        <v>7.7697085104043531</v>
      </c>
      <c r="G95" s="300">
        <v>7.2573439453035586</v>
      </c>
      <c r="H95" s="300">
        <v>13.330969334928961</v>
      </c>
      <c r="I95" s="300">
        <v>14.333634937595891</v>
      </c>
      <c r="J95" s="300">
        <v>12.74534398612492</v>
      </c>
      <c r="K95" s="300">
        <v>6.9433302932884606</v>
      </c>
      <c r="L95" s="300">
        <v>9.5835757626902947</v>
      </c>
      <c r="M95" s="300">
        <v>10.547921885048</v>
      </c>
      <c r="N95" s="300">
        <v>11.467010777963299</v>
      </c>
      <c r="O95" s="300">
        <v>19.595727115977269</v>
      </c>
      <c r="P95" s="300">
        <v>20.627689693773771</v>
      </c>
      <c r="Q95" s="300">
        <v>21.861105562317821</v>
      </c>
      <c r="R95" s="300">
        <v>23.942630771396271</v>
      </c>
      <c r="S95" s="300">
        <v>25.3337079782473</v>
      </c>
      <c r="T95" s="300">
        <v>30.112185039924739</v>
      </c>
      <c r="U95" s="300">
        <v>30.00207047045755</v>
      </c>
      <c r="V95" s="300">
        <v>23.59267051221337</v>
      </c>
      <c r="W95" s="300">
        <v>29.303420458980789</v>
      </c>
      <c r="DA95" s="71" t="s">
        <v>877</v>
      </c>
    </row>
    <row r="96" spans="1:105" ht="12" customHeight="1" x14ac:dyDescent="0.25">
      <c r="A96" s="60" t="s">
        <v>527</v>
      </c>
      <c r="B96" s="265">
        <v>0</v>
      </c>
      <c r="C96" s="265">
        <v>0</v>
      </c>
      <c r="D96" s="265">
        <v>0</v>
      </c>
      <c r="E96" s="265">
        <v>0</v>
      </c>
      <c r="F96" s="265">
        <v>0</v>
      </c>
      <c r="G96" s="265">
        <v>0</v>
      </c>
      <c r="H96" s="265">
        <v>0</v>
      </c>
      <c r="I96" s="265">
        <v>0</v>
      </c>
      <c r="J96" s="265">
        <v>0</v>
      </c>
      <c r="K96" s="265">
        <v>0</v>
      </c>
      <c r="L96" s="265">
        <v>0</v>
      </c>
      <c r="M96" s="265">
        <v>0</v>
      </c>
      <c r="N96" s="265">
        <v>0</v>
      </c>
      <c r="O96" s="265">
        <v>0</v>
      </c>
      <c r="P96" s="265">
        <v>0</v>
      </c>
      <c r="Q96" s="265">
        <v>0</v>
      </c>
      <c r="R96" s="265">
        <v>0</v>
      </c>
      <c r="S96" s="265">
        <v>0</v>
      </c>
      <c r="T96" s="265">
        <v>0</v>
      </c>
      <c r="U96" s="265">
        <v>0</v>
      </c>
      <c r="V96" s="265">
        <v>0</v>
      </c>
      <c r="W96" s="265">
        <v>0</v>
      </c>
      <c r="DA96" s="72" t="s">
        <v>878</v>
      </c>
    </row>
    <row r="97" spans="1:105" ht="12" customHeight="1" x14ac:dyDescent="0.25">
      <c r="A97" s="57" t="s">
        <v>529</v>
      </c>
      <c r="B97" s="297">
        <f t="shared" ref="B97:W97" si="2">B98+B102+B113</f>
        <v>36.121456669373707</v>
      </c>
      <c r="C97" s="297">
        <f t="shared" si="2"/>
        <v>41.630821920328486</v>
      </c>
      <c r="D97" s="297">
        <f t="shared" si="2"/>
        <v>45.025119573630747</v>
      </c>
      <c r="E97" s="297">
        <f t="shared" si="2"/>
        <v>41.387608120245829</v>
      </c>
      <c r="F97" s="297">
        <f t="shared" si="2"/>
        <v>32.819879652450197</v>
      </c>
      <c r="G97" s="297">
        <f t="shared" si="2"/>
        <v>18.530080655102413</v>
      </c>
      <c r="H97" s="297">
        <f t="shared" si="2"/>
        <v>31.949941472191927</v>
      </c>
      <c r="I97" s="297">
        <f t="shared" si="2"/>
        <v>34.606095973524191</v>
      </c>
      <c r="J97" s="297">
        <f t="shared" si="2"/>
        <v>37.482063143262785</v>
      </c>
      <c r="K97" s="297">
        <f t="shared" si="2"/>
        <v>20.930715973521504</v>
      </c>
      <c r="L97" s="297">
        <f t="shared" si="2"/>
        <v>24.702050704455392</v>
      </c>
      <c r="M97" s="297">
        <f t="shared" si="2"/>
        <v>25.48077082944647</v>
      </c>
      <c r="N97" s="297">
        <f t="shared" si="2"/>
        <v>26.081656599442102</v>
      </c>
      <c r="O97" s="297">
        <f t="shared" si="2"/>
        <v>48.746604516855378</v>
      </c>
      <c r="P97" s="297">
        <f t="shared" si="2"/>
        <v>57.826464551810346</v>
      </c>
      <c r="Q97" s="297">
        <f t="shared" si="2"/>
        <v>60.652522363283424</v>
      </c>
      <c r="R97" s="297">
        <f t="shared" si="2"/>
        <v>61.782977217137855</v>
      </c>
      <c r="S97" s="297">
        <f t="shared" si="2"/>
        <v>69.913162339253276</v>
      </c>
      <c r="T97" s="297">
        <f t="shared" si="2"/>
        <v>81.683691674757128</v>
      </c>
      <c r="U97" s="297">
        <f t="shared" si="2"/>
        <v>77.020171966636923</v>
      </c>
      <c r="V97" s="297">
        <f t="shared" si="2"/>
        <v>63.483466052258748</v>
      </c>
      <c r="W97" s="297">
        <f t="shared" si="2"/>
        <v>69.817730034762619</v>
      </c>
      <c r="DA97" s="70"/>
    </row>
    <row r="98" spans="1:105" ht="12" customHeight="1" x14ac:dyDescent="0.25">
      <c r="A98" s="60" t="s">
        <v>530</v>
      </c>
      <c r="B98" s="265">
        <v>2.025346159690415</v>
      </c>
      <c r="C98" s="265">
        <v>2.175239308362845</v>
      </c>
      <c r="D98" s="265">
        <v>2.190981648068322</v>
      </c>
      <c r="E98" s="265">
        <v>2.1895562199741052</v>
      </c>
      <c r="F98" s="265">
        <v>2.289277809165005</v>
      </c>
      <c r="G98" s="265">
        <v>2.189701974163925</v>
      </c>
      <c r="H98" s="265">
        <v>3.8525978100975791</v>
      </c>
      <c r="I98" s="265">
        <v>4.0729435500981381</v>
      </c>
      <c r="J98" s="265">
        <v>3.7322461604662269</v>
      </c>
      <c r="K98" s="265">
        <v>2.0766904218618452</v>
      </c>
      <c r="L98" s="265">
        <v>2.895481597599519</v>
      </c>
      <c r="M98" s="265">
        <v>3.061845150841068</v>
      </c>
      <c r="N98" s="265">
        <v>3.304386437753521</v>
      </c>
      <c r="O98" s="265">
        <v>5.7335304361401844</v>
      </c>
      <c r="P98" s="265">
        <v>5.923419045218143</v>
      </c>
      <c r="Q98" s="265">
        <v>6.2289442450358399</v>
      </c>
      <c r="R98" s="265">
        <v>6.8767743679527342</v>
      </c>
      <c r="S98" s="265">
        <v>7.2358644554261389</v>
      </c>
      <c r="T98" s="265">
        <v>8.2162383866016402</v>
      </c>
      <c r="U98" s="265">
        <v>8.0123596250949447</v>
      </c>
      <c r="V98" s="265">
        <v>6.4263857990661952</v>
      </c>
      <c r="W98" s="265">
        <v>7.7018765223268053</v>
      </c>
      <c r="DA98" s="72" t="s">
        <v>879</v>
      </c>
    </row>
    <row r="99" spans="1:105" ht="12" customHeight="1" x14ac:dyDescent="0.25">
      <c r="A99" s="59" t="s">
        <v>33</v>
      </c>
      <c r="B99" s="233">
        <v>1.7421392645028629E-2</v>
      </c>
      <c r="C99" s="233">
        <v>3.8507523285714447E-2</v>
      </c>
      <c r="D99" s="233">
        <v>1.9932763190964899E-2</v>
      </c>
      <c r="E99" s="233">
        <v>1.9190765414551499E-2</v>
      </c>
      <c r="F99" s="233">
        <v>1.828789781501124E-2</v>
      </c>
      <c r="G99" s="233">
        <v>1.7329878168471421E-2</v>
      </c>
      <c r="H99" s="233">
        <v>2.8718903707933851E-2</v>
      </c>
      <c r="I99" s="233">
        <v>3.096548132747683E-2</v>
      </c>
      <c r="J99" s="233">
        <v>2.922250033548212E-2</v>
      </c>
      <c r="K99" s="233">
        <v>1.759091384428333E-2</v>
      </c>
      <c r="L99" s="233">
        <v>2.356312156692985E-2</v>
      </c>
      <c r="M99" s="233">
        <v>2.2860879777387131E-2</v>
      </c>
      <c r="N99" s="233">
        <v>0</v>
      </c>
      <c r="O99" s="233">
        <v>0</v>
      </c>
      <c r="P99" s="233">
        <v>0</v>
      </c>
      <c r="Q99" s="233">
        <v>0</v>
      </c>
      <c r="R99" s="233">
        <v>0</v>
      </c>
      <c r="S99" s="233">
        <v>2.7781152294653048E-2</v>
      </c>
      <c r="T99" s="233">
        <v>3.049495182048444E-2</v>
      </c>
      <c r="U99" s="233">
        <v>2.921091506151207E-2</v>
      </c>
      <c r="V99" s="233">
        <v>2.295643510841975E-2</v>
      </c>
      <c r="W99" s="233">
        <v>3.2654040307971283E-2</v>
      </c>
      <c r="DA99" s="71" t="s">
        <v>880</v>
      </c>
    </row>
    <row r="100" spans="1:105" ht="12" customHeight="1" x14ac:dyDescent="0.25">
      <c r="A100" s="59" t="s">
        <v>160</v>
      </c>
      <c r="B100" s="233">
        <v>0.111176196149431</v>
      </c>
      <c r="C100" s="233">
        <v>8.1904749660311707E-2</v>
      </c>
      <c r="D100" s="233">
        <v>8.4804122246960295E-2</v>
      </c>
      <c r="E100" s="233">
        <v>6.1242486208637571E-2</v>
      </c>
      <c r="F100" s="233">
        <v>7.783238212342275E-2</v>
      </c>
      <c r="G100" s="233">
        <v>7.3761504071103212E-2</v>
      </c>
      <c r="H100" s="233">
        <v>0.12224090889595179</v>
      </c>
      <c r="I100" s="233">
        <v>0.1318001758138353</v>
      </c>
      <c r="J100" s="233">
        <v>0.12437866141526389</v>
      </c>
      <c r="K100" s="233">
        <v>7.7550634411310618E-2</v>
      </c>
      <c r="L100" s="233">
        <v>0.12984582137743689</v>
      </c>
      <c r="M100" s="233">
        <v>0.1007778776734459</v>
      </c>
      <c r="N100" s="233">
        <v>0.10619852965634009</v>
      </c>
      <c r="O100" s="233">
        <v>0.18922023386666789</v>
      </c>
      <c r="P100" s="233">
        <v>0.18877159634986351</v>
      </c>
      <c r="Q100" s="233">
        <v>0.14351017867484819</v>
      </c>
      <c r="R100" s="233">
        <v>0.20961515216934751</v>
      </c>
      <c r="S100" s="233">
        <v>0.2232940450272104</v>
      </c>
      <c r="T100" s="233">
        <v>0.24603687109263661</v>
      </c>
      <c r="U100" s="233">
        <v>0.27356555803653287</v>
      </c>
      <c r="V100" s="233">
        <v>0.1143875022392275</v>
      </c>
      <c r="W100" s="233">
        <v>7.1205657676217476E-2</v>
      </c>
      <c r="DA100" s="71" t="s">
        <v>881</v>
      </c>
    </row>
    <row r="101" spans="1:105" ht="12" customHeight="1" x14ac:dyDescent="0.25">
      <c r="A101" s="59" t="s">
        <v>162</v>
      </c>
      <c r="B101" s="233">
        <v>1.8967485708959551</v>
      </c>
      <c r="C101" s="233">
        <v>2.0548270354168192</v>
      </c>
      <c r="D101" s="233">
        <v>2.0862447626303959</v>
      </c>
      <c r="E101" s="233">
        <v>2.1091229683509161</v>
      </c>
      <c r="F101" s="233">
        <v>2.1931575292265699</v>
      </c>
      <c r="G101" s="233">
        <v>2.0986105919243498</v>
      </c>
      <c r="H101" s="233">
        <v>3.7016379974936928</v>
      </c>
      <c r="I101" s="233">
        <v>3.9101778929568258</v>
      </c>
      <c r="J101" s="233">
        <v>3.5786449987154811</v>
      </c>
      <c r="K101" s="233">
        <v>1.981548873606251</v>
      </c>
      <c r="L101" s="233">
        <v>2.7420726546551522</v>
      </c>
      <c r="M101" s="233">
        <v>2.9382063933902351</v>
      </c>
      <c r="N101" s="233">
        <v>3.1981879080971809</v>
      </c>
      <c r="O101" s="233">
        <v>5.5443102022735156</v>
      </c>
      <c r="P101" s="233">
        <v>5.7346474488682793</v>
      </c>
      <c r="Q101" s="233">
        <v>6.0854340663609916</v>
      </c>
      <c r="R101" s="233">
        <v>6.6671592157833874</v>
      </c>
      <c r="S101" s="233">
        <v>6.9847892581042759</v>
      </c>
      <c r="T101" s="233">
        <v>7.9397065636885191</v>
      </c>
      <c r="U101" s="233">
        <v>7.7095831519968998</v>
      </c>
      <c r="V101" s="233">
        <v>6.2890418617185482</v>
      </c>
      <c r="W101" s="233">
        <v>7.5980168243426167</v>
      </c>
      <c r="DA101" s="71" t="s">
        <v>882</v>
      </c>
    </row>
    <row r="102" spans="1:105" ht="12" customHeight="1" x14ac:dyDescent="0.25">
      <c r="A102" s="60" t="s">
        <v>535</v>
      </c>
      <c r="B102" s="265">
        <v>34.096110509683292</v>
      </c>
      <c r="C102" s="265">
        <v>39.455582611965639</v>
      </c>
      <c r="D102" s="265">
        <v>42.834137925562423</v>
      </c>
      <c r="E102" s="265">
        <v>39.198051900271722</v>
      </c>
      <c r="F102" s="265">
        <v>30.53060184328519</v>
      </c>
      <c r="G102" s="265">
        <v>16.340378680938489</v>
      </c>
      <c r="H102" s="265">
        <v>28.09734366209435</v>
      </c>
      <c r="I102" s="265">
        <v>30.533152423426049</v>
      </c>
      <c r="J102" s="265">
        <v>33.74981698279656</v>
      </c>
      <c r="K102" s="265">
        <v>18.85402555165966</v>
      </c>
      <c r="L102" s="265">
        <v>21.806569106855871</v>
      </c>
      <c r="M102" s="265">
        <v>22.418925678605401</v>
      </c>
      <c r="N102" s="265">
        <v>22.77727016168858</v>
      </c>
      <c r="O102" s="265">
        <v>43.013074080715192</v>
      </c>
      <c r="P102" s="265">
        <v>51.903045506592207</v>
      </c>
      <c r="Q102" s="265">
        <v>54.423578118247583</v>
      </c>
      <c r="R102" s="265">
        <v>54.906202849185121</v>
      </c>
      <c r="S102" s="265">
        <v>62.677297883827137</v>
      </c>
      <c r="T102" s="265">
        <v>73.467453288155482</v>
      </c>
      <c r="U102" s="265">
        <v>69.007812341541978</v>
      </c>
      <c r="V102" s="265">
        <v>57.057080253192552</v>
      </c>
      <c r="W102" s="265">
        <v>62.115853512435812</v>
      </c>
      <c r="DA102" s="72" t="s">
        <v>883</v>
      </c>
    </row>
    <row r="103" spans="1:105" ht="12" customHeight="1" x14ac:dyDescent="0.25">
      <c r="A103" s="64" t="s">
        <v>30</v>
      </c>
      <c r="B103" s="232">
        <v>2.178219600199681</v>
      </c>
      <c r="C103" s="232">
        <v>2.4503797133612299</v>
      </c>
      <c r="D103" s="232">
        <v>1.6480941232339901</v>
      </c>
      <c r="E103" s="232">
        <v>1.291130025527593</v>
      </c>
      <c r="F103" s="232">
        <v>0.9687526871009764</v>
      </c>
      <c r="G103" s="232">
        <v>8.2227086897823848E-2</v>
      </c>
      <c r="H103" s="232">
        <v>0.17077935714414641</v>
      </c>
      <c r="I103" s="232">
        <v>1.0831439109358501</v>
      </c>
      <c r="J103" s="232">
        <v>0.9543037582904047</v>
      </c>
      <c r="K103" s="232">
        <v>7.7805747438268805E-2</v>
      </c>
      <c r="L103" s="232">
        <v>0.13551681477314631</v>
      </c>
      <c r="M103" s="232">
        <v>0.3666639123479849</v>
      </c>
      <c r="N103" s="232">
        <v>0.35753318581950672</v>
      </c>
      <c r="O103" s="232">
        <v>0.34777927079818</v>
      </c>
      <c r="P103" s="232">
        <v>0.44316498842494861</v>
      </c>
      <c r="Q103" s="232">
        <v>0.5524263164265546</v>
      </c>
      <c r="R103" s="232">
        <v>0.47322236025783271</v>
      </c>
      <c r="S103" s="232">
        <v>0.84742643721027366</v>
      </c>
      <c r="T103" s="232">
        <v>2.2772891759307381</v>
      </c>
      <c r="U103" s="232">
        <v>4.3813266934045609</v>
      </c>
      <c r="V103" s="232">
        <v>2.1226932386881541</v>
      </c>
      <c r="W103" s="232">
        <v>2.9383810920855731</v>
      </c>
      <c r="DA103" s="73" t="s">
        <v>884</v>
      </c>
    </row>
    <row r="104" spans="1:105" ht="12" customHeight="1" x14ac:dyDescent="0.25">
      <c r="A104" s="64" t="s">
        <v>32</v>
      </c>
      <c r="B104" s="232">
        <v>0</v>
      </c>
      <c r="C104" s="232">
        <v>0</v>
      </c>
      <c r="D104" s="232">
        <v>0</v>
      </c>
      <c r="E104" s="232">
        <v>0</v>
      </c>
      <c r="F104" s="232">
        <v>0</v>
      </c>
      <c r="G104" s="232">
        <v>0</v>
      </c>
      <c r="H104" s="232">
        <v>0</v>
      </c>
      <c r="I104" s="232">
        <v>0</v>
      </c>
      <c r="J104" s="232">
        <v>0</v>
      </c>
      <c r="K104" s="232">
        <v>0</v>
      </c>
      <c r="L104" s="232">
        <v>0</v>
      </c>
      <c r="M104" s="232">
        <v>0</v>
      </c>
      <c r="N104" s="232">
        <v>0</v>
      </c>
      <c r="O104" s="232">
        <v>0</v>
      </c>
      <c r="P104" s="232">
        <v>0</v>
      </c>
      <c r="Q104" s="232">
        <v>0</v>
      </c>
      <c r="R104" s="232">
        <v>0</v>
      </c>
      <c r="S104" s="232">
        <v>0</v>
      </c>
      <c r="T104" s="232">
        <v>0</v>
      </c>
      <c r="U104" s="232">
        <v>0</v>
      </c>
      <c r="V104" s="232">
        <v>0</v>
      </c>
      <c r="W104" s="232">
        <v>0</v>
      </c>
      <c r="DA104" s="73" t="s">
        <v>885</v>
      </c>
    </row>
    <row r="105" spans="1:105" ht="12" customHeight="1" x14ac:dyDescent="0.25">
      <c r="A105" s="64" t="s">
        <v>33</v>
      </c>
      <c r="B105" s="232">
        <v>1.1729496471363159E-2</v>
      </c>
      <c r="C105" s="232">
        <v>2.1599734865743729E-2</v>
      </c>
      <c r="D105" s="232">
        <v>1.068247637385554E-2</v>
      </c>
      <c r="E105" s="232">
        <v>1.058892790956285E-2</v>
      </c>
      <c r="F105" s="232">
        <v>1.481391158283504E-2</v>
      </c>
      <c r="G105" s="232">
        <v>1.386049791514671E-2</v>
      </c>
      <c r="H105" s="232">
        <v>2.74035154779858E-2</v>
      </c>
      <c r="I105" s="232">
        <v>2.9218010870426511E-2</v>
      </c>
      <c r="J105" s="232">
        <v>2.2236448420329829E-2</v>
      </c>
      <c r="K105" s="232">
        <v>1.200805568696719E-2</v>
      </c>
      <c r="L105" s="232">
        <v>1.378825819473152E-2</v>
      </c>
      <c r="M105" s="232">
        <v>1.494415025679601E-2</v>
      </c>
      <c r="N105" s="232">
        <v>0</v>
      </c>
      <c r="O105" s="232">
        <v>0</v>
      </c>
      <c r="P105" s="232">
        <v>0</v>
      </c>
      <c r="Q105" s="232">
        <v>0</v>
      </c>
      <c r="R105" s="232">
        <v>0</v>
      </c>
      <c r="S105" s="232">
        <v>2.0890088664015882E-2</v>
      </c>
      <c r="T105" s="232">
        <v>2.621282332377432E-2</v>
      </c>
      <c r="U105" s="232">
        <v>2.8254803264330951E-2</v>
      </c>
      <c r="V105" s="232">
        <v>1.87762278469728E-2</v>
      </c>
      <c r="W105" s="232">
        <v>3.0292952335188941E-2</v>
      </c>
      <c r="DA105" s="73" t="s">
        <v>886</v>
      </c>
    </row>
    <row r="106" spans="1:105" ht="12" customHeight="1" x14ac:dyDescent="0.25">
      <c r="A106" s="64" t="s">
        <v>160</v>
      </c>
      <c r="B106" s="232">
        <v>7.4852844833070836E-2</v>
      </c>
      <c r="C106" s="232">
        <v>4.5942214039098067E-2</v>
      </c>
      <c r="D106" s="232">
        <v>4.5448692869603943E-2</v>
      </c>
      <c r="E106" s="232">
        <v>3.3791891957260761E-2</v>
      </c>
      <c r="F106" s="232">
        <v>6.3047269769377107E-2</v>
      </c>
      <c r="G106" s="232">
        <v>5.89947121068417E-2</v>
      </c>
      <c r="H106" s="232">
        <v>0.1166420094945284</v>
      </c>
      <c r="I106" s="232">
        <v>0.1243623158615553</v>
      </c>
      <c r="J106" s="232">
        <v>9.4644183673496585E-2</v>
      </c>
      <c r="K106" s="232">
        <v>5.2938258058337483E-2</v>
      </c>
      <c r="L106" s="232">
        <v>7.5980922373705795E-2</v>
      </c>
      <c r="M106" s="232">
        <v>6.587846842196704E-2</v>
      </c>
      <c r="N106" s="232">
        <v>6.9070433044362403E-2</v>
      </c>
      <c r="O106" s="232">
        <v>0.1164341864872817</v>
      </c>
      <c r="P106" s="232">
        <v>0.12586585440352019</v>
      </c>
      <c r="Q106" s="232">
        <v>9.4801697580734465E-2</v>
      </c>
      <c r="R106" s="232">
        <v>0.1430851294486471</v>
      </c>
      <c r="S106" s="232">
        <v>0.16790636865206501</v>
      </c>
      <c r="T106" s="232">
        <v>0.21148815289333561</v>
      </c>
      <c r="U106" s="232">
        <v>0.26461139632025732</v>
      </c>
      <c r="V106" s="232">
        <v>9.3558333197043791E-2</v>
      </c>
      <c r="W106" s="232">
        <v>6.6057050632563757E-2</v>
      </c>
      <c r="DA106" s="73" t="s">
        <v>887</v>
      </c>
    </row>
    <row r="107" spans="1:105" ht="12" customHeight="1" x14ac:dyDescent="0.25">
      <c r="A107" s="64" t="s">
        <v>70</v>
      </c>
      <c r="B107" s="232">
        <v>0.17888785748054789</v>
      </c>
      <c r="C107" s="232">
        <v>0.15317078943020701</v>
      </c>
      <c r="D107" s="232">
        <v>0.1164260753645887</v>
      </c>
      <c r="E107" s="232">
        <v>9.220465523801033E-2</v>
      </c>
      <c r="F107" s="232">
        <v>0.16087977318104549</v>
      </c>
      <c r="G107" s="232">
        <v>0.15033849191399831</v>
      </c>
      <c r="H107" s="232">
        <v>0.29806301687060888</v>
      </c>
      <c r="I107" s="232">
        <v>0.12723252173582381</v>
      </c>
      <c r="J107" s="232">
        <v>9.6818867721244262E-2</v>
      </c>
      <c r="K107" s="232">
        <v>5.293844927085252E-2</v>
      </c>
      <c r="L107" s="232">
        <v>4.5681094447703303E-2</v>
      </c>
      <c r="M107" s="232">
        <v>4.951135629951401E-2</v>
      </c>
      <c r="N107" s="232">
        <v>5.1923655572316582E-2</v>
      </c>
      <c r="O107" s="232">
        <v>8.7991365813879258E-2</v>
      </c>
      <c r="P107" s="232">
        <v>6.3398884648402071E-2</v>
      </c>
      <c r="Q107" s="232">
        <v>9.6209782099046293E-2</v>
      </c>
      <c r="R107" s="232">
        <v>0.21809115952630229</v>
      </c>
      <c r="S107" s="232">
        <v>0.46495432361997718</v>
      </c>
      <c r="T107" s="232">
        <v>0.31942330018489401</v>
      </c>
      <c r="U107" s="232">
        <v>0.39532902718246671</v>
      </c>
      <c r="V107" s="232">
        <v>0.32647628064135897</v>
      </c>
      <c r="W107" s="232">
        <v>0.32743434076765959</v>
      </c>
      <c r="DA107" s="73" t="s">
        <v>888</v>
      </c>
    </row>
    <row r="108" spans="1:105" ht="12" customHeight="1" x14ac:dyDescent="0.25">
      <c r="A108" s="64" t="s">
        <v>34</v>
      </c>
      <c r="B108" s="232">
        <v>0</v>
      </c>
      <c r="C108" s="232">
        <v>0</v>
      </c>
      <c r="D108" s="232">
        <v>0</v>
      </c>
      <c r="E108" s="232">
        <v>0</v>
      </c>
      <c r="F108" s="232">
        <v>0.25067827328368331</v>
      </c>
      <c r="G108" s="232">
        <v>0</v>
      </c>
      <c r="H108" s="232">
        <v>0</v>
      </c>
      <c r="I108" s="232">
        <v>0</v>
      </c>
      <c r="J108" s="232">
        <v>0</v>
      </c>
      <c r="K108" s="232">
        <v>0</v>
      </c>
      <c r="L108" s="232">
        <v>0</v>
      </c>
      <c r="M108" s="232">
        <v>0</v>
      </c>
      <c r="N108" s="232">
        <v>0</v>
      </c>
      <c r="O108" s="232">
        <v>0</v>
      </c>
      <c r="P108" s="232">
        <v>0</v>
      </c>
      <c r="Q108" s="232">
        <v>0</v>
      </c>
      <c r="R108" s="232">
        <v>0</v>
      </c>
      <c r="S108" s="232">
        <v>4.1551171429069229E-2</v>
      </c>
      <c r="T108" s="232">
        <v>4.8262322606438618E-2</v>
      </c>
      <c r="U108" s="232">
        <v>1.3412738312333489E-2</v>
      </c>
      <c r="V108" s="232">
        <v>1.019917498129253E-2</v>
      </c>
      <c r="W108" s="232">
        <v>1.4166311602076291E-2</v>
      </c>
      <c r="DA108" s="73" t="s">
        <v>889</v>
      </c>
    </row>
    <row r="109" spans="1:105" ht="12" customHeight="1" x14ac:dyDescent="0.25">
      <c r="A109" s="64" t="s">
        <v>162</v>
      </c>
      <c r="B109" s="232">
        <v>1.277045189365839</v>
      </c>
      <c r="C109" s="232">
        <v>1.152598644962217</v>
      </c>
      <c r="D109" s="232">
        <v>1.1180717983435919</v>
      </c>
      <c r="E109" s="232">
        <v>1.163755096883039</v>
      </c>
      <c r="F109" s="232">
        <v>1.776543266691007</v>
      </c>
      <c r="G109" s="232">
        <v>1.678476181499778</v>
      </c>
      <c r="H109" s="232">
        <v>3.5320949291736259</v>
      </c>
      <c r="I109" s="232">
        <v>3.689515398565363</v>
      </c>
      <c r="J109" s="232">
        <v>2.723119309266842</v>
      </c>
      <c r="K109" s="232">
        <v>1.352661347292295</v>
      </c>
      <c r="L109" s="232">
        <v>1.604558447135507</v>
      </c>
      <c r="M109" s="232">
        <v>1.9207046384861779</v>
      </c>
      <c r="N109" s="232">
        <v>2.0800685704816448</v>
      </c>
      <c r="O109" s="232">
        <v>3.4116184873216659</v>
      </c>
      <c r="P109" s="232">
        <v>3.8236488688532271</v>
      </c>
      <c r="Q109" s="232">
        <v>4.0199899779496553</v>
      </c>
      <c r="R109" s="232">
        <v>4.5510609780460696</v>
      </c>
      <c r="S109" s="232">
        <v>5.2522251544385119</v>
      </c>
      <c r="T109" s="232">
        <v>6.8248058439881234</v>
      </c>
      <c r="U109" s="232">
        <v>7.4572383217356508</v>
      </c>
      <c r="V109" s="232">
        <v>5.1438510542722558</v>
      </c>
      <c r="W109" s="232">
        <v>7.048633471723492</v>
      </c>
      <c r="DA109" s="73" t="s">
        <v>890</v>
      </c>
    </row>
    <row r="110" spans="1:105" ht="12" customHeight="1" x14ac:dyDescent="0.25">
      <c r="A110" s="64" t="s">
        <v>36</v>
      </c>
      <c r="B110" s="232">
        <v>30.375375521332789</v>
      </c>
      <c r="C110" s="232">
        <v>35.631891515307153</v>
      </c>
      <c r="D110" s="232">
        <v>39.895414759376777</v>
      </c>
      <c r="E110" s="232">
        <v>36.606581302756247</v>
      </c>
      <c r="F110" s="232">
        <v>27.295886661676271</v>
      </c>
      <c r="G110" s="232">
        <v>14.3564817106049</v>
      </c>
      <c r="H110" s="232">
        <v>23.952360833933451</v>
      </c>
      <c r="I110" s="232">
        <v>25.479680265457031</v>
      </c>
      <c r="J110" s="232">
        <v>29.858694415424239</v>
      </c>
      <c r="K110" s="232">
        <v>17.30567369391294</v>
      </c>
      <c r="L110" s="232">
        <v>19.914731291672339</v>
      </c>
      <c r="M110" s="232">
        <v>20.00122315279296</v>
      </c>
      <c r="N110" s="232">
        <v>20.218674316770748</v>
      </c>
      <c r="O110" s="232">
        <v>39.049250770294179</v>
      </c>
      <c r="P110" s="232">
        <v>47.446966910262113</v>
      </c>
      <c r="Q110" s="232">
        <v>49.660150344191592</v>
      </c>
      <c r="R110" s="232">
        <v>49.488713135862128</v>
      </c>
      <c r="S110" s="232">
        <v>55.88234433981323</v>
      </c>
      <c r="T110" s="232">
        <v>63.759971669228193</v>
      </c>
      <c r="U110" s="232">
        <v>56.467639361322369</v>
      </c>
      <c r="V110" s="232">
        <v>49.341525943565458</v>
      </c>
      <c r="W110" s="232">
        <v>51.690888293289262</v>
      </c>
      <c r="DA110" s="73" t="s">
        <v>891</v>
      </c>
    </row>
    <row r="111" spans="1:105" ht="12" customHeight="1" x14ac:dyDescent="0.25">
      <c r="A111" s="64" t="s">
        <v>73</v>
      </c>
      <c r="B111" s="232">
        <v>0</v>
      </c>
      <c r="C111" s="232">
        <v>0</v>
      </c>
      <c r="D111" s="232">
        <v>0</v>
      </c>
      <c r="E111" s="232">
        <v>0</v>
      </c>
      <c r="F111" s="232">
        <v>0</v>
      </c>
      <c r="G111" s="232">
        <v>0</v>
      </c>
      <c r="H111" s="232">
        <v>0</v>
      </c>
      <c r="I111" s="232">
        <v>0</v>
      </c>
      <c r="J111" s="232">
        <v>0</v>
      </c>
      <c r="K111" s="232">
        <v>0</v>
      </c>
      <c r="L111" s="232">
        <v>1.6312278258741639E-2</v>
      </c>
      <c r="M111" s="232">
        <v>0</v>
      </c>
      <c r="N111" s="232">
        <v>0</v>
      </c>
      <c r="O111" s="232">
        <v>0</v>
      </c>
      <c r="P111" s="232">
        <v>0</v>
      </c>
      <c r="Q111" s="232">
        <v>0</v>
      </c>
      <c r="R111" s="232">
        <v>3.2030086044137353E-2</v>
      </c>
      <c r="S111" s="232">
        <v>0</v>
      </c>
      <c r="T111" s="232">
        <v>0</v>
      </c>
      <c r="U111" s="232">
        <v>0</v>
      </c>
      <c r="V111" s="232">
        <v>0</v>
      </c>
      <c r="W111" s="232">
        <v>0</v>
      </c>
      <c r="DA111" s="73" t="s">
        <v>892</v>
      </c>
    </row>
    <row r="112" spans="1:105" ht="12" customHeight="1" x14ac:dyDescent="0.25">
      <c r="A112" s="64" t="s">
        <v>79</v>
      </c>
      <c r="B112" s="232">
        <v>0</v>
      </c>
      <c r="C112" s="232">
        <v>0</v>
      </c>
      <c r="D112" s="232">
        <v>0</v>
      </c>
      <c r="E112" s="232">
        <v>0</v>
      </c>
      <c r="F112" s="232">
        <v>0</v>
      </c>
      <c r="G112" s="232">
        <v>0</v>
      </c>
      <c r="H112" s="232">
        <v>0</v>
      </c>
      <c r="I112" s="232">
        <v>0</v>
      </c>
      <c r="J112" s="232">
        <v>0</v>
      </c>
      <c r="K112" s="232">
        <v>0</v>
      </c>
      <c r="L112" s="232">
        <v>0</v>
      </c>
      <c r="M112" s="232">
        <v>0</v>
      </c>
      <c r="N112" s="232">
        <v>0</v>
      </c>
      <c r="O112" s="232">
        <v>0</v>
      </c>
      <c r="P112" s="232">
        <v>0</v>
      </c>
      <c r="Q112" s="232">
        <v>0</v>
      </c>
      <c r="R112" s="232">
        <v>0</v>
      </c>
      <c r="S112" s="232">
        <v>0</v>
      </c>
      <c r="T112" s="232">
        <v>0</v>
      </c>
      <c r="U112" s="232">
        <v>0</v>
      </c>
      <c r="V112" s="232">
        <v>0</v>
      </c>
      <c r="W112" s="232">
        <v>0</v>
      </c>
      <c r="DA112" s="73" t="s">
        <v>893</v>
      </c>
    </row>
    <row r="113" spans="1:105" ht="12" customHeight="1" x14ac:dyDescent="0.25">
      <c r="A113" s="61" t="s">
        <v>547</v>
      </c>
      <c r="B113" s="266">
        <v>0</v>
      </c>
      <c r="C113" s="266">
        <v>0</v>
      </c>
      <c r="D113" s="266">
        <v>0</v>
      </c>
      <c r="E113" s="266">
        <v>0</v>
      </c>
      <c r="F113" s="266">
        <v>0</v>
      </c>
      <c r="G113" s="266">
        <v>0</v>
      </c>
      <c r="H113" s="266">
        <v>0</v>
      </c>
      <c r="I113" s="266">
        <v>0</v>
      </c>
      <c r="J113" s="266">
        <v>0</v>
      </c>
      <c r="K113" s="266">
        <v>0</v>
      </c>
      <c r="L113" s="266">
        <v>0</v>
      </c>
      <c r="M113" s="266">
        <v>0</v>
      </c>
      <c r="N113" s="266">
        <v>0</v>
      </c>
      <c r="O113" s="266">
        <v>0</v>
      </c>
      <c r="P113" s="266">
        <v>0</v>
      </c>
      <c r="Q113" s="266">
        <v>0</v>
      </c>
      <c r="R113" s="266">
        <v>0</v>
      </c>
      <c r="S113" s="266">
        <v>0</v>
      </c>
      <c r="T113" s="266">
        <v>0</v>
      </c>
      <c r="U113" s="266">
        <v>0</v>
      </c>
      <c r="V113" s="266">
        <v>0</v>
      </c>
      <c r="W113" s="266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6">
        <f t="shared" ref="B115:W115" si="3">B116+B117+B118+B119+B120+B126+B134+B141+B158</f>
        <v>1346.4549034759641</v>
      </c>
      <c r="C115" s="226">
        <f t="shared" si="3"/>
        <v>1428.1414141374814</v>
      </c>
      <c r="D115" s="226">
        <f t="shared" si="3"/>
        <v>1299.9193472804654</v>
      </c>
      <c r="E115" s="226">
        <f t="shared" si="3"/>
        <v>1226.7806225714917</v>
      </c>
      <c r="F115" s="226">
        <f t="shared" si="3"/>
        <v>1035.0151818678301</v>
      </c>
      <c r="G115" s="226">
        <f t="shared" si="3"/>
        <v>773.3987890698055</v>
      </c>
      <c r="H115" s="226">
        <f t="shared" si="3"/>
        <v>767.94760430370002</v>
      </c>
      <c r="I115" s="226">
        <f t="shared" si="3"/>
        <v>828.96790941035943</v>
      </c>
      <c r="J115" s="226">
        <f t="shared" si="3"/>
        <v>883.79887343632811</v>
      </c>
      <c r="K115" s="226">
        <f t="shared" si="3"/>
        <v>763.964632383344</v>
      </c>
      <c r="L115" s="226">
        <f t="shared" si="3"/>
        <v>734.89149352848756</v>
      </c>
      <c r="M115" s="226">
        <f t="shared" si="3"/>
        <v>809.98383644581622</v>
      </c>
      <c r="N115" s="226">
        <f t="shared" si="3"/>
        <v>855.23642249534191</v>
      </c>
      <c r="O115" s="226">
        <f t="shared" si="3"/>
        <v>814.505965741507</v>
      </c>
      <c r="P115" s="226">
        <f t="shared" si="3"/>
        <v>835.63453711297916</v>
      </c>
      <c r="Q115" s="226">
        <f t="shared" si="3"/>
        <v>836.18168581878808</v>
      </c>
      <c r="R115" s="226">
        <f t="shared" si="3"/>
        <v>799.89119809117858</v>
      </c>
      <c r="S115" s="226">
        <f t="shared" si="3"/>
        <v>853.20769223599882</v>
      </c>
      <c r="T115" s="226">
        <f t="shared" si="3"/>
        <v>894.95321698553107</v>
      </c>
      <c r="U115" s="226">
        <f t="shared" si="3"/>
        <v>957.55208757338448</v>
      </c>
      <c r="V115" s="226">
        <f t="shared" si="3"/>
        <v>915.74837746096341</v>
      </c>
      <c r="W115" s="226">
        <f t="shared" si="3"/>
        <v>891.31914290021848</v>
      </c>
      <c r="DA115" s="89"/>
    </row>
    <row r="116" spans="1:105" ht="12" customHeight="1" x14ac:dyDescent="0.25">
      <c r="A116" s="55" t="s">
        <v>92</v>
      </c>
      <c r="B116" s="262">
        <v>0</v>
      </c>
      <c r="C116" s="262">
        <v>0</v>
      </c>
      <c r="D116" s="262">
        <v>0</v>
      </c>
      <c r="E116" s="262">
        <v>0</v>
      </c>
      <c r="F116" s="262">
        <v>0</v>
      </c>
      <c r="G116" s="262">
        <v>0</v>
      </c>
      <c r="H116" s="262">
        <v>0</v>
      </c>
      <c r="I116" s="262">
        <v>0</v>
      </c>
      <c r="J116" s="262">
        <v>0</v>
      </c>
      <c r="K116" s="262">
        <v>0</v>
      </c>
      <c r="L116" s="262">
        <v>0</v>
      </c>
      <c r="M116" s="262">
        <v>0</v>
      </c>
      <c r="N116" s="262">
        <v>0</v>
      </c>
      <c r="O116" s="262">
        <v>0</v>
      </c>
      <c r="P116" s="262">
        <v>0</v>
      </c>
      <c r="Q116" s="262">
        <v>0</v>
      </c>
      <c r="R116" s="262">
        <v>0</v>
      </c>
      <c r="S116" s="262">
        <v>0</v>
      </c>
      <c r="T116" s="262">
        <v>0</v>
      </c>
      <c r="U116" s="262">
        <v>0</v>
      </c>
      <c r="V116" s="262">
        <v>0</v>
      </c>
      <c r="W116" s="262">
        <v>0</v>
      </c>
      <c r="DA116" s="67" t="s">
        <v>895</v>
      </c>
    </row>
    <row r="117" spans="1:105" ht="12" customHeight="1" x14ac:dyDescent="0.25">
      <c r="A117" s="202" t="s">
        <v>93</v>
      </c>
      <c r="B117" s="227">
        <v>0</v>
      </c>
      <c r="C117" s="227">
        <v>0</v>
      </c>
      <c r="D117" s="227">
        <v>0</v>
      </c>
      <c r="E117" s="227">
        <v>0</v>
      </c>
      <c r="F117" s="227">
        <v>0</v>
      </c>
      <c r="G117" s="227">
        <v>0</v>
      </c>
      <c r="H117" s="227">
        <v>0</v>
      </c>
      <c r="I117" s="227">
        <v>0</v>
      </c>
      <c r="J117" s="227">
        <v>0</v>
      </c>
      <c r="K117" s="227">
        <v>0</v>
      </c>
      <c r="L117" s="227">
        <v>0</v>
      </c>
      <c r="M117" s="227">
        <v>0</v>
      </c>
      <c r="N117" s="227">
        <v>0</v>
      </c>
      <c r="O117" s="227">
        <v>0</v>
      </c>
      <c r="P117" s="227">
        <v>0</v>
      </c>
      <c r="Q117" s="227">
        <v>0</v>
      </c>
      <c r="R117" s="227">
        <v>0</v>
      </c>
      <c r="S117" s="227">
        <v>0</v>
      </c>
      <c r="T117" s="227">
        <v>0</v>
      </c>
      <c r="U117" s="227">
        <v>0</v>
      </c>
      <c r="V117" s="227">
        <v>0</v>
      </c>
      <c r="W117" s="227">
        <v>0</v>
      </c>
      <c r="DA117" s="174" t="s">
        <v>896</v>
      </c>
    </row>
    <row r="118" spans="1:105" ht="12" customHeight="1" x14ac:dyDescent="0.25">
      <c r="A118" s="202" t="s">
        <v>94</v>
      </c>
      <c r="B118" s="227">
        <v>0</v>
      </c>
      <c r="C118" s="227">
        <v>0</v>
      </c>
      <c r="D118" s="227">
        <v>0</v>
      </c>
      <c r="E118" s="227">
        <v>0</v>
      </c>
      <c r="F118" s="227">
        <v>0</v>
      </c>
      <c r="G118" s="227">
        <v>0</v>
      </c>
      <c r="H118" s="227">
        <v>0</v>
      </c>
      <c r="I118" s="227">
        <v>0</v>
      </c>
      <c r="J118" s="227">
        <v>0</v>
      </c>
      <c r="K118" s="227">
        <v>0</v>
      </c>
      <c r="L118" s="227">
        <v>0</v>
      </c>
      <c r="M118" s="227">
        <v>0</v>
      </c>
      <c r="N118" s="227">
        <v>0</v>
      </c>
      <c r="O118" s="227">
        <v>0</v>
      </c>
      <c r="P118" s="227">
        <v>0</v>
      </c>
      <c r="Q118" s="227">
        <v>0</v>
      </c>
      <c r="R118" s="227">
        <v>0</v>
      </c>
      <c r="S118" s="227">
        <v>0</v>
      </c>
      <c r="T118" s="227">
        <v>0</v>
      </c>
      <c r="U118" s="227">
        <v>0</v>
      </c>
      <c r="V118" s="227">
        <v>0</v>
      </c>
      <c r="W118" s="227">
        <v>0</v>
      </c>
      <c r="DA118" s="174" t="s">
        <v>897</v>
      </c>
    </row>
    <row r="119" spans="1:105" ht="12" customHeight="1" x14ac:dyDescent="0.25">
      <c r="A119" s="202" t="s">
        <v>95</v>
      </c>
      <c r="B119" s="227">
        <v>0</v>
      </c>
      <c r="C119" s="227">
        <v>0</v>
      </c>
      <c r="D119" s="227">
        <v>0</v>
      </c>
      <c r="E119" s="227">
        <v>0</v>
      </c>
      <c r="F119" s="227">
        <v>0</v>
      </c>
      <c r="G119" s="227">
        <v>0</v>
      </c>
      <c r="H119" s="227">
        <v>0</v>
      </c>
      <c r="I119" s="227">
        <v>0</v>
      </c>
      <c r="J119" s="227">
        <v>0</v>
      </c>
      <c r="K119" s="227">
        <v>0</v>
      </c>
      <c r="L119" s="227">
        <v>0</v>
      </c>
      <c r="M119" s="227">
        <v>0</v>
      </c>
      <c r="N119" s="227">
        <v>0</v>
      </c>
      <c r="O119" s="227">
        <v>0</v>
      </c>
      <c r="P119" s="227">
        <v>0</v>
      </c>
      <c r="Q119" s="227">
        <v>0</v>
      </c>
      <c r="R119" s="227">
        <v>0</v>
      </c>
      <c r="S119" s="227">
        <v>0</v>
      </c>
      <c r="T119" s="227">
        <v>0</v>
      </c>
      <c r="U119" s="227">
        <v>0</v>
      </c>
      <c r="V119" s="227">
        <v>0</v>
      </c>
      <c r="W119" s="227">
        <v>0</v>
      </c>
      <c r="DA119" s="174" t="s">
        <v>898</v>
      </c>
    </row>
    <row r="120" spans="1:105" ht="12" customHeight="1" x14ac:dyDescent="0.25">
      <c r="A120" s="56" t="s">
        <v>96</v>
      </c>
      <c r="B120" s="263">
        <v>1.087370171825212</v>
      </c>
      <c r="C120" s="263">
        <v>1.079923086442701</v>
      </c>
      <c r="D120" s="263">
        <v>1.0092731354607769</v>
      </c>
      <c r="E120" s="263">
        <v>1.02283124683786</v>
      </c>
      <c r="F120" s="263">
        <v>1.0624346617334419</v>
      </c>
      <c r="G120" s="263">
        <v>1.023132434091018</v>
      </c>
      <c r="H120" s="263">
        <v>1.042580545594588</v>
      </c>
      <c r="I120" s="263">
        <v>1.029624453134933</v>
      </c>
      <c r="J120" s="263">
        <v>1.0278248445012239</v>
      </c>
      <c r="K120" s="263">
        <v>0.95345050946954757</v>
      </c>
      <c r="L120" s="263">
        <v>0.98846938733785672</v>
      </c>
      <c r="M120" s="263">
        <v>1.0882883444806239</v>
      </c>
      <c r="N120" s="263">
        <v>1.1125016726452981</v>
      </c>
      <c r="O120" s="263">
        <v>1.025189737739004</v>
      </c>
      <c r="P120" s="263">
        <v>1.054762392759325</v>
      </c>
      <c r="Q120" s="263">
        <v>1.08978458379997</v>
      </c>
      <c r="R120" s="263">
        <v>1.087864910086062</v>
      </c>
      <c r="S120" s="263">
        <v>1.1530283573712621</v>
      </c>
      <c r="T120" s="263">
        <v>1.19544627404066</v>
      </c>
      <c r="U120" s="263">
        <v>1.225844591568606</v>
      </c>
      <c r="V120" s="263">
        <v>1.1899795894324201</v>
      </c>
      <c r="W120" s="263">
        <v>1.186098902897162</v>
      </c>
      <c r="DA120" s="68" t="s">
        <v>899</v>
      </c>
    </row>
    <row r="121" spans="1:105" ht="12" customHeight="1" x14ac:dyDescent="0.25">
      <c r="A121" s="37" t="s">
        <v>160</v>
      </c>
      <c r="B121" s="229">
        <v>6.0206279385540212E-2</v>
      </c>
      <c r="C121" s="229">
        <v>4.1395382736016971E-2</v>
      </c>
      <c r="D121" s="229">
        <v>3.9423581364923348E-2</v>
      </c>
      <c r="E121" s="229">
        <v>2.886183448812003E-2</v>
      </c>
      <c r="F121" s="229">
        <v>3.6412235985694173E-2</v>
      </c>
      <c r="G121" s="229">
        <v>3.4739806933443647E-2</v>
      </c>
      <c r="H121" s="229">
        <v>3.3328982588271668E-2</v>
      </c>
      <c r="I121" s="229">
        <v>3.357382985174924E-2</v>
      </c>
      <c r="J121" s="229">
        <v>3.4522997977253098E-2</v>
      </c>
      <c r="K121" s="229">
        <v>3.5909236829617143E-2</v>
      </c>
      <c r="L121" s="229">
        <v>4.4690899333132507E-2</v>
      </c>
      <c r="M121" s="229">
        <v>3.6089489076268778E-2</v>
      </c>
      <c r="N121" s="229">
        <v>3.575430540608044E-2</v>
      </c>
      <c r="O121" s="229">
        <v>3.3833716257949113E-2</v>
      </c>
      <c r="P121" s="229">
        <v>3.3613894126183118E-2</v>
      </c>
      <c r="Q121" s="229">
        <v>2.5107815094487E-2</v>
      </c>
      <c r="R121" s="229">
        <v>3.315987357823847E-2</v>
      </c>
      <c r="S121" s="229">
        <v>3.5718838853687498E-2</v>
      </c>
      <c r="T121" s="229">
        <v>3.5931233756311569E-2</v>
      </c>
      <c r="U121" s="229">
        <v>4.2007091680135687E-2</v>
      </c>
      <c r="V121" s="229">
        <v>2.125717099605905E-2</v>
      </c>
      <c r="W121" s="229">
        <v>1.1012453041732619E-2</v>
      </c>
      <c r="DA121" s="69" t="s">
        <v>900</v>
      </c>
    </row>
    <row r="122" spans="1:105" ht="12" customHeight="1" x14ac:dyDescent="0.25">
      <c r="A122" s="37" t="s">
        <v>162</v>
      </c>
      <c r="B122" s="229">
        <v>1.027163892439672</v>
      </c>
      <c r="C122" s="229">
        <v>1.038527703706684</v>
      </c>
      <c r="D122" s="229">
        <v>0.96984955409585349</v>
      </c>
      <c r="E122" s="229">
        <v>0.99396941234973946</v>
      </c>
      <c r="F122" s="229">
        <v>1.0260224257477479</v>
      </c>
      <c r="G122" s="229">
        <v>0.98839262715757426</v>
      </c>
      <c r="H122" s="229">
        <v>1.0092515630063159</v>
      </c>
      <c r="I122" s="229">
        <v>0.99605062328318372</v>
      </c>
      <c r="J122" s="229">
        <v>0.99330184652397113</v>
      </c>
      <c r="K122" s="229">
        <v>0.91754127263993046</v>
      </c>
      <c r="L122" s="229">
        <v>0.94377848800472419</v>
      </c>
      <c r="M122" s="229">
        <v>1.052198855404356</v>
      </c>
      <c r="N122" s="229">
        <v>1.076747367239218</v>
      </c>
      <c r="O122" s="229">
        <v>0.99135602148105473</v>
      </c>
      <c r="P122" s="229">
        <v>1.0211484986331409</v>
      </c>
      <c r="Q122" s="229">
        <v>1.064676768705483</v>
      </c>
      <c r="R122" s="229">
        <v>1.054705036507823</v>
      </c>
      <c r="S122" s="229">
        <v>1.117309518517575</v>
      </c>
      <c r="T122" s="229">
        <v>1.159515040284349</v>
      </c>
      <c r="U122" s="229">
        <v>1.1838374998884711</v>
      </c>
      <c r="V122" s="229">
        <v>1.1687224184363609</v>
      </c>
      <c r="W122" s="229">
        <v>1.175086449855429</v>
      </c>
      <c r="DA122" s="69" t="s">
        <v>901</v>
      </c>
    </row>
    <row r="123" spans="1:105" ht="12" customHeight="1" x14ac:dyDescent="0.25">
      <c r="A123" s="37" t="s">
        <v>97</v>
      </c>
      <c r="B123" s="229">
        <v>0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DA123" s="69" t="s">
        <v>902</v>
      </c>
    </row>
    <row r="124" spans="1:105" ht="12" customHeight="1" x14ac:dyDescent="0.25">
      <c r="A124" s="37" t="s">
        <v>78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DA124" s="69" t="s">
        <v>903</v>
      </c>
    </row>
    <row r="125" spans="1:105" ht="12" customHeight="1" x14ac:dyDescent="0.25">
      <c r="A125" s="37" t="s">
        <v>38</v>
      </c>
      <c r="B125" s="229">
        <v>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DA125" s="69" t="s">
        <v>904</v>
      </c>
    </row>
    <row r="126" spans="1:105" ht="12" customHeight="1" x14ac:dyDescent="0.25">
      <c r="A126" s="57" t="s">
        <v>604</v>
      </c>
      <c r="B126" s="297">
        <v>492.62996908282202</v>
      </c>
      <c r="C126" s="297">
        <v>542.03338518429234</v>
      </c>
      <c r="D126" s="297">
        <v>433.55294969202822</v>
      </c>
      <c r="E126" s="297">
        <v>393.74701974912688</v>
      </c>
      <c r="F126" s="297">
        <v>329.68024729618691</v>
      </c>
      <c r="G126" s="297">
        <v>241.4512016180301</v>
      </c>
      <c r="H126" s="297">
        <v>245.0331454712973</v>
      </c>
      <c r="I126" s="297">
        <v>274.30924733449461</v>
      </c>
      <c r="J126" s="297">
        <v>282.76167716504091</v>
      </c>
      <c r="K126" s="297">
        <v>219.07560852059811</v>
      </c>
      <c r="L126" s="297">
        <v>228.6630323969722</v>
      </c>
      <c r="M126" s="297">
        <v>268.57948004971331</v>
      </c>
      <c r="N126" s="297">
        <v>270.81525700234079</v>
      </c>
      <c r="O126" s="297">
        <v>238.87138146499981</v>
      </c>
      <c r="P126" s="297">
        <v>247.0440352495485</v>
      </c>
      <c r="Q126" s="297">
        <v>260.25259425428442</v>
      </c>
      <c r="R126" s="297">
        <v>257.06706565063399</v>
      </c>
      <c r="S126" s="297">
        <v>288.86504003572537</v>
      </c>
      <c r="T126" s="297">
        <v>323.01787946293013</v>
      </c>
      <c r="U126" s="297">
        <v>374.37801494460189</v>
      </c>
      <c r="V126" s="297">
        <v>337.53443613855319</v>
      </c>
      <c r="W126" s="297">
        <v>336.08973832796119</v>
      </c>
      <c r="DA126" s="70" t="s">
        <v>905</v>
      </c>
    </row>
    <row r="127" spans="1:105" ht="12" customHeight="1" x14ac:dyDescent="0.25">
      <c r="A127" s="60" t="s">
        <v>606</v>
      </c>
      <c r="B127" s="265">
        <v>492.62996908282202</v>
      </c>
      <c r="C127" s="265">
        <v>542.03338518429234</v>
      </c>
      <c r="D127" s="265">
        <v>433.55294969202822</v>
      </c>
      <c r="E127" s="265">
        <v>393.74701974912688</v>
      </c>
      <c r="F127" s="265">
        <v>329.68024729618691</v>
      </c>
      <c r="G127" s="265">
        <v>241.4512016180301</v>
      </c>
      <c r="H127" s="265">
        <v>245.0331454712973</v>
      </c>
      <c r="I127" s="265">
        <v>274.30924733449461</v>
      </c>
      <c r="J127" s="265">
        <v>282.76167716504091</v>
      </c>
      <c r="K127" s="265">
        <v>219.07560852059811</v>
      </c>
      <c r="L127" s="265">
        <v>228.6630323969722</v>
      </c>
      <c r="M127" s="265">
        <v>268.57948004971331</v>
      </c>
      <c r="N127" s="265">
        <v>270.81525700234079</v>
      </c>
      <c r="O127" s="265">
        <v>238.87138146499981</v>
      </c>
      <c r="P127" s="265">
        <v>247.0440352495485</v>
      </c>
      <c r="Q127" s="265">
        <v>260.25259425428442</v>
      </c>
      <c r="R127" s="265">
        <v>257.06706565063399</v>
      </c>
      <c r="S127" s="265">
        <v>288.86504003572537</v>
      </c>
      <c r="T127" s="265">
        <v>323.01787946293013</v>
      </c>
      <c r="U127" s="265">
        <v>374.37801494460189</v>
      </c>
      <c r="V127" s="265">
        <v>337.53443613855319</v>
      </c>
      <c r="W127" s="265">
        <v>336.08973832796119</v>
      </c>
      <c r="DA127" s="72" t="s">
        <v>906</v>
      </c>
    </row>
    <row r="128" spans="1:105" ht="12" customHeight="1" x14ac:dyDescent="0.25">
      <c r="A128" s="59" t="s">
        <v>30</v>
      </c>
      <c r="B128" s="233">
        <v>288.39900118166679</v>
      </c>
      <c r="C128" s="233">
        <v>347.35745577899843</v>
      </c>
      <c r="D128" s="233">
        <v>243.14507631068861</v>
      </c>
      <c r="E128" s="233">
        <v>196.17378647764869</v>
      </c>
      <c r="F128" s="233">
        <v>107.0290466452519</v>
      </c>
      <c r="G128" s="233">
        <v>10.00748992206554</v>
      </c>
      <c r="H128" s="233">
        <v>10.09572410729705</v>
      </c>
      <c r="I128" s="233">
        <v>58.794504387487159</v>
      </c>
      <c r="J128" s="233">
        <v>69.347733603087306</v>
      </c>
      <c r="K128" s="233">
        <v>11.00870023900405</v>
      </c>
      <c r="L128" s="233">
        <v>16.522134834599701</v>
      </c>
      <c r="M128" s="233">
        <v>40.732224862247257</v>
      </c>
      <c r="N128" s="233">
        <v>37.843195046572461</v>
      </c>
      <c r="O128" s="233">
        <v>20.958178090846332</v>
      </c>
      <c r="P128" s="233">
        <v>24.568971272630709</v>
      </c>
      <c r="Q128" s="233">
        <v>30.182126990020599</v>
      </c>
      <c r="R128" s="233">
        <v>22.58857961455281</v>
      </c>
      <c r="S128" s="233">
        <v>36.247191890387022</v>
      </c>
      <c r="T128" s="233">
        <v>76.155753168707733</v>
      </c>
      <c r="U128" s="233">
        <v>130.94146919274439</v>
      </c>
      <c r="V128" s="233">
        <v>92.984950452729791</v>
      </c>
      <c r="W128" s="233">
        <v>94.859168937669764</v>
      </c>
      <c r="DA128" s="71" t="s">
        <v>907</v>
      </c>
    </row>
    <row r="129" spans="1:105" ht="12" customHeight="1" x14ac:dyDescent="0.25">
      <c r="A129" s="59" t="s">
        <v>33</v>
      </c>
      <c r="B129" s="233">
        <v>1.553000012668565</v>
      </c>
      <c r="C129" s="233">
        <v>3.0619046132135588</v>
      </c>
      <c r="D129" s="233">
        <v>1.5759970844453199</v>
      </c>
      <c r="E129" s="233">
        <v>1.6088775271948039</v>
      </c>
      <c r="F129" s="233">
        <v>1.6366600628924239</v>
      </c>
      <c r="G129" s="233">
        <v>1.686899030887498</v>
      </c>
      <c r="H129" s="233">
        <v>1.619975250300747</v>
      </c>
      <c r="I129" s="233">
        <v>1.5859928223486841</v>
      </c>
      <c r="J129" s="233">
        <v>1.615887276913105</v>
      </c>
      <c r="K129" s="233">
        <v>1.6990144027081271</v>
      </c>
      <c r="L129" s="233">
        <v>1.681056785528662</v>
      </c>
      <c r="M129" s="233">
        <v>1.6601265304160231</v>
      </c>
      <c r="N129" s="233">
        <v>0</v>
      </c>
      <c r="O129" s="233">
        <v>0</v>
      </c>
      <c r="P129" s="233">
        <v>0</v>
      </c>
      <c r="Q129" s="233">
        <v>0</v>
      </c>
      <c r="R129" s="233">
        <v>0</v>
      </c>
      <c r="S129" s="233">
        <v>0.89353720767138978</v>
      </c>
      <c r="T129" s="233">
        <v>0.87659368164538176</v>
      </c>
      <c r="U129" s="233">
        <v>0.84443039975832734</v>
      </c>
      <c r="V129" s="233">
        <v>0.822495961366005</v>
      </c>
      <c r="W129" s="233">
        <v>0.97794131977105048</v>
      </c>
      <c r="DA129" s="71" t="s">
        <v>908</v>
      </c>
    </row>
    <row r="130" spans="1:105" ht="12" customHeight="1" x14ac:dyDescent="0.25">
      <c r="A130" s="59" t="s">
        <v>160</v>
      </c>
      <c r="B130" s="233">
        <v>9.9106103367562035</v>
      </c>
      <c r="C130" s="233">
        <v>6.5126112881439546</v>
      </c>
      <c r="D130" s="233">
        <v>6.7050939265026281</v>
      </c>
      <c r="E130" s="233">
        <v>5.1343267265360151</v>
      </c>
      <c r="F130" s="233">
        <v>6.965543700524556</v>
      </c>
      <c r="G130" s="233">
        <v>7.1799817935663857</v>
      </c>
      <c r="H130" s="233">
        <v>6.8953623369336183</v>
      </c>
      <c r="I130" s="233">
        <v>6.7505533214351683</v>
      </c>
      <c r="J130" s="233">
        <v>6.8776420290215459</v>
      </c>
      <c r="K130" s="233">
        <v>7.4902103421300286</v>
      </c>
      <c r="L130" s="233">
        <v>9.2635518803854016</v>
      </c>
      <c r="M130" s="233">
        <v>7.3183547629779806</v>
      </c>
      <c r="N130" s="233">
        <v>7.310778337003315</v>
      </c>
      <c r="O130" s="233">
        <v>7.0166586141339202</v>
      </c>
      <c r="P130" s="233">
        <v>6.9779757918961014</v>
      </c>
      <c r="Q130" s="233">
        <v>5.17954483732795</v>
      </c>
      <c r="R130" s="233">
        <v>6.8299600983528652</v>
      </c>
      <c r="S130" s="233">
        <v>7.1819028731095598</v>
      </c>
      <c r="T130" s="233">
        <v>7.072461301831896</v>
      </c>
      <c r="U130" s="233">
        <v>7.9082450189063547</v>
      </c>
      <c r="V130" s="233">
        <v>4.0983392315997076</v>
      </c>
      <c r="W130" s="233">
        <v>2.1325065500714451</v>
      </c>
      <c r="DA130" s="71" t="s">
        <v>909</v>
      </c>
    </row>
    <row r="131" spans="1:105" ht="12" customHeight="1" x14ac:dyDescent="0.25">
      <c r="A131" s="59" t="s">
        <v>70</v>
      </c>
      <c r="B131" s="233">
        <v>23.68497621460617</v>
      </c>
      <c r="C131" s="233">
        <v>21.712967760068139</v>
      </c>
      <c r="D131" s="233">
        <v>17.176462545433029</v>
      </c>
      <c r="E131" s="233">
        <v>14.00953892425771</v>
      </c>
      <c r="F131" s="233">
        <v>17.774204889794429</v>
      </c>
      <c r="G131" s="233">
        <v>18.297023517291692</v>
      </c>
      <c r="H131" s="233">
        <v>17.620173979074121</v>
      </c>
      <c r="I131" s="233">
        <v>6.9063519463121379</v>
      </c>
      <c r="J131" s="233">
        <v>7.0356728538023896</v>
      </c>
      <c r="K131" s="233">
        <v>7.4902373967028497</v>
      </c>
      <c r="L131" s="233">
        <v>5.5694136784463222</v>
      </c>
      <c r="M131" s="233">
        <v>5.5001532196402136</v>
      </c>
      <c r="N131" s="233">
        <v>5.4958731197226376</v>
      </c>
      <c r="O131" s="233">
        <v>5.3026125190027837</v>
      </c>
      <c r="P131" s="233">
        <v>3.5148204761830169</v>
      </c>
      <c r="Q131" s="233">
        <v>5.2564763383818436</v>
      </c>
      <c r="R131" s="233">
        <v>10.41026361794467</v>
      </c>
      <c r="S131" s="233">
        <v>19.88761247996867</v>
      </c>
      <c r="T131" s="233">
        <v>10.681964443656</v>
      </c>
      <c r="U131" s="233">
        <v>11.814906136019269</v>
      </c>
      <c r="V131" s="233">
        <v>14.301350862260939</v>
      </c>
      <c r="W131" s="233">
        <v>10.57049731586328</v>
      </c>
      <c r="DA131" s="71" t="s">
        <v>910</v>
      </c>
    </row>
    <row r="132" spans="1:105" ht="12" customHeight="1" x14ac:dyDescent="0.25">
      <c r="A132" s="59" t="s">
        <v>162</v>
      </c>
      <c r="B132" s="233">
        <v>169.08238133712419</v>
      </c>
      <c r="C132" s="233">
        <v>163.38844574386829</v>
      </c>
      <c r="D132" s="233">
        <v>164.9503198249586</v>
      </c>
      <c r="E132" s="233">
        <v>176.82049009348961</v>
      </c>
      <c r="F132" s="233">
        <v>196.27479199772361</v>
      </c>
      <c r="G132" s="233">
        <v>204.279807354219</v>
      </c>
      <c r="H132" s="233">
        <v>208.80190979769179</v>
      </c>
      <c r="I132" s="233">
        <v>200.2718448569114</v>
      </c>
      <c r="J132" s="233">
        <v>197.88474140221649</v>
      </c>
      <c r="K132" s="233">
        <v>191.38744614005299</v>
      </c>
      <c r="L132" s="233">
        <v>195.62687521801209</v>
      </c>
      <c r="M132" s="233">
        <v>213.36862067443181</v>
      </c>
      <c r="N132" s="233">
        <v>220.16541049904239</v>
      </c>
      <c r="O132" s="233">
        <v>205.5939322410168</v>
      </c>
      <c r="P132" s="233">
        <v>211.98226770883869</v>
      </c>
      <c r="Q132" s="233">
        <v>219.634446088554</v>
      </c>
      <c r="R132" s="233">
        <v>217.2382623197837</v>
      </c>
      <c r="S132" s="233">
        <v>224.65479558458881</v>
      </c>
      <c r="T132" s="233">
        <v>228.2311068670891</v>
      </c>
      <c r="U132" s="233">
        <v>222.86896419717351</v>
      </c>
      <c r="V132" s="233">
        <v>225.32729963059671</v>
      </c>
      <c r="W132" s="233">
        <v>227.54962420458571</v>
      </c>
      <c r="DA132" s="71" t="s">
        <v>911</v>
      </c>
    </row>
    <row r="133" spans="1:105" ht="12" customHeight="1" x14ac:dyDescent="0.25">
      <c r="A133" s="60" t="s">
        <v>613</v>
      </c>
      <c r="B133" s="265">
        <v>0</v>
      </c>
      <c r="C133" s="265">
        <v>0</v>
      </c>
      <c r="D133" s="265">
        <v>0</v>
      </c>
      <c r="E133" s="265">
        <v>0</v>
      </c>
      <c r="F133" s="265">
        <v>0</v>
      </c>
      <c r="G133" s="265">
        <v>0</v>
      </c>
      <c r="H133" s="265">
        <v>0</v>
      </c>
      <c r="I133" s="265">
        <v>0</v>
      </c>
      <c r="J133" s="265">
        <v>0</v>
      </c>
      <c r="K133" s="265">
        <v>0</v>
      </c>
      <c r="L133" s="265">
        <v>0</v>
      </c>
      <c r="M133" s="265">
        <v>0</v>
      </c>
      <c r="N133" s="265">
        <v>0</v>
      </c>
      <c r="O133" s="265">
        <v>0</v>
      </c>
      <c r="P133" s="265">
        <v>0</v>
      </c>
      <c r="Q133" s="265">
        <v>0</v>
      </c>
      <c r="R133" s="265">
        <v>0</v>
      </c>
      <c r="S133" s="265">
        <v>0</v>
      </c>
      <c r="T133" s="265">
        <v>0</v>
      </c>
      <c r="U133" s="265">
        <v>0</v>
      </c>
      <c r="V133" s="265">
        <v>0</v>
      </c>
      <c r="W133" s="265">
        <v>0</v>
      </c>
      <c r="DA133" s="72" t="s">
        <v>912</v>
      </c>
    </row>
    <row r="134" spans="1:105" ht="12" customHeight="1" x14ac:dyDescent="0.25">
      <c r="A134" s="57" t="s">
        <v>615</v>
      </c>
      <c r="B134" s="297">
        <v>131.1769302841719</v>
      </c>
      <c r="C134" s="297">
        <v>130.73051347170841</v>
      </c>
      <c r="D134" s="297">
        <v>119.30424192938371</v>
      </c>
      <c r="E134" s="297">
        <v>118.9815230815021</v>
      </c>
      <c r="F134" s="297">
        <v>124.2775184553601</v>
      </c>
      <c r="G134" s="297">
        <v>119.5076131848981</v>
      </c>
      <c r="H134" s="297">
        <v>121.31053310326359</v>
      </c>
      <c r="I134" s="297">
        <v>116.0114464720583</v>
      </c>
      <c r="J134" s="297">
        <v>115.77758167672189</v>
      </c>
      <c r="K134" s="297">
        <v>107.6578949563506</v>
      </c>
      <c r="L134" s="297">
        <v>110.5616574475261</v>
      </c>
      <c r="M134" s="297">
        <v>121.54993172324851</v>
      </c>
      <c r="N134" s="297">
        <v>123.6897231559204</v>
      </c>
      <c r="O134" s="297">
        <v>114.05315933221419</v>
      </c>
      <c r="P134" s="297">
        <v>116.69659947942461</v>
      </c>
      <c r="Q134" s="297">
        <v>121.1258089087238</v>
      </c>
      <c r="R134" s="297">
        <v>122.6598298203871</v>
      </c>
      <c r="S134" s="297">
        <v>133.43779651206299</v>
      </c>
      <c r="T134" s="297">
        <v>134.9883871517502</v>
      </c>
      <c r="U134" s="297">
        <v>138.98354482924719</v>
      </c>
      <c r="V134" s="297">
        <v>135.75408734095461</v>
      </c>
      <c r="W134" s="297">
        <v>134.04146738837909</v>
      </c>
      <c r="DA134" s="70" t="s">
        <v>913</v>
      </c>
    </row>
    <row r="135" spans="1:105" ht="12" customHeight="1" x14ac:dyDescent="0.25">
      <c r="A135" s="60" t="s">
        <v>617</v>
      </c>
      <c r="B135" s="265">
        <v>131.1769302841719</v>
      </c>
      <c r="C135" s="265">
        <v>130.73051347170841</v>
      </c>
      <c r="D135" s="265">
        <v>119.30424192938371</v>
      </c>
      <c r="E135" s="265">
        <v>118.9815230815021</v>
      </c>
      <c r="F135" s="265">
        <v>124.2775184553601</v>
      </c>
      <c r="G135" s="265">
        <v>119.5076131848981</v>
      </c>
      <c r="H135" s="265">
        <v>121.31053310326359</v>
      </c>
      <c r="I135" s="265">
        <v>116.0114464720583</v>
      </c>
      <c r="J135" s="265">
        <v>115.77758167672189</v>
      </c>
      <c r="K135" s="265">
        <v>107.6578949563506</v>
      </c>
      <c r="L135" s="265">
        <v>110.5616574475261</v>
      </c>
      <c r="M135" s="265">
        <v>121.54993172324851</v>
      </c>
      <c r="N135" s="265">
        <v>123.6897231559204</v>
      </c>
      <c r="O135" s="265">
        <v>114.05315933221419</v>
      </c>
      <c r="P135" s="265">
        <v>116.69659947942461</v>
      </c>
      <c r="Q135" s="265">
        <v>121.1258089087238</v>
      </c>
      <c r="R135" s="265">
        <v>122.6598298203871</v>
      </c>
      <c r="S135" s="265">
        <v>133.43779651206299</v>
      </c>
      <c r="T135" s="265">
        <v>134.9883871517502</v>
      </c>
      <c r="U135" s="265">
        <v>138.98354482924719</v>
      </c>
      <c r="V135" s="265">
        <v>135.75408734095461</v>
      </c>
      <c r="W135" s="265">
        <v>134.04146738837909</v>
      </c>
      <c r="DA135" s="72" t="s">
        <v>914</v>
      </c>
    </row>
    <row r="136" spans="1:105" ht="12" customHeight="1" x14ac:dyDescent="0.25">
      <c r="A136" s="59" t="s">
        <v>33</v>
      </c>
      <c r="B136" s="300">
        <v>0.99748719054075552</v>
      </c>
      <c r="C136" s="300">
        <v>2.056157448481744</v>
      </c>
      <c r="D136" s="300">
        <v>0.98747564427708434</v>
      </c>
      <c r="E136" s="300">
        <v>0.96888984133901468</v>
      </c>
      <c r="F136" s="300">
        <v>0.91353673627903664</v>
      </c>
      <c r="G136" s="300">
        <v>0.87104236009708669</v>
      </c>
      <c r="H136" s="300">
        <v>0.83647832723761018</v>
      </c>
      <c r="I136" s="300">
        <v>0.85373890852661949</v>
      </c>
      <c r="J136" s="300">
        <v>0.87662276447683396</v>
      </c>
      <c r="K136" s="300">
        <v>0.87910334039533167</v>
      </c>
      <c r="L136" s="300">
        <v>0.8761178377536265</v>
      </c>
      <c r="M136" s="300">
        <v>0.88562956906369361</v>
      </c>
      <c r="N136" s="300">
        <v>0</v>
      </c>
      <c r="O136" s="300">
        <v>0</v>
      </c>
      <c r="P136" s="300">
        <v>0</v>
      </c>
      <c r="Q136" s="300">
        <v>0</v>
      </c>
      <c r="R136" s="300">
        <v>0</v>
      </c>
      <c r="S136" s="300">
        <v>0.47198421239268301</v>
      </c>
      <c r="T136" s="300">
        <v>0.47933625562186638</v>
      </c>
      <c r="U136" s="300">
        <v>0.4821048128066252</v>
      </c>
      <c r="V136" s="300">
        <v>0.45658320754070553</v>
      </c>
      <c r="W136" s="300">
        <v>0.543399992186543</v>
      </c>
      <c r="DA136" s="71" t="s">
        <v>915</v>
      </c>
    </row>
    <row r="137" spans="1:105" ht="12" customHeight="1" x14ac:dyDescent="0.25">
      <c r="A137" s="59" t="s">
        <v>160</v>
      </c>
      <c r="B137" s="300">
        <v>6.3655549135303744</v>
      </c>
      <c r="C137" s="300">
        <v>4.3734067192672201</v>
      </c>
      <c r="D137" s="300">
        <v>4.2012241078110133</v>
      </c>
      <c r="E137" s="300">
        <v>3.0919674887433581</v>
      </c>
      <c r="F137" s="300">
        <v>3.8879668434876802</v>
      </c>
      <c r="G137" s="300">
        <v>3.7074348686013741</v>
      </c>
      <c r="H137" s="300">
        <v>3.5604378228770228</v>
      </c>
      <c r="I137" s="300">
        <v>3.6338184784834748</v>
      </c>
      <c r="J137" s="300">
        <v>3.7311374714705079</v>
      </c>
      <c r="K137" s="300">
        <v>3.87558158514407</v>
      </c>
      <c r="L137" s="300">
        <v>4.8278934496608814</v>
      </c>
      <c r="M137" s="300">
        <v>3.9041309540226501</v>
      </c>
      <c r="N137" s="300">
        <v>3.8814445859603679</v>
      </c>
      <c r="O137" s="300">
        <v>3.6724350360887241</v>
      </c>
      <c r="P137" s="300">
        <v>3.6602126620739219</v>
      </c>
      <c r="Q137" s="300">
        <v>2.7268887035367908</v>
      </c>
      <c r="R137" s="300">
        <v>3.572872537291472</v>
      </c>
      <c r="S137" s="300">
        <v>3.793624643655563</v>
      </c>
      <c r="T137" s="300">
        <v>3.86734149405161</v>
      </c>
      <c r="U137" s="300">
        <v>4.514999679736686</v>
      </c>
      <c r="V137" s="300">
        <v>2.2750663344850368</v>
      </c>
      <c r="W137" s="300">
        <v>1.1849423060658351</v>
      </c>
      <c r="DA137" s="71" t="s">
        <v>916</v>
      </c>
    </row>
    <row r="138" spans="1:105" ht="12" customHeight="1" x14ac:dyDescent="0.25">
      <c r="A138" s="59" t="s">
        <v>70</v>
      </c>
      <c r="B138" s="300">
        <v>15.21278827405534</v>
      </c>
      <c r="C138" s="300">
        <v>14.580885438378029</v>
      </c>
      <c r="D138" s="300">
        <v>10.7622904800121</v>
      </c>
      <c r="E138" s="300">
        <v>8.4367515339862678</v>
      </c>
      <c r="F138" s="300">
        <v>9.9210517157006937</v>
      </c>
      <c r="G138" s="300">
        <v>9.4477987451737082</v>
      </c>
      <c r="H138" s="300">
        <v>9.0982215024058632</v>
      </c>
      <c r="I138" s="300">
        <v>3.717684777295243</v>
      </c>
      <c r="J138" s="300">
        <v>3.8168695769652592</v>
      </c>
      <c r="K138" s="300">
        <v>3.8755955837101199</v>
      </c>
      <c r="L138" s="300">
        <v>2.9026162063772052</v>
      </c>
      <c r="M138" s="300">
        <v>2.9341729298631032</v>
      </c>
      <c r="N138" s="300">
        <v>2.917873580943021</v>
      </c>
      <c r="O138" s="300">
        <v>2.775323849782616</v>
      </c>
      <c r="P138" s="300">
        <v>1.8436564980323631</v>
      </c>
      <c r="Q138" s="300">
        <v>2.7673910348725719</v>
      </c>
      <c r="R138" s="300">
        <v>5.445792427907306</v>
      </c>
      <c r="S138" s="300">
        <v>10.50503440946912</v>
      </c>
      <c r="T138" s="300">
        <v>5.8410788787539278</v>
      </c>
      <c r="U138" s="300">
        <v>6.7454027148520419</v>
      </c>
      <c r="V138" s="300">
        <v>7.9389528405847498</v>
      </c>
      <c r="W138" s="300">
        <v>5.8735713919856973</v>
      </c>
      <c r="DA138" s="71" t="s">
        <v>917</v>
      </c>
    </row>
    <row r="139" spans="1:105" ht="12" customHeight="1" x14ac:dyDescent="0.25">
      <c r="A139" s="59" t="s">
        <v>162</v>
      </c>
      <c r="B139" s="300">
        <v>108.6010999060455</v>
      </c>
      <c r="C139" s="300">
        <v>109.72006386558139</v>
      </c>
      <c r="D139" s="300">
        <v>103.3532516972835</v>
      </c>
      <c r="E139" s="300">
        <v>106.48391421743339</v>
      </c>
      <c r="F139" s="300">
        <v>109.55496315989269</v>
      </c>
      <c r="G139" s="300">
        <v>105.4813372110259</v>
      </c>
      <c r="H139" s="300">
        <v>107.8153954507431</v>
      </c>
      <c r="I139" s="300">
        <v>107.80620430775301</v>
      </c>
      <c r="J139" s="300">
        <v>107.3529518638093</v>
      </c>
      <c r="K139" s="300">
        <v>99.027614447101072</v>
      </c>
      <c r="L139" s="300">
        <v>101.9550299537344</v>
      </c>
      <c r="M139" s="300">
        <v>113.825998270299</v>
      </c>
      <c r="N139" s="300">
        <v>116.890404989017</v>
      </c>
      <c r="O139" s="300">
        <v>107.6054004463428</v>
      </c>
      <c r="P139" s="300">
        <v>111.1927303193184</v>
      </c>
      <c r="Q139" s="300">
        <v>115.63152917031449</v>
      </c>
      <c r="R139" s="300">
        <v>113.64116485518829</v>
      </c>
      <c r="S139" s="300">
        <v>118.66715324654569</v>
      </c>
      <c r="T139" s="300">
        <v>124.80063052332279</v>
      </c>
      <c r="U139" s="300">
        <v>127.2410376218518</v>
      </c>
      <c r="V139" s="300">
        <v>125.0834849583441</v>
      </c>
      <c r="W139" s="300">
        <v>126.4395536981411</v>
      </c>
      <c r="DA139" s="71" t="s">
        <v>918</v>
      </c>
    </row>
    <row r="140" spans="1:105" ht="12" customHeight="1" x14ac:dyDescent="0.25">
      <c r="A140" s="60" t="s">
        <v>623</v>
      </c>
      <c r="B140" s="265">
        <v>0</v>
      </c>
      <c r="C140" s="265">
        <v>0</v>
      </c>
      <c r="D140" s="265">
        <v>0</v>
      </c>
      <c r="E140" s="265">
        <v>0</v>
      </c>
      <c r="F140" s="265">
        <v>0</v>
      </c>
      <c r="G140" s="265">
        <v>0</v>
      </c>
      <c r="H140" s="265">
        <v>0</v>
      </c>
      <c r="I140" s="265">
        <v>0</v>
      </c>
      <c r="J140" s="265">
        <v>0</v>
      </c>
      <c r="K140" s="265">
        <v>0</v>
      </c>
      <c r="L140" s="265">
        <v>0</v>
      </c>
      <c r="M140" s="265">
        <v>0</v>
      </c>
      <c r="N140" s="265">
        <v>0</v>
      </c>
      <c r="O140" s="265">
        <v>0</v>
      </c>
      <c r="P140" s="265">
        <v>0</v>
      </c>
      <c r="Q140" s="265">
        <v>0</v>
      </c>
      <c r="R140" s="265">
        <v>0</v>
      </c>
      <c r="S140" s="265">
        <v>0</v>
      </c>
      <c r="T140" s="265">
        <v>0</v>
      </c>
      <c r="U140" s="265">
        <v>0</v>
      </c>
      <c r="V140" s="265">
        <v>0</v>
      </c>
      <c r="W140" s="265">
        <v>0</v>
      </c>
      <c r="DA140" s="72" t="s">
        <v>919</v>
      </c>
    </row>
    <row r="141" spans="1:105" ht="12" customHeight="1" x14ac:dyDescent="0.25">
      <c r="A141" s="57" t="s">
        <v>625</v>
      </c>
      <c r="B141" s="264">
        <f t="shared" ref="B141:W141" si="4">B142+B146+B157</f>
        <v>419.59019393714499</v>
      </c>
      <c r="C141" s="264">
        <f t="shared" si="4"/>
        <v>463.85679239503798</v>
      </c>
      <c r="D141" s="264">
        <f t="shared" si="4"/>
        <v>477.72588252359276</v>
      </c>
      <c r="E141" s="264">
        <f t="shared" si="4"/>
        <v>444.70224849402479</v>
      </c>
      <c r="F141" s="264">
        <f t="shared" si="4"/>
        <v>324.55390145454948</v>
      </c>
      <c r="G141" s="264">
        <f t="shared" si="4"/>
        <v>183.16640183278631</v>
      </c>
      <c r="H141" s="264">
        <f t="shared" si="4"/>
        <v>175.85038518354438</v>
      </c>
      <c r="I141" s="264">
        <f t="shared" si="4"/>
        <v>177.48791115067149</v>
      </c>
      <c r="J141" s="264">
        <f t="shared" si="4"/>
        <v>217.38430975006403</v>
      </c>
      <c r="K141" s="264">
        <f t="shared" si="4"/>
        <v>205.45663839692577</v>
      </c>
      <c r="L141" s="264">
        <f t="shared" si="4"/>
        <v>178.80761429665139</v>
      </c>
      <c r="M141" s="264">
        <f t="shared" si="4"/>
        <v>187.00657632837374</v>
      </c>
      <c r="N141" s="264">
        <f t="shared" si="4"/>
        <v>180.06890066443529</v>
      </c>
      <c r="O141" s="264">
        <f t="shared" si="4"/>
        <v>182.18395520655409</v>
      </c>
      <c r="P141" s="264">
        <f t="shared" si="4"/>
        <v>214.30773999124673</v>
      </c>
      <c r="Q141" s="264">
        <f t="shared" si="4"/>
        <v>220.54345807197987</v>
      </c>
      <c r="R141" s="264">
        <f t="shared" si="4"/>
        <v>200.6069177100714</v>
      </c>
      <c r="S141" s="264">
        <f t="shared" si="4"/>
        <v>225.34174733083921</v>
      </c>
      <c r="T141" s="264">
        <f t="shared" si="4"/>
        <v>233.70098409681015</v>
      </c>
      <c r="U141" s="264">
        <f t="shared" si="4"/>
        <v>225.34944320796689</v>
      </c>
      <c r="V141" s="264">
        <f t="shared" si="4"/>
        <v>232.20019439202329</v>
      </c>
      <c r="W141" s="264">
        <f t="shared" si="4"/>
        <v>206.97043828098106</v>
      </c>
      <c r="DA141" s="70"/>
    </row>
    <row r="142" spans="1:105" ht="12" customHeight="1" x14ac:dyDescent="0.25">
      <c r="A142" s="60" t="s">
        <v>626</v>
      </c>
      <c r="B142" s="265">
        <v>10.24145381056873</v>
      </c>
      <c r="C142" s="265">
        <v>10.23737266059487</v>
      </c>
      <c r="D142" s="265">
        <v>9.5094107555217349</v>
      </c>
      <c r="E142" s="265">
        <v>9.6344624087499984</v>
      </c>
      <c r="F142" s="265">
        <v>10.00112714227196</v>
      </c>
      <c r="G142" s="265">
        <v>9.6298910514389018</v>
      </c>
      <c r="H142" s="265">
        <v>9.8094627310158806</v>
      </c>
      <c r="I142" s="265">
        <v>9.6887114166507882</v>
      </c>
      <c r="J142" s="265">
        <v>9.6708331183182281</v>
      </c>
      <c r="K142" s="265">
        <v>8.9743504408525752</v>
      </c>
      <c r="L142" s="265">
        <v>9.2960852070808819</v>
      </c>
      <c r="M142" s="265">
        <v>10.23184595543173</v>
      </c>
      <c r="N142" s="265">
        <v>10.416058797095291</v>
      </c>
      <c r="O142" s="265">
        <v>9.5985802529869879</v>
      </c>
      <c r="P142" s="265">
        <v>9.8754611971256541</v>
      </c>
      <c r="Q142" s="265">
        <v>10.20336470509528</v>
      </c>
      <c r="R142" s="265">
        <v>10.185391308050621</v>
      </c>
      <c r="S142" s="265">
        <v>10.819245946225729</v>
      </c>
      <c r="T142" s="265">
        <v>11.216198345677959</v>
      </c>
      <c r="U142" s="265">
        <v>11.501509479088391</v>
      </c>
      <c r="V142" s="265">
        <v>11.1640800241944</v>
      </c>
      <c r="W142" s="265">
        <v>11.132008640900951</v>
      </c>
      <c r="DA142" s="72" t="s">
        <v>920</v>
      </c>
    </row>
    <row r="143" spans="1:105" ht="12" customHeight="1" x14ac:dyDescent="0.25">
      <c r="A143" s="59" t="s">
        <v>33</v>
      </c>
      <c r="B143" s="233">
        <v>8.8093774605480332E-2</v>
      </c>
      <c r="C143" s="233">
        <v>0.1812287340509183</v>
      </c>
      <c r="D143" s="233">
        <v>8.6513199616503E-2</v>
      </c>
      <c r="E143" s="233">
        <v>8.4443005525486198E-2</v>
      </c>
      <c r="F143" s="233">
        <v>7.9894013072845951E-2</v>
      </c>
      <c r="G143" s="233">
        <v>7.6213494195167611E-2</v>
      </c>
      <c r="H143" s="233">
        <v>7.3123910017348928E-2</v>
      </c>
      <c r="I143" s="233">
        <v>7.3660636041072231E-2</v>
      </c>
      <c r="J143" s="233">
        <v>7.5720065583547491E-2</v>
      </c>
      <c r="K143" s="233">
        <v>7.6018564804622615E-2</v>
      </c>
      <c r="L143" s="233">
        <v>7.565055361173173E-2</v>
      </c>
      <c r="M143" s="233">
        <v>7.6394784440230873E-2</v>
      </c>
      <c r="N143" s="233">
        <v>0</v>
      </c>
      <c r="O143" s="233">
        <v>0</v>
      </c>
      <c r="P143" s="233">
        <v>0</v>
      </c>
      <c r="Q143" s="233">
        <v>0</v>
      </c>
      <c r="R143" s="233">
        <v>0</v>
      </c>
      <c r="S143" s="233">
        <v>4.1539075420353941E-2</v>
      </c>
      <c r="T143" s="233">
        <v>4.1629443069496723E-2</v>
      </c>
      <c r="U143" s="233">
        <v>4.19314199802715E-2</v>
      </c>
      <c r="V143" s="233">
        <v>3.9880499962804038E-2</v>
      </c>
      <c r="W143" s="233">
        <v>4.7196947109565707E-2</v>
      </c>
      <c r="DA143" s="71" t="s">
        <v>921</v>
      </c>
    </row>
    <row r="144" spans="1:105" ht="12" customHeight="1" x14ac:dyDescent="0.25">
      <c r="A144" s="59" t="s">
        <v>160</v>
      </c>
      <c r="B144" s="233">
        <v>0.56217840701027111</v>
      </c>
      <c r="C144" s="233">
        <v>0.3854699764397031</v>
      </c>
      <c r="D144" s="233">
        <v>0.36807119444328501</v>
      </c>
      <c r="E144" s="233">
        <v>0.26947854812446298</v>
      </c>
      <c r="F144" s="233">
        <v>0.340024939867899</v>
      </c>
      <c r="G144" s="233">
        <v>0.32438900652962371</v>
      </c>
      <c r="H144" s="233">
        <v>0.31124911011408568</v>
      </c>
      <c r="I144" s="233">
        <v>0.31352604140396662</v>
      </c>
      <c r="J144" s="233">
        <v>0.32228455099450531</v>
      </c>
      <c r="K144" s="233">
        <v>0.33513255649033008</v>
      </c>
      <c r="L144" s="233">
        <v>0.41687635670306522</v>
      </c>
      <c r="M144" s="233">
        <v>0.33677200161046439</v>
      </c>
      <c r="N144" s="233">
        <v>0.3347581010584017</v>
      </c>
      <c r="O144" s="233">
        <v>0.31677613304532748</v>
      </c>
      <c r="P144" s="233">
        <v>0.31471799658973648</v>
      </c>
      <c r="Q144" s="233">
        <v>0.23507782929343571</v>
      </c>
      <c r="R144" s="233">
        <v>0.31046712233151069</v>
      </c>
      <c r="S144" s="233">
        <v>0.33387485439494952</v>
      </c>
      <c r="T144" s="233">
        <v>0.33587126087104963</v>
      </c>
      <c r="U144" s="233">
        <v>0.39269541135605268</v>
      </c>
      <c r="V144" s="233">
        <v>0.19871686336541061</v>
      </c>
      <c r="W144" s="233">
        <v>0.102918034875638</v>
      </c>
      <c r="DA144" s="71" t="s">
        <v>922</v>
      </c>
    </row>
    <row r="145" spans="1:105" ht="12" customHeight="1" x14ac:dyDescent="0.25">
      <c r="A145" s="59" t="s">
        <v>162</v>
      </c>
      <c r="B145" s="233">
        <v>9.5911816289529828</v>
      </c>
      <c r="C145" s="233">
        <v>9.6706739501042485</v>
      </c>
      <c r="D145" s="233">
        <v>9.0548263614619469</v>
      </c>
      <c r="E145" s="233">
        <v>9.2805408551000497</v>
      </c>
      <c r="F145" s="233">
        <v>9.5812081893312175</v>
      </c>
      <c r="G145" s="233">
        <v>9.2292885507141111</v>
      </c>
      <c r="H145" s="233">
        <v>9.4250897108844462</v>
      </c>
      <c r="I145" s="233">
        <v>9.3015247392057496</v>
      </c>
      <c r="J145" s="233">
        <v>9.2728285017401753</v>
      </c>
      <c r="K145" s="233">
        <v>8.5631993195576221</v>
      </c>
      <c r="L145" s="233">
        <v>8.8035582967660844</v>
      </c>
      <c r="M145" s="233">
        <v>9.8186791693810314</v>
      </c>
      <c r="N145" s="233">
        <v>10.08130069603688</v>
      </c>
      <c r="O145" s="233">
        <v>9.2818041199416612</v>
      </c>
      <c r="P145" s="233">
        <v>9.5607432005359172</v>
      </c>
      <c r="Q145" s="233">
        <v>9.9682868758018444</v>
      </c>
      <c r="R145" s="233">
        <v>9.8749241857191041</v>
      </c>
      <c r="S145" s="233">
        <v>10.443832016410431</v>
      </c>
      <c r="T145" s="233">
        <v>10.83869764173742</v>
      </c>
      <c r="U145" s="233">
        <v>11.06688264775206</v>
      </c>
      <c r="V145" s="233">
        <v>10.925482660866191</v>
      </c>
      <c r="W145" s="233">
        <v>10.981893658915739</v>
      </c>
      <c r="DA145" s="71" t="s">
        <v>923</v>
      </c>
    </row>
    <row r="146" spans="1:105" ht="12" customHeight="1" x14ac:dyDescent="0.25">
      <c r="A146" s="60" t="s">
        <v>631</v>
      </c>
      <c r="B146" s="265">
        <v>409.34874012657627</v>
      </c>
      <c r="C146" s="265">
        <v>453.61941973444311</v>
      </c>
      <c r="D146" s="265">
        <v>468.21647176807102</v>
      </c>
      <c r="E146" s="265">
        <v>435.0677860852748</v>
      </c>
      <c r="F146" s="265">
        <v>314.55277431227751</v>
      </c>
      <c r="G146" s="265">
        <v>173.5365107813474</v>
      </c>
      <c r="H146" s="265">
        <v>166.04092245252849</v>
      </c>
      <c r="I146" s="265">
        <v>167.7991997340207</v>
      </c>
      <c r="J146" s="265">
        <v>207.71347663174581</v>
      </c>
      <c r="K146" s="265">
        <v>196.48228795607321</v>
      </c>
      <c r="L146" s="265">
        <v>169.5115290895705</v>
      </c>
      <c r="M146" s="265">
        <v>176.774730372942</v>
      </c>
      <c r="N146" s="265">
        <v>169.65284186733999</v>
      </c>
      <c r="O146" s="265">
        <v>172.58537495356711</v>
      </c>
      <c r="P146" s="265">
        <v>204.43227879412109</v>
      </c>
      <c r="Q146" s="265">
        <v>210.34009336688459</v>
      </c>
      <c r="R146" s="265">
        <v>190.42152640202079</v>
      </c>
      <c r="S146" s="265">
        <v>214.52250138461349</v>
      </c>
      <c r="T146" s="265">
        <v>222.48478575113219</v>
      </c>
      <c r="U146" s="265">
        <v>213.8479337288785</v>
      </c>
      <c r="V146" s="265">
        <v>221.0361143678289</v>
      </c>
      <c r="W146" s="265">
        <v>195.83842964008011</v>
      </c>
      <c r="DA146" s="72" t="s">
        <v>924</v>
      </c>
    </row>
    <row r="147" spans="1:105" ht="12" customHeight="1" x14ac:dyDescent="0.25">
      <c r="A147" s="64" t="s">
        <v>30</v>
      </c>
      <c r="B147" s="232">
        <v>26.151119166730911</v>
      </c>
      <c r="C147" s="232">
        <v>28.171927775991751</v>
      </c>
      <c r="D147" s="232">
        <v>18.015182583184419</v>
      </c>
      <c r="E147" s="232">
        <v>14.33053569048977</v>
      </c>
      <c r="F147" s="232">
        <v>9.9809314901240906</v>
      </c>
      <c r="G147" s="232">
        <v>0.87326016309577037</v>
      </c>
      <c r="H147" s="232">
        <v>1.0092186057545001</v>
      </c>
      <c r="I147" s="232">
        <v>5.9525685042717011</v>
      </c>
      <c r="J147" s="232">
        <v>5.8732689275998622</v>
      </c>
      <c r="K147" s="232">
        <v>0.81083221357243429</v>
      </c>
      <c r="L147" s="232">
        <v>1.053428550680261</v>
      </c>
      <c r="M147" s="232">
        <v>2.8911695043736412</v>
      </c>
      <c r="N147" s="232">
        <v>2.6630285633696111</v>
      </c>
      <c r="O147" s="232">
        <v>1.395427254028621</v>
      </c>
      <c r="P147" s="232">
        <v>1.7455089114949089</v>
      </c>
      <c r="Q147" s="232">
        <v>2.1350562934877311</v>
      </c>
      <c r="R147" s="232">
        <v>1.641193881415911</v>
      </c>
      <c r="S147" s="232">
        <v>2.9004447413599741</v>
      </c>
      <c r="T147" s="232">
        <v>6.8964170081285134</v>
      </c>
      <c r="U147" s="232">
        <v>13.577269421881359</v>
      </c>
      <c r="V147" s="232">
        <v>8.2232014570748895</v>
      </c>
      <c r="W147" s="232">
        <v>9.2641074092773366</v>
      </c>
      <c r="DA147" s="73" t="s">
        <v>925</v>
      </c>
    </row>
    <row r="148" spans="1:105" ht="12" customHeight="1" x14ac:dyDescent="0.25">
      <c r="A148" s="64" t="s">
        <v>32</v>
      </c>
      <c r="B148" s="232">
        <v>0</v>
      </c>
      <c r="C148" s="232">
        <v>0</v>
      </c>
      <c r="D148" s="232">
        <v>0</v>
      </c>
      <c r="E148" s="232">
        <v>0</v>
      </c>
      <c r="F148" s="232">
        <v>0</v>
      </c>
      <c r="G148" s="232">
        <v>0</v>
      </c>
      <c r="H148" s="232">
        <v>0</v>
      </c>
      <c r="I148" s="232">
        <v>0</v>
      </c>
      <c r="J148" s="232">
        <v>0</v>
      </c>
      <c r="K148" s="232">
        <v>0</v>
      </c>
      <c r="L148" s="232">
        <v>0</v>
      </c>
      <c r="M148" s="232">
        <v>0</v>
      </c>
      <c r="N148" s="232">
        <v>0</v>
      </c>
      <c r="O148" s="232">
        <v>0</v>
      </c>
      <c r="P148" s="232">
        <v>0</v>
      </c>
      <c r="Q148" s="232">
        <v>0</v>
      </c>
      <c r="R148" s="232">
        <v>0</v>
      </c>
      <c r="S148" s="232">
        <v>0</v>
      </c>
      <c r="T148" s="232">
        <v>0</v>
      </c>
      <c r="U148" s="232">
        <v>0</v>
      </c>
      <c r="V148" s="232">
        <v>0</v>
      </c>
      <c r="W148" s="232">
        <v>0</v>
      </c>
      <c r="DA148" s="73" t="s">
        <v>926</v>
      </c>
    </row>
    <row r="149" spans="1:105" ht="12" customHeight="1" x14ac:dyDescent="0.25">
      <c r="A149" s="64" t="s">
        <v>33</v>
      </c>
      <c r="B149" s="232">
        <v>0.14082118256591231</v>
      </c>
      <c r="C149" s="232">
        <v>0.24833137790861171</v>
      </c>
      <c r="D149" s="232">
        <v>0.1167692788916271</v>
      </c>
      <c r="E149" s="232">
        <v>0.1175288362378578</v>
      </c>
      <c r="F149" s="232">
        <v>0.15262578218131001</v>
      </c>
      <c r="G149" s="232">
        <v>0.14719992069048879</v>
      </c>
      <c r="H149" s="232">
        <v>0.16194075294546001</v>
      </c>
      <c r="I149" s="232">
        <v>0.16057165581487509</v>
      </c>
      <c r="J149" s="232">
        <v>0.13685437203062659</v>
      </c>
      <c r="K149" s="232">
        <v>0.1251388065012759</v>
      </c>
      <c r="L149" s="232">
        <v>0.1071818642638248</v>
      </c>
      <c r="M149" s="232">
        <v>0.1178356255857029</v>
      </c>
      <c r="N149" s="232">
        <v>0</v>
      </c>
      <c r="O149" s="232">
        <v>0</v>
      </c>
      <c r="P149" s="232">
        <v>0</v>
      </c>
      <c r="Q149" s="232">
        <v>0</v>
      </c>
      <c r="R149" s="232">
        <v>0</v>
      </c>
      <c r="S149" s="232">
        <v>7.1499477891617869E-2</v>
      </c>
      <c r="T149" s="232">
        <v>7.9381469209882663E-2</v>
      </c>
      <c r="U149" s="232">
        <v>8.7558655911133487E-2</v>
      </c>
      <c r="V149" s="232">
        <v>7.2738114662775369E-2</v>
      </c>
      <c r="W149" s="232">
        <v>9.5507408801804305E-2</v>
      </c>
      <c r="DA149" s="73" t="s">
        <v>927</v>
      </c>
    </row>
    <row r="150" spans="1:105" ht="12" customHeight="1" x14ac:dyDescent="0.25">
      <c r="A150" s="64" t="s">
        <v>160</v>
      </c>
      <c r="B150" s="232">
        <v>0.8986631398500905</v>
      </c>
      <c r="C150" s="232">
        <v>0.52819598885890096</v>
      </c>
      <c r="D150" s="232">
        <v>0.49679595884144873</v>
      </c>
      <c r="E150" s="232">
        <v>0.37506362966411427</v>
      </c>
      <c r="F150" s="232">
        <v>0.64956772619711312</v>
      </c>
      <c r="G150" s="232">
        <v>0.62652994116433935</v>
      </c>
      <c r="H150" s="232">
        <v>0.68929458549906453</v>
      </c>
      <c r="I150" s="232">
        <v>0.68345046031434198</v>
      </c>
      <c r="J150" s="232">
        <v>0.5824882678272385</v>
      </c>
      <c r="K150" s="232">
        <v>0.55168218772226996</v>
      </c>
      <c r="L150" s="232">
        <v>0.59063130335131619</v>
      </c>
      <c r="M150" s="232">
        <v>0.51945613539319391</v>
      </c>
      <c r="N150" s="232">
        <v>0.51446003721260691</v>
      </c>
      <c r="O150" s="232">
        <v>0.46717976247437182</v>
      </c>
      <c r="P150" s="232">
        <v>0.49575209290585059</v>
      </c>
      <c r="Q150" s="232">
        <v>0.36639630487259339</v>
      </c>
      <c r="R150" s="232">
        <v>0.49623698855814241</v>
      </c>
      <c r="S150" s="232">
        <v>0.5746848606717353</v>
      </c>
      <c r="T150" s="232">
        <v>0.6404590642447433</v>
      </c>
      <c r="U150" s="232">
        <v>0.82000281452388346</v>
      </c>
      <c r="V150" s="232">
        <v>0.36244003977837808</v>
      </c>
      <c r="W150" s="232">
        <v>0.20826420842702589</v>
      </c>
      <c r="DA150" s="73" t="s">
        <v>928</v>
      </c>
    </row>
    <row r="151" spans="1:105" ht="12" customHeight="1" x14ac:dyDescent="0.25">
      <c r="A151" s="64" t="s">
        <v>70</v>
      </c>
      <c r="B151" s="232">
        <v>2.1476795443517891</v>
      </c>
      <c r="C151" s="232">
        <v>1.760999078506208</v>
      </c>
      <c r="D151" s="232">
        <v>1.272643944036969</v>
      </c>
      <c r="E151" s="232">
        <v>1.0233997169864231</v>
      </c>
      <c r="F151" s="232">
        <v>1.6575231384099871</v>
      </c>
      <c r="G151" s="232">
        <v>1.5966103253971029</v>
      </c>
      <c r="H151" s="232">
        <v>1.76139989834507</v>
      </c>
      <c r="I151" s="232">
        <v>0.69922407720444113</v>
      </c>
      <c r="J151" s="232">
        <v>0.59587237549109717</v>
      </c>
      <c r="K151" s="232">
        <v>0.55168418039340195</v>
      </c>
      <c r="L151" s="232">
        <v>0.35509814186591909</v>
      </c>
      <c r="M151" s="232">
        <v>0.39040036020092228</v>
      </c>
      <c r="N151" s="232">
        <v>0.38674501665266281</v>
      </c>
      <c r="O151" s="232">
        <v>0.35305597626358581</v>
      </c>
      <c r="P151" s="232">
        <v>0.24971132878960459</v>
      </c>
      <c r="Q151" s="232">
        <v>0.37183836949404592</v>
      </c>
      <c r="R151" s="232">
        <v>0.75636721056556266</v>
      </c>
      <c r="S151" s="232">
        <v>1.591376270199512</v>
      </c>
      <c r="T151" s="232">
        <v>0.96732391453418165</v>
      </c>
      <c r="U151" s="232">
        <v>1.2250829686876741</v>
      </c>
      <c r="V151" s="232">
        <v>1.264751862275481</v>
      </c>
      <c r="W151" s="232">
        <v>1.0323327054233491</v>
      </c>
      <c r="DA151" s="73" t="s">
        <v>929</v>
      </c>
    </row>
    <row r="152" spans="1:105" ht="12" customHeight="1" x14ac:dyDescent="0.25">
      <c r="A152" s="64" t="s">
        <v>34</v>
      </c>
      <c r="B152" s="232">
        <v>0</v>
      </c>
      <c r="C152" s="232">
        <v>0</v>
      </c>
      <c r="D152" s="232">
        <v>0</v>
      </c>
      <c r="E152" s="232">
        <v>0</v>
      </c>
      <c r="F152" s="232">
        <v>2.5827052714500041</v>
      </c>
      <c r="G152" s="232">
        <v>0</v>
      </c>
      <c r="H152" s="232">
        <v>0</v>
      </c>
      <c r="I152" s="232">
        <v>0</v>
      </c>
      <c r="J152" s="232">
        <v>0</v>
      </c>
      <c r="K152" s="232">
        <v>0</v>
      </c>
      <c r="L152" s="232">
        <v>0</v>
      </c>
      <c r="M152" s="232">
        <v>0</v>
      </c>
      <c r="N152" s="232">
        <v>0</v>
      </c>
      <c r="O152" s="232">
        <v>0</v>
      </c>
      <c r="P152" s="232">
        <v>0</v>
      </c>
      <c r="Q152" s="232">
        <v>0</v>
      </c>
      <c r="R152" s="232">
        <v>0</v>
      </c>
      <c r="S152" s="232">
        <v>0.14221514856856721</v>
      </c>
      <c r="T152" s="232">
        <v>0.14615495739086209</v>
      </c>
      <c r="U152" s="232">
        <v>4.1564661687036319E-2</v>
      </c>
      <c r="V152" s="232">
        <v>3.951106501802349E-2</v>
      </c>
      <c r="W152" s="232">
        <v>4.4663448396265563E-2</v>
      </c>
      <c r="DA152" s="73" t="s">
        <v>930</v>
      </c>
    </row>
    <row r="153" spans="1:105" ht="12" customHeight="1" x14ac:dyDescent="0.25">
      <c r="A153" s="64" t="s">
        <v>162</v>
      </c>
      <c r="B153" s="232">
        <v>15.33186136298885</v>
      </c>
      <c r="C153" s="232">
        <v>13.25138532755831</v>
      </c>
      <c r="D153" s="232">
        <v>12.221551733189109</v>
      </c>
      <c r="E153" s="232">
        <v>12.916773385435731</v>
      </c>
      <c r="F153" s="232">
        <v>18.303491562068789</v>
      </c>
      <c r="G153" s="232">
        <v>17.825590560324869</v>
      </c>
      <c r="H153" s="232">
        <v>20.872873510142071</v>
      </c>
      <c r="I153" s="232">
        <v>20.276246707189721</v>
      </c>
      <c r="J153" s="232">
        <v>16.759456186063879</v>
      </c>
      <c r="K153" s="232">
        <v>14.096405863963589</v>
      </c>
      <c r="L153" s="232">
        <v>12.47290000342208</v>
      </c>
      <c r="M153" s="232">
        <v>15.14488470419758</v>
      </c>
      <c r="N153" s="232">
        <v>15.493056971098641</v>
      </c>
      <c r="O153" s="232">
        <v>13.688755533446431</v>
      </c>
      <c r="P153" s="232">
        <v>15.06033497531369</v>
      </c>
      <c r="Q153" s="232">
        <v>15.53674154717811</v>
      </c>
      <c r="R153" s="232">
        <v>15.783644346497869</v>
      </c>
      <c r="S153" s="232">
        <v>17.976532428914261</v>
      </c>
      <c r="T153" s="232">
        <v>20.667865810418299</v>
      </c>
      <c r="U153" s="232">
        <v>23.109195210162849</v>
      </c>
      <c r="V153" s="232">
        <v>19.927007215893799</v>
      </c>
      <c r="W153" s="232">
        <v>22.22288243909383</v>
      </c>
      <c r="DA153" s="73" t="s">
        <v>931</v>
      </c>
    </row>
    <row r="154" spans="1:105" ht="12" customHeight="1" x14ac:dyDescent="0.25">
      <c r="A154" s="64" t="s">
        <v>36</v>
      </c>
      <c r="B154" s="232">
        <v>364.67859573008877</v>
      </c>
      <c r="C154" s="232">
        <v>409.65858018561931</v>
      </c>
      <c r="D154" s="232">
        <v>436.09352826992728</v>
      </c>
      <c r="E154" s="232">
        <v>406.30448482646091</v>
      </c>
      <c r="F154" s="232">
        <v>281.22592934184621</v>
      </c>
      <c r="G154" s="232">
        <v>152.4673198706748</v>
      </c>
      <c r="H154" s="232">
        <v>141.54619509984241</v>
      </c>
      <c r="I154" s="232">
        <v>140.02713832922561</v>
      </c>
      <c r="J154" s="232">
        <v>183.76553650273311</v>
      </c>
      <c r="K154" s="232">
        <v>180.3465447039203</v>
      </c>
      <c r="L154" s="232">
        <v>154.80548710424921</v>
      </c>
      <c r="M154" s="232">
        <v>157.7109840431909</v>
      </c>
      <c r="N154" s="232">
        <v>150.5955512790064</v>
      </c>
      <c r="O154" s="232">
        <v>156.68095642735409</v>
      </c>
      <c r="P154" s="232">
        <v>186.88097148561701</v>
      </c>
      <c r="Q154" s="232">
        <v>191.93006085185209</v>
      </c>
      <c r="R154" s="232">
        <v>171.63299966102949</v>
      </c>
      <c r="S154" s="232">
        <v>191.2657484570079</v>
      </c>
      <c r="T154" s="232">
        <v>193.0871835272057</v>
      </c>
      <c r="U154" s="232">
        <v>174.98725999602451</v>
      </c>
      <c r="V154" s="232">
        <v>191.14646461312549</v>
      </c>
      <c r="W154" s="232">
        <v>162.97067202066049</v>
      </c>
      <c r="DA154" s="73" t="s">
        <v>932</v>
      </c>
    </row>
    <row r="155" spans="1:105" ht="12" customHeight="1" x14ac:dyDescent="0.25">
      <c r="A155" s="64" t="s">
        <v>73</v>
      </c>
      <c r="B155" s="232">
        <v>0</v>
      </c>
      <c r="C155" s="232">
        <v>0</v>
      </c>
      <c r="D155" s="232">
        <v>0</v>
      </c>
      <c r="E155" s="232">
        <v>0</v>
      </c>
      <c r="F155" s="232">
        <v>0</v>
      </c>
      <c r="G155" s="232">
        <v>0</v>
      </c>
      <c r="H155" s="232">
        <v>0</v>
      </c>
      <c r="I155" s="232">
        <v>0</v>
      </c>
      <c r="J155" s="232">
        <v>0</v>
      </c>
      <c r="K155" s="232">
        <v>0</v>
      </c>
      <c r="L155" s="232">
        <v>0.12680212173791761</v>
      </c>
      <c r="M155" s="232">
        <v>0</v>
      </c>
      <c r="N155" s="232">
        <v>0</v>
      </c>
      <c r="O155" s="232">
        <v>0</v>
      </c>
      <c r="P155" s="232">
        <v>0</v>
      </c>
      <c r="Q155" s="232">
        <v>0</v>
      </c>
      <c r="R155" s="232">
        <v>0.11108431395385079</v>
      </c>
      <c r="S155" s="232">
        <v>0</v>
      </c>
      <c r="T155" s="232">
        <v>0</v>
      </c>
      <c r="U155" s="232">
        <v>0</v>
      </c>
      <c r="V155" s="232">
        <v>0</v>
      </c>
      <c r="W155" s="232">
        <v>0</v>
      </c>
      <c r="DA155" s="73" t="s">
        <v>933</v>
      </c>
    </row>
    <row r="156" spans="1:105" ht="12" customHeight="1" x14ac:dyDescent="0.25">
      <c r="A156" s="64" t="s">
        <v>79</v>
      </c>
      <c r="B156" s="232">
        <v>0</v>
      </c>
      <c r="C156" s="232">
        <v>0</v>
      </c>
      <c r="D156" s="232">
        <v>0</v>
      </c>
      <c r="E156" s="232">
        <v>0</v>
      </c>
      <c r="F156" s="232">
        <v>0</v>
      </c>
      <c r="G156" s="232">
        <v>0</v>
      </c>
      <c r="H156" s="232">
        <v>0</v>
      </c>
      <c r="I156" s="232">
        <v>0</v>
      </c>
      <c r="J156" s="232">
        <v>0</v>
      </c>
      <c r="K156" s="232">
        <v>0</v>
      </c>
      <c r="L156" s="232">
        <v>0</v>
      </c>
      <c r="M156" s="232">
        <v>0</v>
      </c>
      <c r="N156" s="232">
        <v>0</v>
      </c>
      <c r="O156" s="232">
        <v>0</v>
      </c>
      <c r="P156" s="232">
        <v>0</v>
      </c>
      <c r="Q156" s="232">
        <v>0</v>
      </c>
      <c r="R156" s="232">
        <v>0</v>
      </c>
      <c r="S156" s="232">
        <v>0</v>
      </c>
      <c r="T156" s="232">
        <v>0</v>
      </c>
      <c r="U156" s="232">
        <v>0</v>
      </c>
      <c r="V156" s="232">
        <v>0</v>
      </c>
      <c r="W156" s="232">
        <v>0</v>
      </c>
      <c r="DA156" s="73" t="s">
        <v>934</v>
      </c>
    </row>
    <row r="157" spans="1:105" ht="12" customHeight="1" x14ac:dyDescent="0.25">
      <c r="A157" s="60" t="s">
        <v>643</v>
      </c>
      <c r="B157" s="265">
        <v>0</v>
      </c>
      <c r="C157" s="265">
        <v>0</v>
      </c>
      <c r="D157" s="265">
        <v>0</v>
      </c>
      <c r="E157" s="265">
        <v>0</v>
      </c>
      <c r="F157" s="265">
        <v>0</v>
      </c>
      <c r="G157" s="265">
        <v>0</v>
      </c>
      <c r="H157" s="265">
        <v>0</v>
      </c>
      <c r="I157" s="265">
        <v>0</v>
      </c>
      <c r="J157" s="265">
        <v>0</v>
      </c>
      <c r="K157" s="265">
        <v>0</v>
      </c>
      <c r="L157" s="265">
        <v>0</v>
      </c>
      <c r="M157" s="265">
        <v>0</v>
      </c>
      <c r="N157" s="265">
        <v>0</v>
      </c>
      <c r="O157" s="265">
        <v>0</v>
      </c>
      <c r="P157" s="265">
        <v>0</v>
      </c>
      <c r="Q157" s="265">
        <v>0</v>
      </c>
      <c r="R157" s="265">
        <v>0</v>
      </c>
      <c r="S157" s="265">
        <v>0</v>
      </c>
      <c r="T157" s="265">
        <v>0</v>
      </c>
      <c r="U157" s="265">
        <v>0</v>
      </c>
      <c r="V157" s="265">
        <v>0</v>
      </c>
      <c r="W157" s="265">
        <v>0</v>
      </c>
      <c r="DA157" s="72" t="s">
        <v>935</v>
      </c>
    </row>
    <row r="158" spans="1:105" ht="12" customHeight="1" x14ac:dyDescent="0.25">
      <c r="A158" s="100" t="s">
        <v>106</v>
      </c>
      <c r="B158" s="282">
        <v>301.97044</v>
      </c>
      <c r="C158" s="282">
        <v>290.44080000000002</v>
      </c>
      <c r="D158" s="282">
        <v>268.327</v>
      </c>
      <c r="E158" s="282">
        <v>268.327</v>
      </c>
      <c r="F158" s="282">
        <v>255.44108</v>
      </c>
      <c r="G158" s="282">
        <v>228.25044</v>
      </c>
      <c r="H158" s="282">
        <v>224.71096000000011</v>
      </c>
      <c r="I158" s="282">
        <v>260.12968000000001</v>
      </c>
      <c r="J158" s="282">
        <v>266.84748000000002</v>
      </c>
      <c r="K158" s="282">
        <v>230.82104000000001</v>
      </c>
      <c r="L158" s="282">
        <v>215.87072000000001</v>
      </c>
      <c r="M158" s="282">
        <v>231.75955999999999</v>
      </c>
      <c r="N158" s="282">
        <v>279.55004000000002</v>
      </c>
      <c r="O158" s="282">
        <v>278.37227999999999</v>
      </c>
      <c r="P158" s="282">
        <v>256.53140000000002</v>
      </c>
      <c r="Q158" s="282">
        <v>233.17004</v>
      </c>
      <c r="R158" s="282">
        <v>218.46951999999999</v>
      </c>
      <c r="S158" s="282">
        <v>204.41007999999999</v>
      </c>
      <c r="T158" s="282">
        <v>202.05052000000001</v>
      </c>
      <c r="U158" s="282">
        <v>217.61524</v>
      </c>
      <c r="V158" s="282">
        <v>209.06968000000001</v>
      </c>
      <c r="W158" s="282">
        <v>213.03139999999999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5">
        <f t="shared" ref="B162:W162" si="5">SUM(B$163:B$169)</f>
        <v>0</v>
      </c>
      <c r="C162" s="235">
        <f t="shared" si="5"/>
        <v>0</v>
      </c>
      <c r="D162" s="235">
        <f t="shared" si="5"/>
        <v>0</v>
      </c>
      <c r="E162" s="235">
        <f t="shared" si="5"/>
        <v>0</v>
      </c>
      <c r="F162" s="235">
        <f t="shared" si="5"/>
        <v>0</v>
      </c>
      <c r="G162" s="235">
        <f t="shared" si="5"/>
        <v>0</v>
      </c>
      <c r="H162" s="235">
        <f t="shared" si="5"/>
        <v>0</v>
      </c>
      <c r="I162" s="235">
        <f t="shared" si="5"/>
        <v>0</v>
      </c>
      <c r="J162" s="235">
        <f t="shared" si="5"/>
        <v>0</v>
      </c>
      <c r="K162" s="235">
        <f t="shared" si="5"/>
        <v>0</v>
      </c>
      <c r="L162" s="235">
        <f t="shared" si="5"/>
        <v>0</v>
      </c>
      <c r="M162" s="235">
        <f t="shared" si="5"/>
        <v>0</v>
      </c>
      <c r="N162" s="235">
        <f t="shared" si="5"/>
        <v>0</v>
      </c>
      <c r="O162" s="235">
        <f t="shared" si="5"/>
        <v>0</v>
      </c>
      <c r="P162" s="235">
        <f t="shared" si="5"/>
        <v>0</v>
      </c>
      <c r="Q162" s="235">
        <f t="shared" si="5"/>
        <v>0</v>
      </c>
      <c r="R162" s="235">
        <f t="shared" si="5"/>
        <v>0</v>
      </c>
      <c r="S162" s="235">
        <f t="shared" si="5"/>
        <v>0</v>
      </c>
      <c r="T162" s="235">
        <f t="shared" si="5"/>
        <v>0</v>
      </c>
      <c r="U162" s="235">
        <f t="shared" si="5"/>
        <v>0</v>
      </c>
      <c r="V162" s="235">
        <f t="shared" si="5"/>
        <v>0</v>
      </c>
      <c r="W162" s="235">
        <f t="shared" si="5"/>
        <v>0</v>
      </c>
      <c r="DA162" s="95"/>
    </row>
    <row r="163" spans="1:105" ht="12" customHeight="1" x14ac:dyDescent="0.25">
      <c r="A163" s="55" t="s">
        <v>92</v>
      </c>
      <c r="B163" s="302">
        <f t="shared" ref="B163:W163" si="6">IF(B$6=0,0,B$6/B$5)</f>
        <v>0</v>
      </c>
      <c r="C163" s="302">
        <f t="shared" si="6"/>
        <v>0</v>
      </c>
      <c r="D163" s="302">
        <f t="shared" si="6"/>
        <v>0</v>
      </c>
      <c r="E163" s="302">
        <f t="shared" si="6"/>
        <v>0</v>
      </c>
      <c r="F163" s="302">
        <f t="shared" si="6"/>
        <v>0</v>
      </c>
      <c r="G163" s="302">
        <f t="shared" si="6"/>
        <v>0</v>
      </c>
      <c r="H163" s="302">
        <f t="shared" si="6"/>
        <v>0</v>
      </c>
      <c r="I163" s="302">
        <f t="shared" si="6"/>
        <v>0</v>
      </c>
      <c r="J163" s="302">
        <f t="shared" si="6"/>
        <v>0</v>
      </c>
      <c r="K163" s="302">
        <f t="shared" si="6"/>
        <v>0</v>
      </c>
      <c r="L163" s="302">
        <f t="shared" si="6"/>
        <v>0</v>
      </c>
      <c r="M163" s="302">
        <f t="shared" si="6"/>
        <v>0</v>
      </c>
      <c r="N163" s="302">
        <f t="shared" si="6"/>
        <v>0</v>
      </c>
      <c r="O163" s="302">
        <f t="shared" si="6"/>
        <v>0</v>
      </c>
      <c r="P163" s="302">
        <f t="shared" si="6"/>
        <v>0</v>
      </c>
      <c r="Q163" s="302">
        <f t="shared" si="6"/>
        <v>0</v>
      </c>
      <c r="R163" s="302">
        <f t="shared" si="6"/>
        <v>0</v>
      </c>
      <c r="S163" s="302">
        <f t="shared" si="6"/>
        <v>0</v>
      </c>
      <c r="T163" s="302">
        <f t="shared" si="6"/>
        <v>0</v>
      </c>
      <c r="U163" s="302">
        <f t="shared" si="6"/>
        <v>0</v>
      </c>
      <c r="V163" s="302">
        <f t="shared" si="6"/>
        <v>0</v>
      </c>
      <c r="W163" s="302">
        <f t="shared" si="6"/>
        <v>0</v>
      </c>
      <c r="DA163" s="67"/>
    </row>
    <row r="164" spans="1:105" ht="12" customHeight="1" x14ac:dyDescent="0.25">
      <c r="A164" s="202" t="s">
        <v>93</v>
      </c>
      <c r="B164" s="236">
        <f t="shared" ref="B164:W164" si="7">IF(B$7=0,0,B$7/B$5)</f>
        <v>0</v>
      </c>
      <c r="C164" s="236">
        <f t="shared" si="7"/>
        <v>0</v>
      </c>
      <c r="D164" s="236">
        <f t="shared" si="7"/>
        <v>0</v>
      </c>
      <c r="E164" s="236">
        <f t="shared" si="7"/>
        <v>0</v>
      </c>
      <c r="F164" s="236">
        <f t="shared" si="7"/>
        <v>0</v>
      </c>
      <c r="G164" s="236">
        <f t="shared" si="7"/>
        <v>0</v>
      </c>
      <c r="H164" s="236">
        <f t="shared" si="7"/>
        <v>0</v>
      </c>
      <c r="I164" s="236">
        <f t="shared" si="7"/>
        <v>0</v>
      </c>
      <c r="J164" s="236">
        <f t="shared" si="7"/>
        <v>0</v>
      </c>
      <c r="K164" s="236">
        <f t="shared" si="7"/>
        <v>0</v>
      </c>
      <c r="L164" s="236">
        <f t="shared" si="7"/>
        <v>0</v>
      </c>
      <c r="M164" s="236">
        <f t="shared" si="7"/>
        <v>0</v>
      </c>
      <c r="N164" s="236">
        <f t="shared" si="7"/>
        <v>0</v>
      </c>
      <c r="O164" s="236">
        <f t="shared" si="7"/>
        <v>0</v>
      </c>
      <c r="P164" s="236">
        <f t="shared" si="7"/>
        <v>0</v>
      </c>
      <c r="Q164" s="236">
        <f t="shared" si="7"/>
        <v>0</v>
      </c>
      <c r="R164" s="236">
        <f t="shared" si="7"/>
        <v>0</v>
      </c>
      <c r="S164" s="236">
        <f t="shared" si="7"/>
        <v>0</v>
      </c>
      <c r="T164" s="236">
        <f t="shared" si="7"/>
        <v>0</v>
      </c>
      <c r="U164" s="236">
        <f t="shared" si="7"/>
        <v>0</v>
      </c>
      <c r="V164" s="236">
        <f t="shared" si="7"/>
        <v>0</v>
      </c>
      <c r="W164" s="236">
        <f t="shared" si="7"/>
        <v>0</v>
      </c>
      <c r="DA164" s="174"/>
    </row>
    <row r="165" spans="1:105" ht="12" customHeight="1" x14ac:dyDescent="0.25">
      <c r="A165" s="202" t="s">
        <v>94</v>
      </c>
      <c r="B165" s="236">
        <f t="shared" ref="B165:W165" si="8">IF(B$8=0,0,B$8/B$5)</f>
        <v>0</v>
      </c>
      <c r="C165" s="236">
        <f t="shared" si="8"/>
        <v>0</v>
      </c>
      <c r="D165" s="236">
        <f t="shared" si="8"/>
        <v>0</v>
      </c>
      <c r="E165" s="236">
        <f t="shared" si="8"/>
        <v>0</v>
      </c>
      <c r="F165" s="236">
        <f t="shared" si="8"/>
        <v>0</v>
      </c>
      <c r="G165" s="236">
        <f t="shared" si="8"/>
        <v>0</v>
      </c>
      <c r="H165" s="236">
        <f t="shared" si="8"/>
        <v>0</v>
      </c>
      <c r="I165" s="236">
        <f t="shared" si="8"/>
        <v>0</v>
      </c>
      <c r="J165" s="236">
        <f t="shared" si="8"/>
        <v>0</v>
      </c>
      <c r="K165" s="236">
        <f t="shared" si="8"/>
        <v>0</v>
      </c>
      <c r="L165" s="236">
        <f t="shared" si="8"/>
        <v>0</v>
      </c>
      <c r="M165" s="236">
        <f t="shared" si="8"/>
        <v>0</v>
      </c>
      <c r="N165" s="236">
        <f t="shared" si="8"/>
        <v>0</v>
      </c>
      <c r="O165" s="236">
        <f t="shared" si="8"/>
        <v>0</v>
      </c>
      <c r="P165" s="236">
        <f t="shared" si="8"/>
        <v>0</v>
      </c>
      <c r="Q165" s="236">
        <f t="shared" si="8"/>
        <v>0</v>
      </c>
      <c r="R165" s="236">
        <f t="shared" si="8"/>
        <v>0</v>
      </c>
      <c r="S165" s="236">
        <f t="shared" si="8"/>
        <v>0</v>
      </c>
      <c r="T165" s="236">
        <f t="shared" si="8"/>
        <v>0</v>
      </c>
      <c r="U165" s="236">
        <f t="shared" si="8"/>
        <v>0</v>
      </c>
      <c r="V165" s="236">
        <f t="shared" si="8"/>
        <v>0</v>
      </c>
      <c r="W165" s="236">
        <f t="shared" si="8"/>
        <v>0</v>
      </c>
      <c r="DA165" s="174"/>
    </row>
    <row r="166" spans="1:105" ht="12" customHeight="1" x14ac:dyDescent="0.25">
      <c r="A166" s="202" t="s">
        <v>95</v>
      </c>
      <c r="B166" s="236">
        <f t="shared" ref="B166:W166" si="9">IF(B$9=0,0,B$9/B$5)</f>
        <v>0</v>
      </c>
      <c r="C166" s="236">
        <f t="shared" si="9"/>
        <v>0</v>
      </c>
      <c r="D166" s="236">
        <f t="shared" si="9"/>
        <v>0</v>
      </c>
      <c r="E166" s="236">
        <f t="shared" si="9"/>
        <v>0</v>
      </c>
      <c r="F166" s="236">
        <f t="shared" si="9"/>
        <v>0</v>
      </c>
      <c r="G166" s="236">
        <f t="shared" si="9"/>
        <v>0</v>
      </c>
      <c r="H166" s="236">
        <f t="shared" si="9"/>
        <v>0</v>
      </c>
      <c r="I166" s="236">
        <f t="shared" si="9"/>
        <v>0</v>
      </c>
      <c r="J166" s="236">
        <f t="shared" si="9"/>
        <v>0</v>
      </c>
      <c r="K166" s="236">
        <f t="shared" si="9"/>
        <v>0</v>
      </c>
      <c r="L166" s="236">
        <f t="shared" si="9"/>
        <v>0</v>
      </c>
      <c r="M166" s="236">
        <f t="shared" si="9"/>
        <v>0</v>
      </c>
      <c r="N166" s="236">
        <f t="shared" si="9"/>
        <v>0</v>
      </c>
      <c r="O166" s="236">
        <f t="shared" si="9"/>
        <v>0</v>
      </c>
      <c r="P166" s="236">
        <f t="shared" si="9"/>
        <v>0</v>
      </c>
      <c r="Q166" s="236">
        <f t="shared" si="9"/>
        <v>0</v>
      </c>
      <c r="R166" s="236">
        <f t="shared" si="9"/>
        <v>0</v>
      </c>
      <c r="S166" s="236">
        <f t="shared" si="9"/>
        <v>0</v>
      </c>
      <c r="T166" s="236">
        <f t="shared" si="9"/>
        <v>0</v>
      </c>
      <c r="U166" s="236">
        <f t="shared" si="9"/>
        <v>0</v>
      </c>
      <c r="V166" s="236">
        <f t="shared" si="9"/>
        <v>0</v>
      </c>
      <c r="W166" s="236">
        <f t="shared" si="9"/>
        <v>0</v>
      </c>
      <c r="DA166" s="174"/>
    </row>
    <row r="167" spans="1:105" ht="12" customHeight="1" x14ac:dyDescent="0.25">
      <c r="A167" s="56" t="s">
        <v>96</v>
      </c>
      <c r="B167" s="303">
        <f t="shared" ref="B167:W167" si="10">IF(B$10=0,0,B$10/B$5)</f>
        <v>0</v>
      </c>
      <c r="C167" s="303">
        <f t="shared" si="10"/>
        <v>0</v>
      </c>
      <c r="D167" s="303">
        <f t="shared" si="10"/>
        <v>0</v>
      </c>
      <c r="E167" s="303">
        <f t="shared" si="10"/>
        <v>0</v>
      </c>
      <c r="F167" s="303">
        <f t="shared" si="10"/>
        <v>0</v>
      </c>
      <c r="G167" s="303">
        <f t="shared" si="10"/>
        <v>0</v>
      </c>
      <c r="H167" s="303">
        <f t="shared" si="10"/>
        <v>0</v>
      </c>
      <c r="I167" s="303">
        <f t="shared" si="10"/>
        <v>0</v>
      </c>
      <c r="J167" s="303">
        <f t="shared" si="10"/>
        <v>0</v>
      </c>
      <c r="K167" s="303">
        <f t="shared" si="10"/>
        <v>0</v>
      </c>
      <c r="L167" s="303">
        <f t="shared" si="10"/>
        <v>0</v>
      </c>
      <c r="M167" s="303">
        <f t="shared" si="10"/>
        <v>0</v>
      </c>
      <c r="N167" s="303">
        <f t="shared" si="10"/>
        <v>0</v>
      </c>
      <c r="O167" s="303">
        <f t="shared" si="10"/>
        <v>0</v>
      </c>
      <c r="P167" s="303">
        <f t="shared" si="10"/>
        <v>0</v>
      </c>
      <c r="Q167" s="303">
        <f t="shared" si="10"/>
        <v>0</v>
      </c>
      <c r="R167" s="303">
        <f t="shared" si="10"/>
        <v>0</v>
      </c>
      <c r="S167" s="303">
        <f t="shared" si="10"/>
        <v>0</v>
      </c>
      <c r="T167" s="303">
        <f t="shared" si="10"/>
        <v>0</v>
      </c>
      <c r="U167" s="303">
        <f t="shared" si="10"/>
        <v>0</v>
      </c>
      <c r="V167" s="303">
        <f t="shared" si="10"/>
        <v>0</v>
      </c>
      <c r="W167" s="303">
        <f t="shared" si="10"/>
        <v>0</v>
      </c>
      <c r="DA167" s="68"/>
    </row>
    <row r="168" spans="1:105" ht="12" customHeight="1" x14ac:dyDescent="0.25">
      <c r="A168" s="203" t="s">
        <v>487</v>
      </c>
      <c r="B168" s="304">
        <f t="shared" ref="B168:W168" si="11">IF(B$16=0,0,B$16/B$5)</f>
        <v>0</v>
      </c>
      <c r="C168" s="304">
        <f t="shared" si="11"/>
        <v>0</v>
      </c>
      <c r="D168" s="304">
        <f t="shared" si="11"/>
        <v>0</v>
      </c>
      <c r="E168" s="304">
        <f t="shared" si="11"/>
        <v>0</v>
      </c>
      <c r="F168" s="304">
        <f t="shared" si="11"/>
        <v>0</v>
      </c>
      <c r="G168" s="304">
        <f t="shared" si="11"/>
        <v>0</v>
      </c>
      <c r="H168" s="304">
        <f t="shared" si="11"/>
        <v>0</v>
      </c>
      <c r="I168" s="304">
        <f t="shared" si="11"/>
        <v>0</v>
      </c>
      <c r="J168" s="304">
        <f t="shared" si="11"/>
        <v>0</v>
      </c>
      <c r="K168" s="304">
        <f t="shared" si="11"/>
        <v>0</v>
      </c>
      <c r="L168" s="304">
        <f t="shared" si="11"/>
        <v>0</v>
      </c>
      <c r="M168" s="304">
        <f t="shared" si="11"/>
        <v>0</v>
      </c>
      <c r="N168" s="304">
        <f t="shared" si="11"/>
        <v>0</v>
      </c>
      <c r="O168" s="304">
        <f t="shared" si="11"/>
        <v>0</v>
      </c>
      <c r="P168" s="304">
        <f t="shared" si="11"/>
        <v>0</v>
      </c>
      <c r="Q168" s="304">
        <f t="shared" si="11"/>
        <v>0</v>
      </c>
      <c r="R168" s="304">
        <f t="shared" si="11"/>
        <v>0</v>
      </c>
      <c r="S168" s="304">
        <f t="shared" si="11"/>
        <v>0</v>
      </c>
      <c r="T168" s="304">
        <f t="shared" si="11"/>
        <v>0</v>
      </c>
      <c r="U168" s="304">
        <f t="shared" si="11"/>
        <v>0</v>
      </c>
      <c r="V168" s="304">
        <f t="shared" si="11"/>
        <v>0</v>
      </c>
      <c r="W168" s="304">
        <f t="shared" si="11"/>
        <v>0</v>
      </c>
      <c r="DA168" s="175"/>
    </row>
    <row r="169" spans="1:105" ht="12" customHeight="1" x14ac:dyDescent="0.25">
      <c r="A169" s="41" t="s">
        <v>499</v>
      </c>
      <c r="B169" s="238">
        <f t="shared" ref="B169:W169" si="12">IF(B$27=0,0,B$27/B$5)</f>
        <v>0</v>
      </c>
      <c r="C169" s="238">
        <f t="shared" si="12"/>
        <v>0</v>
      </c>
      <c r="D169" s="238">
        <f t="shared" si="12"/>
        <v>0</v>
      </c>
      <c r="E169" s="238">
        <f t="shared" si="12"/>
        <v>0</v>
      </c>
      <c r="F169" s="238">
        <f t="shared" si="12"/>
        <v>0</v>
      </c>
      <c r="G169" s="238">
        <f t="shared" si="12"/>
        <v>0</v>
      </c>
      <c r="H169" s="238">
        <f t="shared" si="12"/>
        <v>0</v>
      </c>
      <c r="I169" s="238">
        <f t="shared" si="12"/>
        <v>0</v>
      </c>
      <c r="J169" s="238">
        <f t="shared" si="12"/>
        <v>0</v>
      </c>
      <c r="K169" s="238">
        <f t="shared" si="12"/>
        <v>0</v>
      </c>
      <c r="L169" s="238">
        <f t="shared" si="12"/>
        <v>0</v>
      </c>
      <c r="M169" s="238">
        <f t="shared" si="12"/>
        <v>0</v>
      </c>
      <c r="N169" s="238">
        <f t="shared" si="12"/>
        <v>0</v>
      </c>
      <c r="O169" s="238">
        <f t="shared" si="12"/>
        <v>0</v>
      </c>
      <c r="P169" s="238">
        <f t="shared" si="12"/>
        <v>0</v>
      </c>
      <c r="Q169" s="238">
        <f t="shared" si="12"/>
        <v>0</v>
      </c>
      <c r="R169" s="238">
        <f t="shared" si="12"/>
        <v>0</v>
      </c>
      <c r="S169" s="238">
        <f t="shared" si="12"/>
        <v>0</v>
      </c>
      <c r="T169" s="238">
        <f t="shared" si="12"/>
        <v>0</v>
      </c>
      <c r="U169" s="238">
        <f t="shared" si="12"/>
        <v>0</v>
      </c>
      <c r="V169" s="238">
        <f t="shared" si="12"/>
        <v>0</v>
      </c>
      <c r="W169" s="238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5">
        <f t="shared" ref="B171:W171" si="13">SUM(B$172:B$177,B$179:B$180,B$182:B$184,B185)</f>
        <v>1.0000000000000002</v>
      </c>
      <c r="C171" s="235">
        <f t="shared" si="13"/>
        <v>1</v>
      </c>
      <c r="D171" s="235">
        <f t="shared" si="13"/>
        <v>1.0000000000000002</v>
      </c>
      <c r="E171" s="235">
        <f t="shared" si="13"/>
        <v>1</v>
      </c>
      <c r="F171" s="235">
        <f t="shared" si="13"/>
        <v>1</v>
      </c>
      <c r="G171" s="235">
        <f t="shared" si="13"/>
        <v>1</v>
      </c>
      <c r="H171" s="235">
        <f t="shared" si="13"/>
        <v>1</v>
      </c>
      <c r="I171" s="235">
        <f t="shared" si="13"/>
        <v>1</v>
      </c>
      <c r="J171" s="235">
        <f t="shared" si="13"/>
        <v>0.99999999999999989</v>
      </c>
      <c r="K171" s="235">
        <f t="shared" si="13"/>
        <v>0</v>
      </c>
      <c r="L171" s="235">
        <f t="shared" si="13"/>
        <v>0</v>
      </c>
      <c r="M171" s="235">
        <f t="shared" si="13"/>
        <v>0</v>
      </c>
      <c r="N171" s="235">
        <f t="shared" si="13"/>
        <v>0</v>
      </c>
      <c r="O171" s="235">
        <f t="shared" si="13"/>
        <v>0</v>
      </c>
      <c r="P171" s="235">
        <f t="shared" si="13"/>
        <v>0</v>
      </c>
      <c r="Q171" s="235">
        <f t="shared" si="13"/>
        <v>0</v>
      </c>
      <c r="R171" s="235">
        <f t="shared" si="13"/>
        <v>0</v>
      </c>
      <c r="S171" s="235">
        <f t="shared" si="13"/>
        <v>0</v>
      </c>
      <c r="T171" s="235">
        <f t="shared" si="13"/>
        <v>0</v>
      </c>
      <c r="U171" s="235">
        <f t="shared" si="13"/>
        <v>0</v>
      </c>
      <c r="V171" s="235">
        <f t="shared" si="13"/>
        <v>0</v>
      </c>
      <c r="W171" s="235">
        <f t="shared" si="13"/>
        <v>0</v>
      </c>
      <c r="DA171" s="95"/>
    </row>
    <row r="172" spans="1:105" ht="12" customHeight="1" x14ac:dyDescent="0.25">
      <c r="A172" s="55" t="s">
        <v>92</v>
      </c>
      <c r="B172" s="302">
        <f t="shared" ref="B172:W172" si="14">IF(B$35=0,0,B$35/B$34)</f>
        <v>0</v>
      </c>
      <c r="C172" s="302">
        <f t="shared" si="14"/>
        <v>0</v>
      </c>
      <c r="D172" s="302">
        <f t="shared" si="14"/>
        <v>0</v>
      </c>
      <c r="E172" s="302">
        <f t="shared" si="14"/>
        <v>0</v>
      </c>
      <c r="F172" s="302">
        <f t="shared" si="14"/>
        <v>0</v>
      </c>
      <c r="G172" s="302">
        <f t="shared" si="14"/>
        <v>0</v>
      </c>
      <c r="H172" s="302">
        <f t="shared" si="14"/>
        <v>0</v>
      </c>
      <c r="I172" s="302">
        <f t="shared" si="14"/>
        <v>0</v>
      </c>
      <c r="J172" s="302">
        <f t="shared" si="14"/>
        <v>0</v>
      </c>
      <c r="K172" s="302">
        <f t="shared" si="14"/>
        <v>0</v>
      </c>
      <c r="L172" s="302">
        <f t="shared" si="14"/>
        <v>0</v>
      </c>
      <c r="M172" s="302">
        <f t="shared" si="14"/>
        <v>0</v>
      </c>
      <c r="N172" s="302">
        <f t="shared" si="14"/>
        <v>0</v>
      </c>
      <c r="O172" s="302">
        <f t="shared" si="14"/>
        <v>0</v>
      </c>
      <c r="P172" s="302">
        <f t="shared" si="14"/>
        <v>0</v>
      </c>
      <c r="Q172" s="302">
        <f t="shared" si="14"/>
        <v>0</v>
      </c>
      <c r="R172" s="302">
        <f t="shared" si="14"/>
        <v>0</v>
      </c>
      <c r="S172" s="302">
        <f t="shared" si="14"/>
        <v>0</v>
      </c>
      <c r="T172" s="302">
        <f t="shared" si="14"/>
        <v>0</v>
      </c>
      <c r="U172" s="302">
        <f t="shared" si="14"/>
        <v>0</v>
      </c>
      <c r="V172" s="302">
        <f t="shared" si="14"/>
        <v>0</v>
      </c>
      <c r="W172" s="302">
        <f t="shared" si="14"/>
        <v>0</v>
      </c>
      <c r="DA172" s="67"/>
    </row>
    <row r="173" spans="1:105" ht="12" customHeight="1" x14ac:dyDescent="0.25">
      <c r="A173" s="202" t="s">
        <v>93</v>
      </c>
      <c r="B173" s="236">
        <f t="shared" ref="B173:W173" si="15">IF(B$36=0,0,B$36/B$34)</f>
        <v>0</v>
      </c>
      <c r="C173" s="236">
        <f t="shared" si="15"/>
        <v>0</v>
      </c>
      <c r="D173" s="236">
        <f t="shared" si="15"/>
        <v>0</v>
      </c>
      <c r="E173" s="236">
        <f t="shared" si="15"/>
        <v>0</v>
      </c>
      <c r="F173" s="236">
        <f t="shared" si="15"/>
        <v>0</v>
      </c>
      <c r="G173" s="236">
        <f t="shared" si="15"/>
        <v>0</v>
      </c>
      <c r="H173" s="236">
        <f t="shared" si="15"/>
        <v>0</v>
      </c>
      <c r="I173" s="236">
        <f t="shared" si="15"/>
        <v>0</v>
      </c>
      <c r="J173" s="236">
        <f t="shared" si="15"/>
        <v>0</v>
      </c>
      <c r="K173" s="236">
        <f t="shared" si="15"/>
        <v>0</v>
      </c>
      <c r="L173" s="236">
        <f t="shared" si="15"/>
        <v>0</v>
      </c>
      <c r="M173" s="236">
        <f t="shared" si="15"/>
        <v>0</v>
      </c>
      <c r="N173" s="236">
        <f t="shared" si="15"/>
        <v>0</v>
      </c>
      <c r="O173" s="236">
        <f t="shared" si="15"/>
        <v>0</v>
      </c>
      <c r="P173" s="236">
        <f t="shared" si="15"/>
        <v>0</v>
      </c>
      <c r="Q173" s="236">
        <f t="shared" si="15"/>
        <v>0</v>
      </c>
      <c r="R173" s="236">
        <f t="shared" si="15"/>
        <v>0</v>
      </c>
      <c r="S173" s="236">
        <f t="shared" si="15"/>
        <v>0</v>
      </c>
      <c r="T173" s="236">
        <f t="shared" si="15"/>
        <v>0</v>
      </c>
      <c r="U173" s="236">
        <f t="shared" si="15"/>
        <v>0</v>
      </c>
      <c r="V173" s="236">
        <f t="shared" si="15"/>
        <v>0</v>
      </c>
      <c r="W173" s="236">
        <f t="shared" si="15"/>
        <v>0</v>
      </c>
      <c r="DA173" s="174"/>
    </row>
    <row r="174" spans="1:105" ht="12" customHeight="1" x14ac:dyDescent="0.25">
      <c r="A174" s="202" t="s">
        <v>94</v>
      </c>
      <c r="B174" s="236">
        <f t="shared" ref="B174:W174" si="16">IF(B$37=0,0,B$37/B$34)</f>
        <v>0</v>
      </c>
      <c r="C174" s="236">
        <f t="shared" si="16"/>
        <v>0</v>
      </c>
      <c r="D174" s="236">
        <f t="shared" si="16"/>
        <v>0</v>
      </c>
      <c r="E174" s="236">
        <f t="shared" si="16"/>
        <v>0</v>
      </c>
      <c r="F174" s="236">
        <f t="shared" si="16"/>
        <v>0</v>
      </c>
      <c r="G174" s="236">
        <f t="shared" si="16"/>
        <v>0</v>
      </c>
      <c r="H174" s="236">
        <f t="shared" si="16"/>
        <v>0</v>
      </c>
      <c r="I174" s="236">
        <f t="shared" si="16"/>
        <v>0</v>
      </c>
      <c r="J174" s="236">
        <f t="shared" si="16"/>
        <v>0</v>
      </c>
      <c r="K174" s="236">
        <f t="shared" si="16"/>
        <v>0</v>
      </c>
      <c r="L174" s="236">
        <f t="shared" si="16"/>
        <v>0</v>
      </c>
      <c r="M174" s="236">
        <f t="shared" si="16"/>
        <v>0</v>
      </c>
      <c r="N174" s="236">
        <f t="shared" si="16"/>
        <v>0</v>
      </c>
      <c r="O174" s="236">
        <f t="shared" si="16"/>
        <v>0</v>
      </c>
      <c r="P174" s="236">
        <f t="shared" si="16"/>
        <v>0</v>
      </c>
      <c r="Q174" s="236">
        <f t="shared" si="16"/>
        <v>0</v>
      </c>
      <c r="R174" s="236">
        <f t="shared" si="16"/>
        <v>0</v>
      </c>
      <c r="S174" s="236">
        <f t="shared" si="16"/>
        <v>0</v>
      </c>
      <c r="T174" s="236">
        <f t="shared" si="16"/>
        <v>0</v>
      </c>
      <c r="U174" s="236">
        <f t="shared" si="16"/>
        <v>0</v>
      </c>
      <c r="V174" s="236">
        <f t="shared" si="16"/>
        <v>0</v>
      </c>
      <c r="W174" s="236">
        <f t="shared" si="16"/>
        <v>0</v>
      </c>
      <c r="DA174" s="174"/>
    </row>
    <row r="175" spans="1:105" ht="12" customHeight="1" x14ac:dyDescent="0.25">
      <c r="A175" s="202" t="s">
        <v>95</v>
      </c>
      <c r="B175" s="236">
        <f t="shared" ref="B175:W175" si="17">IF(B$38=0,0,B$38/B$34)</f>
        <v>0</v>
      </c>
      <c r="C175" s="236">
        <f t="shared" si="17"/>
        <v>0</v>
      </c>
      <c r="D175" s="236">
        <f t="shared" si="17"/>
        <v>0</v>
      </c>
      <c r="E175" s="236">
        <f t="shared" si="17"/>
        <v>0</v>
      </c>
      <c r="F175" s="236">
        <f t="shared" si="17"/>
        <v>0</v>
      </c>
      <c r="G175" s="236">
        <f t="shared" si="17"/>
        <v>0</v>
      </c>
      <c r="H175" s="236">
        <f t="shared" si="17"/>
        <v>0</v>
      </c>
      <c r="I175" s="236">
        <f t="shared" si="17"/>
        <v>0</v>
      </c>
      <c r="J175" s="236">
        <f t="shared" si="17"/>
        <v>0</v>
      </c>
      <c r="K175" s="236">
        <f t="shared" si="17"/>
        <v>0</v>
      </c>
      <c r="L175" s="236">
        <f t="shared" si="17"/>
        <v>0</v>
      </c>
      <c r="M175" s="236">
        <f t="shared" si="17"/>
        <v>0</v>
      </c>
      <c r="N175" s="236">
        <f t="shared" si="17"/>
        <v>0</v>
      </c>
      <c r="O175" s="236">
        <f t="shared" si="17"/>
        <v>0</v>
      </c>
      <c r="P175" s="236">
        <f t="shared" si="17"/>
        <v>0</v>
      </c>
      <c r="Q175" s="236">
        <f t="shared" si="17"/>
        <v>0</v>
      </c>
      <c r="R175" s="236">
        <f t="shared" si="17"/>
        <v>0</v>
      </c>
      <c r="S175" s="236">
        <f t="shared" si="17"/>
        <v>0</v>
      </c>
      <c r="T175" s="236">
        <f t="shared" si="17"/>
        <v>0</v>
      </c>
      <c r="U175" s="236">
        <f t="shared" si="17"/>
        <v>0</v>
      </c>
      <c r="V175" s="236">
        <f t="shared" si="17"/>
        <v>0</v>
      </c>
      <c r="W175" s="236">
        <f t="shared" si="17"/>
        <v>0</v>
      </c>
      <c r="DA175" s="174"/>
    </row>
    <row r="176" spans="1:105" ht="12" customHeight="1" x14ac:dyDescent="0.25">
      <c r="A176" s="56" t="s">
        <v>96</v>
      </c>
      <c r="B176" s="303">
        <f t="shared" ref="B176:W176" si="18">IF(B$39=0,0,B$39/B$34)</f>
        <v>1.2763623162394219E-3</v>
      </c>
      <c r="C176" s="303">
        <f t="shared" si="18"/>
        <v>1.1652554293861762E-3</v>
      </c>
      <c r="D176" s="303">
        <f t="shared" si="18"/>
        <v>1.1178423301106818E-3</v>
      </c>
      <c r="E176" s="303">
        <f t="shared" si="18"/>
        <v>1.0946087473515818E-3</v>
      </c>
      <c r="F176" s="303">
        <f t="shared" si="18"/>
        <v>1.0924470509851849E-3</v>
      </c>
      <c r="G176" s="303">
        <f t="shared" si="18"/>
        <v>1.411447496440184E-3</v>
      </c>
      <c r="H176" s="303">
        <f t="shared" si="18"/>
        <v>1.4038827258766461E-3</v>
      </c>
      <c r="I176" s="303">
        <f t="shared" si="18"/>
        <v>1.3987561640352647E-3</v>
      </c>
      <c r="J176" s="303">
        <f t="shared" si="18"/>
        <v>1.3883857353600248E-3</v>
      </c>
      <c r="K176" s="303">
        <f t="shared" si="18"/>
        <v>0</v>
      </c>
      <c r="L176" s="303">
        <f t="shared" si="18"/>
        <v>0</v>
      </c>
      <c r="M176" s="303">
        <f t="shared" si="18"/>
        <v>0</v>
      </c>
      <c r="N176" s="303">
        <f t="shared" si="18"/>
        <v>0</v>
      </c>
      <c r="O176" s="303">
        <f t="shared" si="18"/>
        <v>0</v>
      </c>
      <c r="P176" s="303">
        <f t="shared" si="18"/>
        <v>0</v>
      </c>
      <c r="Q176" s="303">
        <f t="shared" si="18"/>
        <v>0</v>
      </c>
      <c r="R176" s="303">
        <f t="shared" si="18"/>
        <v>0</v>
      </c>
      <c r="S176" s="303">
        <f t="shared" si="18"/>
        <v>0</v>
      </c>
      <c r="T176" s="303">
        <f t="shared" si="18"/>
        <v>0</v>
      </c>
      <c r="U176" s="303">
        <f t="shared" si="18"/>
        <v>0</v>
      </c>
      <c r="V176" s="303">
        <f t="shared" si="18"/>
        <v>0</v>
      </c>
      <c r="W176" s="303">
        <f t="shared" si="18"/>
        <v>0</v>
      </c>
      <c r="DA176" s="68"/>
    </row>
    <row r="177" spans="1:105" ht="12" customHeight="1" x14ac:dyDescent="0.25">
      <c r="A177" s="203" t="s">
        <v>517</v>
      </c>
      <c r="B177" s="304">
        <f t="shared" ref="B177:W177" si="19">IF(B$45=0,0,B$45/B$34)</f>
        <v>0</v>
      </c>
      <c r="C177" s="304">
        <f t="shared" si="19"/>
        <v>0</v>
      </c>
      <c r="D177" s="304">
        <f t="shared" si="19"/>
        <v>0</v>
      </c>
      <c r="E177" s="304">
        <f t="shared" si="19"/>
        <v>0</v>
      </c>
      <c r="F177" s="304">
        <f t="shared" si="19"/>
        <v>0</v>
      </c>
      <c r="G177" s="304">
        <f t="shared" si="19"/>
        <v>0</v>
      </c>
      <c r="H177" s="304">
        <f t="shared" si="19"/>
        <v>0</v>
      </c>
      <c r="I177" s="304">
        <f t="shared" si="19"/>
        <v>0</v>
      </c>
      <c r="J177" s="304">
        <f t="shared" si="19"/>
        <v>0</v>
      </c>
      <c r="K177" s="304">
        <f t="shared" si="19"/>
        <v>0</v>
      </c>
      <c r="L177" s="304">
        <f t="shared" si="19"/>
        <v>0</v>
      </c>
      <c r="M177" s="304">
        <f t="shared" si="19"/>
        <v>0</v>
      </c>
      <c r="N177" s="304">
        <f t="shared" si="19"/>
        <v>0</v>
      </c>
      <c r="O177" s="304">
        <f t="shared" si="19"/>
        <v>0</v>
      </c>
      <c r="P177" s="304">
        <f t="shared" si="19"/>
        <v>0</v>
      </c>
      <c r="Q177" s="304">
        <f t="shared" si="19"/>
        <v>0</v>
      </c>
      <c r="R177" s="304">
        <f t="shared" si="19"/>
        <v>0</v>
      </c>
      <c r="S177" s="304">
        <f t="shared" si="19"/>
        <v>0</v>
      </c>
      <c r="T177" s="304">
        <f t="shared" si="19"/>
        <v>0</v>
      </c>
      <c r="U177" s="304">
        <f t="shared" si="19"/>
        <v>0</v>
      </c>
      <c r="V177" s="304">
        <f t="shared" si="19"/>
        <v>0</v>
      </c>
      <c r="W177" s="304">
        <f t="shared" si="19"/>
        <v>0</v>
      </c>
      <c r="DA177" s="175"/>
    </row>
    <row r="178" spans="1:105" ht="12" customHeight="1" x14ac:dyDescent="0.25">
      <c r="A178" s="203" t="s">
        <v>519</v>
      </c>
      <c r="B178" s="304">
        <f t="shared" ref="B178:W178" si="20">IF(B$46=0,0,B$46/B$34)</f>
        <v>7.5369269305901862E-2</v>
      </c>
      <c r="C178" s="304">
        <f t="shared" si="20"/>
        <v>6.90471186125928E-2</v>
      </c>
      <c r="D178" s="304">
        <f t="shared" si="20"/>
        <v>6.4679701457494507E-2</v>
      </c>
      <c r="E178" s="304">
        <f t="shared" si="20"/>
        <v>6.2326786359003378E-2</v>
      </c>
      <c r="F178" s="304">
        <f t="shared" si="20"/>
        <v>6.2550534004840078E-2</v>
      </c>
      <c r="G178" s="304">
        <f t="shared" si="20"/>
        <v>8.0699107457174471E-2</v>
      </c>
      <c r="H178" s="304">
        <f t="shared" si="20"/>
        <v>7.9957647525241385E-2</v>
      </c>
      <c r="I178" s="304">
        <f t="shared" si="20"/>
        <v>7.7144379485722822E-2</v>
      </c>
      <c r="J178" s="304">
        <f t="shared" si="20"/>
        <v>7.6551867342555355E-2</v>
      </c>
      <c r="K178" s="304">
        <f t="shared" si="20"/>
        <v>0</v>
      </c>
      <c r="L178" s="304">
        <f t="shared" si="20"/>
        <v>0</v>
      </c>
      <c r="M178" s="304">
        <f t="shared" si="20"/>
        <v>0</v>
      </c>
      <c r="N178" s="304">
        <f t="shared" si="20"/>
        <v>0</v>
      </c>
      <c r="O178" s="304">
        <f t="shared" si="20"/>
        <v>0</v>
      </c>
      <c r="P178" s="304">
        <f t="shared" si="20"/>
        <v>0</v>
      </c>
      <c r="Q178" s="304">
        <f t="shared" si="20"/>
        <v>0</v>
      </c>
      <c r="R178" s="304">
        <f t="shared" si="20"/>
        <v>0</v>
      </c>
      <c r="S178" s="304">
        <f t="shared" si="20"/>
        <v>0</v>
      </c>
      <c r="T178" s="304">
        <f t="shared" si="20"/>
        <v>0</v>
      </c>
      <c r="U178" s="304">
        <f t="shared" si="20"/>
        <v>0</v>
      </c>
      <c r="V178" s="304">
        <f t="shared" si="20"/>
        <v>0</v>
      </c>
      <c r="W178" s="304">
        <f t="shared" si="20"/>
        <v>0</v>
      </c>
      <c r="DA178" s="175"/>
    </row>
    <row r="179" spans="1:105" ht="12" customHeight="1" x14ac:dyDescent="0.25">
      <c r="A179" s="62" t="s">
        <v>521</v>
      </c>
      <c r="B179" s="305">
        <f t="shared" ref="B179:W179" si="21">IF(B$47=0,0,B$47/B$34)</f>
        <v>7.5369269305901862E-2</v>
      </c>
      <c r="C179" s="305">
        <f t="shared" si="21"/>
        <v>6.90471186125928E-2</v>
      </c>
      <c r="D179" s="305">
        <f t="shared" si="21"/>
        <v>6.4679701457494507E-2</v>
      </c>
      <c r="E179" s="305">
        <f t="shared" si="21"/>
        <v>6.2326786359003378E-2</v>
      </c>
      <c r="F179" s="305">
        <f t="shared" si="21"/>
        <v>6.2550534004840078E-2</v>
      </c>
      <c r="G179" s="305">
        <f t="shared" si="21"/>
        <v>8.0699107457174471E-2</v>
      </c>
      <c r="H179" s="305">
        <f t="shared" si="21"/>
        <v>7.9957647525241385E-2</v>
      </c>
      <c r="I179" s="305">
        <f t="shared" si="21"/>
        <v>7.7144379485722822E-2</v>
      </c>
      <c r="J179" s="305">
        <f t="shared" si="21"/>
        <v>7.6551867342555355E-2</v>
      </c>
      <c r="K179" s="305">
        <f t="shared" si="21"/>
        <v>0</v>
      </c>
      <c r="L179" s="305">
        <f t="shared" si="21"/>
        <v>0</v>
      </c>
      <c r="M179" s="305">
        <f t="shared" si="21"/>
        <v>0</v>
      </c>
      <c r="N179" s="305">
        <f t="shared" si="21"/>
        <v>0</v>
      </c>
      <c r="O179" s="305">
        <f t="shared" si="21"/>
        <v>0</v>
      </c>
      <c r="P179" s="305">
        <f t="shared" si="21"/>
        <v>0</v>
      </c>
      <c r="Q179" s="305">
        <f t="shared" si="21"/>
        <v>0</v>
      </c>
      <c r="R179" s="305">
        <f t="shared" si="21"/>
        <v>0</v>
      </c>
      <c r="S179" s="305">
        <f t="shared" si="21"/>
        <v>0</v>
      </c>
      <c r="T179" s="305">
        <f t="shared" si="21"/>
        <v>0</v>
      </c>
      <c r="U179" s="305">
        <f t="shared" si="21"/>
        <v>0</v>
      </c>
      <c r="V179" s="305">
        <f t="shared" si="21"/>
        <v>0</v>
      </c>
      <c r="W179" s="305">
        <f t="shared" si="21"/>
        <v>0</v>
      </c>
      <c r="DA179" s="72"/>
    </row>
    <row r="180" spans="1:105" ht="12" customHeight="1" x14ac:dyDescent="0.25">
      <c r="A180" s="62" t="s">
        <v>527</v>
      </c>
      <c r="B180" s="305">
        <f t="shared" ref="B180:W180" si="22">IF(B$52=0,0,B$52/B$34)</f>
        <v>0</v>
      </c>
      <c r="C180" s="305">
        <f t="shared" si="22"/>
        <v>0</v>
      </c>
      <c r="D180" s="305">
        <f t="shared" si="22"/>
        <v>0</v>
      </c>
      <c r="E180" s="305">
        <f t="shared" si="22"/>
        <v>0</v>
      </c>
      <c r="F180" s="305">
        <f t="shared" si="22"/>
        <v>0</v>
      </c>
      <c r="G180" s="305">
        <f t="shared" si="22"/>
        <v>0</v>
      </c>
      <c r="H180" s="305">
        <f t="shared" si="22"/>
        <v>0</v>
      </c>
      <c r="I180" s="305">
        <f t="shared" si="22"/>
        <v>0</v>
      </c>
      <c r="J180" s="305">
        <f t="shared" si="22"/>
        <v>0</v>
      </c>
      <c r="K180" s="305">
        <f t="shared" si="22"/>
        <v>0</v>
      </c>
      <c r="L180" s="305">
        <f t="shared" si="22"/>
        <v>0</v>
      </c>
      <c r="M180" s="305">
        <f t="shared" si="22"/>
        <v>0</v>
      </c>
      <c r="N180" s="305">
        <f t="shared" si="22"/>
        <v>0</v>
      </c>
      <c r="O180" s="305">
        <f t="shared" si="22"/>
        <v>0</v>
      </c>
      <c r="P180" s="305">
        <f t="shared" si="22"/>
        <v>0</v>
      </c>
      <c r="Q180" s="305">
        <f t="shared" si="22"/>
        <v>0</v>
      </c>
      <c r="R180" s="305">
        <f t="shared" si="22"/>
        <v>0</v>
      </c>
      <c r="S180" s="305">
        <f t="shared" si="22"/>
        <v>0</v>
      </c>
      <c r="T180" s="305">
        <f t="shared" si="22"/>
        <v>0</v>
      </c>
      <c r="U180" s="305">
        <f t="shared" si="22"/>
        <v>0</v>
      </c>
      <c r="V180" s="305">
        <f t="shared" si="22"/>
        <v>0</v>
      </c>
      <c r="W180" s="305">
        <f t="shared" si="22"/>
        <v>0</v>
      </c>
      <c r="DA180" s="72"/>
    </row>
    <row r="181" spans="1:105" ht="12" customHeight="1" x14ac:dyDescent="0.25">
      <c r="A181" s="203" t="s">
        <v>529</v>
      </c>
      <c r="B181" s="304">
        <f t="shared" ref="B181:W181" si="23">IF(B$53=0,0,B$53/B$34)</f>
        <v>0.17567431319808274</v>
      </c>
      <c r="C181" s="304">
        <f t="shared" si="23"/>
        <v>0.17813889289099541</v>
      </c>
      <c r="D181" s="304">
        <f t="shared" si="23"/>
        <v>0.18791543074204722</v>
      </c>
      <c r="E181" s="304">
        <f t="shared" si="23"/>
        <v>0.16934526537259259</v>
      </c>
      <c r="F181" s="304">
        <f t="shared" si="23"/>
        <v>0.11983059211296755</v>
      </c>
      <c r="G181" s="304">
        <f t="shared" si="23"/>
        <v>9.2688202590865076E-2</v>
      </c>
      <c r="H181" s="304">
        <f t="shared" si="23"/>
        <v>8.7094365842662363E-2</v>
      </c>
      <c r="I181" s="304">
        <f t="shared" si="23"/>
        <v>8.8593137999103094E-2</v>
      </c>
      <c r="J181" s="304">
        <f t="shared" si="23"/>
        <v>0.10682349311314136</v>
      </c>
      <c r="K181" s="304">
        <f t="shared" si="23"/>
        <v>0</v>
      </c>
      <c r="L181" s="304">
        <f t="shared" si="23"/>
        <v>0</v>
      </c>
      <c r="M181" s="304">
        <f t="shared" si="23"/>
        <v>0</v>
      </c>
      <c r="N181" s="304">
        <f t="shared" si="23"/>
        <v>0</v>
      </c>
      <c r="O181" s="304">
        <f t="shared" si="23"/>
        <v>0</v>
      </c>
      <c r="P181" s="304">
        <f t="shared" si="23"/>
        <v>0</v>
      </c>
      <c r="Q181" s="304">
        <f t="shared" si="23"/>
        <v>0</v>
      </c>
      <c r="R181" s="304">
        <f t="shared" si="23"/>
        <v>0</v>
      </c>
      <c r="S181" s="304">
        <f t="shared" si="23"/>
        <v>0</v>
      </c>
      <c r="T181" s="304">
        <f t="shared" si="23"/>
        <v>0</v>
      </c>
      <c r="U181" s="304">
        <f t="shared" si="23"/>
        <v>0</v>
      </c>
      <c r="V181" s="304">
        <f t="shared" si="23"/>
        <v>0</v>
      </c>
      <c r="W181" s="304">
        <f t="shared" si="23"/>
        <v>0</v>
      </c>
      <c r="DA181" s="175"/>
    </row>
    <row r="182" spans="1:105" ht="12" customHeight="1" x14ac:dyDescent="0.25">
      <c r="A182" s="62" t="s">
        <v>530</v>
      </c>
      <c r="B182" s="305">
        <f t="shared" ref="B182:W182" si="24">IF(B$54=0,0,B$54/B$34)</f>
        <v>8.4993382566074076E-3</v>
      </c>
      <c r="C182" s="305">
        <f t="shared" si="24"/>
        <v>7.8441665390344903E-3</v>
      </c>
      <c r="D182" s="305">
        <f t="shared" si="24"/>
        <v>7.4891583862565442E-3</v>
      </c>
      <c r="E182" s="305">
        <f t="shared" si="24"/>
        <v>7.3534374699384076E-3</v>
      </c>
      <c r="F182" s="305">
        <f t="shared" si="24"/>
        <v>7.2993956825159727E-3</v>
      </c>
      <c r="G182" s="305">
        <f t="shared" si="24"/>
        <v>9.3958771844634813E-3</v>
      </c>
      <c r="H182" s="305">
        <f t="shared" si="24"/>
        <v>9.3054709580458386E-3</v>
      </c>
      <c r="I182" s="305">
        <f t="shared" si="24"/>
        <v>9.2819781497533605E-3</v>
      </c>
      <c r="J182" s="305">
        <f t="shared" si="24"/>
        <v>9.203908047256338E-3</v>
      </c>
      <c r="K182" s="305">
        <f t="shared" si="24"/>
        <v>0</v>
      </c>
      <c r="L182" s="305">
        <f t="shared" si="24"/>
        <v>0</v>
      </c>
      <c r="M182" s="305">
        <f t="shared" si="24"/>
        <v>0</v>
      </c>
      <c r="N182" s="305">
        <f t="shared" si="24"/>
        <v>0</v>
      </c>
      <c r="O182" s="305">
        <f t="shared" si="24"/>
        <v>0</v>
      </c>
      <c r="P182" s="305">
        <f t="shared" si="24"/>
        <v>0</v>
      </c>
      <c r="Q182" s="305">
        <f t="shared" si="24"/>
        <v>0</v>
      </c>
      <c r="R182" s="305">
        <f t="shared" si="24"/>
        <v>0</v>
      </c>
      <c r="S182" s="305">
        <f t="shared" si="24"/>
        <v>0</v>
      </c>
      <c r="T182" s="305">
        <f t="shared" si="24"/>
        <v>0</v>
      </c>
      <c r="U182" s="305">
        <f t="shared" si="24"/>
        <v>0</v>
      </c>
      <c r="V182" s="305">
        <f t="shared" si="24"/>
        <v>0</v>
      </c>
      <c r="W182" s="305">
        <f t="shared" si="24"/>
        <v>0</v>
      </c>
      <c r="DA182" s="72"/>
    </row>
    <row r="183" spans="1:105" ht="12" customHeight="1" x14ac:dyDescent="0.25">
      <c r="A183" s="62" t="s">
        <v>535</v>
      </c>
      <c r="B183" s="305">
        <f t="shared" ref="B183:W183" si="25">IF(B$58=0,0,B$58/B$34)</f>
        <v>0.16717497494147537</v>
      </c>
      <c r="C183" s="305">
        <f t="shared" si="25"/>
        <v>0.17029472635196091</v>
      </c>
      <c r="D183" s="305">
        <f t="shared" si="25"/>
        <v>0.18042627235579067</v>
      </c>
      <c r="E183" s="305">
        <f t="shared" si="25"/>
        <v>0.16199182790265418</v>
      </c>
      <c r="F183" s="305">
        <f t="shared" si="25"/>
        <v>0.11253119643045158</v>
      </c>
      <c r="G183" s="305">
        <f t="shared" si="25"/>
        <v>8.3292325406401607E-2</v>
      </c>
      <c r="H183" s="305">
        <f t="shared" si="25"/>
        <v>7.778889488461653E-2</v>
      </c>
      <c r="I183" s="305">
        <f t="shared" si="25"/>
        <v>7.9311159849349736E-2</v>
      </c>
      <c r="J183" s="305">
        <f t="shared" si="25"/>
        <v>9.7619585065885028E-2</v>
      </c>
      <c r="K183" s="305">
        <f t="shared" si="25"/>
        <v>0</v>
      </c>
      <c r="L183" s="305">
        <f t="shared" si="25"/>
        <v>0</v>
      </c>
      <c r="M183" s="305">
        <f t="shared" si="25"/>
        <v>0</v>
      </c>
      <c r="N183" s="305">
        <f t="shared" si="25"/>
        <v>0</v>
      </c>
      <c r="O183" s="305">
        <f t="shared" si="25"/>
        <v>0</v>
      </c>
      <c r="P183" s="305">
        <f t="shared" si="25"/>
        <v>0</v>
      </c>
      <c r="Q183" s="305">
        <f t="shared" si="25"/>
        <v>0</v>
      </c>
      <c r="R183" s="305">
        <f t="shared" si="25"/>
        <v>0</v>
      </c>
      <c r="S183" s="305">
        <f t="shared" si="25"/>
        <v>0</v>
      </c>
      <c r="T183" s="305">
        <f t="shared" si="25"/>
        <v>0</v>
      </c>
      <c r="U183" s="305">
        <f t="shared" si="25"/>
        <v>0</v>
      </c>
      <c r="V183" s="305">
        <f t="shared" si="25"/>
        <v>0</v>
      </c>
      <c r="W183" s="305">
        <f t="shared" si="25"/>
        <v>0</v>
      </c>
      <c r="DA183" s="72"/>
    </row>
    <row r="184" spans="1:105" ht="12" customHeight="1" x14ac:dyDescent="0.25">
      <c r="A184" s="62" t="s">
        <v>547</v>
      </c>
      <c r="B184" s="305">
        <f t="shared" ref="B184:W184" si="26">IF(B$69=0,0,B$69/B$34)</f>
        <v>0</v>
      </c>
      <c r="C184" s="305">
        <f t="shared" si="26"/>
        <v>0</v>
      </c>
      <c r="D184" s="305">
        <f t="shared" si="26"/>
        <v>0</v>
      </c>
      <c r="E184" s="305">
        <f t="shared" si="26"/>
        <v>0</v>
      </c>
      <c r="F184" s="305">
        <f t="shared" si="26"/>
        <v>0</v>
      </c>
      <c r="G184" s="305">
        <f t="shared" si="26"/>
        <v>0</v>
      </c>
      <c r="H184" s="305">
        <f t="shared" si="26"/>
        <v>0</v>
      </c>
      <c r="I184" s="305">
        <f t="shared" si="26"/>
        <v>0</v>
      </c>
      <c r="J184" s="305">
        <f t="shared" si="26"/>
        <v>0</v>
      </c>
      <c r="K184" s="305">
        <f t="shared" si="26"/>
        <v>0</v>
      </c>
      <c r="L184" s="305">
        <f t="shared" si="26"/>
        <v>0</v>
      </c>
      <c r="M184" s="305">
        <f t="shared" si="26"/>
        <v>0</v>
      </c>
      <c r="N184" s="305">
        <f t="shared" si="26"/>
        <v>0</v>
      </c>
      <c r="O184" s="305">
        <f t="shared" si="26"/>
        <v>0</v>
      </c>
      <c r="P184" s="305">
        <f t="shared" si="26"/>
        <v>0</v>
      </c>
      <c r="Q184" s="305">
        <f t="shared" si="26"/>
        <v>0</v>
      </c>
      <c r="R184" s="305">
        <f t="shared" si="26"/>
        <v>0</v>
      </c>
      <c r="S184" s="305">
        <f t="shared" si="26"/>
        <v>0</v>
      </c>
      <c r="T184" s="305">
        <f t="shared" si="26"/>
        <v>0</v>
      </c>
      <c r="U184" s="305">
        <f t="shared" si="26"/>
        <v>0</v>
      </c>
      <c r="V184" s="305">
        <f t="shared" si="26"/>
        <v>0</v>
      </c>
      <c r="W184" s="305">
        <f t="shared" si="26"/>
        <v>0</v>
      </c>
      <c r="DA184" s="72"/>
    </row>
    <row r="185" spans="1:105" ht="12" customHeight="1" x14ac:dyDescent="0.25">
      <c r="A185" s="100" t="s">
        <v>106</v>
      </c>
      <c r="B185" s="313">
        <f t="shared" ref="B185:W185" si="27">IF(B$70=0,0,B$70/B$34)</f>
        <v>0.74768005517977609</v>
      </c>
      <c r="C185" s="313">
        <f t="shared" si="27"/>
        <v>0.75164873306702562</v>
      </c>
      <c r="D185" s="313">
        <f t="shared" si="27"/>
        <v>0.74628702547034775</v>
      </c>
      <c r="E185" s="313">
        <f t="shared" si="27"/>
        <v>0.76723333952105244</v>
      </c>
      <c r="F185" s="313">
        <f t="shared" si="27"/>
        <v>0.81652642683120713</v>
      </c>
      <c r="G185" s="313">
        <f t="shared" si="27"/>
        <v>0.82520124245552018</v>
      </c>
      <c r="H185" s="313">
        <f t="shared" si="27"/>
        <v>0.83154410390621958</v>
      </c>
      <c r="I185" s="313">
        <f t="shared" si="27"/>
        <v>0.83286372635113881</v>
      </c>
      <c r="J185" s="313">
        <f t="shared" si="27"/>
        <v>0.81523625380894316</v>
      </c>
      <c r="K185" s="313">
        <f t="shared" si="27"/>
        <v>0</v>
      </c>
      <c r="L185" s="313">
        <f t="shared" si="27"/>
        <v>0</v>
      </c>
      <c r="M185" s="313">
        <f t="shared" si="27"/>
        <v>0</v>
      </c>
      <c r="N185" s="313">
        <f t="shared" si="27"/>
        <v>0</v>
      </c>
      <c r="O185" s="313">
        <f t="shared" si="27"/>
        <v>0</v>
      </c>
      <c r="P185" s="313">
        <f t="shared" si="27"/>
        <v>0</v>
      </c>
      <c r="Q185" s="313">
        <f t="shared" si="27"/>
        <v>0</v>
      </c>
      <c r="R185" s="313">
        <f t="shared" si="27"/>
        <v>0</v>
      </c>
      <c r="S185" s="313">
        <f t="shared" si="27"/>
        <v>0</v>
      </c>
      <c r="T185" s="313">
        <f t="shared" si="27"/>
        <v>0</v>
      </c>
      <c r="U185" s="313">
        <f t="shared" si="27"/>
        <v>0</v>
      </c>
      <c r="V185" s="313">
        <f t="shared" si="27"/>
        <v>0</v>
      </c>
      <c r="W185" s="313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5">
        <f t="shared" ref="B187:W187" si="28">SUM(B$188:B$193,B$197:B$198,B$200:B$202)</f>
        <v>1.0000000000000002</v>
      </c>
      <c r="C187" s="235">
        <f t="shared" si="28"/>
        <v>0.99999999999999989</v>
      </c>
      <c r="D187" s="235">
        <f t="shared" si="28"/>
        <v>1.0000000000000004</v>
      </c>
      <c r="E187" s="235">
        <f t="shared" si="28"/>
        <v>0.99999999999999978</v>
      </c>
      <c r="F187" s="235">
        <f t="shared" si="28"/>
        <v>0.99999999999999989</v>
      </c>
      <c r="G187" s="235">
        <f t="shared" si="28"/>
        <v>1.0000000000000002</v>
      </c>
      <c r="H187" s="235">
        <f t="shared" si="28"/>
        <v>1</v>
      </c>
      <c r="I187" s="235">
        <f t="shared" si="28"/>
        <v>1</v>
      </c>
      <c r="J187" s="235">
        <f t="shared" si="28"/>
        <v>1.0000000000000002</v>
      </c>
      <c r="K187" s="235">
        <f t="shared" si="28"/>
        <v>1</v>
      </c>
      <c r="L187" s="235">
        <f t="shared" si="28"/>
        <v>0.99999999999999978</v>
      </c>
      <c r="M187" s="235">
        <f t="shared" si="28"/>
        <v>1</v>
      </c>
      <c r="N187" s="235">
        <f t="shared" si="28"/>
        <v>0.99999999999999978</v>
      </c>
      <c r="O187" s="235">
        <f t="shared" si="28"/>
        <v>1.0000000000000002</v>
      </c>
      <c r="P187" s="235">
        <f t="shared" si="28"/>
        <v>1</v>
      </c>
      <c r="Q187" s="235">
        <f t="shared" si="28"/>
        <v>1</v>
      </c>
      <c r="R187" s="235">
        <f t="shared" si="28"/>
        <v>1.0000000000000002</v>
      </c>
      <c r="S187" s="235">
        <f t="shared" si="28"/>
        <v>1</v>
      </c>
      <c r="T187" s="235">
        <f t="shared" si="28"/>
        <v>0.99999999999999989</v>
      </c>
      <c r="U187" s="235">
        <f t="shared" si="28"/>
        <v>1.0000000000000002</v>
      </c>
      <c r="V187" s="235">
        <f t="shared" si="28"/>
        <v>1.0000000000000002</v>
      </c>
      <c r="W187" s="235">
        <f t="shared" si="28"/>
        <v>1</v>
      </c>
      <c r="DA187" s="95"/>
    </row>
    <row r="188" spans="1:105" ht="12" customHeight="1" x14ac:dyDescent="0.25">
      <c r="A188" s="55" t="s">
        <v>92</v>
      </c>
      <c r="B188" s="302">
        <f t="shared" ref="B188:W188" si="29">IF(B$73=0,0,B$73/B$72)</f>
        <v>0</v>
      </c>
      <c r="C188" s="302">
        <f t="shared" si="29"/>
        <v>0</v>
      </c>
      <c r="D188" s="302">
        <f t="shared" si="29"/>
        <v>0</v>
      </c>
      <c r="E188" s="302">
        <f t="shared" si="29"/>
        <v>0</v>
      </c>
      <c r="F188" s="302">
        <f t="shared" si="29"/>
        <v>0</v>
      </c>
      <c r="G188" s="302">
        <f t="shared" si="29"/>
        <v>0</v>
      </c>
      <c r="H188" s="302">
        <f t="shared" si="29"/>
        <v>0</v>
      </c>
      <c r="I188" s="302">
        <f t="shared" si="29"/>
        <v>0</v>
      </c>
      <c r="J188" s="302">
        <f t="shared" si="29"/>
        <v>0</v>
      </c>
      <c r="K188" s="302">
        <f t="shared" si="29"/>
        <v>0</v>
      </c>
      <c r="L188" s="302">
        <f t="shared" si="29"/>
        <v>0</v>
      </c>
      <c r="M188" s="302">
        <f t="shared" si="29"/>
        <v>0</v>
      </c>
      <c r="N188" s="302">
        <f t="shared" si="29"/>
        <v>0</v>
      </c>
      <c r="O188" s="302">
        <f t="shared" si="29"/>
        <v>0</v>
      </c>
      <c r="P188" s="302">
        <f t="shared" si="29"/>
        <v>0</v>
      </c>
      <c r="Q188" s="302">
        <f t="shared" si="29"/>
        <v>0</v>
      </c>
      <c r="R188" s="302">
        <f t="shared" si="29"/>
        <v>0</v>
      </c>
      <c r="S188" s="302">
        <f t="shared" si="29"/>
        <v>0</v>
      </c>
      <c r="T188" s="302">
        <f t="shared" si="29"/>
        <v>0</v>
      </c>
      <c r="U188" s="302">
        <f t="shared" si="29"/>
        <v>0</v>
      </c>
      <c r="V188" s="302">
        <f t="shared" si="29"/>
        <v>0</v>
      </c>
      <c r="W188" s="302">
        <f t="shared" si="29"/>
        <v>0</v>
      </c>
      <c r="DA188" s="67"/>
    </row>
    <row r="189" spans="1:105" ht="12" customHeight="1" x14ac:dyDescent="0.25">
      <c r="A189" s="202" t="s">
        <v>93</v>
      </c>
      <c r="B189" s="236">
        <f t="shared" ref="B189:W189" si="30">IF(B$74=0,0,B$74/B$72)</f>
        <v>0</v>
      </c>
      <c r="C189" s="236">
        <f t="shared" si="30"/>
        <v>0</v>
      </c>
      <c r="D189" s="236">
        <f t="shared" si="30"/>
        <v>0</v>
      </c>
      <c r="E189" s="236">
        <f t="shared" si="30"/>
        <v>0</v>
      </c>
      <c r="F189" s="236">
        <f t="shared" si="30"/>
        <v>0</v>
      </c>
      <c r="G189" s="236">
        <f t="shared" si="30"/>
        <v>0</v>
      </c>
      <c r="H189" s="236">
        <f t="shared" si="30"/>
        <v>0</v>
      </c>
      <c r="I189" s="236">
        <f t="shared" si="30"/>
        <v>0</v>
      </c>
      <c r="J189" s="236">
        <f t="shared" si="30"/>
        <v>0</v>
      </c>
      <c r="K189" s="236">
        <f t="shared" si="30"/>
        <v>0</v>
      </c>
      <c r="L189" s="236">
        <f t="shared" si="30"/>
        <v>0</v>
      </c>
      <c r="M189" s="236">
        <f t="shared" si="30"/>
        <v>0</v>
      </c>
      <c r="N189" s="236">
        <f t="shared" si="30"/>
        <v>0</v>
      </c>
      <c r="O189" s="236">
        <f t="shared" si="30"/>
        <v>0</v>
      </c>
      <c r="P189" s="236">
        <f t="shared" si="30"/>
        <v>0</v>
      </c>
      <c r="Q189" s="236">
        <f t="shared" si="30"/>
        <v>0</v>
      </c>
      <c r="R189" s="236">
        <f t="shared" si="30"/>
        <v>0</v>
      </c>
      <c r="S189" s="236">
        <f t="shared" si="30"/>
        <v>0</v>
      </c>
      <c r="T189" s="236">
        <f t="shared" si="30"/>
        <v>0</v>
      </c>
      <c r="U189" s="236">
        <f t="shared" si="30"/>
        <v>0</v>
      </c>
      <c r="V189" s="236">
        <f t="shared" si="30"/>
        <v>0</v>
      </c>
      <c r="W189" s="236">
        <f t="shared" si="30"/>
        <v>0</v>
      </c>
      <c r="DA189" s="174"/>
    </row>
    <row r="190" spans="1:105" ht="12" customHeight="1" x14ac:dyDescent="0.25">
      <c r="A190" s="202" t="s">
        <v>94</v>
      </c>
      <c r="B190" s="236">
        <f t="shared" ref="B190:W190" si="31">IF(B$75=0,0,B$75/B$72)</f>
        <v>0</v>
      </c>
      <c r="C190" s="236">
        <f t="shared" si="31"/>
        <v>0</v>
      </c>
      <c r="D190" s="236">
        <f t="shared" si="31"/>
        <v>0</v>
      </c>
      <c r="E190" s="236">
        <f t="shared" si="31"/>
        <v>0</v>
      </c>
      <c r="F190" s="236">
        <f t="shared" si="31"/>
        <v>0</v>
      </c>
      <c r="G190" s="236">
        <f t="shared" si="31"/>
        <v>0</v>
      </c>
      <c r="H190" s="236">
        <f t="shared" si="31"/>
        <v>0</v>
      </c>
      <c r="I190" s="236">
        <f t="shared" si="31"/>
        <v>0</v>
      </c>
      <c r="J190" s="236">
        <f t="shared" si="31"/>
        <v>0</v>
      </c>
      <c r="K190" s="236">
        <f t="shared" si="31"/>
        <v>0</v>
      </c>
      <c r="L190" s="236">
        <f t="shared" si="31"/>
        <v>0</v>
      </c>
      <c r="M190" s="236">
        <f t="shared" si="31"/>
        <v>0</v>
      </c>
      <c r="N190" s="236">
        <f t="shared" si="31"/>
        <v>0</v>
      </c>
      <c r="O190" s="236">
        <f t="shared" si="31"/>
        <v>0</v>
      </c>
      <c r="P190" s="236">
        <f t="shared" si="31"/>
        <v>0</v>
      </c>
      <c r="Q190" s="236">
        <f t="shared" si="31"/>
        <v>0</v>
      </c>
      <c r="R190" s="236">
        <f t="shared" si="31"/>
        <v>0</v>
      </c>
      <c r="S190" s="236">
        <f t="shared" si="31"/>
        <v>0</v>
      </c>
      <c r="T190" s="236">
        <f t="shared" si="31"/>
        <v>0</v>
      </c>
      <c r="U190" s="236">
        <f t="shared" si="31"/>
        <v>0</v>
      </c>
      <c r="V190" s="236">
        <f t="shared" si="31"/>
        <v>0</v>
      </c>
      <c r="W190" s="236">
        <f t="shared" si="31"/>
        <v>0</v>
      </c>
      <c r="DA190" s="174"/>
    </row>
    <row r="191" spans="1:105" ht="12" customHeight="1" x14ac:dyDescent="0.25">
      <c r="A191" s="202" t="s">
        <v>95</v>
      </c>
      <c r="B191" s="236">
        <f t="shared" ref="B191:W191" si="32">IF(B$76=0,0,B$76/B$72)</f>
        <v>0</v>
      </c>
      <c r="C191" s="236">
        <f t="shared" si="32"/>
        <v>0</v>
      </c>
      <c r="D191" s="236">
        <f t="shared" si="32"/>
        <v>0</v>
      </c>
      <c r="E191" s="236">
        <f t="shared" si="32"/>
        <v>0</v>
      </c>
      <c r="F191" s="236">
        <f t="shared" si="32"/>
        <v>0</v>
      </c>
      <c r="G191" s="236">
        <f t="shared" si="32"/>
        <v>0</v>
      </c>
      <c r="H191" s="236">
        <f t="shared" si="32"/>
        <v>0</v>
      </c>
      <c r="I191" s="236">
        <f t="shared" si="32"/>
        <v>0</v>
      </c>
      <c r="J191" s="236">
        <f t="shared" si="32"/>
        <v>0</v>
      </c>
      <c r="K191" s="236">
        <f t="shared" si="32"/>
        <v>0</v>
      </c>
      <c r="L191" s="236">
        <f t="shared" si="32"/>
        <v>0</v>
      </c>
      <c r="M191" s="236">
        <f t="shared" si="32"/>
        <v>0</v>
      </c>
      <c r="N191" s="236">
        <f t="shared" si="32"/>
        <v>0</v>
      </c>
      <c r="O191" s="236">
        <f t="shared" si="32"/>
        <v>0</v>
      </c>
      <c r="P191" s="236">
        <f t="shared" si="32"/>
        <v>0</v>
      </c>
      <c r="Q191" s="236">
        <f t="shared" si="32"/>
        <v>0</v>
      </c>
      <c r="R191" s="236">
        <f t="shared" si="32"/>
        <v>0</v>
      </c>
      <c r="S191" s="236">
        <f t="shared" si="32"/>
        <v>0</v>
      </c>
      <c r="T191" s="236">
        <f t="shared" si="32"/>
        <v>0</v>
      </c>
      <c r="U191" s="236">
        <f t="shared" si="32"/>
        <v>0</v>
      </c>
      <c r="V191" s="236">
        <f t="shared" si="32"/>
        <v>0</v>
      </c>
      <c r="W191" s="236">
        <f t="shared" si="32"/>
        <v>0</v>
      </c>
      <c r="DA191" s="174"/>
    </row>
    <row r="192" spans="1:105" ht="12" customHeight="1" x14ac:dyDescent="0.25">
      <c r="A192" s="56" t="s">
        <v>96</v>
      </c>
      <c r="B192" s="303">
        <f t="shared" ref="B192:W192" si="33">IF(B$77=0,0,B$77/B$72)</f>
        <v>9.0668706930436454E-4</v>
      </c>
      <c r="C192" s="303">
        <f t="shared" si="33"/>
        <v>8.3636224558760299E-4</v>
      </c>
      <c r="D192" s="303">
        <f t="shared" si="33"/>
        <v>7.8064439737855448E-4</v>
      </c>
      <c r="E192" s="303">
        <f t="shared" si="33"/>
        <v>8.3541927995497848E-4</v>
      </c>
      <c r="F192" s="303">
        <f t="shared" si="33"/>
        <v>1.0776516197414879E-3</v>
      </c>
      <c r="G192" s="303">
        <f t="shared" si="33"/>
        <v>1.4988391977306828E-3</v>
      </c>
      <c r="H192" s="303">
        <f t="shared" si="33"/>
        <v>1.5554572215387078E-3</v>
      </c>
      <c r="I192" s="303">
        <f t="shared" si="33"/>
        <v>1.5578602061987184E-3</v>
      </c>
      <c r="J192" s="303">
        <f t="shared" si="33"/>
        <v>1.3812520409003867E-3</v>
      </c>
      <c r="K192" s="303">
        <f t="shared" si="33"/>
        <v>1.3632046948125085E-3</v>
      </c>
      <c r="L192" s="303">
        <f t="shared" si="33"/>
        <v>1.5157037002546409E-3</v>
      </c>
      <c r="M192" s="303">
        <f t="shared" si="33"/>
        <v>1.5638400479611612E-3</v>
      </c>
      <c r="N192" s="303">
        <f t="shared" si="33"/>
        <v>1.6191379056879635E-3</v>
      </c>
      <c r="O192" s="303">
        <f t="shared" si="33"/>
        <v>1.5356384457721789E-3</v>
      </c>
      <c r="P192" s="303">
        <f t="shared" si="33"/>
        <v>1.424919257095889E-3</v>
      </c>
      <c r="Q192" s="303">
        <f t="shared" si="33"/>
        <v>1.426057234955719E-3</v>
      </c>
      <c r="R192" s="303">
        <f t="shared" si="33"/>
        <v>1.4982942306758188E-3</v>
      </c>
      <c r="S192" s="303">
        <f t="shared" si="33"/>
        <v>1.4365532911158429E-3</v>
      </c>
      <c r="T192" s="303">
        <f t="shared" si="33"/>
        <v>1.4526450041658636E-3</v>
      </c>
      <c r="U192" s="303">
        <f t="shared" si="33"/>
        <v>1.5055963869975296E-3</v>
      </c>
      <c r="V192" s="303">
        <f t="shared" si="33"/>
        <v>1.4481351872935317E-3</v>
      </c>
      <c r="W192" s="303">
        <f t="shared" si="33"/>
        <v>1.5516245331880011E-3</v>
      </c>
      <c r="DA192" s="68"/>
    </row>
    <row r="193" spans="1:105" ht="12" customHeight="1" x14ac:dyDescent="0.25">
      <c r="A193" s="203" t="s">
        <v>560</v>
      </c>
      <c r="B193" s="304">
        <f t="shared" ref="B193:W193" si="34">IF(B$83=0,0,B$83/B$72)</f>
        <v>8.6162118296257001E-2</v>
      </c>
      <c r="C193" s="304">
        <f t="shared" si="34"/>
        <v>7.9754915410386457E-2</v>
      </c>
      <c r="D193" s="304">
        <f t="shared" si="34"/>
        <v>7.2690777910146692E-2</v>
      </c>
      <c r="E193" s="304">
        <f t="shared" si="34"/>
        <v>7.6552420677958408E-2</v>
      </c>
      <c r="F193" s="304">
        <f t="shared" si="34"/>
        <v>9.9299628815086166E-2</v>
      </c>
      <c r="G193" s="304">
        <f t="shared" si="34"/>
        <v>0.1379106038208758</v>
      </c>
      <c r="H193" s="304">
        <f t="shared" si="34"/>
        <v>0.14256924947560509</v>
      </c>
      <c r="I193" s="304">
        <f t="shared" si="34"/>
        <v>0.13827044949373191</v>
      </c>
      <c r="J193" s="304">
        <f t="shared" si="34"/>
        <v>0.12256238197257319</v>
      </c>
      <c r="K193" s="304">
        <f t="shared" si="34"/>
        <v>0.12125166168439579</v>
      </c>
      <c r="L193" s="304">
        <f t="shared" si="34"/>
        <v>0.13354711946608172</v>
      </c>
      <c r="M193" s="304">
        <f t="shared" si="34"/>
        <v>0.13758844720057445</v>
      </c>
      <c r="N193" s="304">
        <f t="shared" si="34"/>
        <v>0.14180635119689133</v>
      </c>
      <c r="O193" s="304">
        <f t="shared" si="34"/>
        <v>0.13457703123351866</v>
      </c>
      <c r="P193" s="304">
        <f t="shared" si="34"/>
        <v>0.12418602245656639</v>
      </c>
      <c r="Q193" s="304">
        <f t="shared" si="34"/>
        <v>0.12485670914214068</v>
      </c>
      <c r="R193" s="304">
        <f t="shared" si="34"/>
        <v>0.13307712012688502</v>
      </c>
      <c r="S193" s="304">
        <f t="shared" si="34"/>
        <v>0.13096025502853859</v>
      </c>
      <c r="T193" s="304">
        <f t="shared" si="34"/>
        <v>0.12921256204723028</v>
      </c>
      <c r="U193" s="304">
        <f t="shared" si="34"/>
        <v>0.13446691161647345</v>
      </c>
      <c r="V193" s="304">
        <f t="shared" si="34"/>
        <v>0.13013718419937537</v>
      </c>
      <c r="W193" s="304">
        <f t="shared" si="34"/>
        <v>0.13812866181526859</v>
      </c>
      <c r="DA193" s="175"/>
    </row>
    <row r="194" spans="1:105" ht="12" customHeight="1" x14ac:dyDescent="0.25">
      <c r="A194" s="62" t="s">
        <v>562</v>
      </c>
      <c r="B194" s="305">
        <f t="shared" ref="B194:W194" si="35">IF(B$84=0,0,B$84/B$72)</f>
        <v>8.6162118296257001E-2</v>
      </c>
      <c r="C194" s="305">
        <f t="shared" si="35"/>
        <v>7.9754915410386457E-2</v>
      </c>
      <c r="D194" s="305">
        <f t="shared" si="35"/>
        <v>7.2690777910146692E-2</v>
      </c>
      <c r="E194" s="305">
        <f t="shared" si="35"/>
        <v>7.6552420677958408E-2</v>
      </c>
      <c r="F194" s="305">
        <f t="shared" si="35"/>
        <v>9.9299628815086166E-2</v>
      </c>
      <c r="G194" s="305">
        <f t="shared" si="35"/>
        <v>0.1379106038208758</v>
      </c>
      <c r="H194" s="305">
        <f t="shared" si="35"/>
        <v>0.14256924947560509</v>
      </c>
      <c r="I194" s="305">
        <f t="shared" si="35"/>
        <v>0.13827044949373191</v>
      </c>
      <c r="J194" s="305">
        <f t="shared" si="35"/>
        <v>0.12256238197257319</v>
      </c>
      <c r="K194" s="305">
        <f t="shared" si="35"/>
        <v>0.12125166168439579</v>
      </c>
      <c r="L194" s="305">
        <f t="shared" si="35"/>
        <v>0.13354711946608172</v>
      </c>
      <c r="M194" s="305">
        <f t="shared" si="35"/>
        <v>0.13758844720057445</v>
      </c>
      <c r="N194" s="305">
        <f t="shared" si="35"/>
        <v>0.14180635119689133</v>
      </c>
      <c r="O194" s="305">
        <f t="shared" si="35"/>
        <v>0.13457703123351866</v>
      </c>
      <c r="P194" s="305">
        <f t="shared" si="35"/>
        <v>0.12418602245656639</v>
      </c>
      <c r="Q194" s="305">
        <f t="shared" si="35"/>
        <v>0.12485670914214068</v>
      </c>
      <c r="R194" s="305">
        <f t="shared" si="35"/>
        <v>0.13307712012688502</v>
      </c>
      <c r="S194" s="305">
        <f t="shared" si="35"/>
        <v>0.13096025502853859</v>
      </c>
      <c r="T194" s="305">
        <f t="shared" si="35"/>
        <v>0.12921256204723028</v>
      </c>
      <c r="U194" s="305">
        <f t="shared" si="35"/>
        <v>0.13446691161647345</v>
      </c>
      <c r="V194" s="305">
        <f t="shared" si="35"/>
        <v>0.13013718419937537</v>
      </c>
      <c r="W194" s="305">
        <f t="shared" si="35"/>
        <v>0.13812866181526859</v>
      </c>
      <c r="DA194" s="72"/>
    </row>
    <row r="195" spans="1:105" ht="12" customHeight="1" x14ac:dyDescent="0.25">
      <c r="A195" s="62" t="s">
        <v>568</v>
      </c>
      <c r="B195" s="305">
        <f t="shared" ref="B195:W195" si="36">IF(B$89=0,0,B$89/B$72)</f>
        <v>0</v>
      </c>
      <c r="C195" s="305">
        <f t="shared" si="36"/>
        <v>0</v>
      </c>
      <c r="D195" s="305">
        <f t="shared" si="36"/>
        <v>0</v>
      </c>
      <c r="E195" s="305">
        <f t="shared" si="36"/>
        <v>0</v>
      </c>
      <c r="F195" s="305">
        <f t="shared" si="36"/>
        <v>0</v>
      </c>
      <c r="G195" s="305">
        <f t="shared" si="36"/>
        <v>0</v>
      </c>
      <c r="H195" s="305">
        <f t="shared" si="36"/>
        <v>0</v>
      </c>
      <c r="I195" s="305">
        <f t="shared" si="36"/>
        <v>0</v>
      </c>
      <c r="J195" s="305">
        <f t="shared" si="36"/>
        <v>0</v>
      </c>
      <c r="K195" s="305">
        <f t="shared" si="36"/>
        <v>0</v>
      </c>
      <c r="L195" s="305">
        <f t="shared" si="36"/>
        <v>0</v>
      </c>
      <c r="M195" s="305">
        <f t="shared" si="36"/>
        <v>0</v>
      </c>
      <c r="N195" s="305">
        <f t="shared" si="36"/>
        <v>0</v>
      </c>
      <c r="O195" s="305">
        <f t="shared" si="36"/>
        <v>0</v>
      </c>
      <c r="P195" s="305">
        <f t="shared" si="36"/>
        <v>0</v>
      </c>
      <c r="Q195" s="305">
        <f t="shared" si="36"/>
        <v>0</v>
      </c>
      <c r="R195" s="305">
        <f t="shared" si="36"/>
        <v>0</v>
      </c>
      <c r="S195" s="305">
        <f t="shared" si="36"/>
        <v>0</v>
      </c>
      <c r="T195" s="305">
        <f t="shared" si="36"/>
        <v>0</v>
      </c>
      <c r="U195" s="305">
        <f t="shared" si="36"/>
        <v>0</v>
      </c>
      <c r="V195" s="305">
        <f t="shared" si="36"/>
        <v>0</v>
      </c>
      <c r="W195" s="305">
        <f t="shared" si="36"/>
        <v>0</v>
      </c>
      <c r="DA195" s="72"/>
    </row>
    <row r="196" spans="1:105" ht="12" customHeight="1" x14ac:dyDescent="0.25">
      <c r="A196" s="203" t="s">
        <v>519</v>
      </c>
      <c r="B196" s="304">
        <f t="shared" ref="B196:W196" si="37">IF(B$90=0,0,B$90/B$72)</f>
        <v>0.16525293008841505</v>
      </c>
      <c r="C196" s="304">
        <f t="shared" si="37"/>
        <v>0.15296436207850977</v>
      </c>
      <c r="D196" s="304">
        <f t="shared" si="37"/>
        <v>0.13941583932227686</v>
      </c>
      <c r="E196" s="304">
        <f t="shared" si="37"/>
        <v>0.14682220066707849</v>
      </c>
      <c r="F196" s="304">
        <f t="shared" si="37"/>
        <v>0.19044975846534923</v>
      </c>
      <c r="G196" s="304">
        <f t="shared" si="37"/>
        <v>0.2645029140683548</v>
      </c>
      <c r="H196" s="304">
        <f t="shared" si="37"/>
        <v>0.27343787133159952</v>
      </c>
      <c r="I196" s="304">
        <f t="shared" si="37"/>
        <v>0.2651930729571445</v>
      </c>
      <c r="J196" s="304">
        <f t="shared" si="37"/>
        <v>0.2350660956354774</v>
      </c>
      <c r="K196" s="304">
        <f t="shared" si="37"/>
        <v>0.23255222559106992</v>
      </c>
      <c r="L196" s="304">
        <f t="shared" si="37"/>
        <v>0.25613405558062191</v>
      </c>
      <c r="M196" s="304">
        <f t="shared" si="37"/>
        <v>0.26388504015224318</v>
      </c>
      <c r="N196" s="304">
        <f t="shared" si="37"/>
        <v>0.27197468567170902</v>
      </c>
      <c r="O196" s="304">
        <f t="shared" si="37"/>
        <v>0.25810935447840777</v>
      </c>
      <c r="P196" s="304">
        <f t="shared" si="37"/>
        <v>0.2381801247783949</v>
      </c>
      <c r="Q196" s="304">
        <f t="shared" si="37"/>
        <v>0.23946645503760858</v>
      </c>
      <c r="R196" s="304">
        <f t="shared" si="37"/>
        <v>0.25523262964683952</v>
      </c>
      <c r="S196" s="304">
        <f t="shared" si="37"/>
        <v>0.25117263011315982</v>
      </c>
      <c r="T196" s="304">
        <f t="shared" si="37"/>
        <v>0.2478206769373674</v>
      </c>
      <c r="U196" s="304">
        <f t="shared" si="37"/>
        <v>0.25789815273758743</v>
      </c>
      <c r="V196" s="304">
        <f t="shared" si="37"/>
        <v>0.24959403770063529</v>
      </c>
      <c r="W196" s="304">
        <f t="shared" si="37"/>
        <v>0.26492113408447282</v>
      </c>
      <c r="DA196" s="175"/>
    </row>
    <row r="197" spans="1:105" ht="12" customHeight="1" x14ac:dyDescent="0.25">
      <c r="A197" s="62" t="s">
        <v>521</v>
      </c>
      <c r="B197" s="305">
        <f t="shared" ref="B197:W197" si="38">IF(B$91=0,0,B$91/B$72)</f>
        <v>0.16525293008841505</v>
      </c>
      <c r="C197" s="305">
        <f t="shared" si="38"/>
        <v>0.15296436207850977</v>
      </c>
      <c r="D197" s="305">
        <f t="shared" si="38"/>
        <v>0.13941583932227686</v>
      </c>
      <c r="E197" s="305">
        <f t="shared" si="38"/>
        <v>0.14682220066707849</v>
      </c>
      <c r="F197" s="305">
        <f t="shared" si="38"/>
        <v>0.19044975846534923</v>
      </c>
      <c r="G197" s="305">
        <f t="shared" si="38"/>
        <v>0.2645029140683548</v>
      </c>
      <c r="H197" s="305">
        <f t="shared" si="38"/>
        <v>0.27343787133159952</v>
      </c>
      <c r="I197" s="305">
        <f t="shared" si="38"/>
        <v>0.2651930729571445</v>
      </c>
      <c r="J197" s="305">
        <f t="shared" si="38"/>
        <v>0.2350660956354774</v>
      </c>
      <c r="K197" s="305">
        <f t="shared" si="38"/>
        <v>0.23255222559106992</v>
      </c>
      <c r="L197" s="305">
        <f t="shared" si="38"/>
        <v>0.25613405558062191</v>
      </c>
      <c r="M197" s="305">
        <f t="shared" si="38"/>
        <v>0.26388504015224318</v>
      </c>
      <c r="N197" s="305">
        <f t="shared" si="38"/>
        <v>0.27197468567170902</v>
      </c>
      <c r="O197" s="305">
        <f t="shared" si="38"/>
        <v>0.25810935447840777</v>
      </c>
      <c r="P197" s="305">
        <f t="shared" si="38"/>
        <v>0.2381801247783949</v>
      </c>
      <c r="Q197" s="305">
        <f t="shared" si="38"/>
        <v>0.23946645503760858</v>
      </c>
      <c r="R197" s="305">
        <f t="shared" si="38"/>
        <v>0.25523262964683952</v>
      </c>
      <c r="S197" s="305">
        <f t="shared" si="38"/>
        <v>0.25117263011315982</v>
      </c>
      <c r="T197" s="305">
        <f t="shared" si="38"/>
        <v>0.2478206769373674</v>
      </c>
      <c r="U197" s="305">
        <f t="shared" si="38"/>
        <v>0.25789815273758743</v>
      </c>
      <c r="V197" s="305">
        <f t="shared" si="38"/>
        <v>0.24959403770063529</v>
      </c>
      <c r="W197" s="305">
        <f t="shared" si="38"/>
        <v>0.26492113408447282</v>
      </c>
      <c r="DA197" s="72"/>
    </row>
    <row r="198" spans="1:105" ht="12" customHeight="1" x14ac:dyDescent="0.25">
      <c r="A198" s="62" t="s">
        <v>527</v>
      </c>
      <c r="B198" s="305">
        <f t="shared" ref="B198:W198" si="39">IF(B$96=0,0,B$96/B$72)</f>
        <v>0</v>
      </c>
      <c r="C198" s="305">
        <f t="shared" si="39"/>
        <v>0</v>
      </c>
      <c r="D198" s="305">
        <f t="shared" si="39"/>
        <v>0</v>
      </c>
      <c r="E198" s="305">
        <f t="shared" si="39"/>
        <v>0</v>
      </c>
      <c r="F198" s="305">
        <f t="shared" si="39"/>
        <v>0</v>
      </c>
      <c r="G198" s="305">
        <f t="shared" si="39"/>
        <v>0</v>
      </c>
      <c r="H198" s="305">
        <f t="shared" si="39"/>
        <v>0</v>
      </c>
      <c r="I198" s="305">
        <f t="shared" si="39"/>
        <v>0</v>
      </c>
      <c r="J198" s="305">
        <f t="shared" si="39"/>
        <v>0</v>
      </c>
      <c r="K198" s="305">
        <f t="shared" si="39"/>
        <v>0</v>
      </c>
      <c r="L198" s="305">
        <f t="shared" si="39"/>
        <v>0</v>
      </c>
      <c r="M198" s="305">
        <f t="shared" si="39"/>
        <v>0</v>
      </c>
      <c r="N198" s="305">
        <f t="shared" si="39"/>
        <v>0</v>
      </c>
      <c r="O198" s="305">
        <f t="shared" si="39"/>
        <v>0</v>
      </c>
      <c r="P198" s="305">
        <f t="shared" si="39"/>
        <v>0</v>
      </c>
      <c r="Q198" s="305">
        <f t="shared" si="39"/>
        <v>0</v>
      </c>
      <c r="R198" s="305">
        <f t="shared" si="39"/>
        <v>0</v>
      </c>
      <c r="S198" s="305">
        <f t="shared" si="39"/>
        <v>0</v>
      </c>
      <c r="T198" s="305">
        <f t="shared" si="39"/>
        <v>0</v>
      </c>
      <c r="U198" s="305">
        <f t="shared" si="39"/>
        <v>0</v>
      </c>
      <c r="V198" s="305">
        <f t="shared" si="39"/>
        <v>0</v>
      </c>
      <c r="W198" s="305">
        <f t="shared" si="39"/>
        <v>0</v>
      </c>
      <c r="DA198" s="72"/>
    </row>
    <row r="199" spans="1:105" ht="12" customHeight="1" x14ac:dyDescent="0.25">
      <c r="A199" s="203" t="s">
        <v>529</v>
      </c>
      <c r="B199" s="304">
        <f t="shared" ref="B199:W199" si="40">IF(B$97=0,0,B$97/B$72)</f>
        <v>0.74767826454602371</v>
      </c>
      <c r="C199" s="304">
        <f t="shared" si="40"/>
        <v>0.7664443602655161</v>
      </c>
      <c r="D199" s="304">
        <f t="shared" si="40"/>
        <v>0.78711273837019824</v>
      </c>
      <c r="E199" s="304">
        <f t="shared" si="40"/>
        <v>0.77578995937500794</v>
      </c>
      <c r="F199" s="304">
        <f t="shared" si="40"/>
        <v>0.70917296109982308</v>
      </c>
      <c r="G199" s="304">
        <f t="shared" si="40"/>
        <v>0.59608764291303884</v>
      </c>
      <c r="H199" s="304">
        <f t="shared" si="40"/>
        <v>0.5824374219712567</v>
      </c>
      <c r="I199" s="304">
        <f t="shared" si="40"/>
        <v>0.5949786173429249</v>
      </c>
      <c r="J199" s="304">
        <f t="shared" si="40"/>
        <v>0.64099027035104927</v>
      </c>
      <c r="K199" s="304">
        <f t="shared" si="40"/>
        <v>0.64483290802972171</v>
      </c>
      <c r="L199" s="304">
        <f t="shared" si="40"/>
        <v>0.60880312125304148</v>
      </c>
      <c r="M199" s="304">
        <f t="shared" si="40"/>
        <v>0.5969626725992212</v>
      </c>
      <c r="N199" s="304">
        <f t="shared" si="40"/>
        <v>0.58459982522571152</v>
      </c>
      <c r="O199" s="304">
        <f t="shared" si="40"/>
        <v>0.60577797584230164</v>
      </c>
      <c r="P199" s="304">
        <f t="shared" si="40"/>
        <v>0.63620893350794272</v>
      </c>
      <c r="Q199" s="304">
        <f t="shared" si="40"/>
        <v>0.63425077858529511</v>
      </c>
      <c r="R199" s="304">
        <f t="shared" si="40"/>
        <v>0.61019195599559983</v>
      </c>
      <c r="S199" s="304">
        <f t="shared" si="40"/>
        <v>0.61643056156718579</v>
      </c>
      <c r="T199" s="304">
        <f t="shared" si="40"/>
        <v>0.62151411601123641</v>
      </c>
      <c r="U199" s="304">
        <f t="shared" si="40"/>
        <v>0.60612933925894175</v>
      </c>
      <c r="V199" s="304">
        <f t="shared" si="40"/>
        <v>0.61882064291269612</v>
      </c>
      <c r="W199" s="304">
        <f t="shared" si="40"/>
        <v>0.59539857956707054</v>
      </c>
      <c r="DA199" s="175"/>
    </row>
    <row r="200" spans="1:105" ht="12" customHeight="1" x14ac:dyDescent="0.25">
      <c r="A200" s="62" t="s">
        <v>530</v>
      </c>
      <c r="B200" s="305">
        <f t="shared" ref="B200:W200" si="41">IF(B$98=0,0,B$98/B$72)</f>
        <v>4.1922653220854707E-2</v>
      </c>
      <c r="C200" s="305">
        <f t="shared" si="41"/>
        <v>4.0047249206686078E-2</v>
      </c>
      <c r="D200" s="305">
        <f t="shared" si="41"/>
        <v>3.8301943027818197E-2</v>
      </c>
      <c r="E200" s="305">
        <f t="shared" si="41"/>
        <v>4.1042133336332505E-2</v>
      </c>
      <c r="F200" s="305">
        <f t="shared" si="41"/>
        <v>4.9466784762705822E-2</v>
      </c>
      <c r="G200" s="305">
        <f t="shared" si="41"/>
        <v>7.0439752139016695E-2</v>
      </c>
      <c r="H200" s="305">
        <f t="shared" si="41"/>
        <v>7.0231650920498559E-2</v>
      </c>
      <c r="I200" s="305">
        <f t="shared" si="41"/>
        <v>7.002564877029642E-2</v>
      </c>
      <c r="J200" s="305">
        <f t="shared" si="41"/>
        <v>6.3826088395134734E-2</v>
      </c>
      <c r="K200" s="305">
        <f t="shared" si="41"/>
        <v>6.3978620009974854E-2</v>
      </c>
      <c r="L200" s="305">
        <f t="shared" si="41"/>
        <v>7.1361615083697733E-2</v>
      </c>
      <c r="M200" s="305">
        <f t="shared" si="41"/>
        <v>7.173280889205956E-2</v>
      </c>
      <c r="N200" s="305">
        <f t="shared" si="41"/>
        <v>7.4065223833605753E-2</v>
      </c>
      <c r="O200" s="305">
        <f t="shared" si="41"/>
        <v>7.1251043974442693E-2</v>
      </c>
      <c r="P200" s="305">
        <f t="shared" si="41"/>
        <v>6.5169678670263631E-2</v>
      </c>
      <c r="Q200" s="305">
        <f t="shared" si="41"/>
        <v>6.513682503615012E-2</v>
      </c>
      <c r="R200" s="305">
        <f t="shared" si="41"/>
        <v>6.7917614066638432E-2</v>
      </c>
      <c r="S200" s="305">
        <f t="shared" si="41"/>
        <v>6.3799259544837436E-2</v>
      </c>
      <c r="T200" s="305">
        <f t="shared" si="41"/>
        <v>6.2515638471863783E-2</v>
      </c>
      <c r="U200" s="305">
        <f t="shared" si="41"/>
        <v>6.305525061106769E-2</v>
      </c>
      <c r="V200" s="305">
        <f t="shared" si="41"/>
        <v>6.2642770457894195E-2</v>
      </c>
      <c r="W200" s="305">
        <f t="shared" si="41"/>
        <v>6.5680828338462324E-2</v>
      </c>
      <c r="DA200" s="72"/>
    </row>
    <row r="201" spans="1:105" ht="12" customHeight="1" x14ac:dyDescent="0.25">
      <c r="A201" s="62" t="s">
        <v>535</v>
      </c>
      <c r="B201" s="305">
        <f t="shared" ref="B201:W201" si="42">IF(B$102=0,0,B$102/B$72)</f>
        <v>0.70575561132516906</v>
      </c>
      <c r="C201" s="305">
        <f t="shared" si="42"/>
        <v>0.72639711105882998</v>
      </c>
      <c r="D201" s="305">
        <f t="shared" si="42"/>
        <v>0.74881079534238004</v>
      </c>
      <c r="E201" s="305">
        <f t="shared" si="42"/>
        <v>0.73474782603867539</v>
      </c>
      <c r="F201" s="305">
        <f t="shared" si="42"/>
        <v>0.65970617633711715</v>
      </c>
      <c r="G201" s="305">
        <f t="shared" si="42"/>
        <v>0.52564789077402219</v>
      </c>
      <c r="H201" s="305">
        <f t="shared" si="42"/>
        <v>0.51220577105075815</v>
      </c>
      <c r="I201" s="305">
        <f t="shared" si="42"/>
        <v>0.52495296857262841</v>
      </c>
      <c r="J201" s="305">
        <f t="shared" si="42"/>
        <v>0.57716418195591457</v>
      </c>
      <c r="K201" s="305">
        <f t="shared" si="42"/>
        <v>0.58085428801974692</v>
      </c>
      <c r="L201" s="305">
        <f t="shared" si="42"/>
        <v>0.53744150616934372</v>
      </c>
      <c r="M201" s="305">
        <f t="shared" si="42"/>
        <v>0.52522986370716163</v>
      </c>
      <c r="N201" s="305">
        <f t="shared" si="42"/>
        <v>0.51053460139210571</v>
      </c>
      <c r="O201" s="305">
        <f t="shared" si="42"/>
        <v>0.53452693186785893</v>
      </c>
      <c r="P201" s="305">
        <f t="shared" si="42"/>
        <v>0.57103925483767914</v>
      </c>
      <c r="Q201" s="305">
        <f t="shared" si="42"/>
        <v>0.56911395354914496</v>
      </c>
      <c r="R201" s="305">
        <f t="shared" si="42"/>
        <v>0.5422743419289614</v>
      </c>
      <c r="S201" s="305">
        <f t="shared" si="42"/>
        <v>0.55263130202234834</v>
      </c>
      <c r="T201" s="305">
        <f t="shared" si="42"/>
        <v>0.5589984775393726</v>
      </c>
      <c r="U201" s="305">
        <f t="shared" si="42"/>
        <v>0.5430740886478741</v>
      </c>
      <c r="V201" s="305">
        <f t="shared" si="42"/>
        <v>0.55617787245480188</v>
      </c>
      <c r="W201" s="305">
        <f t="shared" si="42"/>
        <v>0.5297177512286082</v>
      </c>
      <c r="DA201" s="72"/>
    </row>
    <row r="202" spans="1:105" ht="12" customHeight="1" x14ac:dyDescent="0.25">
      <c r="A202" s="63" t="s">
        <v>547</v>
      </c>
      <c r="B202" s="306">
        <f t="shared" ref="B202:W202" si="43">IF(B$113=0,0,B$113/B$72)</f>
        <v>0</v>
      </c>
      <c r="C202" s="306">
        <f t="shared" si="43"/>
        <v>0</v>
      </c>
      <c r="D202" s="306">
        <f t="shared" si="43"/>
        <v>0</v>
      </c>
      <c r="E202" s="306">
        <f t="shared" si="43"/>
        <v>0</v>
      </c>
      <c r="F202" s="306">
        <f t="shared" si="43"/>
        <v>0</v>
      </c>
      <c r="G202" s="306">
        <f t="shared" si="43"/>
        <v>0</v>
      </c>
      <c r="H202" s="306">
        <f t="shared" si="43"/>
        <v>0</v>
      </c>
      <c r="I202" s="306">
        <f t="shared" si="43"/>
        <v>0</v>
      </c>
      <c r="J202" s="306">
        <f t="shared" si="43"/>
        <v>0</v>
      </c>
      <c r="K202" s="306">
        <f t="shared" si="43"/>
        <v>0</v>
      </c>
      <c r="L202" s="306">
        <f t="shared" si="43"/>
        <v>0</v>
      </c>
      <c r="M202" s="306">
        <f t="shared" si="43"/>
        <v>0</v>
      </c>
      <c r="N202" s="306">
        <f t="shared" si="43"/>
        <v>0</v>
      </c>
      <c r="O202" s="306">
        <f t="shared" si="43"/>
        <v>0</v>
      </c>
      <c r="P202" s="306">
        <f t="shared" si="43"/>
        <v>0</v>
      </c>
      <c r="Q202" s="306">
        <f t="shared" si="43"/>
        <v>0</v>
      </c>
      <c r="R202" s="306">
        <f t="shared" si="43"/>
        <v>0</v>
      </c>
      <c r="S202" s="306">
        <f t="shared" si="43"/>
        <v>0</v>
      </c>
      <c r="T202" s="306">
        <f t="shared" si="43"/>
        <v>0</v>
      </c>
      <c r="U202" s="306">
        <f t="shared" si="43"/>
        <v>0</v>
      </c>
      <c r="V202" s="306">
        <f t="shared" si="43"/>
        <v>0</v>
      </c>
      <c r="W202" s="306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5">
        <f t="shared" ref="B204:W204" si="44">SUM(B$205:B$210,B$214:B$215,B$217:B$219,B220)</f>
        <v>1</v>
      </c>
      <c r="C204" s="235">
        <f t="shared" si="44"/>
        <v>1</v>
      </c>
      <c r="D204" s="235">
        <f t="shared" si="44"/>
        <v>1</v>
      </c>
      <c r="E204" s="235">
        <f t="shared" si="44"/>
        <v>1</v>
      </c>
      <c r="F204" s="235">
        <f t="shared" si="44"/>
        <v>0.99999999999999978</v>
      </c>
      <c r="G204" s="235">
        <f t="shared" si="44"/>
        <v>1</v>
      </c>
      <c r="H204" s="235">
        <f t="shared" si="44"/>
        <v>1</v>
      </c>
      <c r="I204" s="235">
        <f t="shared" si="44"/>
        <v>1</v>
      </c>
      <c r="J204" s="235">
        <f t="shared" si="44"/>
        <v>1</v>
      </c>
      <c r="K204" s="235">
        <f t="shared" si="44"/>
        <v>1</v>
      </c>
      <c r="L204" s="235">
        <f t="shared" si="44"/>
        <v>1</v>
      </c>
      <c r="M204" s="235">
        <f t="shared" si="44"/>
        <v>1</v>
      </c>
      <c r="N204" s="235">
        <f t="shared" si="44"/>
        <v>0.99999999999999978</v>
      </c>
      <c r="O204" s="235">
        <f t="shared" si="44"/>
        <v>1.0000000000000002</v>
      </c>
      <c r="P204" s="235">
        <f t="shared" si="44"/>
        <v>1</v>
      </c>
      <c r="Q204" s="235">
        <f t="shared" si="44"/>
        <v>1</v>
      </c>
      <c r="R204" s="235">
        <f t="shared" si="44"/>
        <v>1</v>
      </c>
      <c r="S204" s="235">
        <f t="shared" si="44"/>
        <v>1</v>
      </c>
      <c r="T204" s="235">
        <f t="shared" si="44"/>
        <v>1</v>
      </c>
      <c r="U204" s="235">
        <f t="shared" si="44"/>
        <v>1</v>
      </c>
      <c r="V204" s="235">
        <f t="shared" si="44"/>
        <v>1</v>
      </c>
      <c r="W204" s="235">
        <f t="shared" si="44"/>
        <v>0.99999999999999989</v>
      </c>
      <c r="DA204" s="95"/>
    </row>
    <row r="205" spans="1:105" ht="12" customHeight="1" x14ac:dyDescent="0.25">
      <c r="A205" s="55" t="s">
        <v>92</v>
      </c>
      <c r="B205" s="302">
        <f t="shared" ref="B205:W205" si="45">IF(B$116=0,0,B$116/B$115)</f>
        <v>0</v>
      </c>
      <c r="C205" s="302">
        <f t="shared" si="45"/>
        <v>0</v>
      </c>
      <c r="D205" s="302">
        <f t="shared" si="45"/>
        <v>0</v>
      </c>
      <c r="E205" s="302">
        <f t="shared" si="45"/>
        <v>0</v>
      </c>
      <c r="F205" s="302">
        <f t="shared" si="45"/>
        <v>0</v>
      </c>
      <c r="G205" s="302">
        <f t="shared" si="45"/>
        <v>0</v>
      </c>
      <c r="H205" s="302">
        <f t="shared" si="45"/>
        <v>0</v>
      </c>
      <c r="I205" s="302">
        <f t="shared" si="45"/>
        <v>0</v>
      </c>
      <c r="J205" s="302">
        <f t="shared" si="45"/>
        <v>0</v>
      </c>
      <c r="K205" s="302">
        <f t="shared" si="45"/>
        <v>0</v>
      </c>
      <c r="L205" s="302">
        <f t="shared" si="45"/>
        <v>0</v>
      </c>
      <c r="M205" s="302">
        <f t="shared" si="45"/>
        <v>0</v>
      </c>
      <c r="N205" s="302">
        <f t="shared" si="45"/>
        <v>0</v>
      </c>
      <c r="O205" s="302">
        <f t="shared" si="45"/>
        <v>0</v>
      </c>
      <c r="P205" s="302">
        <f t="shared" si="45"/>
        <v>0</v>
      </c>
      <c r="Q205" s="302">
        <f t="shared" si="45"/>
        <v>0</v>
      </c>
      <c r="R205" s="302">
        <f t="shared" si="45"/>
        <v>0</v>
      </c>
      <c r="S205" s="302">
        <f t="shared" si="45"/>
        <v>0</v>
      </c>
      <c r="T205" s="302">
        <f t="shared" si="45"/>
        <v>0</v>
      </c>
      <c r="U205" s="302">
        <f t="shared" si="45"/>
        <v>0</v>
      </c>
      <c r="V205" s="302">
        <f t="shared" si="45"/>
        <v>0</v>
      </c>
      <c r="W205" s="302">
        <f t="shared" si="45"/>
        <v>0</v>
      </c>
      <c r="DA205" s="67"/>
    </row>
    <row r="206" spans="1:105" ht="12" customHeight="1" x14ac:dyDescent="0.25">
      <c r="A206" s="202" t="s">
        <v>93</v>
      </c>
      <c r="B206" s="236">
        <f t="shared" ref="B206:W206" si="46">IF(B$117=0,0,B$117/B$115)</f>
        <v>0</v>
      </c>
      <c r="C206" s="236">
        <f t="shared" si="46"/>
        <v>0</v>
      </c>
      <c r="D206" s="236">
        <f t="shared" si="46"/>
        <v>0</v>
      </c>
      <c r="E206" s="236">
        <f t="shared" si="46"/>
        <v>0</v>
      </c>
      <c r="F206" s="236">
        <f t="shared" si="46"/>
        <v>0</v>
      </c>
      <c r="G206" s="236">
        <f t="shared" si="46"/>
        <v>0</v>
      </c>
      <c r="H206" s="236">
        <f t="shared" si="46"/>
        <v>0</v>
      </c>
      <c r="I206" s="236">
        <f t="shared" si="46"/>
        <v>0</v>
      </c>
      <c r="J206" s="236">
        <f t="shared" si="46"/>
        <v>0</v>
      </c>
      <c r="K206" s="236">
        <f t="shared" si="46"/>
        <v>0</v>
      </c>
      <c r="L206" s="236">
        <f t="shared" si="46"/>
        <v>0</v>
      </c>
      <c r="M206" s="236">
        <f t="shared" si="46"/>
        <v>0</v>
      </c>
      <c r="N206" s="236">
        <f t="shared" si="46"/>
        <v>0</v>
      </c>
      <c r="O206" s="236">
        <f t="shared" si="46"/>
        <v>0</v>
      </c>
      <c r="P206" s="236">
        <f t="shared" si="46"/>
        <v>0</v>
      </c>
      <c r="Q206" s="236">
        <f t="shared" si="46"/>
        <v>0</v>
      </c>
      <c r="R206" s="236">
        <f t="shared" si="46"/>
        <v>0</v>
      </c>
      <c r="S206" s="236">
        <f t="shared" si="46"/>
        <v>0</v>
      </c>
      <c r="T206" s="236">
        <f t="shared" si="46"/>
        <v>0</v>
      </c>
      <c r="U206" s="236">
        <f t="shared" si="46"/>
        <v>0</v>
      </c>
      <c r="V206" s="236">
        <f t="shared" si="46"/>
        <v>0</v>
      </c>
      <c r="W206" s="236">
        <f t="shared" si="46"/>
        <v>0</v>
      </c>
      <c r="DA206" s="174"/>
    </row>
    <row r="207" spans="1:105" ht="12" customHeight="1" x14ac:dyDescent="0.25">
      <c r="A207" s="202" t="s">
        <v>94</v>
      </c>
      <c r="B207" s="236">
        <f t="shared" ref="B207:W207" si="47">IF(B$118=0,0,B$118/B$115)</f>
        <v>0</v>
      </c>
      <c r="C207" s="236">
        <f t="shared" si="47"/>
        <v>0</v>
      </c>
      <c r="D207" s="236">
        <f t="shared" si="47"/>
        <v>0</v>
      </c>
      <c r="E207" s="236">
        <f t="shared" si="47"/>
        <v>0</v>
      </c>
      <c r="F207" s="236">
        <f t="shared" si="47"/>
        <v>0</v>
      </c>
      <c r="G207" s="236">
        <f t="shared" si="47"/>
        <v>0</v>
      </c>
      <c r="H207" s="236">
        <f t="shared" si="47"/>
        <v>0</v>
      </c>
      <c r="I207" s="236">
        <f t="shared" si="47"/>
        <v>0</v>
      </c>
      <c r="J207" s="236">
        <f t="shared" si="47"/>
        <v>0</v>
      </c>
      <c r="K207" s="236">
        <f t="shared" si="47"/>
        <v>0</v>
      </c>
      <c r="L207" s="236">
        <f t="shared" si="47"/>
        <v>0</v>
      </c>
      <c r="M207" s="236">
        <f t="shared" si="47"/>
        <v>0</v>
      </c>
      <c r="N207" s="236">
        <f t="shared" si="47"/>
        <v>0</v>
      </c>
      <c r="O207" s="236">
        <f t="shared" si="47"/>
        <v>0</v>
      </c>
      <c r="P207" s="236">
        <f t="shared" si="47"/>
        <v>0</v>
      </c>
      <c r="Q207" s="236">
        <f t="shared" si="47"/>
        <v>0</v>
      </c>
      <c r="R207" s="236">
        <f t="shared" si="47"/>
        <v>0</v>
      </c>
      <c r="S207" s="236">
        <f t="shared" si="47"/>
        <v>0</v>
      </c>
      <c r="T207" s="236">
        <f t="shared" si="47"/>
        <v>0</v>
      </c>
      <c r="U207" s="236">
        <f t="shared" si="47"/>
        <v>0</v>
      </c>
      <c r="V207" s="236">
        <f t="shared" si="47"/>
        <v>0</v>
      </c>
      <c r="W207" s="236">
        <f t="shared" si="47"/>
        <v>0</v>
      </c>
      <c r="DA207" s="174"/>
    </row>
    <row r="208" spans="1:105" ht="12" customHeight="1" x14ac:dyDescent="0.25">
      <c r="A208" s="202" t="s">
        <v>95</v>
      </c>
      <c r="B208" s="236">
        <f t="shared" ref="B208:W208" si="48">IF(B$119=0,0,B$119/B$115)</f>
        <v>0</v>
      </c>
      <c r="C208" s="236">
        <f t="shared" si="48"/>
        <v>0</v>
      </c>
      <c r="D208" s="236">
        <f t="shared" si="48"/>
        <v>0</v>
      </c>
      <c r="E208" s="236">
        <f t="shared" si="48"/>
        <v>0</v>
      </c>
      <c r="F208" s="236">
        <f t="shared" si="48"/>
        <v>0</v>
      </c>
      <c r="G208" s="236">
        <f t="shared" si="48"/>
        <v>0</v>
      </c>
      <c r="H208" s="236">
        <f t="shared" si="48"/>
        <v>0</v>
      </c>
      <c r="I208" s="236">
        <f t="shared" si="48"/>
        <v>0</v>
      </c>
      <c r="J208" s="236">
        <f t="shared" si="48"/>
        <v>0</v>
      </c>
      <c r="K208" s="236">
        <f t="shared" si="48"/>
        <v>0</v>
      </c>
      <c r="L208" s="236">
        <f t="shared" si="48"/>
        <v>0</v>
      </c>
      <c r="M208" s="236">
        <f t="shared" si="48"/>
        <v>0</v>
      </c>
      <c r="N208" s="236">
        <f t="shared" si="48"/>
        <v>0</v>
      </c>
      <c r="O208" s="236">
        <f t="shared" si="48"/>
        <v>0</v>
      </c>
      <c r="P208" s="236">
        <f t="shared" si="48"/>
        <v>0</v>
      </c>
      <c r="Q208" s="236">
        <f t="shared" si="48"/>
        <v>0</v>
      </c>
      <c r="R208" s="236">
        <f t="shared" si="48"/>
        <v>0</v>
      </c>
      <c r="S208" s="236">
        <f t="shared" si="48"/>
        <v>0</v>
      </c>
      <c r="T208" s="236">
        <f t="shared" si="48"/>
        <v>0</v>
      </c>
      <c r="U208" s="236">
        <f t="shared" si="48"/>
        <v>0</v>
      </c>
      <c r="V208" s="236">
        <f t="shared" si="48"/>
        <v>0</v>
      </c>
      <c r="W208" s="236">
        <f t="shared" si="48"/>
        <v>0</v>
      </c>
      <c r="DA208" s="174"/>
    </row>
    <row r="209" spans="1:105" ht="12" customHeight="1" x14ac:dyDescent="0.25">
      <c r="A209" s="56" t="s">
        <v>96</v>
      </c>
      <c r="B209" s="303">
        <f t="shared" ref="B209:W209" si="49">IF(B$120=0,0,B$120/B$115)</f>
        <v>8.0758008977359179E-4</v>
      </c>
      <c r="C209" s="303">
        <f t="shared" si="49"/>
        <v>7.5617377645680484E-4</v>
      </c>
      <c r="D209" s="303">
        <f t="shared" si="49"/>
        <v>7.7641211939206577E-4</v>
      </c>
      <c r="E209" s="303">
        <f t="shared" si="49"/>
        <v>8.3375236616785873E-4</v>
      </c>
      <c r="F209" s="303">
        <f t="shared" si="49"/>
        <v>1.0264918624827604E-3</v>
      </c>
      <c r="G209" s="303">
        <f t="shared" si="49"/>
        <v>1.3229041065884988E-3</v>
      </c>
      <c r="H209" s="303">
        <f t="shared" si="49"/>
        <v>1.35761937370701E-3</v>
      </c>
      <c r="I209" s="303">
        <f t="shared" si="49"/>
        <v>1.2420558642219329E-3</v>
      </c>
      <c r="J209" s="303">
        <f t="shared" si="49"/>
        <v>1.1629623836302298E-3</v>
      </c>
      <c r="K209" s="303">
        <f t="shared" si="49"/>
        <v>1.2480296456853816E-3</v>
      </c>
      <c r="L209" s="303">
        <f t="shared" si="49"/>
        <v>1.3450548768660356E-3</v>
      </c>
      <c r="M209" s="303">
        <f t="shared" si="49"/>
        <v>1.3435926687821317E-3</v>
      </c>
      <c r="N209" s="303">
        <f t="shared" si="49"/>
        <v>1.3008118496629596E-3</v>
      </c>
      <c r="O209" s="303">
        <f t="shared" si="49"/>
        <v>1.2586644921694287E-3</v>
      </c>
      <c r="P209" s="303">
        <f t="shared" si="49"/>
        <v>1.2622292951215341E-3</v>
      </c>
      <c r="Q209" s="303">
        <f t="shared" si="49"/>
        <v>1.3032868362009798E-3</v>
      </c>
      <c r="R209" s="303">
        <f t="shared" si="49"/>
        <v>1.3600161030426262E-3</v>
      </c>
      <c r="S209" s="303">
        <f t="shared" si="49"/>
        <v>1.3514040811675339E-3</v>
      </c>
      <c r="T209" s="303">
        <f t="shared" si="49"/>
        <v>1.3357639833591292E-3</v>
      </c>
      <c r="U209" s="303">
        <f t="shared" si="49"/>
        <v>1.2801858065759376E-3</v>
      </c>
      <c r="V209" s="303">
        <f t="shared" si="49"/>
        <v>1.2994613135234811E-3</v>
      </c>
      <c r="W209" s="303">
        <f t="shared" si="49"/>
        <v>1.3307230214284129E-3</v>
      </c>
      <c r="DA209" s="68"/>
    </row>
    <row r="210" spans="1:105" ht="12" customHeight="1" x14ac:dyDescent="0.25">
      <c r="A210" s="203" t="s">
        <v>604</v>
      </c>
      <c r="B210" s="304">
        <f t="shared" ref="B210:W210" si="50">IF(B$126=0,0,B$126/B$115)</f>
        <v>0.36587186678964484</v>
      </c>
      <c r="C210" s="304">
        <f t="shared" si="50"/>
        <v>0.37953761428566274</v>
      </c>
      <c r="D210" s="304">
        <f t="shared" si="50"/>
        <v>0.33352296094296574</v>
      </c>
      <c r="E210" s="304">
        <f t="shared" si="50"/>
        <v>0.32095960150053721</v>
      </c>
      <c r="F210" s="304">
        <f t="shared" si="50"/>
        <v>0.31852696759600441</v>
      </c>
      <c r="G210" s="304">
        <f t="shared" si="50"/>
        <v>0.31219495689724591</v>
      </c>
      <c r="H210" s="304">
        <f t="shared" si="50"/>
        <v>0.31907534328916809</v>
      </c>
      <c r="I210" s="304">
        <f t="shared" si="50"/>
        <v>0.33090454313196438</v>
      </c>
      <c r="J210" s="304">
        <f t="shared" si="50"/>
        <v>0.31993894274341594</v>
      </c>
      <c r="K210" s="304">
        <f t="shared" si="50"/>
        <v>0.28676145365152167</v>
      </c>
      <c r="L210" s="304">
        <f t="shared" si="50"/>
        <v>0.31115210124296838</v>
      </c>
      <c r="M210" s="304">
        <f t="shared" si="50"/>
        <v>0.33158622180441488</v>
      </c>
      <c r="N210" s="304">
        <f t="shared" si="50"/>
        <v>0.31665542986602141</v>
      </c>
      <c r="O210" s="304">
        <f t="shared" si="50"/>
        <v>0.29327149402464714</v>
      </c>
      <c r="P210" s="304">
        <f t="shared" si="50"/>
        <v>0.29563645861629551</v>
      </c>
      <c r="Q210" s="304">
        <f t="shared" si="50"/>
        <v>0.31123929005864964</v>
      </c>
      <c r="R210" s="304">
        <f t="shared" si="50"/>
        <v>0.3213775401755718</v>
      </c>
      <c r="S210" s="304">
        <f t="shared" si="50"/>
        <v>0.33856356742248495</v>
      </c>
      <c r="T210" s="304">
        <f t="shared" si="50"/>
        <v>0.36093269830455554</v>
      </c>
      <c r="U210" s="304">
        <f t="shared" si="50"/>
        <v>0.39097404705507516</v>
      </c>
      <c r="V210" s="304">
        <f t="shared" si="50"/>
        <v>0.36858862592190794</v>
      </c>
      <c r="W210" s="304">
        <f t="shared" si="50"/>
        <v>0.3770700326645916</v>
      </c>
      <c r="DA210" s="175"/>
    </row>
    <row r="211" spans="1:105" ht="12" customHeight="1" x14ac:dyDescent="0.25">
      <c r="A211" s="62" t="s">
        <v>606</v>
      </c>
      <c r="B211" s="305">
        <f t="shared" ref="B211:W211" si="51">IF(B$127=0,0,B$127/B$115)</f>
        <v>0.36587186678964484</v>
      </c>
      <c r="C211" s="305">
        <f t="shared" si="51"/>
        <v>0.37953761428566274</v>
      </c>
      <c r="D211" s="305">
        <f t="shared" si="51"/>
        <v>0.33352296094296574</v>
      </c>
      <c r="E211" s="305">
        <f t="shared" si="51"/>
        <v>0.32095960150053721</v>
      </c>
      <c r="F211" s="305">
        <f t="shared" si="51"/>
        <v>0.31852696759600441</v>
      </c>
      <c r="G211" s="305">
        <f t="shared" si="51"/>
        <v>0.31219495689724591</v>
      </c>
      <c r="H211" s="305">
        <f t="shared" si="51"/>
        <v>0.31907534328916809</v>
      </c>
      <c r="I211" s="305">
        <f t="shared" si="51"/>
        <v>0.33090454313196438</v>
      </c>
      <c r="J211" s="305">
        <f t="shared" si="51"/>
        <v>0.31993894274341594</v>
      </c>
      <c r="K211" s="305">
        <f t="shared" si="51"/>
        <v>0.28676145365152167</v>
      </c>
      <c r="L211" s="305">
        <f t="shared" si="51"/>
        <v>0.31115210124296838</v>
      </c>
      <c r="M211" s="305">
        <f t="shared" si="51"/>
        <v>0.33158622180441488</v>
      </c>
      <c r="N211" s="305">
        <f t="shared" si="51"/>
        <v>0.31665542986602141</v>
      </c>
      <c r="O211" s="305">
        <f t="shared" si="51"/>
        <v>0.29327149402464714</v>
      </c>
      <c r="P211" s="305">
        <f t="shared" si="51"/>
        <v>0.29563645861629551</v>
      </c>
      <c r="Q211" s="305">
        <f t="shared" si="51"/>
        <v>0.31123929005864964</v>
      </c>
      <c r="R211" s="305">
        <f t="shared" si="51"/>
        <v>0.3213775401755718</v>
      </c>
      <c r="S211" s="305">
        <f t="shared" si="51"/>
        <v>0.33856356742248495</v>
      </c>
      <c r="T211" s="305">
        <f t="shared" si="51"/>
        <v>0.36093269830455554</v>
      </c>
      <c r="U211" s="305">
        <f t="shared" si="51"/>
        <v>0.39097404705507516</v>
      </c>
      <c r="V211" s="305">
        <f t="shared" si="51"/>
        <v>0.36858862592190794</v>
      </c>
      <c r="W211" s="305">
        <f t="shared" si="51"/>
        <v>0.3770700326645916</v>
      </c>
      <c r="DA211" s="72"/>
    </row>
    <row r="212" spans="1:105" ht="12" customHeight="1" x14ac:dyDescent="0.25">
      <c r="A212" s="62" t="s">
        <v>613</v>
      </c>
      <c r="B212" s="305">
        <f t="shared" ref="B212:W212" si="52">IF(B$133=0,0,B$133/B$115)</f>
        <v>0</v>
      </c>
      <c r="C212" s="305">
        <f t="shared" si="52"/>
        <v>0</v>
      </c>
      <c r="D212" s="305">
        <f t="shared" si="52"/>
        <v>0</v>
      </c>
      <c r="E212" s="305">
        <f t="shared" si="52"/>
        <v>0</v>
      </c>
      <c r="F212" s="305">
        <f t="shared" si="52"/>
        <v>0</v>
      </c>
      <c r="G212" s="305">
        <f t="shared" si="52"/>
        <v>0</v>
      </c>
      <c r="H212" s="305">
        <f t="shared" si="52"/>
        <v>0</v>
      </c>
      <c r="I212" s="305">
        <f t="shared" si="52"/>
        <v>0</v>
      </c>
      <c r="J212" s="305">
        <f t="shared" si="52"/>
        <v>0</v>
      </c>
      <c r="K212" s="305">
        <f t="shared" si="52"/>
        <v>0</v>
      </c>
      <c r="L212" s="305">
        <f t="shared" si="52"/>
        <v>0</v>
      </c>
      <c r="M212" s="305">
        <f t="shared" si="52"/>
        <v>0</v>
      </c>
      <c r="N212" s="305">
        <f t="shared" si="52"/>
        <v>0</v>
      </c>
      <c r="O212" s="305">
        <f t="shared" si="52"/>
        <v>0</v>
      </c>
      <c r="P212" s="305">
        <f t="shared" si="52"/>
        <v>0</v>
      </c>
      <c r="Q212" s="305">
        <f t="shared" si="52"/>
        <v>0</v>
      </c>
      <c r="R212" s="305">
        <f t="shared" si="52"/>
        <v>0</v>
      </c>
      <c r="S212" s="305">
        <f t="shared" si="52"/>
        <v>0</v>
      </c>
      <c r="T212" s="305">
        <f t="shared" si="52"/>
        <v>0</v>
      </c>
      <c r="U212" s="305">
        <f t="shared" si="52"/>
        <v>0</v>
      </c>
      <c r="V212" s="305">
        <f t="shared" si="52"/>
        <v>0</v>
      </c>
      <c r="W212" s="305">
        <f t="shared" si="52"/>
        <v>0</v>
      </c>
      <c r="DA212" s="72"/>
    </row>
    <row r="213" spans="1:105" ht="12" customHeight="1" x14ac:dyDescent="0.25">
      <c r="A213" s="203" t="s">
        <v>615</v>
      </c>
      <c r="B213" s="304">
        <f t="shared" ref="B213:W213" si="53">IF(B$134=0,0,B$134/B$115)</f>
        <v>9.7423931500067187E-2</v>
      </c>
      <c r="C213" s="304">
        <f t="shared" si="53"/>
        <v>9.1538913568067357E-2</v>
      </c>
      <c r="D213" s="304">
        <f t="shared" si="53"/>
        <v>9.1778187761400482E-2</v>
      </c>
      <c r="E213" s="304">
        <f t="shared" si="53"/>
        <v>9.6986796899433708E-2</v>
      </c>
      <c r="F213" s="304">
        <f t="shared" si="53"/>
        <v>0.120073135768969</v>
      </c>
      <c r="G213" s="304">
        <f t="shared" si="53"/>
        <v>0.15452262774891878</v>
      </c>
      <c r="H213" s="304">
        <f t="shared" si="53"/>
        <v>0.15796720039677206</v>
      </c>
      <c r="I213" s="304">
        <f t="shared" si="53"/>
        <v>0.13994684855120224</v>
      </c>
      <c r="J213" s="304">
        <f t="shared" si="53"/>
        <v>0.1309999199552758</v>
      </c>
      <c r="K213" s="304">
        <f t="shared" si="53"/>
        <v>0.14091999863984511</v>
      </c>
      <c r="L213" s="304">
        <f t="shared" si="53"/>
        <v>0.15044623379252689</v>
      </c>
      <c r="M213" s="304">
        <f t="shared" si="53"/>
        <v>0.15006463864341518</v>
      </c>
      <c r="N213" s="304">
        <f t="shared" si="53"/>
        <v>0.14462635114981212</v>
      </c>
      <c r="O213" s="304">
        <f t="shared" si="53"/>
        <v>0.14002740818280304</v>
      </c>
      <c r="P213" s="304">
        <f t="shared" si="53"/>
        <v>0.13965028286480102</v>
      </c>
      <c r="Q213" s="304">
        <f t="shared" si="53"/>
        <v>0.14485585006578749</v>
      </c>
      <c r="R213" s="304">
        <f t="shared" si="53"/>
        <v>0.15334564264877093</v>
      </c>
      <c r="S213" s="304">
        <f t="shared" si="53"/>
        <v>0.15639544477425299</v>
      </c>
      <c r="T213" s="304">
        <f t="shared" si="53"/>
        <v>0.15083289784289652</v>
      </c>
      <c r="U213" s="304">
        <f t="shared" si="53"/>
        <v>0.1451446314335311</v>
      </c>
      <c r="V213" s="304">
        <f t="shared" si="53"/>
        <v>0.14824387428056518</v>
      </c>
      <c r="W213" s="304">
        <f t="shared" si="53"/>
        <v>0.15038549149996747</v>
      </c>
      <c r="DA213" s="175"/>
    </row>
    <row r="214" spans="1:105" ht="12" customHeight="1" x14ac:dyDescent="0.25">
      <c r="A214" s="62" t="s">
        <v>617</v>
      </c>
      <c r="B214" s="305">
        <f t="shared" ref="B214:W214" si="54">IF(B$135=0,0,B$135/B$115)</f>
        <v>9.7423931500067187E-2</v>
      </c>
      <c r="C214" s="305">
        <f t="shared" si="54"/>
        <v>9.1538913568067357E-2</v>
      </c>
      <c r="D214" s="305">
        <f t="shared" si="54"/>
        <v>9.1778187761400482E-2</v>
      </c>
      <c r="E214" s="305">
        <f t="shared" si="54"/>
        <v>9.6986796899433708E-2</v>
      </c>
      <c r="F214" s="305">
        <f t="shared" si="54"/>
        <v>0.120073135768969</v>
      </c>
      <c r="G214" s="305">
        <f t="shared" si="54"/>
        <v>0.15452262774891878</v>
      </c>
      <c r="H214" s="305">
        <f t="shared" si="54"/>
        <v>0.15796720039677206</v>
      </c>
      <c r="I214" s="305">
        <f t="shared" si="54"/>
        <v>0.13994684855120224</v>
      </c>
      <c r="J214" s="305">
        <f t="shared" si="54"/>
        <v>0.1309999199552758</v>
      </c>
      <c r="K214" s="305">
        <f t="shared" si="54"/>
        <v>0.14091999863984511</v>
      </c>
      <c r="L214" s="305">
        <f t="shared" si="54"/>
        <v>0.15044623379252689</v>
      </c>
      <c r="M214" s="305">
        <f t="shared" si="54"/>
        <v>0.15006463864341518</v>
      </c>
      <c r="N214" s="305">
        <f t="shared" si="54"/>
        <v>0.14462635114981212</v>
      </c>
      <c r="O214" s="305">
        <f t="shared" si="54"/>
        <v>0.14002740818280304</v>
      </c>
      <c r="P214" s="305">
        <f t="shared" si="54"/>
        <v>0.13965028286480102</v>
      </c>
      <c r="Q214" s="305">
        <f t="shared" si="54"/>
        <v>0.14485585006578749</v>
      </c>
      <c r="R214" s="305">
        <f t="shared" si="54"/>
        <v>0.15334564264877093</v>
      </c>
      <c r="S214" s="305">
        <f t="shared" si="54"/>
        <v>0.15639544477425299</v>
      </c>
      <c r="T214" s="305">
        <f t="shared" si="54"/>
        <v>0.15083289784289652</v>
      </c>
      <c r="U214" s="305">
        <f t="shared" si="54"/>
        <v>0.1451446314335311</v>
      </c>
      <c r="V214" s="305">
        <f t="shared" si="54"/>
        <v>0.14824387428056518</v>
      </c>
      <c r="W214" s="305">
        <f t="shared" si="54"/>
        <v>0.15038549149996747</v>
      </c>
      <c r="DA214" s="72"/>
    </row>
    <row r="215" spans="1:105" ht="12" customHeight="1" x14ac:dyDescent="0.25">
      <c r="A215" s="62" t="s">
        <v>623</v>
      </c>
      <c r="B215" s="305">
        <f t="shared" ref="B215:W215" si="55">IF(B$140=0,0,B$140/B$115)</f>
        <v>0</v>
      </c>
      <c r="C215" s="305">
        <f t="shared" si="55"/>
        <v>0</v>
      </c>
      <c r="D215" s="305">
        <f t="shared" si="55"/>
        <v>0</v>
      </c>
      <c r="E215" s="305">
        <f t="shared" si="55"/>
        <v>0</v>
      </c>
      <c r="F215" s="305">
        <f t="shared" si="55"/>
        <v>0</v>
      </c>
      <c r="G215" s="305">
        <f t="shared" si="55"/>
        <v>0</v>
      </c>
      <c r="H215" s="305">
        <f t="shared" si="55"/>
        <v>0</v>
      </c>
      <c r="I215" s="305">
        <f t="shared" si="55"/>
        <v>0</v>
      </c>
      <c r="J215" s="305">
        <f t="shared" si="55"/>
        <v>0</v>
      </c>
      <c r="K215" s="305">
        <f t="shared" si="55"/>
        <v>0</v>
      </c>
      <c r="L215" s="305">
        <f t="shared" si="55"/>
        <v>0</v>
      </c>
      <c r="M215" s="305">
        <f t="shared" si="55"/>
        <v>0</v>
      </c>
      <c r="N215" s="305">
        <f t="shared" si="55"/>
        <v>0</v>
      </c>
      <c r="O215" s="305">
        <f t="shared" si="55"/>
        <v>0</v>
      </c>
      <c r="P215" s="305">
        <f t="shared" si="55"/>
        <v>0</v>
      </c>
      <c r="Q215" s="305">
        <f t="shared" si="55"/>
        <v>0</v>
      </c>
      <c r="R215" s="305">
        <f t="shared" si="55"/>
        <v>0</v>
      </c>
      <c r="S215" s="305">
        <f t="shared" si="55"/>
        <v>0</v>
      </c>
      <c r="T215" s="305">
        <f t="shared" si="55"/>
        <v>0</v>
      </c>
      <c r="U215" s="305">
        <f t="shared" si="55"/>
        <v>0</v>
      </c>
      <c r="V215" s="305">
        <f t="shared" si="55"/>
        <v>0</v>
      </c>
      <c r="W215" s="305">
        <f t="shared" si="55"/>
        <v>0</v>
      </c>
      <c r="DA215" s="72"/>
    </row>
    <row r="216" spans="1:105" ht="12" customHeight="1" x14ac:dyDescent="0.25">
      <c r="A216" s="203" t="s">
        <v>625</v>
      </c>
      <c r="B216" s="304">
        <f t="shared" ref="B216:W216" si="56">IF(B$141=0,0,B$141/B$115)</f>
        <v>0.31162587982259532</v>
      </c>
      <c r="C216" s="304">
        <f t="shared" si="56"/>
        <v>0.32479752201232948</v>
      </c>
      <c r="D216" s="304">
        <f t="shared" si="56"/>
        <v>0.36750424826204275</v>
      </c>
      <c r="E216" s="304">
        <f t="shared" si="56"/>
        <v>0.3624953315303196</v>
      </c>
      <c r="F216" s="304">
        <f t="shared" si="56"/>
        <v>0.3135740490964069</v>
      </c>
      <c r="G216" s="304">
        <f t="shared" si="56"/>
        <v>0.23683306002209689</v>
      </c>
      <c r="H216" s="304">
        <f t="shared" si="56"/>
        <v>0.22898747804934994</v>
      </c>
      <c r="I216" s="304">
        <f t="shared" si="56"/>
        <v>0.21410709526369689</v>
      </c>
      <c r="J216" s="304">
        <f t="shared" si="56"/>
        <v>0.245965814489947</v>
      </c>
      <c r="K216" s="304">
        <f t="shared" si="56"/>
        <v>0.26893475128025462</v>
      </c>
      <c r="L216" s="304">
        <f t="shared" si="56"/>
        <v>0.24331158527652769</v>
      </c>
      <c r="M216" s="304">
        <f t="shared" si="56"/>
        <v>0.23087692360498543</v>
      </c>
      <c r="N216" s="304">
        <f t="shared" si="56"/>
        <v>0.21054868095893806</v>
      </c>
      <c r="O216" s="304">
        <f t="shared" si="56"/>
        <v>0.22367418149073728</v>
      </c>
      <c r="P216" s="304">
        <f t="shared" si="56"/>
        <v>0.25646108492793418</v>
      </c>
      <c r="Q216" s="304">
        <f t="shared" si="56"/>
        <v>0.26375064392378311</v>
      </c>
      <c r="R216" s="304">
        <f t="shared" si="56"/>
        <v>0.25079275555074237</v>
      </c>
      <c r="S216" s="304">
        <f t="shared" si="56"/>
        <v>0.26411124674730341</v>
      </c>
      <c r="T216" s="304">
        <f t="shared" si="56"/>
        <v>0.26113206775655229</v>
      </c>
      <c r="U216" s="304">
        <f t="shared" si="56"/>
        <v>0.23533909656971705</v>
      </c>
      <c r="V216" s="304">
        <f t="shared" si="56"/>
        <v>0.25356331510608821</v>
      </c>
      <c r="W216" s="304">
        <f t="shared" si="56"/>
        <v>0.23220688114868751</v>
      </c>
      <c r="DA216" s="175"/>
    </row>
    <row r="217" spans="1:105" ht="12" customHeight="1" x14ac:dyDescent="0.25">
      <c r="A217" s="62" t="s">
        <v>626</v>
      </c>
      <c r="B217" s="305">
        <f t="shared" ref="B217:W217" si="57">IF(B$142=0,0,B$142/B$115)</f>
        <v>7.6062360381545097E-3</v>
      </c>
      <c r="C217" s="305">
        <f t="shared" si="57"/>
        <v>7.1683185987416222E-3</v>
      </c>
      <c r="D217" s="305">
        <f t="shared" si="57"/>
        <v>7.3153852009481797E-3</v>
      </c>
      <c r="E217" s="305">
        <f t="shared" si="57"/>
        <v>7.8534517349604961E-3</v>
      </c>
      <c r="F217" s="305">
        <f t="shared" si="57"/>
        <v>9.6627830368860128E-3</v>
      </c>
      <c r="G217" s="305">
        <f t="shared" si="57"/>
        <v>1.245139142643489E-2</v>
      </c>
      <c r="H217" s="305">
        <f t="shared" si="57"/>
        <v>1.2773609392153967E-2</v>
      </c>
      <c r="I217" s="305">
        <f t="shared" si="57"/>
        <v>1.1687679711923129E-2</v>
      </c>
      <c r="J217" s="305">
        <f t="shared" si="57"/>
        <v>1.0942346057442614E-2</v>
      </c>
      <c r="K217" s="305">
        <f t="shared" si="57"/>
        <v>1.1747075794405891E-2</v>
      </c>
      <c r="L217" s="305">
        <f t="shared" si="57"/>
        <v>1.2649602409257613E-2</v>
      </c>
      <c r="M217" s="305">
        <f t="shared" si="57"/>
        <v>1.2632160661784006E-2</v>
      </c>
      <c r="N217" s="305">
        <f t="shared" si="57"/>
        <v>1.2179157158326032E-2</v>
      </c>
      <c r="O217" s="305">
        <f t="shared" si="57"/>
        <v>1.1784542602151069E-2</v>
      </c>
      <c r="P217" s="305">
        <f t="shared" si="57"/>
        <v>1.1817918908957776E-2</v>
      </c>
      <c r="Q217" s="305">
        <f t="shared" si="57"/>
        <v>1.2202329802409101E-2</v>
      </c>
      <c r="R217" s="305">
        <f t="shared" si="57"/>
        <v>1.2733470917490457E-2</v>
      </c>
      <c r="S217" s="305">
        <f t="shared" si="57"/>
        <v>1.2680670890192942E-2</v>
      </c>
      <c r="T217" s="305">
        <f t="shared" si="57"/>
        <v>1.2532720295098167E-2</v>
      </c>
      <c r="U217" s="305">
        <f t="shared" si="57"/>
        <v>1.20113669306861E-2</v>
      </c>
      <c r="V217" s="305">
        <f t="shared" si="57"/>
        <v>1.2191209178167834E-2</v>
      </c>
      <c r="W217" s="305">
        <f t="shared" si="57"/>
        <v>1.2489363354947217E-2</v>
      </c>
      <c r="DA217" s="72"/>
    </row>
    <row r="218" spans="1:105" ht="12" customHeight="1" x14ac:dyDescent="0.25">
      <c r="A218" s="62" t="s">
        <v>631</v>
      </c>
      <c r="B218" s="305">
        <f t="shared" ref="B218:W218" si="58">IF(B$146=0,0,B$146/B$115)</f>
        <v>0.30401964378444085</v>
      </c>
      <c r="C218" s="305">
        <f t="shared" si="58"/>
        <v>0.31762920341358786</v>
      </c>
      <c r="D218" s="305">
        <f t="shared" si="58"/>
        <v>0.3601888630610946</v>
      </c>
      <c r="E218" s="305">
        <f t="shared" si="58"/>
        <v>0.35464187979535916</v>
      </c>
      <c r="F218" s="305">
        <f t="shared" si="58"/>
        <v>0.3039112660595209</v>
      </c>
      <c r="G218" s="305">
        <f t="shared" si="58"/>
        <v>0.224381668595662</v>
      </c>
      <c r="H218" s="305">
        <f t="shared" si="58"/>
        <v>0.21621386865719597</v>
      </c>
      <c r="I218" s="305">
        <f t="shared" si="58"/>
        <v>0.20241941555177378</v>
      </c>
      <c r="J218" s="305">
        <f t="shared" si="58"/>
        <v>0.23502346843250441</v>
      </c>
      <c r="K218" s="305">
        <f t="shared" si="58"/>
        <v>0.25718767548584875</v>
      </c>
      <c r="L218" s="305">
        <f t="shared" si="58"/>
        <v>0.23066198286727005</v>
      </c>
      <c r="M218" s="305">
        <f t="shared" si="58"/>
        <v>0.21824476294320144</v>
      </c>
      <c r="N218" s="305">
        <f t="shared" si="58"/>
        <v>0.19836952380061199</v>
      </c>
      <c r="O218" s="305">
        <f t="shared" si="58"/>
        <v>0.21188963888858625</v>
      </c>
      <c r="P218" s="305">
        <f t="shared" si="58"/>
        <v>0.24464316601897643</v>
      </c>
      <c r="Q218" s="305">
        <f t="shared" si="58"/>
        <v>0.25154831412137402</v>
      </c>
      <c r="R218" s="305">
        <f t="shared" si="58"/>
        <v>0.23805928463325193</v>
      </c>
      <c r="S218" s="305">
        <f t="shared" si="58"/>
        <v>0.25143057585711048</v>
      </c>
      <c r="T218" s="305">
        <f t="shared" si="58"/>
        <v>0.24859934746145412</v>
      </c>
      <c r="U218" s="305">
        <f t="shared" si="58"/>
        <v>0.22332772963903094</v>
      </c>
      <c r="V218" s="305">
        <f t="shared" si="58"/>
        <v>0.24137210592792041</v>
      </c>
      <c r="W218" s="305">
        <f t="shared" si="58"/>
        <v>0.2197175177937403</v>
      </c>
      <c r="DA218" s="72"/>
    </row>
    <row r="219" spans="1:105" ht="12" customHeight="1" x14ac:dyDescent="0.25">
      <c r="A219" s="62" t="s">
        <v>643</v>
      </c>
      <c r="B219" s="305">
        <f t="shared" ref="B219:W219" si="59">IF(B$157=0,0,B$157/B$115)</f>
        <v>0</v>
      </c>
      <c r="C219" s="305">
        <f t="shared" si="59"/>
        <v>0</v>
      </c>
      <c r="D219" s="305">
        <f t="shared" si="59"/>
        <v>0</v>
      </c>
      <c r="E219" s="305">
        <f t="shared" si="59"/>
        <v>0</v>
      </c>
      <c r="F219" s="305">
        <f t="shared" si="59"/>
        <v>0</v>
      </c>
      <c r="G219" s="305">
        <f t="shared" si="59"/>
        <v>0</v>
      </c>
      <c r="H219" s="305">
        <f t="shared" si="59"/>
        <v>0</v>
      </c>
      <c r="I219" s="305">
        <f t="shared" si="59"/>
        <v>0</v>
      </c>
      <c r="J219" s="305">
        <f t="shared" si="59"/>
        <v>0</v>
      </c>
      <c r="K219" s="305">
        <f t="shared" si="59"/>
        <v>0</v>
      </c>
      <c r="L219" s="305">
        <f t="shared" si="59"/>
        <v>0</v>
      </c>
      <c r="M219" s="305">
        <f t="shared" si="59"/>
        <v>0</v>
      </c>
      <c r="N219" s="305">
        <f t="shared" si="59"/>
        <v>0</v>
      </c>
      <c r="O219" s="305">
        <f t="shared" si="59"/>
        <v>0</v>
      </c>
      <c r="P219" s="305">
        <f t="shared" si="59"/>
        <v>0</v>
      </c>
      <c r="Q219" s="305">
        <f t="shared" si="59"/>
        <v>0</v>
      </c>
      <c r="R219" s="305">
        <f t="shared" si="59"/>
        <v>0</v>
      </c>
      <c r="S219" s="305">
        <f t="shared" si="59"/>
        <v>0</v>
      </c>
      <c r="T219" s="305">
        <f t="shared" si="59"/>
        <v>0</v>
      </c>
      <c r="U219" s="305">
        <f t="shared" si="59"/>
        <v>0</v>
      </c>
      <c r="V219" s="305">
        <f t="shared" si="59"/>
        <v>0</v>
      </c>
      <c r="W219" s="305">
        <f t="shared" si="59"/>
        <v>0</v>
      </c>
      <c r="DA219" s="72"/>
    </row>
    <row r="220" spans="1:105" ht="12" customHeight="1" x14ac:dyDescent="0.25">
      <c r="A220" s="100" t="s">
        <v>106</v>
      </c>
      <c r="B220" s="313">
        <f t="shared" ref="B220:W220" si="60">IF(B$158=0,0,B$158/B$115)</f>
        <v>0.22427074179791909</v>
      </c>
      <c r="C220" s="313">
        <f t="shared" si="60"/>
        <v>0.20336977635748363</v>
      </c>
      <c r="D220" s="313">
        <f t="shared" si="60"/>
        <v>0.20641819091419894</v>
      </c>
      <c r="E220" s="313">
        <f t="shared" si="60"/>
        <v>0.21872451770354159</v>
      </c>
      <c r="F220" s="313">
        <f t="shared" si="60"/>
        <v>0.24679935567613678</v>
      </c>
      <c r="G220" s="313">
        <f t="shared" si="60"/>
        <v>0.29512645122514997</v>
      </c>
      <c r="H220" s="313">
        <f t="shared" si="60"/>
        <v>0.29261235889100284</v>
      </c>
      <c r="I220" s="313">
        <f t="shared" si="60"/>
        <v>0.31379945718891444</v>
      </c>
      <c r="J220" s="313">
        <f t="shared" si="60"/>
        <v>0.30193236042773097</v>
      </c>
      <c r="K220" s="313">
        <f t="shared" si="60"/>
        <v>0.30213576678269327</v>
      </c>
      <c r="L220" s="313">
        <f t="shared" si="60"/>
        <v>0.29374502481111103</v>
      </c>
      <c r="M220" s="313">
        <f t="shared" si="60"/>
        <v>0.28612862327840233</v>
      </c>
      <c r="N220" s="313">
        <f t="shared" si="60"/>
        <v>0.32686872617556534</v>
      </c>
      <c r="O220" s="313">
        <f t="shared" si="60"/>
        <v>0.34176825180964321</v>
      </c>
      <c r="P220" s="313">
        <f t="shared" si="60"/>
        <v>0.30698994429584781</v>
      </c>
      <c r="Q220" s="313">
        <f t="shared" si="60"/>
        <v>0.27885092911557874</v>
      </c>
      <c r="R220" s="313">
        <f t="shared" si="60"/>
        <v>0.27312404552187225</v>
      </c>
      <c r="S220" s="313">
        <f t="shared" si="60"/>
        <v>0.23957833697479111</v>
      </c>
      <c r="T220" s="313">
        <f t="shared" si="60"/>
        <v>0.22576657211263659</v>
      </c>
      <c r="U220" s="313">
        <f t="shared" si="60"/>
        <v>0.22726203913510082</v>
      </c>
      <c r="V220" s="313">
        <f t="shared" si="60"/>
        <v>0.2283047233779153</v>
      </c>
      <c r="W220" s="313">
        <f t="shared" si="60"/>
        <v>0.239006871665325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5">
        <f>IF(B$5=0,0,B$5/NFM_fec!B$5)</f>
        <v>0</v>
      </c>
      <c r="C224" s="275">
        <f>IF(C$5=0,0,C$5/NFM_fec!C$5)</f>
        <v>0</v>
      </c>
      <c r="D224" s="275">
        <f>IF(D$5=0,0,D$5/NFM_fec!D$5)</f>
        <v>0</v>
      </c>
      <c r="E224" s="275">
        <f>IF(E$5=0,0,E$5/NFM_fec!E$5)</f>
        <v>0</v>
      </c>
      <c r="F224" s="275">
        <f>IF(F$5=0,0,F$5/NFM_fec!F$5)</f>
        <v>0</v>
      </c>
      <c r="G224" s="275">
        <f>IF(G$5=0,0,G$5/NFM_fec!G$5)</f>
        <v>0</v>
      </c>
      <c r="H224" s="275">
        <f>IF(H$5=0,0,H$5/NFM_fec!H$5)</f>
        <v>0</v>
      </c>
      <c r="I224" s="275">
        <f>IF(I$5=0,0,I$5/NFM_fec!I$5)</f>
        <v>0</v>
      </c>
      <c r="J224" s="275">
        <f>IF(J$5=0,0,J$5/NFM_fec!J$5)</f>
        <v>0</v>
      </c>
      <c r="K224" s="275">
        <f>IF(K$5=0,0,K$5/NFM_fec!K$5)</f>
        <v>0</v>
      </c>
      <c r="L224" s="275">
        <f>IF(L$5=0,0,L$5/NFM_fec!L$5)</f>
        <v>0</v>
      </c>
      <c r="M224" s="275">
        <f>IF(M$5=0,0,M$5/NFM_fec!M$5)</f>
        <v>0</v>
      </c>
      <c r="N224" s="275">
        <f>IF(N$5=0,0,N$5/NFM_fec!N$5)</f>
        <v>0</v>
      </c>
      <c r="O224" s="275">
        <f>IF(O$5=0,0,O$5/NFM_fec!O$5)</f>
        <v>0</v>
      </c>
      <c r="P224" s="275">
        <f>IF(P$5=0,0,P$5/NFM_fec!P$5)</f>
        <v>0</v>
      </c>
      <c r="Q224" s="275">
        <f>IF(Q$5=0,0,Q$5/NFM_fec!Q$5)</f>
        <v>0</v>
      </c>
      <c r="R224" s="275">
        <f>IF(R$5=0,0,R$5/NFM_fec!R$5)</f>
        <v>0</v>
      </c>
      <c r="S224" s="275">
        <f>IF(S$5=0,0,S$5/NFM_fec!S$5)</f>
        <v>0</v>
      </c>
      <c r="T224" s="275">
        <f>IF(T$5=0,0,T$5/NFM_fec!T$5)</f>
        <v>0</v>
      </c>
      <c r="U224" s="275">
        <f>IF(U$5=0,0,U$5/NFM_fec!U$5)</f>
        <v>0</v>
      </c>
      <c r="V224" s="275">
        <f>IF(V$5=0,0,V$5/NFM_fec!V$5)</f>
        <v>0</v>
      </c>
      <c r="W224" s="275">
        <f>IF(W$5=0,0,W$5/NFM_fec!W$5)</f>
        <v>0</v>
      </c>
      <c r="DA224" s="111"/>
    </row>
    <row r="225" spans="1:105" ht="12" customHeight="1" x14ac:dyDescent="0.25">
      <c r="A225" s="55" t="s">
        <v>92</v>
      </c>
      <c r="B225" s="276">
        <f>IF(B$6=0,0,B$6/NFM_fec!B$6)</f>
        <v>0</v>
      </c>
      <c r="C225" s="276">
        <f>IF(C$6=0,0,C$6/NFM_fec!C$6)</f>
        <v>0</v>
      </c>
      <c r="D225" s="276">
        <f>IF(D$6=0,0,D$6/NFM_fec!D$6)</f>
        <v>0</v>
      </c>
      <c r="E225" s="276">
        <f>IF(E$6=0,0,E$6/NFM_fec!E$6)</f>
        <v>0</v>
      </c>
      <c r="F225" s="276">
        <f>IF(F$6=0,0,F$6/NFM_fec!F$6)</f>
        <v>0</v>
      </c>
      <c r="G225" s="276">
        <f>IF(G$6=0,0,G$6/NFM_fec!G$6)</f>
        <v>0</v>
      </c>
      <c r="H225" s="276">
        <f>IF(H$6=0,0,H$6/NFM_fec!H$6)</f>
        <v>0</v>
      </c>
      <c r="I225" s="276">
        <f>IF(I$6=0,0,I$6/NFM_fec!I$6)</f>
        <v>0</v>
      </c>
      <c r="J225" s="276">
        <f>IF(J$6=0,0,J$6/NFM_fec!J$6)</f>
        <v>0</v>
      </c>
      <c r="K225" s="276">
        <f>IF(K$6=0,0,K$6/NFM_fec!K$6)</f>
        <v>0</v>
      </c>
      <c r="L225" s="276">
        <f>IF(L$6=0,0,L$6/NFM_fec!L$6)</f>
        <v>0</v>
      </c>
      <c r="M225" s="276">
        <f>IF(M$6=0,0,M$6/NFM_fec!M$6)</f>
        <v>0</v>
      </c>
      <c r="N225" s="276">
        <f>IF(N$6=0,0,N$6/NFM_fec!N$6)</f>
        <v>0</v>
      </c>
      <c r="O225" s="276">
        <f>IF(O$6=0,0,O$6/NFM_fec!O$6)</f>
        <v>0</v>
      </c>
      <c r="P225" s="276">
        <f>IF(P$6=0,0,P$6/NFM_fec!P$6)</f>
        <v>0</v>
      </c>
      <c r="Q225" s="276">
        <f>IF(Q$6=0,0,Q$6/NFM_fec!Q$6)</f>
        <v>0</v>
      </c>
      <c r="R225" s="276">
        <f>IF(R$6=0,0,R$6/NFM_fec!R$6)</f>
        <v>0</v>
      </c>
      <c r="S225" s="276">
        <f>IF(S$6=0,0,S$6/NFM_fec!S$6)</f>
        <v>0</v>
      </c>
      <c r="T225" s="276">
        <f>IF(T$6=0,0,T$6/NFM_fec!T$6)</f>
        <v>0</v>
      </c>
      <c r="U225" s="276">
        <f>IF(U$6=0,0,U$6/NFM_fec!U$6)</f>
        <v>0</v>
      </c>
      <c r="V225" s="276">
        <f>IF(V$6=0,0,V$6/NFM_fec!V$6)</f>
        <v>0</v>
      </c>
      <c r="W225" s="276">
        <f>IF(W$6=0,0,W$6/NFM_fec!W$6)</f>
        <v>0</v>
      </c>
      <c r="DA225" s="76"/>
    </row>
    <row r="226" spans="1:105" ht="12" customHeight="1" x14ac:dyDescent="0.25">
      <c r="A226" s="202" t="s">
        <v>93</v>
      </c>
      <c r="B226" s="277">
        <f>IF(B$7=0,0,B$7/NFM_fec!B$7)</f>
        <v>0</v>
      </c>
      <c r="C226" s="277">
        <f>IF(C$7=0,0,C$7/NFM_fec!C$7)</f>
        <v>0</v>
      </c>
      <c r="D226" s="277">
        <f>IF(D$7=0,0,D$7/NFM_fec!D$7)</f>
        <v>0</v>
      </c>
      <c r="E226" s="277">
        <f>IF(E$7=0,0,E$7/NFM_fec!E$7)</f>
        <v>0</v>
      </c>
      <c r="F226" s="277">
        <f>IF(F$7=0,0,F$7/NFM_fec!F$7)</f>
        <v>0</v>
      </c>
      <c r="G226" s="277">
        <f>IF(G$7=0,0,G$7/NFM_fec!G$7)</f>
        <v>0</v>
      </c>
      <c r="H226" s="277">
        <f>IF(H$7=0,0,H$7/NFM_fec!H$7)</f>
        <v>0</v>
      </c>
      <c r="I226" s="277">
        <f>IF(I$7=0,0,I$7/NFM_fec!I$7)</f>
        <v>0</v>
      </c>
      <c r="J226" s="277">
        <f>IF(J$7=0,0,J$7/NFM_fec!J$7)</f>
        <v>0</v>
      </c>
      <c r="K226" s="277">
        <f>IF(K$7=0,0,K$7/NFM_fec!K$7)</f>
        <v>0</v>
      </c>
      <c r="L226" s="277">
        <f>IF(L$7=0,0,L$7/NFM_fec!L$7)</f>
        <v>0</v>
      </c>
      <c r="M226" s="277">
        <f>IF(M$7=0,0,M$7/NFM_fec!M$7)</f>
        <v>0</v>
      </c>
      <c r="N226" s="277">
        <f>IF(N$7=0,0,N$7/NFM_fec!N$7)</f>
        <v>0</v>
      </c>
      <c r="O226" s="277">
        <f>IF(O$7=0,0,O$7/NFM_fec!O$7)</f>
        <v>0</v>
      </c>
      <c r="P226" s="277">
        <f>IF(P$7=0,0,P$7/NFM_fec!P$7)</f>
        <v>0</v>
      </c>
      <c r="Q226" s="277">
        <f>IF(Q$7=0,0,Q$7/NFM_fec!Q$7)</f>
        <v>0</v>
      </c>
      <c r="R226" s="277">
        <f>IF(R$7=0,0,R$7/NFM_fec!R$7)</f>
        <v>0</v>
      </c>
      <c r="S226" s="277">
        <f>IF(S$7=0,0,S$7/NFM_fec!S$7)</f>
        <v>0</v>
      </c>
      <c r="T226" s="277">
        <f>IF(T$7=0,0,T$7/NFM_fec!T$7)</f>
        <v>0</v>
      </c>
      <c r="U226" s="277">
        <f>IF(U$7=0,0,U$7/NFM_fec!U$7)</f>
        <v>0</v>
      </c>
      <c r="V226" s="277">
        <f>IF(V$7=0,0,V$7/NFM_fec!V$7)</f>
        <v>0</v>
      </c>
      <c r="W226" s="277">
        <f>IF(W$7=0,0,W$7/NFM_fec!W$7)</f>
        <v>0</v>
      </c>
      <c r="DA226" s="77"/>
    </row>
    <row r="227" spans="1:105" ht="12" customHeight="1" x14ac:dyDescent="0.25">
      <c r="A227" s="202" t="s">
        <v>94</v>
      </c>
      <c r="B227" s="277">
        <f>IF(B$8=0,0,B$8/NFM_fec!B$8)</f>
        <v>0</v>
      </c>
      <c r="C227" s="277">
        <f>IF(C$8=0,0,C$8/NFM_fec!C$8)</f>
        <v>0</v>
      </c>
      <c r="D227" s="277">
        <f>IF(D$8=0,0,D$8/NFM_fec!D$8)</f>
        <v>0</v>
      </c>
      <c r="E227" s="277">
        <f>IF(E$8=0,0,E$8/NFM_fec!E$8)</f>
        <v>0</v>
      </c>
      <c r="F227" s="277">
        <f>IF(F$8=0,0,F$8/NFM_fec!F$8)</f>
        <v>0</v>
      </c>
      <c r="G227" s="277">
        <f>IF(G$8=0,0,G$8/NFM_fec!G$8)</f>
        <v>0</v>
      </c>
      <c r="H227" s="277">
        <f>IF(H$8=0,0,H$8/NFM_fec!H$8)</f>
        <v>0</v>
      </c>
      <c r="I227" s="277">
        <f>IF(I$8=0,0,I$8/NFM_fec!I$8)</f>
        <v>0</v>
      </c>
      <c r="J227" s="277">
        <f>IF(J$8=0,0,J$8/NFM_fec!J$8)</f>
        <v>0</v>
      </c>
      <c r="K227" s="277">
        <f>IF(K$8=0,0,K$8/NFM_fec!K$8)</f>
        <v>0</v>
      </c>
      <c r="L227" s="277">
        <f>IF(L$8=0,0,L$8/NFM_fec!L$8)</f>
        <v>0</v>
      </c>
      <c r="M227" s="277">
        <f>IF(M$8=0,0,M$8/NFM_fec!M$8)</f>
        <v>0</v>
      </c>
      <c r="N227" s="277">
        <f>IF(N$8=0,0,N$8/NFM_fec!N$8)</f>
        <v>0</v>
      </c>
      <c r="O227" s="277">
        <f>IF(O$8=0,0,O$8/NFM_fec!O$8)</f>
        <v>0</v>
      </c>
      <c r="P227" s="277">
        <f>IF(P$8=0,0,P$8/NFM_fec!P$8)</f>
        <v>0</v>
      </c>
      <c r="Q227" s="277">
        <f>IF(Q$8=0,0,Q$8/NFM_fec!Q$8)</f>
        <v>0</v>
      </c>
      <c r="R227" s="277">
        <f>IF(R$8=0,0,R$8/NFM_fec!R$8)</f>
        <v>0</v>
      </c>
      <c r="S227" s="277">
        <f>IF(S$8=0,0,S$8/NFM_fec!S$8)</f>
        <v>0</v>
      </c>
      <c r="T227" s="277">
        <f>IF(T$8=0,0,T$8/NFM_fec!T$8)</f>
        <v>0</v>
      </c>
      <c r="U227" s="277">
        <f>IF(U$8=0,0,U$8/NFM_fec!U$8)</f>
        <v>0</v>
      </c>
      <c r="V227" s="277">
        <f>IF(V$8=0,0,V$8/NFM_fec!V$8)</f>
        <v>0</v>
      </c>
      <c r="W227" s="277">
        <f>IF(W$8=0,0,W$8/NFM_fec!W$8)</f>
        <v>0</v>
      </c>
      <c r="DA227" s="77"/>
    </row>
    <row r="228" spans="1:105" ht="12" customHeight="1" x14ac:dyDescent="0.25">
      <c r="A228" s="202" t="s">
        <v>95</v>
      </c>
      <c r="B228" s="277">
        <f>IF(B$9=0,0,B$9/NFM_fec!B$9)</f>
        <v>0</v>
      </c>
      <c r="C228" s="277">
        <f>IF(C$9=0,0,C$9/NFM_fec!C$9)</f>
        <v>0</v>
      </c>
      <c r="D228" s="277">
        <f>IF(D$9=0,0,D$9/NFM_fec!D$9)</f>
        <v>0</v>
      </c>
      <c r="E228" s="277">
        <f>IF(E$9=0,0,E$9/NFM_fec!E$9)</f>
        <v>0</v>
      </c>
      <c r="F228" s="277">
        <f>IF(F$9=0,0,F$9/NFM_fec!F$9)</f>
        <v>0</v>
      </c>
      <c r="G228" s="277">
        <f>IF(G$9=0,0,G$9/NFM_fec!G$9)</f>
        <v>0</v>
      </c>
      <c r="H228" s="277">
        <f>IF(H$9=0,0,H$9/NFM_fec!H$9)</f>
        <v>0</v>
      </c>
      <c r="I228" s="277">
        <f>IF(I$9=0,0,I$9/NFM_fec!I$9)</f>
        <v>0</v>
      </c>
      <c r="J228" s="277">
        <f>IF(J$9=0,0,J$9/NFM_fec!J$9)</f>
        <v>0</v>
      </c>
      <c r="K228" s="277">
        <f>IF(K$9=0,0,K$9/NFM_fec!K$9)</f>
        <v>0</v>
      </c>
      <c r="L228" s="277">
        <f>IF(L$9=0,0,L$9/NFM_fec!L$9)</f>
        <v>0</v>
      </c>
      <c r="M228" s="277">
        <f>IF(M$9=0,0,M$9/NFM_fec!M$9)</f>
        <v>0</v>
      </c>
      <c r="N228" s="277">
        <f>IF(N$9=0,0,N$9/NFM_fec!N$9)</f>
        <v>0</v>
      </c>
      <c r="O228" s="277">
        <f>IF(O$9=0,0,O$9/NFM_fec!O$9)</f>
        <v>0</v>
      </c>
      <c r="P228" s="277">
        <f>IF(P$9=0,0,P$9/NFM_fec!P$9)</f>
        <v>0</v>
      </c>
      <c r="Q228" s="277">
        <f>IF(Q$9=0,0,Q$9/NFM_fec!Q$9)</f>
        <v>0</v>
      </c>
      <c r="R228" s="277">
        <f>IF(R$9=0,0,R$9/NFM_fec!R$9)</f>
        <v>0</v>
      </c>
      <c r="S228" s="277">
        <f>IF(S$9=0,0,S$9/NFM_fec!S$9)</f>
        <v>0</v>
      </c>
      <c r="T228" s="277">
        <f>IF(T$9=0,0,T$9/NFM_fec!T$9)</f>
        <v>0</v>
      </c>
      <c r="U228" s="277">
        <f>IF(U$9=0,0,U$9/NFM_fec!U$9)</f>
        <v>0</v>
      </c>
      <c r="V228" s="277">
        <f>IF(V$9=0,0,V$9/NFM_fec!V$9)</f>
        <v>0</v>
      </c>
      <c r="W228" s="277">
        <f>IF(W$9=0,0,W$9/NFM_fec!W$9)</f>
        <v>0</v>
      </c>
      <c r="DA228" s="77"/>
    </row>
    <row r="229" spans="1:105" ht="12" customHeight="1" x14ac:dyDescent="0.25">
      <c r="A229" s="56" t="s">
        <v>96</v>
      </c>
      <c r="B229" s="278">
        <f>IF(B$10=0,0,B$10/NFM_fec!B$10)</f>
        <v>0</v>
      </c>
      <c r="C229" s="278">
        <f>IF(C$10=0,0,C$10/NFM_fec!C$10)</f>
        <v>0</v>
      </c>
      <c r="D229" s="278">
        <f>IF(D$10=0,0,D$10/NFM_fec!D$10)</f>
        <v>0</v>
      </c>
      <c r="E229" s="278">
        <f>IF(E$10=0,0,E$10/NFM_fec!E$10)</f>
        <v>0</v>
      </c>
      <c r="F229" s="278">
        <f>IF(F$10=0,0,F$10/NFM_fec!F$10)</f>
        <v>0</v>
      </c>
      <c r="G229" s="278">
        <f>IF(G$10=0,0,G$10/NFM_fec!G$10)</f>
        <v>0</v>
      </c>
      <c r="H229" s="278">
        <f>IF(H$10=0,0,H$10/NFM_fec!H$10)</f>
        <v>0</v>
      </c>
      <c r="I229" s="278">
        <f>IF(I$10=0,0,I$10/NFM_fec!I$10)</f>
        <v>0</v>
      </c>
      <c r="J229" s="278">
        <f>IF(J$10=0,0,J$10/NFM_fec!J$10)</f>
        <v>0</v>
      </c>
      <c r="K229" s="278">
        <f>IF(K$10=0,0,K$10/NFM_fec!K$10)</f>
        <v>0</v>
      </c>
      <c r="L229" s="278">
        <f>IF(L$10=0,0,L$10/NFM_fec!L$10)</f>
        <v>0</v>
      </c>
      <c r="M229" s="278">
        <f>IF(M$10=0,0,M$10/NFM_fec!M$10)</f>
        <v>0</v>
      </c>
      <c r="N229" s="278">
        <f>IF(N$10=0,0,N$10/NFM_fec!N$10)</f>
        <v>0</v>
      </c>
      <c r="O229" s="278">
        <f>IF(O$10=0,0,O$10/NFM_fec!O$10)</f>
        <v>0</v>
      </c>
      <c r="P229" s="278">
        <f>IF(P$10=0,0,P$10/NFM_fec!P$10)</f>
        <v>0</v>
      </c>
      <c r="Q229" s="278">
        <f>IF(Q$10=0,0,Q$10/NFM_fec!Q$10)</f>
        <v>0</v>
      </c>
      <c r="R229" s="278">
        <f>IF(R$10=0,0,R$10/NFM_fec!R$10)</f>
        <v>0</v>
      </c>
      <c r="S229" s="278">
        <f>IF(S$10=0,0,S$10/NFM_fec!S$10)</f>
        <v>0</v>
      </c>
      <c r="T229" s="278">
        <f>IF(T$10=0,0,T$10/NFM_fec!T$10)</f>
        <v>0</v>
      </c>
      <c r="U229" s="278">
        <f>IF(U$10=0,0,U$10/NFM_fec!U$10)</f>
        <v>0</v>
      </c>
      <c r="V229" s="278">
        <f>IF(V$10=0,0,V$10/NFM_fec!V$10)</f>
        <v>0</v>
      </c>
      <c r="W229" s="278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9">
        <f>IF(B$16=0,0,B$16/NFM_fec!B$16)</f>
        <v>0</v>
      </c>
      <c r="C230" s="279">
        <f>IF(C$16=0,0,C$16/NFM_fec!C$16)</f>
        <v>0</v>
      </c>
      <c r="D230" s="279">
        <f>IF(D$16=0,0,D$16/NFM_fec!D$16)</f>
        <v>0</v>
      </c>
      <c r="E230" s="279">
        <f>IF(E$16=0,0,E$16/NFM_fec!E$16)</f>
        <v>0</v>
      </c>
      <c r="F230" s="279">
        <f>IF(F$16=0,0,F$16/NFM_fec!F$16)</f>
        <v>0</v>
      </c>
      <c r="G230" s="279">
        <f>IF(G$16=0,0,G$16/NFM_fec!G$16)</f>
        <v>0</v>
      </c>
      <c r="H230" s="279">
        <f>IF(H$16=0,0,H$16/NFM_fec!H$16)</f>
        <v>0</v>
      </c>
      <c r="I230" s="279">
        <f>IF(I$16=0,0,I$16/NFM_fec!I$16)</f>
        <v>0</v>
      </c>
      <c r="J230" s="279">
        <f>IF(J$16=0,0,J$16/NFM_fec!J$16)</f>
        <v>0</v>
      </c>
      <c r="K230" s="279">
        <f>IF(K$16=0,0,K$16/NFM_fec!K$16)</f>
        <v>0</v>
      </c>
      <c r="L230" s="279">
        <f>IF(L$16=0,0,L$16/NFM_fec!L$16)</f>
        <v>0</v>
      </c>
      <c r="M230" s="279">
        <f>IF(M$16=0,0,M$16/NFM_fec!M$16)</f>
        <v>0</v>
      </c>
      <c r="N230" s="279">
        <f>IF(N$16=0,0,N$16/NFM_fec!N$16)</f>
        <v>0</v>
      </c>
      <c r="O230" s="279">
        <f>IF(O$16=0,0,O$16/NFM_fec!O$16)</f>
        <v>0</v>
      </c>
      <c r="P230" s="279">
        <f>IF(P$16=0,0,P$16/NFM_fec!P$16)</f>
        <v>0</v>
      </c>
      <c r="Q230" s="279">
        <f>IF(Q$16=0,0,Q$16/NFM_fec!Q$16)</f>
        <v>0</v>
      </c>
      <c r="R230" s="279">
        <f>IF(R$16=0,0,R$16/NFM_fec!R$16)</f>
        <v>0</v>
      </c>
      <c r="S230" s="279">
        <f>IF(S$16=0,0,S$16/NFM_fec!S$16)</f>
        <v>0</v>
      </c>
      <c r="T230" s="279">
        <f>IF(T$16=0,0,T$16/NFM_fec!T$16)</f>
        <v>0</v>
      </c>
      <c r="U230" s="279">
        <f>IF(U$16=0,0,U$16/NFM_fec!U$16)</f>
        <v>0</v>
      </c>
      <c r="V230" s="279">
        <f>IF(V$16=0,0,V$16/NFM_fec!V$16)</f>
        <v>0</v>
      </c>
      <c r="W230" s="279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80">
        <f>IF(B$27=0,0,B$27/NFM_fec!B$27)</f>
        <v>0</v>
      </c>
      <c r="C231" s="280">
        <f>IF(C$27=0,0,C$27/NFM_fec!C$27)</f>
        <v>0</v>
      </c>
      <c r="D231" s="280">
        <f>IF(D$27=0,0,D$27/NFM_fec!D$27)</f>
        <v>0</v>
      </c>
      <c r="E231" s="280">
        <f>IF(E$27=0,0,E$27/NFM_fec!E$27)</f>
        <v>0</v>
      </c>
      <c r="F231" s="280">
        <f>IF(F$27=0,0,F$27/NFM_fec!F$27)</f>
        <v>0</v>
      </c>
      <c r="G231" s="280">
        <f>IF(G$27=0,0,G$27/NFM_fec!G$27)</f>
        <v>0</v>
      </c>
      <c r="H231" s="280">
        <f>IF(H$27=0,0,H$27/NFM_fec!H$27)</f>
        <v>0</v>
      </c>
      <c r="I231" s="280">
        <f>IF(I$27=0,0,I$27/NFM_fec!I$27)</f>
        <v>0</v>
      </c>
      <c r="J231" s="280">
        <f>IF(J$27=0,0,J$27/NFM_fec!J$27)</f>
        <v>0</v>
      </c>
      <c r="K231" s="280">
        <f>IF(K$27=0,0,K$27/NFM_fec!K$27)</f>
        <v>0</v>
      </c>
      <c r="L231" s="280">
        <f>IF(L$27=0,0,L$27/NFM_fec!L$27)</f>
        <v>0</v>
      </c>
      <c r="M231" s="280">
        <f>IF(M$27=0,0,M$27/NFM_fec!M$27)</f>
        <v>0</v>
      </c>
      <c r="N231" s="280">
        <f>IF(N$27=0,0,N$27/NFM_fec!N$27)</f>
        <v>0</v>
      </c>
      <c r="O231" s="280">
        <f>IF(O$27=0,0,O$27/NFM_fec!O$27)</f>
        <v>0</v>
      </c>
      <c r="P231" s="280">
        <f>IF(P$27=0,0,P$27/NFM_fec!P$27)</f>
        <v>0</v>
      </c>
      <c r="Q231" s="280">
        <f>IF(Q$27=0,0,Q$27/NFM_fec!Q$27)</f>
        <v>0</v>
      </c>
      <c r="R231" s="280">
        <f>IF(R$27=0,0,R$27/NFM_fec!R$27)</f>
        <v>0</v>
      </c>
      <c r="S231" s="280">
        <f>IF(S$27=0,0,S$27/NFM_fec!S$27)</f>
        <v>0</v>
      </c>
      <c r="T231" s="280">
        <f>IF(T$27=0,0,T$27/NFM_fec!T$27)</f>
        <v>0</v>
      </c>
      <c r="U231" s="280">
        <f>IF(U$27=0,0,U$27/NFM_fec!U$27)</f>
        <v>0</v>
      </c>
      <c r="V231" s="280">
        <f>IF(V$27=0,0,V$27/NFM_fec!V$27)</f>
        <v>0</v>
      </c>
      <c r="W231" s="280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5">
        <f>IF(B$34=0,0,(B$34-B$70)/NFM_fec!B$34)</f>
        <v>0.34469143127282098</v>
      </c>
      <c r="C233" s="275">
        <f>IF(C$34=0,0,(C$34-C$70)/NFM_fec!C$34)</f>
        <v>0.36058506649072258</v>
      </c>
      <c r="D233" s="275">
        <f>IF(D$34=0,0,(D$34-D$70)/NFM_fec!D$34)</f>
        <v>0.39185237778003706</v>
      </c>
      <c r="E233" s="275">
        <f>IF(E$34=0,0,(E$34-E$70)/NFM_fec!E$34)</f>
        <v>0.36943076771401417</v>
      </c>
      <c r="F233" s="275">
        <f>IF(F$34=0,0,(F$34-F$70)/NFM_fec!F$34)</f>
        <v>0.30120105168673067</v>
      </c>
      <c r="G233" s="275">
        <f>IF(G$34=0,0,(G$34-G$70)/NFM_fec!G$34)</f>
        <v>0.23197036115802544</v>
      </c>
      <c r="H233" s="275">
        <f>IF(H$34=0,0,(H$34-H$70)/NFM_fec!H$34)</f>
        <v>0.22890905988599797</v>
      </c>
      <c r="I233" s="275">
        <f>IF(I$34=0,0,(I$34-I$70)/NFM_fec!I$34)</f>
        <v>0.22546521439424619</v>
      </c>
      <c r="J233" s="275">
        <f>IF(J$34=0,0,(J$34-J$70)/NFM_fec!J$34)</f>
        <v>0.27401457415756159</v>
      </c>
      <c r="K233" s="275">
        <f>IF(K$34=0,0,(K$34-K$70)/NFM_fec!K$34)</f>
        <v>0</v>
      </c>
      <c r="L233" s="275">
        <f>IF(L$34=0,0,(L$34-L$70)/NFM_fec!L$34)</f>
        <v>0</v>
      </c>
      <c r="M233" s="275">
        <f>IF(M$34=0,0,(M$34-M$70)/NFM_fec!M$34)</f>
        <v>0</v>
      </c>
      <c r="N233" s="275">
        <f>IF(N$34=0,0,(N$34-N$70)/NFM_fec!N$34)</f>
        <v>0</v>
      </c>
      <c r="O233" s="275">
        <f>IF(O$34=0,0,(O$34-O$70)/NFM_fec!O$34)</f>
        <v>0</v>
      </c>
      <c r="P233" s="275">
        <f>IF(P$34=0,0,(P$34-P$70)/NFM_fec!P$34)</f>
        <v>0</v>
      </c>
      <c r="Q233" s="275">
        <f>IF(Q$34=0,0,(Q$34-Q$70)/NFM_fec!Q$34)</f>
        <v>0</v>
      </c>
      <c r="R233" s="275">
        <f>IF(R$34=0,0,(R$34-R$70)/NFM_fec!R$34)</f>
        <v>0</v>
      </c>
      <c r="S233" s="275">
        <f>IF(S$34=0,0,(S$34-S$70)/NFM_fec!S$34)</f>
        <v>0</v>
      </c>
      <c r="T233" s="275">
        <f>IF(T$34=0,0,(T$34-T$70)/NFM_fec!T$34)</f>
        <v>0</v>
      </c>
      <c r="U233" s="275">
        <f>IF(U$34=0,0,(U$34-U$70)/NFM_fec!U$34)</f>
        <v>0</v>
      </c>
      <c r="V233" s="275">
        <f>IF(V$34=0,0,(V$34-V$70)/NFM_fec!V$34)</f>
        <v>0</v>
      </c>
      <c r="W233" s="275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6">
        <f>IF(B$35=0,0,B$35/NFM_fec!B$35)</f>
        <v>0</v>
      </c>
      <c r="C234" s="276">
        <f>IF(C$35=0,0,C$35/NFM_fec!C$35)</f>
        <v>0</v>
      </c>
      <c r="D234" s="276">
        <f>IF(D$35=0,0,D$35/NFM_fec!D$35)</f>
        <v>0</v>
      </c>
      <c r="E234" s="276">
        <f>IF(E$35=0,0,E$35/NFM_fec!E$35)</f>
        <v>0</v>
      </c>
      <c r="F234" s="276">
        <f>IF(F$35=0,0,F$35/NFM_fec!F$35)</f>
        <v>0</v>
      </c>
      <c r="G234" s="276">
        <f>IF(G$35=0,0,G$35/NFM_fec!G$35)</f>
        <v>0</v>
      </c>
      <c r="H234" s="276">
        <f>IF(H$35=0,0,H$35/NFM_fec!H$35)</f>
        <v>0</v>
      </c>
      <c r="I234" s="276">
        <f>IF(I$35=0,0,I$35/NFM_fec!I$35)</f>
        <v>0</v>
      </c>
      <c r="J234" s="276">
        <f>IF(J$35=0,0,J$35/NFM_fec!J$35)</f>
        <v>0</v>
      </c>
      <c r="K234" s="276">
        <f>IF(K$35=0,0,K$35/NFM_fec!K$35)</f>
        <v>0</v>
      </c>
      <c r="L234" s="276">
        <f>IF(L$35=0,0,L$35/NFM_fec!L$35)</f>
        <v>0</v>
      </c>
      <c r="M234" s="276">
        <f>IF(M$35=0,0,M$35/NFM_fec!M$35)</f>
        <v>0</v>
      </c>
      <c r="N234" s="276">
        <f>IF(N$35=0,0,N$35/NFM_fec!N$35)</f>
        <v>0</v>
      </c>
      <c r="O234" s="276">
        <f>IF(O$35=0,0,O$35/NFM_fec!O$35)</f>
        <v>0</v>
      </c>
      <c r="P234" s="276">
        <f>IF(P$35=0,0,P$35/NFM_fec!P$35)</f>
        <v>0</v>
      </c>
      <c r="Q234" s="276">
        <f>IF(Q$35=0,0,Q$35/NFM_fec!Q$35)</f>
        <v>0</v>
      </c>
      <c r="R234" s="276">
        <f>IF(R$35=0,0,R$35/NFM_fec!R$35)</f>
        <v>0</v>
      </c>
      <c r="S234" s="276">
        <f>IF(S$35=0,0,S$35/NFM_fec!S$35)</f>
        <v>0</v>
      </c>
      <c r="T234" s="276">
        <f>IF(T$35=0,0,T$35/NFM_fec!T$35)</f>
        <v>0</v>
      </c>
      <c r="U234" s="276">
        <f>IF(U$35=0,0,U$35/NFM_fec!U$35)</f>
        <v>0</v>
      </c>
      <c r="V234" s="276">
        <f>IF(V$35=0,0,V$35/NFM_fec!V$35)</f>
        <v>0</v>
      </c>
      <c r="W234" s="276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7">
        <f>IF(B$36=0,0,B$36/NFM_fec!B$36)</f>
        <v>0</v>
      </c>
      <c r="C235" s="277">
        <f>IF(C$36=0,0,C$36/NFM_fec!C$36)</f>
        <v>0</v>
      </c>
      <c r="D235" s="277">
        <f>IF(D$36=0,0,D$36/NFM_fec!D$36)</f>
        <v>0</v>
      </c>
      <c r="E235" s="277">
        <f>IF(E$36=0,0,E$36/NFM_fec!E$36)</f>
        <v>0</v>
      </c>
      <c r="F235" s="277">
        <f>IF(F$36=0,0,F$36/NFM_fec!F$36)</f>
        <v>0</v>
      </c>
      <c r="G235" s="277">
        <f>IF(G$36=0,0,G$36/NFM_fec!G$36)</f>
        <v>0</v>
      </c>
      <c r="H235" s="277">
        <f>IF(H$36=0,0,H$36/NFM_fec!H$36)</f>
        <v>0</v>
      </c>
      <c r="I235" s="277">
        <f>IF(I$36=0,0,I$36/NFM_fec!I$36)</f>
        <v>0</v>
      </c>
      <c r="J235" s="277">
        <f>IF(J$36=0,0,J$36/NFM_fec!J$36)</f>
        <v>0</v>
      </c>
      <c r="K235" s="277">
        <f>IF(K$36=0,0,K$36/NFM_fec!K$36)</f>
        <v>0</v>
      </c>
      <c r="L235" s="277">
        <f>IF(L$36=0,0,L$36/NFM_fec!L$36)</f>
        <v>0</v>
      </c>
      <c r="M235" s="277">
        <f>IF(M$36=0,0,M$36/NFM_fec!M$36)</f>
        <v>0</v>
      </c>
      <c r="N235" s="277">
        <f>IF(N$36=0,0,N$36/NFM_fec!N$36)</f>
        <v>0</v>
      </c>
      <c r="O235" s="277">
        <f>IF(O$36=0,0,O$36/NFM_fec!O$36)</f>
        <v>0</v>
      </c>
      <c r="P235" s="277">
        <f>IF(P$36=0,0,P$36/NFM_fec!P$36)</f>
        <v>0</v>
      </c>
      <c r="Q235" s="277">
        <f>IF(Q$36=0,0,Q$36/NFM_fec!Q$36)</f>
        <v>0</v>
      </c>
      <c r="R235" s="277">
        <f>IF(R$36=0,0,R$36/NFM_fec!R$36)</f>
        <v>0</v>
      </c>
      <c r="S235" s="277">
        <f>IF(S$36=0,0,S$36/NFM_fec!S$36)</f>
        <v>0</v>
      </c>
      <c r="T235" s="277">
        <f>IF(T$36=0,0,T$36/NFM_fec!T$36)</f>
        <v>0</v>
      </c>
      <c r="U235" s="277">
        <f>IF(U$36=0,0,U$36/NFM_fec!U$36)</f>
        <v>0</v>
      </c>
      <c r="V235" s="277">
        <f>IF(V$36=0,0,V$36/NFM_fec!V$36)</f>
        <v>0</v>
      </c>
      <c r="W235" s="277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7">
        <f>IF(B$37=0,0,B$37/NFM_fec!B$37)</f>
        <v>0</v>
      </c>
      <c r="C236" s="277">
        <f>IF(C$37=0,0,C$37/NFM_fec!C$37)</f>
        <v>0</v>
      </c>
      <c r="D236" s="277">
        <f>IF(D$37=0,0,D$37/NFM_fec!D$37)</f>
        <v>0</v>
      </c>
      <c r="E236" s="277">
        <f>IF(E$37=0,0,E$37/NFM_fec!E$37)</f>
        <v>0</v>
      </c>
      <c r="F236" s="277">
        <f>IF(F$37=0,0,F$37/NFM_fec!F$37)</f>
        <v>0</v>
      </c>
      <c r="G236" s="277">
        <f>IF(G$37=0,0,G$37/NFM_fec!G$37)</f>
        <v>0</v>
      </c>
      <c r="H236" s="277">
        <f>IF(H$37=0,0,H$37/NFM_fec!H$37)</f>
        <v>0</v>
      </c>
      <c r="I236" s="277">
        <f>IF(I$37=0,0,I$37/NFM_fec!I$37)</f>
        <v>0</v>
      </c>
      <c r="J236" s="277">
        <f>IF(J$37=0,0,J$37/NFM_fec!J$37)</f>
        <v>0</v>
      </c>
      <c r="K236" s="277">
        <f>IF(K$37=0,0,K$37/NFM_fec!K$37)</f>
        <v>0</v>
      </c>
      <c r="L236" s="277">
        <f>IF(L$37=0,0,L$37/NFM_fec!L$37)</f>
        <v>0</v>
      </c>
      <c r="M236" s="277">
        <f>IF(M$37=0,0,M$37/NFM_fec!M$37)</f>
        <v>0</v>
      </c>
      <c r="N236" s="277">
        <f>IF(N$37=0,0,N$37/NFM_fec!N$37)</f>
        <v>0</v>
      </c>
      <c r="O236" s="277">
        <f>IF(O$37=0,0,O$37/NFM_fec!O$37)</f>
        <v>0</v>
      </c>
      <c r="P236" s="277">
        <f>IF(P$37=0,0,P$37/NFM_fec!P$37)</f>
        <v>0</v>
      </c>
      <c r="Q236" s="277">
        <f>IF(Q$37=0,0,Q$37/NFM_fec!Q$37)</f>
        <v>0</v>
      </c>
      <c r="R236" s="277">
        <f>IF(R$37=0,0,R$37/NFM_fec!R$37)</f>
        <v>0</v>
      </c>
      <c r="S236" s="277">
        <f>IF(S$37=0,0,S$37/NFM_fec!S$37)</f>
        <v>0</v>
      </c>
      <c r="T236" s="277">
        <f>IF(T$37=0,0,T$37/NFM_fec!T$37)</f>
        <v>0</v>
      </c>
      <c r="U236" s="277">
        <f>IF(U$37=0,0,U$37/NFM_fec!U$37)</f>
        <v>0</v>
      </c>
      <c r="V236" s="277">
        <f>IF(V$37=0,0,V$37/NFM_fec!V$37)</f>
        <v>0</v>
      </c>
      <c r="W236" s="277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7">
        <f>IF(B$38=0,0,B$38/NFM_fec!B$38)</f>
        <v>0</v>
      </c>
      <c r="C237" s="277">
        <f>IF(C$38=0,0,C$38/NFM_fec!C$38)</f>
        <v>0</v>
      </c>
      <c r="D237" s="277">
        <f>IF(D$38=0,0,D$38/NFM_fec!D$38)</f>
        <v>0</v>
      </c>
      <c r="E237" s="277">
        <f>IF(E$38=0,0,E$38/NFM_fec!E$38)</f>
        <v>0</v>
      </c>
      <c r="F237" s="277">
        <f>IF(F$38=0,0,F$38/NFM_fec!F$38)</f>
        <v>0</v>
      </c>
      <c r="G237" s="277">
        <f>IF(G$38=0,0,G$38/NFM_fec!G$38)</f>
        <v>0</v>
      </c>
      <c r="H237" s="277">
        <f>IF(H$38=0,0,H$38/NFM_fec!H$38)</f>
        <v>0</v>
      </c>
      <c r="I237" s="277">
        <f>IF(I$38=0,0,I$38/NFM_fec!I$38)</f>
        <v>0</v>
      </c>
      <c r="J237" s="277">
        <f>IF(J$38=0,0,J$38/NFM_fec!J$38)</f>
        <v>0</v>
      </c>
      <c r="K237" s="277">
        <f>IF(K$38=0,0,K$38/NFM_fec!K$38)</f>
        <v>0</v>
      </c>
      <c r="L237" s="277">
        <f>IF(L$38=0,0,L$38/NFM_fec!L$38)</f>
        <v>0</v>
      </c>
      <c r="M237" s="277">
        <f>IF(M$38=0,0,M$38/NFM_fec!M$38)</f>
        <v>0</v>
      </c>
      <c r="N237" s="277">
        <f>IF(N$38=0,0,N$38/NFM_fec!N$38)</f>
        <v>0</v>
      </c>
      <c r="O237" s="277">
        <f>IF(O$38=0,0,O$38/NFM_fec!O$38)</f>
        <v>0</v>
      </c>
      <c r="P237" s="277">
        <f>IF(P$38=0,0,P$38/NFM_fec!P$38)</f>
        <v>0</v>
      </c>
      <c r="Q237" s="277">
        <f>IF(Q$38=0,0,Q$38/NFM_fec!Q$38)</f>
        <v>0</v>
      </c>
      <c r="R237" s="277">
        <f>IF(R$38=0,0,R$38/NFM_fec!R$38)</f>
        <v>0</v>
      </c>
      <c r="S237" s="277">
        <f>IF(S$38=0,0,S$38/NFM_fec!S$38)</f>
        <v>0</v>
      </c>
      <c r="T237" s="277">
        <f>IF(T$38=0,0,T$38/NFM_fec!T$38)</f>
        <v>0</v>
      </c>
      <c r="U237" s="277">
        <f>IF(U$38=0,0,U$38/NFM_fec!U$38)</f>
        <v>0</v>
      </c>
      <c r="V237" s="277">
        <f>IF(V$38=0,0,V$38/NFM_fec!V$38)</f>
        <v>0</v>
      </c>
      <c r="W237" s="277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8">
        <f>IF(B$39=0,0,B$39/NFM_fec!B$39)</f>
        <v>0.89399492188824481</v>
      </c>
      <c r="C238" s="278">
        <f>IF(C$39=0,0,C$39/NFM_fec!C$39)</f>
        <v>0.87147496836537142</v>
      </c>
      <c r="D238" s="278">
        <f>IF(D$39=0,0,D$39/NFM_fec!D$39)</f>
        <v>0.89029708308583688</v>
      </c>
      <c r="E238" s="278">
        <f>IF(E$39=0,0,E$39/NFM_fec!E$39)</f>
        <v>0.89853126210772072</v>
      </c>
      <c r="F238" s="278">
        <f>IF(F$39=0,0,F$39/NFM_fec!F$39)</f>
        <v>0.92311648701883686</v>
      </c>
      <c r="G238" s="278">
        <f>IF(G$39=0,0,G$39/NFM_fec!G$39)</f>
        <v>0.96070125530014017</v>
      </c>
      <c r="H238" s="278">
        <f>IF(H$39=0,0,H$39/NFM_fec!H$39)</f>
        <v>0.97457841219280406</v>
      </c>
      <c r="I238" s="278">
        <f>IF(I$39=0,0,I$39/NFM_fec!I$39)</f>
        <v>0.96493505679178082</v>
      </c>
      <c r="J238" s="278">
        <f>IF(J$39=0,0,J$39/NFM_fec!J$39)</f>
        <v>1.0520288372531672</v>
      </c>
      <c r="K238" s="278">
        <f>IF(K$39=0,0,K$39/NFM_fec!K$39)</f>
        <v>0</v>
      </c>
      <c r="L238" s="278">
        <f>IF(L$39=0,0,L$39/NFM_fec!L$39)</f>
        <v>0</v>
      </c>
      <c r="M238" s="278">
        <f>IF(M$39=0,0,M$39/NFM_fec!M$39)</f>
        <v>0</v>
      </c>
      <c r="N238" s="278">
        <f>IF(N$39=0,0,N$39/NFM_fec!N$39)</f>
        <v>0</v>
      </c>
      <c r="O238" s="278">
        <f>IF(O$39=0,0,O$39/NFM_fec!O$39)</f>
        <v>0</v>
      </c>
      <c r="P238" s="278">
        <f>IF(P$39=0,0,P$39/NFM_fec!P$39)</f>
        <v>0</v>
      </c>
      <c r="Q238" s="278">
        <f>IF(Q$39=0,0,Q$39/NFM_fec!Q$39)</f>
        <v>0</v>
      </c>
      <c r="R238" s="278">
        <f>IF(R$39=0,0,R$39/NFM_fec!R$39)</f>
        <v>0</v>
      </c>
      <c r="S238" s="278">
        <f>IF(S$39=0,0,S$39/NFM_fec!S$39)</f>
        <v>0</v>
      </c>
      <c r="T238" s="278">
        <f>IF(T$39=0,0,T$39/NFM_fec!T$39)</f>
        <v>0</v>
      </c>
      <c r="U238" s="278">
        <f>IF(U$39=0,0,U$39/NFM_fec!U$39)</f>
        <v>0</v>
      </c>
      <c r="V238" s="278">
        <f>IF(V$39=0,0,V$39/NFM_fec!V$39)</f>
        <v>0</v>
      </c>
      <c r="W238" s="278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9">
        <f>IF(B$45=0,0,B$45/NFM_fec!B$45)</f>
        <v>0</v>
      </c>
      <c r="C239" s="279">
        <f>IF(C$45=0,0,C$45/NFM_fec!C$45)</f>
        <v>0</v>
      </c>
      <c r="D239" s="279">
        <f>IF(D$45=0,0,D$45/NFM_fec!D$45)</f>
        <v>0</v>
      </c>
      <c r="E239" s="279">
        <f>IF(E$45=0,0,E$45/NFM_fec!E$45)</f>
        <v>0</v>
      </c>
      <c r="F239" s="279">
        <f>IF(F$45=0,0,F$45/NFM_fec!F$45)</f>
        <v>0</v>
      </c>
      <c r="G239" s="279">
        <f>IF(G$45=0,0,G$45/NFM_fec!G$45)</f>
        <v>0</v>
      </c>
      <c r="H239" s="279">
        <f>IF(H$45=0,0,H$45/NFM_fec!H$45)</f>
        <v>0</v>
      </c>
      <c r="I239" s="279">
        <f>IF(I$45=0,0,I$45/NFM_fec!I$45)</f>
        <v>0</v>
      </c>
      <c r="J239" s="279">
        <f>IF(J$45=0,0,J$45/NFM_fec!J$45)</f>
        <v>0</v>
      </c>
      <c r="K239" s="279">
        <f>IF(K$45=0,0,K$45/NFM_fec!K$45)</f>
        <v>0</v>
      </c>
      <c r="L239" s="279">
        <f>IF(L$45=0,0,L$45/NFM_fec!L$45)</f>
        <v>0</v>
      </c>
      <c r="M239" s="279">
        <f>IF(M$45=0,0,M$45/NFM_fec!M$45)</f>
        <v>0</v>
      </c>
      <c r="N239" s="279">
        <f>IF(N$45=0,0,N$45/NFM_fec!N$45)</f>
        <v>0</v>
      </c>
      <c r="O239" s="279">
        <f>IF(O$45=0,0,O$45/NFM_fec!O$45)</f>
        <v>0</v>
      </c>
      <c r="P239" s="279">
        <f>IF(P$45=0,0,P$45/NFM_fec!P$45)</f>
        <v>0</v>
      </c>
      <c r="Q239" s="279">
        <f>IF(Q$45=0,0,Q$45/NFM_fec!Q$45)</f>
        <v>0</v>
      </c>
      <c r="R239" s="279">
        <f>IF(R$45=0,0,R$45/NFM_fec!R$45)</f>
        <v>0</v>
      </c>
      <c r="S239" s="279">
        <f>IF(S$45=0,0,S$45/NFM_fec!S$45)</f>
        <v>0</v>
      </c>
      <c r="T239" s="279">
        <f>IF(T$45=0,0,T$45/NFM_fec!T$45)</f>
        <v>0</v>
      </c>
      <c r="U239" s="279">
        <f>IF(U$45=0,0,U$45/NFM_fec!U$45)</f>
        <v>0</v>
      </c>
      <c r="V239" s="279">
        <f>IF(V$45=0,0,V$45/NFM_fec!V$45)</f>
        <v>0</v>
      </c>
      <c r="W239" s="279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9">
        <f>IF(B$46=0,0,B$46/NFM_fec!B$46)</f>
        <v>0.98134314696274405</v>
      </c>
      <c r="C240" s="279">
        <f>IF(C$46=0,0,C$46/NFM_fec!C$46)</f>
        <v>0.95985829446462867</v>
      </c>
      <c r="D240" s="279">
        <f>IF(D$46=0,0,D$46/NFM_fec!D$46)</f>
        <v>0.95824948793602205</v>
      </c>
      <c r="E240" s="279">
        <f>IF(E$46=0,0,E$46/NFM_fec!E$46)</f>
        <v>0.95246020078878257</v>
      </c>
      <c r="F240" s="279">
        <f>IF(F$46=0,0,F$46/NFM_fec!F$46)</f>
        <v>0.98399810920897923</v>
      </c>
      <c r="G240" s="279">
        <f>IF(G$46=0,0,G$46/NFM_fec!G$46)</f>
        <v>1.0223024123515785</v>
      </c>
      <c r="H240" s="279">
        <f>IF(H$46=0,0,H$46/NFM_fec!H$46)</f>
        <v>1.0332632757144766</v>
      </c>
      <c r="I240" s="279">
        <f>IF(I$46=0,0,I$46/NFM_fec!I$46)</f>
        <v>0.99188954873247592</v>
      </c>
      <c r="J240" s="279">
        <f>IF(J$46=0,0,J$46/NFM_fec!J$46)</f>
        <v>1.0810231768167706</v>
      </c>
      <c r="K240" s="279">
        <f>IF(K$46=0,0,K$46/NFM_fec!K$46)</f>
        <v>0</v>
      </c>
      <c r="L240" s="279">
        <f>IF(L$46=0,0,L$46/NFM_fec!L$46)</f>
        <v>0</v>
      </c>
      <c r="M240" s="279">
        <f>IF(M$46=0,0,M$46/NFM_fec!M$46)</f>
        <v>0</v>
      </c>
      <c r="N240" s="279">
        <f>IF(N$46=0,0,N$46/NFM_fec!N$46)</f>
        <v>0</v>
      </c>
      <c r="O240" s="279">
        <f>IF(O$46=0,0,O$46/NFM_fec!O$46)</f>
        <v>0</v>
      </c>
      <c r="P240" s="279">
        <f>IF(P$46=0,0,P$46/NFM_fec!P$46)</f>
        <v>0</v>
      </c>
      <c r="Q240" s="279">
        <f>IF(Q$46=0,0,Q$46/NFM_fec!Q$46)</f>
        <v>0</v>
      </c>
      <c r="R240" s="279">
        <f>IF(R$46=0,0,R$46/NFM_fec!R$46)</f>
        <v>0</v>
      </c>
      <c r="S240" s="279">
        <f>IF(S$46=0,0,S$46/NFM_fec!S$46)</f>
        <v>0</v>
      </c>
      <c r="T240" s="279">
        <f>IF(T$46=0,0,T$46/NFM_fec!T$46)</f>
        <v>0</v>
      </c>
      <c r="U240" s="279">
        <f>IF(U$46=0,0,U$46/NFM_fec!U$46)</f>
        <v>0</v>
      </c>
      <c r="V240" s="279">
        <f>IF(V$46=0,0,V$46/NFM_fec!V$46)</f>
        <v>0</v>
      </c>
      <c r="W240" s="279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80">
        <f>IF(B$53=0,0,B$53/NFM_fec!B$53)</f>
        <v>4.2654600998095757</v>
      </c>
      <c r="C241" s="280">
        <f>IF(C$53=0,0,C$53/NFM_fec!C$53)</f>
        <v>4.3302417387258512</v>
      </c>
      <c r="D241" s="280">
        <f>IF(D$53=0,0,D$53/NFM_fec!D$53)</f>
        <v>4.5547728779544006</v>
      </c>
      <c r="E241" s="280">
        <f>IF(E$53=0,0,E$53/NFM_fec!E$53)</f>
        <v>4.2101980409309512</v>
      </c>
      <c r="F241" s="280">
        <f>IF(F$53=0,0,F$53/NFM_fec!F$53)</f>
        <v>3.5531365018094201</v>
      </c>
      <c r="G241" s="280">
        <f>IF(G$53=0,0,G$53/NFM_fec!G$53)</f>
        <v>2.1022903976560121</v>
      </c>
      <c r="H241" s="280">
        <f>IF(H$53=0,0,H$53/NFM_fec!H$53)</f>
        <v>2.2048999875154589</v>
      </c>
      <c r="I241" s="280">
        <f>IF(I$53=0,0,I$53/NFM_fec!I$53)</f>
        <v>2.2478192917046953</v>
      </c>
      <c r="J241" s="280">
        <f>IF(J$53=0,0,J$53/NFM_fec!J$53)</f>
        <v>2.795478216679232</v>
      </c>
      <c r="K241" s="280">
        <f>IF(K$53=0,0,K$53/NFM_fec!K$53)</f>
        <v>0</v>
      </c>
      <c r="L241" s="280">
        <f>IF(L$53=0,0,L$53/NFM_fec!L$53)</f>
        <v>0</v>
      </c>
      <c r="M241" s="280">
        <f>IF(M$53=0,0,M$53/NFM_fec!M$53)</f>
        <v>0</v>
      </c>
      <c r="N241" s="280">
        <f>IF(N$53=0,0,N$53/NFM_fec!N$53)</f>
        <v>0</v>
      </c>
      <c r="O241" s="280">
        <f>IF(O$53=0,0,O$53/NFM_fec!O$53)</f>
        <v>0</v>
      </c>
      <c r="P241" s="280">
        <f>IF(P$53=0,0,P$53/NFM_fec!P$53)</f>
        <v>0</v>
      </c>
      <c r="Q241" s="280">
        <f>IF(Q$53=0,0,Q$53/NFM_fec!Q$53)</f>
        <v>0</v>
      </c>
      <c r="R241" s="280">
        <f>IF(R$53=0,0,R$53/NFM_fec!R$53)</f>
        <v>0</v>
      </c>
      <c r="S241" s="280">
        <f>IF(S$53=0,0,S$53/NFM_fec!S$53)</f>
        <v>0</v>
      </c>
      <c r="T241" s="280">
        <f>IF(T$53=0,0,T$53/NFM_fec!T$53)</f>
        <v>0</v>
      </c>
      <c r="U241" s="280">
        <f>IF(U$53=0,0,U$53/NFM_fec!U$53)</f>
        <v>0</v>
      </c>
      <c r="V241" s="280">
        <f>IF(V$53=0,0,V$53/NFM_fec!V$53)</f>
        <v>0</v>
      </c>
      <c r="W241" s="280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5">
        <f>IF(B$72=0,0,B$72/NFM_fec!B$72)</f>
        <v>2.229229579076748</v>
      </c>
      <c r="C243" s="275">
        <f>IF(C$72=0,0,C$72/NFM_fec!C$72)</f>
        <v>2.2890485797953222</v>
      </c>
      <c r="D243" s="275">
        <f>IF(D$72=0,0,D$72/NFM_fec!D$72)</f>
        <v>2.4307010948266949</v>
      </c>
      <c r="E243" s="275">
        <f>IF(E$72=0,0,E$72/NFM_fec!E$72)</f>
        <v>2.2888234855772107</v>
      </c>
      <c r="F243" s="275">
        <f>IF(F$72=0,0,F$72/NFM_fec!F$72)</f>
        <v>1.9498254105121353</v>
      </c>
      <c r="G243" s="275">
        <f>IF(G$72=0,0,G$72/NFM_fec!G$72)</f>
        <v>1.4247977059380625</v>
      </c>
      <c r="H243" s="275">
        <f>IF(H$72=0,0,H$72/NFM_fec!H$72)</f>
        <v>1.449178171633438</v>
      </c>
      <c r="I243" s="275">
        <f>IF(I$72=0,0,I$72/NFM_fec!I$72)</f>
        <v>1.439235192245957</v>
      </c>
      <c r="J243" s="275">
        <f>IF(J$72=0,0,J$72/NFM_fec!J$72)</f>
        <v>1.7213551479977518</v>
      </c>
      <c r="K243" s="275">
        <f>IF(K$72=0,0,K$72/NFM_fec!K$72)</f>
        <v>1.6252616815907448</v>
      </c>
      <c r="L243" s="275">
        <f>IF(L$72=0,0,L$72/NFM_fec!L$72)</f>
        <v>1.7647716136487539</v>
      </c>
      <c r="M243" s="275">
        <f>IF(M$72=0,0,M$72/NFM_fec!M$72)</f>
        <v>1.7137542561616059</v>
      </c>
      <c r="N243" s="275">
        <f>IF(N$72=0,0,N$72/NFM_fec!N$72)</f>
        <v>1.6666985120580566</v>
      </c>
      <c r="O243" s="275">
        <f>IF(O$72=0,0,O$72/NFM_fec!O$72)</f>
        <v>1.7098903121610536</v>
      </c>
      <c r="P243" s="275">
        <f>IF(P$72=0,0,P$72/NFM_fec!P$72)</f>
        <v>1.8441675577322709</v>
      </c>
      <c r="Q243" s="275">
        <f>IF(Q$72=0,0,Q$72/NFM_fec!Q$72)</f>
        <v>1.8600617436712592</v>
      </c>
      <c r="R243" s="275">
        <f>IF(R$72=0,0,R$72/NFM_fec!R$72)</f>
        <v>1.7777833891728219</v>
      </c>
      <c r="S243" s="275">
        <f>IF(S$72=0,0,S$72/NFM_fec!S$72)</f>
        <v>1.8508112390129161</v>
      </c>
      <c r="T243" s="275">
        <f>IF(T$72=0,0,T$72/NFM_fec!T$72)</f>
        <v>1.9114864443225739</v>
      </c>
      <c r="U243" s="275">
        <f>IF(U$72=0,0,U$72/NFM_fec!U$72)</f>
        <v>1.8361183033030435</v>
      </c>
      <c r="V243" s="275">
        <f>IF(V$72=0,0,V$72/NFM_fec!V$72)</f>
        <v>1.9036601148535053</v>
      </c>
      <c r="W243" s="275">
        <f>IF(W$72=0,0,W$72/NFM_fec!W$72)</f>
        <v>1.8022370709950484</v>
      </c>
      <c r="DA243" s="111"/>
    </row>
    <row r="244" spans="1:105" ht="12" customHeight="1" x14ac:dyDescent="0.25">
      <c r="A244" s="55" t="s">
        <v>92</v>
      </c>
      <c r="B244" s="276">
        <f>IF(B$73=0,0,B$73/NFM_fec!B$73)</f>
        <v>0</v>
      </c>
      <c r="C244" s="276">
        <f>IF(C$73=0,0,C$73/NFM_fec!C$73)</f>
        <v>0</v>
      </c>
      <c r="D244" s="276">
        <f>IF(D$73=0,0,D$73/NFM_fec!D$73)</f>
        <v>0</v>
      </c>
      <c r="E244" s="276">
        <f>IF(E$73=0,0,E$73/NFM_fec!E$73)</f>
        <v>0</v>
      </c>
      <c r="F244" s="276">
        <f>IF(F$73=0,0,F$73/NFM_fec!F$73)</f>
        <v>0</v>
      </c>
      <c r="G244" s="276">
        <f>IF(G$73=0,0,G$73/NFM_fec!G$73)</f>
        <v>0</v>
      </c>
      <c r="H244" s="276">
        <f>IF(H$73=0,0,H$73/NFM_fec!H$73)</f>
        <v>0</v>
      </c>
      <c r="I244" s="276">
        <f>IF(I$73=0,0,I$73/NFM_fec!I$73)</f>
        <v>0</v>
      </c>
      <c r="J244" s="276">
        <f>IF(J$73=0,0,J$73/NFM_fec!J$73)</f>
        <v>0</v>
      </c>
      <c r="K244" s="276">
        <f>IF(K$73=0,0,K$73/NFM_fec!K$73)</f>
        <v>0</v>
      </c>
      <c r="L244" s="276">
        <f>IF(L$73=0,0,L$73/NFM_fec!L$73)</f>
        <v>0</v>
      </c>
      <c r="M244" s="276">
        <f>IF(M$73=0,0,M$73/NFM_fec!M$73)</f>
        <v>0</v>
      </c>
      <c r="N244" s="276">
        <f>IF(N$73=0,0,N$73/NFM_fec!N$73)</f>
        <v>0</v>
      </c>
      <c r="O244" s="276">
        <f>IF(O$73=0,0,O$73/NFM_fec!O$73)</f>
        <v>0</v>
      </c>
      <c r="P244" s="276">
        <f>IF(P$73=0,0,P$73/NFM_fec!P$73)</f>
        <v>0</v>
      </c>
      <c r="Q244" s="276">
        <f>IF(Q$73=0,0,Q$73/NFM_fec!Q$73)</f>
        <v>0</v>
      </c>
      <c r="R244" s="276">
        <f>IF(R$73=0,0,R$73/NFM_fec!R$73)</f>
        <v>0</v>
      </c>
      <c r="S244" s="276">
        <f>IF(S$73=0,0,S$73/NFM_fec!S$73)</f>
        <v>0</v>
      </c>
      <c r="T244" s="276">
        <f>IF(T$73=0,0,T$73/NFM_fec!T$73)</f>
        <v>0</v>
      </c>
      <c r="U244" s="276">
        <f>IF(U$73=0,0,U$73/NFM_fec!U$73)</f>
        <v>0</v>
      </c>
      <c r="V244" s="276">
        <f>IF(V$73=0,0,V$73/NFM_fec!V$73)</f>
        <v>0</v>
      </c>
      <c r="W244" s="276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7">
        <f>IF(B$74=0,0,B$74/NFM_fec!B$74)</f>
        <v>0</v>
      </c>
      <c r="C245" s="277">
        <f>IF(C$74=0,0,C$74/NFM_fec!C$74)</f>
        <v>0</v>
      </c>
      <c r="D245" s="277">
        <f>IF(D$74=0,0,D$74/NFM_fec!D$74)</f>
        <v>0</v>
      </c>
      <c r="E245" s="277">
        <f>IF(E$74=0,0,E$74/NFM_fec!E$74)</f>
        <v>0</v>
      </c>
      <c r="F245" s="277">
        <f>IF(F$74=0,0,F$74/NFM_fec!F$74)</f>
        <v>0</v>
      </c>
      <c r="G245" s="277">
        <f>IF(G$74=0,0,G$74/NFM_fec!G$74)</f>
        <v>0</v>
      </c>
      <c r="H245" s="277">
        <f>IF(H$74=0,0,H$74/NFM_fec!H$74)</f>
        <v>0</v>
      </c>
      <c r="I245" s="277">
        <f>IF(I$74=0,0,I$74/NFM_fec!I$74)</f>
        <v>0</v>
      </c>
      <c r="J245" s="277">
        <f>IF(J$74=0,0,J$74/NFM_fec!J$74)</f>
        <v>0</v>
      </c>
      <c r="K245" s="277">
        <f>IF(K$74=0,0,K$74/NFM_fec!K$74)</f>
        <v>0</v>
      </c>
      <c r="L245" s="277">
        <f>IF(L$74=0,0,L$74/NFM_fec!L$74)</f>
        <v>0</v>
      </c>
      <c r="M245" s="277">
        <f>IF(M$74=0,0,M$74/NFM_fec!M$74)</f>
        <v>0</v>
      </c>
      <c r="N245" s="277">
        <f>IF(N$74=0,0,N$74/NFM_fec!N$74)</f>
        <v>0</v>
      </c>
      <c r="O245" s="277">
        <f>IF(O$74=0,0,O$74/NFM_fec!O$74)</f>
        <v>0</v>
      </c>
      <c r="P245" s="277">
        <f>IF(P$74=0,0,P$74/NFM_fec!P$74)</f>
        <v>0</v>
      </c>
      <c r="Q245" s="277">
        <f>IF(Q$74=0,0,Q$74/NFM_fec!Q$74)</f>
        <v>0</v>
      </c>
      <c r="R245" s="277">
        <f>IF(R$74=0,0,R$74/NFM_fec!R$74)</f>
        <v>0</v>
      </c>
      <c r="S245" s="277">
        <f>IF(S$74=0,0,S$74/NFM_fec!S$74)</f>
        <v>0</v>
      </c>
      <c r="T245" s="277">
        <f>IF(T$74=0,0,T$74/NFM_fec!T$74)</f>
        <v>0</v>
      </c>
      <c r="U245" s="277">
        <f>IF(U$74=0,0,U$74/NFM_fec!U$74)</f>
        <v>0</v>
      </c>
      <c r="V245" s="277">
        <f>IF(V$74=0,0,V$74/NFM_fec!V$74)</f>
        <v>0</v>
      </c>
      <c r="W245" s="277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7">
        <f>IF(B$75=0,0,B$75/NFM_fec!B$75)</f>
        <v>0</v>
      </c>
      <c r="C246" s="277">
        <f>IF(C$75=0,0,C$75/NFM_fec!C$75)</f>
        <v>0</v>
      </c>
      <c r="D246" s="277">
        <f>IF(D$75=0,0,D$75/NFM_fec!D$75)</f>
        <v>0</v>
      </c>
      <c r="E246" s="277">
        <f>IF(E$75=0,0,E$75/NFM_fec!E$75)</f>
        <v>0</v>
      </c>
      <c r="F246" s="277">
        <f>IF(F$75=0,0,F$75/NFM_fec!F$75)</f>
        <v>0</v>
      </c>
      <c r="G246" s="277">
        <f>IF(G$75=0,0,G$75/NFM_fec!G$75)</f>
        <v>0</v>
      </c>
      <c r="H246" s="277">
        <f>IF(H$75=0,0,H$75/NFM_fec!H$75)</f>
        <v>0</v>
      </c>
      <c r="I246" s="277">
        <f>IF(I$75=0,0,I$75/NFM_fec!I$75)</f>
        <v>0</v>
      </c>
      <c r="J246" s="277">
        <f>IF(J$75=0,0,J$75/NFM_fec!J$75)</f>
        <v>0</v>
      </c>
      <c r="K246" s="277">
        <f>IF(K$75=0,0,K$75/NFM_fec!K$75)</f>
        <v>0</v>
      </c>
      <c r="L246" s="277">
        <f>IF(L$75=0,0,L$75/NFM_fec!L$75)</f>
        <v>0</v>
      </c>
      <c r="M246" s="277">
        <f>IF(M$75=0,0,M$75/NFM_fec!M$75)</f>
        <v>0</v>
      </c>
      <c r="N246" s="277">
        <f>IF(N$75=0,0,N$75/NFM_fec!N$75)</f>
        <v>0</v>
      </c>
      <c r="O246" s="277">
        <f>IF(O$75=0,0,O$75/NFM_fec!O$75)</f>
        <v>0</v>
      </c>
      <c r="P246" s="277">
        <f>IF(P$75=0,0,P$75/NFM_fec!P$75)</f>
        <v>0</v>
      </c>
      <c r="Q246" s="277">
        <f>IF(Q$75=0,0,Q$75/NFM_fec!Q$75)</f>
        <v>0</v>
      </c>
      <c r="R246" s="277">
        <f>IF(R$75=0,0,R$75/NFM_fec!R$75)</f>
        <v>0</v>
      </c>
      <c r="S246" s="277">
        <f>IF(S$75=0,0,S$75/NFM_fec!S$75)</f>
        <v>0</v>
      </c>
      <c r="T246" s="277">
        <f>IF(T$75=0,0,T$75/NFM_fec!T$75)</f>
        <v>0</v>
      </c>
      <c r="U246" s="277">
        <f>IF(U$75=0,0,U$75/NFM_fec!U$75)</f>
        <v>0</v>
      </c>
      <c r="V246" s="277">
        <f>IF(V$75=0,0,V$75/NFM_fec!V$75)</f>
        <v>0</v>
      </c>
      <c r="W246" s="277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7">
        <f>IF(B$76=0,0,B$76/NFM_fec!B$76)</f>
        <v>0</v>
      </c>
      <c r="C247" s="277">
        <f>IF(C$76=0,0,C$76/NFM_fec!C$76)</f>
        <v>0</v>
      </c>
      <c r="D247" s="277">
        <f>IF(D$76=0,0,D$76/NFM_fec!D$76)</f>
        <v>0</v>
      </c>
      <c r="E247" s="277">
        <f>IF(E$76=0,0,E$76/NFM_fec!E$76)</f>
        <v>0</v>
      </c>
      <c r="F247" s="277">
        <f>IF(F$76=0,0,F$76/NFM_fec!F$76)</f>
        <v>0</v>
      </c>
      <c r="G247" s="277">
        <f>IF(G$76=0,0,G$76/NFM_fec!G$76)</f>
        <v>0</v>
      </c>
      <c r="H247" s="277">
        <f>IF(H$76=0,0,H$76/NFM_fec!H$76)</f>
        <v>0</v>
      </c>
      <c r="I247" s="277">
        <f>IF(I$76=0,0,I$76/NFM_fec!I$76)</f>
        <v>0</v>
      </c>
      <c r="J247" s="277">
        <f>IF(J$76=0,0,J$76/NFM_fec!J$76)</f>
        <v>0</v>
      </c>
      <c r="K247" s="277">
        <f>IF(K$76=0,0,K$76/NFM_fec!K$76)</f>
        <v>0</v>
      </c>
      <c r="L247" s="277">
        <f>IF(L$76=0,0,L$76/NFM_fec!L$76)</f>
        <v>0</v>
      </c>
      <c r="M247" s="277">
        <f>IF(M$76=0,0,M$76/NFM_fec!M$76)</f>
        <v>0</v>
      </c>
      <c r="N247" s="277">
        <f>IF(N$76=0,0,N$76/NFM_fec!N$76)</f>
        <v>0</v>
      </c>
      <c r="O247" s="277">
        <f>IF(O$76=0,0,O$76/NFM_fec!O$76)</f>
        <v>0</v>
      </c>
      <c r="P247" s="277">
        <f>IF(P$76=0,0,P$76/NFM_fec!P$76)</f>
        <v>0</v>
      </c>
      <c r="Q247" s="277">
        <f>IF(Q$76=0,0,Q$76/NFM_fec!Q$76)</f>
        <v>0</v>
      </c>
      <c r="R247" s="277">
        <f>IF(R$76=0,0,R$76/NFM_fec!R$76)</f>
        <v>0</v>
      </c>
      <c r="S247" s="277">
        <f>IF(S$76=0,0,S$76/NFM_fec!S$76)</f>
        <v>0</v>
      </c>
      <c r="T247" s="277">
        <f>IF(T$76=0,0,T$76/NFM_fec!T$76)</f>
        <v>0</v>
      </c>
      <c r="U247" s="277">
        <f>IF(U$76=0,0,U$76/NFM_fec!U$76)</f>
        <v>0</v>
      </c>
      <c r="V247" s="277">
        <f>IF(V$76=0,0,V$76/NFM_fec!V$76)</f>
        <v>0</v>
      </c>
      <c r="W247" s="277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8">
        <f>IF(B$77=0,0,B$77/NFM_fec!B$77)</f>
        <v>0.89399492188824425</v>
      </c>
      <c r="C248" s="278">
        <f>IF(C$77=0,0,C$77/NFM_fec!C$77)</f>
        <v>0.87147496836537175</v>
      </c>
      <c r="D248" s="278">
        <f>IF(D$77=0,0,D$77/NFM_fec!D$77)</f>
        <v>0.89029708308583755</v>
      </c>
      <c r="E248" s="278">
        <f>IF(E$77=0,0,E$77/NFM_fec!E$77)</f>
        <v>0.89853126210772127</v>
      </c>
      <c r="F248" s="278">
        <f>IF(F$77=0,0,F$77/NFM_fec!F$77)</f>
        <v>0.92311648701883608</v>
      </c>
      <c r="G248" s="278">
        <f>IF(G$77=0,0,G$77/NFM_fec!G$77)</f>
        <v>0.9607012553001405</v>
      </c>
      <c r="H248" s="278">
        <f>IF(H$77=0,0,H$77/NFM_fec!H$77)</f>
        <v>0.97457841219280372</v>
      </c>
      <c r="I248" s="278">
        <f>IF(I$77=0,0,I$77/NFM_fec!I$77)</f>
        <v>0.9649350567917806</v>
      </c>
      <c r="J248" s="278">
        <f>IF(J$77=0,0,J$77/NFM_fec!J$77)</f>
        <v>1.0520288372531668</v>
      </c>
      <c r="K248" s="278">
        <f>IF(K$77=0,0,K$77/NFM_fec!K$77)</f>
        <v>0.99510541374929851</v>
      </c>
      <c r="L248" s="278">
        <f>IF(L$77=0,0,L$77/NFM_fec!L$77)</f>
        <v>1.2062531763264068</v>
      </c>
      <c r="M248" s="278">
        <f>IF(M$77=0,0,M$77/NFM_fec!M$77)</f>
        <v>1.1778114555062598</v>
      </c>
      <c r="N248" s="278">
        <f>IF(N$77=0,0,N$77/NFM_fec!N$77)</f>
        <v>1.1876308683146937</v>
      </c>
      <c r="O248" s="278">
        <f>IF(O$77=0,0,O$77/NFM_fec!O$77)</f>
        <v>1.1721132446480251</v>
      </c>
      <c r="P248" s="278">
        <f>IF(P$77=0,0,P$77/NFM_fec!P$77)</f>
        <v>1.1562614516515781</v>
      </c>
      <c r="Q248" s="278">
        <f>IF(Q$77=0,0,Q$77/NFM_fec!Q$77)</f>
        <v>1.1656389102626588</v>
      </c>
      <c r="R248" s="278">
        <f>IF(R$77=0,0,R$77/NFM_fec!R$77)</f>
        <v>1.1616394553432874</v>
      </c>
      <c r="S248" s="278">
        <f>IF(S$77=0,0,S$77/NFM_fec!S$77)</f>
        <v>1.1335347143414223</v>
      </c>
      <c r="T248" s="278">
        <f>IF(T$77=0,0,T$77/NFM_fec!T$77)</f>
        <v>1.1472474438859523</v>
      </c>
      <c r="U248" s="278">
        <f>IF(U$77=0,0,U$77/NFM_fec!U$77)</f>
        <v>1.1115112520482757</v>
      </c>
      <c r="V248" s="278">
        <f>IF(V$77=0,0,V$77/NFM_fec!V$77)</f>
        <v>1.1449605715828057</v>
      </c>
      <c r="W248" s="278">
        <f>IF(W$77=0,0,W$77/NFM_fec!W$77)</f>
        <v>1.1360825064702178</v>
      </c>
      <c r="DA248" s="78"/>
    </row>
    <row r="249" spans="1:105" ht="12" customHeight="1" x14ac:dyDescent="0.25">
      <c r="A249" s="203" t="s">
        <v>560</v>
      </c>
      <c r="B249" s="279">
        <f>IF(B$83=0,0,B$83/NFM_fec!B$83)</f>
        <v>0.98134314696274372</v>
      </c>
      <c r="C249" s="279">
        <f>IF(C$83=0,0,C$83/NFM_fec!C$83)</f>
        <v>0.95985829446462856</v>
      </c>
      <c r="D249" s="279">
        <f>IF(D$83=0,0,D$83/NFM_fec!D$83)</f>
        <v>0.95824948793602194</v>
      </c>
      <c r="E249" s="279">
        <f>IF(E$83=0,0,E$83/NFM_fec!E$83)</f>
        <v>0.95246020078878268</v>
      </c>
      <c r="F249" s="279">
        <f>IF(F$83=0,0,F$83/NFM_fec!F$83)</f>
        <v>0.98399810920897957</v>
      </c>
      <c r="G249" s="279">
        <f>IF(G$83=0,0,G$83/NFM_fec!G$83)</f>
        <v>1.0223024123515785</v>
      </c>
      <c r="H249" s="279">
        <f>IF(H$83=0,0,H$83/NFM_fec!H$83)</f>
        <v>1.0332632757144762</v>
      </c>
      <c r="I249" s="279">
        <f>IF(I$83=0,0,I$83/NFM_fec!I$83)</f>
        <v>0.99188954873247581</v>
      </c>
      <c r="J249" s="279">
        <f>IF(J$83=0,0,J$83/NFM_fec!J$83)</f>
        <v>1.0810231768167706</v>
      </c>
      <c r="K249" s="279">
        <f>IF(K$83=0,0,K$83/NFM_fec!K$83)</f>
        <v>1.0259185179630548</v>
      </c>
      <c r="L249" s="279">
        <f>IF(L$83=0,0,L$83/NFM_fec!L$83)</f>
        <v>1.2318599741827005</v>
      </c>
      <c r="M249" s="279">
        <f>IF(M$83=0,0,M$83/NFM_fec!M$83)</f>
        <v>1.2011176197511382</v>
      </c>
      <c r="N249" s="279">
        <f>IF(N$83=0,0,N$83/NFM_fec!N$83)</f>
        <v>1.205648986406199</v>
      </c>
      <c r="O249" s="279">
        <f>IF(O$83=0,0,O$83/NFM_fec!O$83)</f>
        <v>1.1906059494532957</v>
      </c>
      <c r="P249" s="279">
        <f>IF(P$83=0,0,P$83/NFM_fec!P$83)</f>
        <v>1.1681315728639725</v>
      </c>
      <c r="Q249" s="279">
        <f>IF(Q$83=0,0,Q$83/NFM_fec!Q$83)</f>
        <v>1.1829443006199494</v>
      </c>
      <c r="R249" s="279">
        <f>IF(R$83=0,0,R$83/NFM_fec!R$83)</f>
        <v>1.1956958773927235</v>
      </c>
      <c r="S249" s="279">
        <f>IF(S$83=0,0,S$83/NFM_fec!S$83)</f>
        <v>1.1972369037939385</v>
      </c>
      <c r="T249" s="279">
        <f>IF(T$83=0,0,T$83/NFM_fec!T$83)</f>
        <v>1.1826816429503555</v>
      </c>
      <c r="U249" s="279">
        <f>IF(U$83=0,0,U$83/NFM_fec!U$83)</f>
        <v>1.1505091678083914</v>
      </c>
      <c r="V249" s="279">
        <f>IF(V$83=0,0,V$83/NFM_fec!V$83)</f>
        <v>1.1923242568938819</v>
      </c>
      <c r="W249" s="279">
        <f>IF(W$83=0,0,W$83/NFM_fec!W$83)</f>
        <v>1.1721466862762233</v>
      </c>
      <c r="DA249" s="79"/>
    </row>
    <row r="250" spans="1:105" ht="12" customHeight="1" x14ac:dyDescent="0.25">
      <c r="A250" s="203" t="s">
        <v>519</v>
      </c>
      <c r="B250" s="279">
        <f>IF(B$90=0,0,B$90/NFM_fec!B$90)</f>
        <v>0.98134314696274383</v>
      </c>
      <c r="C250" s="279">
        <f>IF(C$90=0,0,C$90/NFM_fec!C$90)</f>
        <v>0.95985829446462867</v>
      </c>
      <c r="D250" s="279">
        <f>IF(D$90=0,0,D$90/NFM_fec!D$90)</f>
        <v>0.95824948793602216</v>
      </c>
      <c r="E250" s="279">
        <f>IF(E$90=0,0,E$90/NFM_fec!E$90)</f>
        <v>0.95246020078878291</v>
      </c>
      <c r="F250" s="279">
        <f>IF(F$90=0,0,F$90/NFM_fec!F$90)</f>
        <v>0.98399810920897934</v>
      </c>
      <c r="G250" s="279">
        <f>IF(G$90=0,0,G$90/NFM_fec!G$90)</f>
        <v>1.0223024123515785</v>
      </c>
      <c r="H250" s="279">
        <f>IF(H$90=0,0,H$90/NFM_fec!H$90)</f>
        <v>1.0332632757144766</v>
      </c>
      <c r="I250" s="279">
        <f>IF(I$90=0,0,I$90/NFM_fec!I$90)</f>
        <v>0.99188954873247581</v>
      </c>
      <c r="J250" s="279">
        <f>IF(J$90=0,0,J$90/NFM_fec!J$90)</f>
        <v>1.0810231768167706</v>
      </c>
      <c r="K250" s="279">
        <f>IF(K$90=0,0,K$90/NFM_fec!K$90)</f>
        <v>1.0259185179630546</v>
      </c>
      <c r="L250" s="279">
        <f>IF(L$90=0,0,L$90/NFM_fec!L$90)</f>
        <v>1.2318599741827001</v>
      </c>
      <c r="M250" s="279">
        <f>IF(M$90=0,0,M$90/NFM_fec!M$90)</f>
        <v>1.201117619751138</v>
      </c>
      <c r="N250" s="279">
        <f>IF(N$90=0,0,N$90/NFM_fec!N$90)</f>
        <v>1.205648986406199</v>
      </c>
      <c r="O250" s="279">
        <f>IF(O$90=0,0,O$90/NFM_fec!O$90)</f>
        <v>1.1906059494532959</v>
      </c>
      <c r="P250" s="279">
        <f>IF(P$90=0,0,P$90/NFM_fec!P$90)</f>
        <v>1.1681315728639732</v>
      </c>
      <c r="Q250" s="279">
        <f>IF(Q$90=0,0,Q$90/NFM_fec!Q$90)</f>
        <v>1.1829443006199489</v>
      </c>
      <c r="R250" s="279">
        <f>IF(R$90=0,0,R$90/NFM_fec!R$90)</f>
        <v>1.1956958773927242</v>
      </c>
      <c r="S250" s="279">
        <f>IF(S$90=0,0,S$90/NFM_fec!S$90)</f>
        <v>1.1972369037939388</v>
      </c>
      <c r="T250" s="279">
        <f>IF(T$90=0,0,T$90/NFM_fec!T$90)</f>
        <v>1.1826816429503559</v>
      </c>
      <c r="U250" s="279">
        <f>IF(U$90=0,0,U$90/NFM_fec!U$90)</f>
        <v>1.1505091678083912</v>
      </c>
      <c r="V250" s="279">
        <f>IF(V$90=0,0,V$90/NFM_fec!V$90)</f>
        <v>1.1923242568938828</v>
      </c>
      <c r="W250" s="279">
        <f>IF(W$90=0,0,W$90/NFM_fec!W$90)</f>
        <v>1.172146686276224</v>
      </c>
      <c r="DA250" s="79"/>
    </row>
    <row r="251" spans="1:105" ht="12" customHeight="1" x14ac:dyDescent="0.25">
      <c r="A251" s="41" t="s">
        <v>529</v>
      </c>
      <c r="B251" s="280">
        <f>IF(B$97=0,0,B$97/NFM_fec!B$97)</f>
        <v>4.1402074599176348</v>
      </c>
      <c r="C251" s="280">
        <f>IF(C$97=0,0,C$97/NFM_fec!C$97)</f>
        <v>4.1894491550879014</v>
      </c>
      <c r="D251" s="280">
        <f>IF(D$97=0,0,D$97/NFM_fec!D$97)</f>
        <v>4.3902558400370797</v>
      </c>
      <c r="E251" s="280">
        <f>IF(E$97=0,0,E$97/NFM_fec!E$97)</f>
        <v>4.0628745878375847</v>
      </c>
      <c r="F251" s="280">
        <f>IF(F$97=0,0,F$97/NFM_fec!F$97)</f>
        <v>3.4609824270436174</v>
      </c>
      <c r="G251" s="280">
        <f>IF(G$97=0,0,G$97/NFM_fec!G$97)</f>
        <v>2.057018944183048</v>
      </c>
      <c r="H251" s="280">
        <f>IF(H$97=0,0,H$97/NFM_fec!H$97)</f>
        <v>2.1632465428112178</v>
      </c>
      <c r="I251" s="280">
        <f>IF(I$97=0,0,I$97/NFM_fec!I$97)</f>
        <v>2.2058411414439978</v>
      </c>
      <c r="J251" s="280">
        <f>IF(J$97=0,0,J$97/NFM_fec!J$97)</f>
        <v>2.7295791273889662</v>
      </c>
      <c r="K251" s="280">
        <f>IF(K$97=0,0,K$97/NFM_fec!K$97)</f>
        <v>2.5361687861674547</v>
      </c>
      <c r="L251" s="280">
        <f>IF(L$97=0,0,L$97/NFM_fec!L$97)</f>
        <v>2.5859460302903372</v>
      </c>
      <c r="M251" s="280">
        <f>IF(M$97=0,0,M$97/NFM_fec!M$97)</f>
        <v>2.5521573227473868</v>
      </c>
      <c r="N251" s="280">
        <f>IF(N$97=0,0,N$97/NFM_fec!N$97)</f>
        <v>2.425768506609018</v>
      </c>
      <c r="O251" s="280">
        <f>IF(O$97=0,0,O$97/NFM_fec!O$97)</f>
        <v>2.5278778240294253</v>
      </c>
      <c r="P251" s="280">
        <f>IF(P$97=0,0,P$97/NFM_fec!P$97)</f>
        <v>2.9214918298408858</v>
      </c>
      <c r="Q251" s="280">
        <f>IF(Q$97=0,0,Q$97/NFM_fec!Q$97)</f>
        <v>2.9433582177537092</v>
      </c>
      <c r="R251" s="280">
        <f>IF(R$97=0,0,R$97/NFM_fec!R$97)</f>
        <v>2.7371942819139354</v>
      </c>
      <c r="S251" s="280">
        <f>IF(S$97=0,0,S$97/NFM_fec!S$97)</f>
        <v>2.9798699280792085</v>
      </c>
      <c r="T251" s="280">
        <f>IF(T$97=0,0,T$97/NFM_fec!T$97)</f>
        <v>3.2623407855236883</v>
      </c>
      <c r="U251" s="280">
        <f>IF(U$97=0,0,U$97/NFM_fec!U$97)</f>
        <v>3.2046542970528646</v>
      </c>
      <c r="V251" s="280">
        <f>IF(V$97=0,0,V$97/NFM_fec!V$97)</f>
        <v>3.2075283513789108</v>
      </c>
      <c r="W251" s="280">
        <f>IF(W$97=0,0,W$97/NFM_fec!W$97)</f>
        <v>3.0330814043271612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5">
        <f>IF(B$115=0,0,(B$115-B$158)/NFM_fec!B$115)</f>
        <v>2.0230803300830198</v>
      </c>
      <c r="C253" s="275">
        <f>IF(C$115=0,0,(C$115-C$158)/NFM_fec!C$115)</f>
        <v>2.1170460633061174</v>
      </c>
      <c r="D253" s="275">
        <f>IF(D$115=0,0,(D$115-D$158)/NFM_fec!D$115)</f>
        <v>2.0941271892713802</v>
      </c>
      <c r="E253" s="275">
        <f>IF(E$115=0,0,(E$115-E$158)/NFM_fec!E$115)</f>
        <v>1.9519627744734311</v>
      </c>
      <c r="F253" s="275">
        <f>IF(F$115=0,0,(F$115-F$158)/NFM_fec!F$115)</f>
        <v>1.6426918662623433</v>
      </c>
      <c r="G253" s="275">
        <f>IF(G$115=0,0,(G$115-G$158)/NFM_fec!G$115)</f>
        <v>1.2429689402890653</v>
      </c>
      <c r="H253" s="275">
        <f>IF(H$115=0,0,(H$115-H$158)/NFM_fec!H$115)</f>
        <v>1.2562274189640004</v>
      </c>
      <c r="I253" s="275">
        <f>IF(I$115=0,0,(I$115-I$158)/NFM_fec!I$115)</f>
        <v>1.313090784798173</v>
      </c>
      <c r="J253" s="275">
        <f>IF(J$115=0,0,(J$115-J$158)/NFM_fec!J$115)</f>
        <v>1.5336713380311982</v>
      </c>
      <c r="K253" s="275">
        <f>IF(K$115=0,0,(K$115-K$158)/NFM_fec!K$115)</f>
        <v>1.3538024981622956</v>
      </c>
      <c r="L253" s="275">
        <f>IF(L$115=0,0,(L$115-L$158)/NFM_fec!L$115)</f>
        <v>1.5365362873706829</v>
      </c>
      <c r="M253" s="275">
        <f>IF(M$115=0,0,(M$115-M$158)/NFM_fec!M$115)</f>
        <v>1.5321133560128837</v>
      </c>
      <c r="N253" s="275">
        <f>IF(N$115=0,0,(N$115-N$158)/NFM_fec!N$115)</f>
        <v>1.5045538810275019</v>
      </c>
      <c r="O253" s="275">
        <f>IF(O$115=0,0,(O$115-O$158)/NFM_fec!O$115)</f>
        <v>1.4930875693517309</v>
      </c>
      <c r="P253" s="275">
        <f>IF(P$115=0,0,(P$115-P$158)/NFM_fec!P$115)</f>
        <v>1.5563964723459245</v>
      </c>
      <c r="Q253" s="275">
        <f>IF(Q$115=0,0,(Q$115-Q$158)/NFM_fec!Q$115)</f>
        <v>1.581366577288809</v>
      </c>
      <c r="R253" s="275">
        <f>IF(R$115=0,0,(R$115-R$158)/NFM_fec!R$115)</f>
        <v>1.5287408101455597</v>
      </c>
      <c r="S253" s="275">
        <f>IF(S$115=0,0,(S$115-S$158)/NFM_fec!S$115)</f>
        <v>1.5846845838493719</v>
      </c>
      <c r="T253" s="275">
        <f>IF(T$115=0,0,(T$115-T$158)/NFM_fec!T$115)</f>
        <v>1.6675074661231883</v>
      </c>
      <c r="U253" s="275">
        <f>IF(U$115=0,0,(U$115-U$158)/NFM_fec!U$115)</f>
        <v>1.6923762200430721</v>
      </c>
      <c r="V253" s="275">
        <f>IF(V$115=0,0,(V$115-V$158)/NFM_fec!V$115)</f>
        <v>1.6978751920604476</v>
      </c>
      <c r="W253" s="275">
        <f>IF(W$115=0,0,(W$115-W$158)/NFM_fec!W$115)</f>
        <v>1.637860652265045</v>
      </c>
      <c r="DA253" s="111"/>
    </row>
    <row r="254" spans="1:105" ht="12" customHeight="1" x14ac:dyDescent="0.25">
      <c r="A254" s="55" t="s">
        <v>92</v>
      </c>
      <c r="B254" s="276">
        <f>IF(B$116=0,0,B$116/NFM_fec!B$116)</f>
        <v>0</v>
      </c>
      <c r="C254" s="276">
        <f>IF(C$116=0,0,C$116/NFM_fec!C$116)</f>
        <v>0</v>
      </c>
      <c r="D254" s="276">
        <f>IF(D$116=0,0,D$116/NFM_fec!D$116)</f>
        <v>0</v>
      </c>
      <c r="E254" s="276">
        <f>IF(E$116=0,0,E$116/NFM_fec!E$116)</f>
        <v>0</v>
      </c>
      <c r="F254" s="276">
        <f>IF(F$116=0,0,F$116/NFM_fec!F$116)</f>
        <v>0</v>
      </c>
      <c r="G254" s="276">
        <f>IF(G$116=0,0,G$116/NFM_fec!G$116)</f>
        <v>0</v>
      </c>
      <c r="H254" s="276">
        <f>IF(H$116=0,0,H$116/NFM_fec!H$116)</f>
        <v>0</v>
      </c>
      <c r="I254" s="276">
        <f>IF(I$116=0,0,I$116/NFM_fec!I$116)</f>
        <v>0</v>
      </c>
      <c r="J254" s="276">
        <f>IF(J$116=0,0,J$116/NFM_fec!J$116)</f>
        <v>0</v>
      </c>
      <c r="K254" s="276">
        <f>IF(K$116=0,0,K$116/NFM_fec!K$116)</f>
        <v>0</v>
      </c>
      <c r="L254" s="276">
        <f>IF(L$116=0,0,L$116/NFM_fec!L$116)</f>
        <v>0</v>
      </c>
      <c r="M254" s="276">
        <f>IF(M$116=0,0,M$116/NFM_fec!M$116)</f>
        <v>0</v>
      </c>
      <c r="N254" s="276">
        <f>IF(N$116=0,0,N$116/NFM_fec!N$116)</f>
        <v>0</v>
      </c>
      <c r="O254" s="276">
        <f>IF(O$116=0,0,O$116/NFM_fec!O$116)</f>
        <v>0</v>
      </c>
      <c r="P254" s="276">
        <f>IF(P$116=0,0,P$116/NFM_fec!P$116)</f>
        <v>0</v>
      </c>
      <c r="Q254" s="276">
        <f>IF(Q$116=0,0,Q$116/NFM_fec!Q$116)</f>
        <v>0</v>
      </c>
      <c r="R254" s="276">
        <f>IF(R$116=0,0,R$116/NFM_fec!R$116)</f>
        <v>0</v>
      </c>
      <c r="S254" s="276">
        <f>IF(S$116=0,0,S$116/NFM_fec!S$116)</f>
        <v>0</v>
      </c>
      <c r="T254" s="276">
        <f>IF(T$116=0,0,T$116/NFM_fec!T$116)</f>
        <v>0</v>
      </c>
      <c r="U254" s="276">
        <f>IF(U$116=0,0,U$116/NFM_fec!U$116)</f>
        <v>0</v>
      </c>
      <c r="V254" s="276">
        <f>IF(V$116=0,0,V$116/NFM_fec!V$116)</f>
        <v>0</v>
      </c>
      <c r="W254" s="276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7">
        <f>IF(B$117=0,0,B$117/NFM_fec!B$117)</f>
        <v>0</v>
      </c>
      <c r="C255" s="277">
        <f>IF(C$117=0,0,C$117/NFM_fec!C$117)</f>
        <v>0</v>
      </c>
      <c r="D255" s="277">
        <f>IF(D$117=0,0,D$117/NFM_fec!D$117)</f>
        <v>0</v>
      </c>
      <c r="E255" s="277">
        <f>IF(E$117=0,0,E$117/NFM_fec!E$117)</f>
        <v>0</v>
      </c>
      <c r="F255" s="277">
        <f>IF(F$117=0,0,F$117/NFM_fec!F$117)</f>
        <v>0</v>
      </c>
      <c r="G255" s="277">
        <f>IF(G$117=0,0,G$117/NFM_fec!G$117)</f>
        <v>0</v>
      </c>
      <c r="H255" s="277">
        <f>IF(H$117=0,0,H$117/NFM_fec!H$117)</f>
        <v>0</v>
      </c>
      <c r="I255" s="277">
        <f>IF(I$117=0,0,I$117/NFM_fec!I$117)</f>
        <v>0</v>
      </c>
      <c r="J255" s="277">
        <f>IF(J$117=0,0,J$117/NFM_fec!J$117)</f>
        <v>0</v>
      </c>
      <c r="K255" s="277">
        <f>IF(K$117=0,0,K$117/NFM_fec!K$117)</f>
        <v>0</v>
      </c>
      <c r="L255" s="277">
        <f>IF(L$117=0,0,L$117/NFM_fec!L$117)</f>
        <v>0</v>
      </c>
      <c r="M255" s="277">
        <f>IF(M$117=0,0,M$117/NFM_fec!M$117)</f>
        <v>0</v>
      </c>
      <c r="N255" s="277">
        <f>IF(N$117=0,0,N$117/NFM_fec!N$117)</f>
        <v>0</v>
      </c>
      <c r="O255" s="277">
        <f>IF(O$117=0,0,O$117/NFM_fec!O$117)</f>
        <v>0</v>
      </c>
      <c r="P255" s="277">
        <f>IF(P$117=0,0,P$117/NFM_fec!P$117)</f>
        <v>0</v>
      </c>
      <c r="Q255" s="277">
        <f>IF(Q$117=0,0,Q$117/NFM_fec!Q$117)</f>
        <v>0</v>
      </c>
      <c r="R255" s="277">
        <f>IF(R$117=0,0,R$117/NFM_fec!R$117)</f>
        <v>0</v>
      </c>
      <c r="S255" s="277">
        <f>IF(S$117=0,0,S$117/NFM_fec!S$117)</f>
        <v>0</v>
      </c>
      <c r="T255" s="277">
        <f>IF(T$117=0,0,T$117/NFM_fec!T$117)</f>
        <v>0</v>
      </c>
      <c r="U255" s="277">
        <f>IF(U$117=0,0,U$117/NFM_fec!U$117)</f>
        <v>0</v>
      </c>
      <c r="V255" s="277">
        <f>IF(V$117=0,0,V$117/NFM_fec!V$117)</f>
        <v>0</v>
      </c>
      <c r="W255" s="277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7">
        <f>IF(B$118=0,0,B$118/NFM_fec!B$118)</f>
        <v>0</v>
      </c>
      <c r="C256" s="277">
        <f>IF(C$118=0,0,C$118/NFM_fec!C$118)</f>
        <v>0</v>
      </c>
      <c r="D256" s="277">
        <f>IF(D$118=0,0,D$118/NFM_fec!D$118)</f>
        <v>0</v>
      </c>
      <c r="E256" s="277">
        <f>IF(E$118=0,0,E$118/NFM_fec!E$118)</f>
        <v>0</v>
      </c>
      <c r="F256" s="277">
        <f>IF(F$118=0,0,F$118/NFM_fec!F$118)</f>
        <v>0</v>
      </c>
      <c r="G256" s="277">
        <f>IF(G$118=0,0,G$118/NFM_fec!G$118)</f>
        <v>0</v>
      </c>
      <c r="H256" s="277">
        <f>IF(H$118=0,0,H$118/NFM_fec!H$118)</f>
        <v>0</v>
      </c>
      <c r="I256" s="277">
        <f>IF(I$118=0,0,I$118/NFM_fec!I$118)</f>
        <v>0</v>
      </c>
      <c r="J256" s="277">
        <f>IF(J$118=0,0,J$118/NFM_fec!J$118)</f>
        <v>0</v>
      </c>
      <c r="K256" s="277">
        <f>IF(K$118=0,0,K$118/NFM_fec!K$118)</f>
        <v>0</v>
      </c>
      <c r="L256" s="277">
        <f>IF(L$118=0,0,L$118/NFM_fec!L$118)</f>
        <v>0</v>
      </c>
      <c r="M256" s="277">
        <f>IF(M$118=0,0,M$118/NFM_fec!M$118)</f>
        <v>0</v>
      </c>
      <c r="N256" s="277">
        <f>IF(N$118=0,0,N$118/NFM_fec!N$118)</f>
        <v>0</v>
      </c>
      <c r="O256" s="277">
        <f>IF(O$118=0,0,O$118/NFM_fec!O$118)</f>
        <v>0</v>
      </c>
      <c r="P256" s="277">
        <f>IF(P$118=0,0,P$118/NFM_fec!P$118)</f>
        <v>0</v>
      </c>
      <c r="Q256" s="277">
        <f>IF(Q$118=0,0,Q$118/NFM_fec!Q$118)</f>
        <v>0</v>
      </c>
      <c r="R256" s="277">
        <f>IF(R$118=0,0,R$118/NFM_fec!R$118)</f>
        <v>0</v>
      </c>
      <c r="S256" s="277">
        <f>IF(S$118=0,0,S$118/NFM_fec!S$118)</f>
        <v>0</v>
      </c>
      <c r="T256" s="277">
        <f>IF(T$118=0,0,T$118/NFM_fec!T$118)</f>
        <v>0</v>
      </c>
      <c r="U256" s="277">
        <f>IF(U$118=0,0,U$118/NFM_fec!U$118)</f>
        <v>0</v>
      </c>
      <c r="V256" s="277">
        <f>IF(V$118=0,0,V$118/NFM_fec!V$118)</f>
        <v>0</v>
      </c>
      <c r="W256" s="277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7">
        <f>IF(B$119=0,0,B$119/NFM_fec!B$119)</f>
        <v>0</v>
      </c>
      <c r="C257" s="277">
        <f>IF(C$119=0,0,C$119/NFM_fec!C$119)</f>
        <v>0</v>
      </c>
      <c r="D257" s="277">
        <f>IF(D$119=0,0,D$119/NFM_fec!D$119)</f>
        <v>0</v>
      </c>
      <c r="E257" s="277">
        <f>IF(E$119=0,0,E$119/NFM_fec!E$119)</f>
        <v>0</v>
      </c>
      <c r="F257" s="277">
        <f>IF(F$119=0,0,F$119/NFM_fec!F$119)</f>
        <v>0</v>
      </c>
      <c r="G257" s="277">
        <f>IF(G$119=0,0,G$119/NFM_fec!G$119)</f>
        <v>0</v>
      </c>
      <c r="H257" s="277">
        <f>IF(H$119=0,0,H$119/NFM_fec!H$119)</f>
        <v>0</v>
      </c>
      <c r="I257" s="277">
        <f>IF(I$119=0,0,I$119/NFM_fec!I$119)</f>
        <v>0</v>
      </c>
      <c r="J257" s="277">
        <f>IF(J$119=0,0,J$119/NFM_fec!J$119)</f>
        <v>0</v>
      </c>
      <c r="K257" s="277">
        <f>IF(K$119=0,0,K$119/NFM_fec!K$119)</f>
        <v>0</v>
      </c>
      <c r="L257" s="277">
        <f>IF(L$119=0,0,L$119/NFM_fec!L$119)</f>
        <v>0</v>
      </c>
      <c r="M257" s="277">
        <f>IF(M$119=0,0,M$119/NFM_fec!M$119)</f>
        <v>0</v>
      </c>
      <c r="N257" s="277">
        <f>IF(N$119=0,0,N$119/NFM_fec!N$119)</f>
        <v>0</v>
      </c>
      <c r="O257" s="277">
        <f>IF(O$119=0,0,O$119/NFM_fec!O$119)</f>
        <v>0</v>
      </c>
      <c r="P257" s="277">
        <f>IF(P$119=0,0,P$119/NFM_fec!P$119)</f>
        <v>0</v>
      </c>
      <c r="Q257" s="277">
        <f>IF(Q$119=0,0,Q$119/NFM_fec!Q$119)</f>
        <v>0</v>
      </c>
      <c r="R257" s="277">
        <f>IF(R$119=0,0,R$119/NFM_fec!R$119)</f>
        <v>0</v>
      </c>
      <c r="S257" s="277">
        <f>IF(S$119=0,0,S$119/NFM_fec!S$119)</f>
        <v>0</v>
      </c>
      <c r="T257" s="277">
        <f>IF(T$119=0,0,T$119/NFM_fec!T$119)</f>
        <v>0</v>
      </c>
      <c r="U257" s="277">
        <f>IF(U$119=0,0,U$119/NFM_fec!U$119)</f>
        <v>0</v>
      </c>
      <c r="V257" s="277">
        <f>IF(V$119=0,0,V$119/NFM_fec!V$119)</f>
        <v>0</v>
      </c>
      <c r="W257" s="277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8">
        <f>IF(B$120=0,0,B$120/NFM_fec!B$120)</f>
        <v>0.89399492188824403</v>
      </c>
      <c r="C258" s="278">
        <f>IF(C$120=0,0,C$120/NFM_fec!C$120)</f>
        <v>0.87147496836537186</v>
      </c>
      <c r="D258" s="278">
        <f>IF(D$120=0,0,D$120/NFM_fec!D$120)</f>
        <v>0.89029708308583755</v>
      </c>
      <c r="E258" s="278">
        <f>IF(E$120=0,0,E$120/NFM_fec!E$120)</f>
        <v>0.89853126210772161</v>
      </c>
      <c r="F258" s="278">
        <f>IF(F$120=0,0,F$120/NFM_fec!F$120)</f>
        <v>0.9231164870188362</v>
      </c>
      <c r="G258" s="278">
        <f>IF(G$120=0,0,G$120/NFM_fec!G$120)</f>
        <v>0.9607012553001405</v>
      </c>
      <c r="H258" s="278">
        <f>IF(H$120=0,0,H$120/NFM_fec!H$120)</f>
        <v>0.97457841219280439</v>
      </c>
      <c r="I258" s="278">
        <f>IF(I$120=0,0,I$120/NFM_fec!I$120)</f>
        <v>0.96493505679178027</v>
      </c>
      <c r="J258" s="278">
        <f>IF(J$120=0,0,J$120/NFM_fec!J$120)</f>
        <v>1.0520288372531665</v>
      </c>
      <c r="K258" s="278">
        <f>IF(K$120=0,0,K$120/NFM_fec!K$120)</f>
        <v>0.99510541374929851</v>
      </c>
      <c r="L258" s="278">
        <f>IF(L$120=0,0,L$120/NFM_fec!L$120)</f>
        <v>1.2062531763264071</v>
      </c>
      <c r="M258" s="278">
        <f>IF(M$120=0,0,M$120/NFM_fec!M$120)</f>
        <v>1.1778114555062595</v>
      </c>
      <c r="N258" s="278">
        <f>IF(N$120=0,0,N$120/NFM_fec!N$120)</f>
        <v>1.1876308683146937</v>
      </c>
      <c r="O258" s="278">
        <f>IF(O$120=0,0,O$120/NFM_fec!O$120)</f>
        <v>1.1721132446480251</v>
      </c>
      <c r="P258" s="278">
        <f>IF(P$120=0,0,P$120/NFM_fec!P$120)</f>
        <v>1.1562614516515781</v>
      </c>
      <c r="Q258" s="278">
        <f>IF(Q$120=0,0,Q$120/NFM_fec!Q$120)</f>
        <v>1.1656389102626585</v>
      </c>
      <c r="R258" s="278">
        <f>IF(R$120=0,0,R$120/NFM_fec!R$120)</f>
        <v>1.1616394553432878</v>
      </c>
      <c r="S258" s="278">
        <f>IF(S$120=0,0,S$120/NFM_fec!S$120)</f>
        <v>1.1335347143414227</v>
      </c>
      <c r="T258" s="278">
        <f>IF(T$120=0,0,T$120/NFM_fec!T$120)</f>
        <v>1.1472474438859526</v>
      </c>
      <c r="U258" s="278">
        <f>IF(U$120=0,0,U$120/NFM_fec!U$120)</f>
        <v>1.1115112520482757</v>
      </c>
      <c r="V258" s="278">
        <f>IF(V$120=0,0,V$120/NFM_fec!V$120)</f>
        <v>1.1449605715828062</v>
      </c>
      <c r="W258" s="278">
        <f>IF(W$120=0,0,W$120/NFM_fec!W$120)</f>
        <v>1.1360825064702178</v>
      </c>
      <c r="DA258" s="78"/>
    </row>
    <row r="259" spans="1:105" ht="12" customHeight="1" x14ac:dyDescent="0.25">
      <c r="A259" s="203" t="s">
        <v>604</v>
      </c>
      <c r="B259" s="279">
        <f>IF(B$126=0,0,B$126/NFM_fec!B$126)</f>
        <v>1.7589382615971751</v>
      </c>
      <c r="C259" s="279">
        <f>IF(C$126=0,0,C$126/NFM_fec!C$126)</f>
        <v>1.8708117194438252</v>
      </c>
      <c r="D259" s="279">
        <f>IF(D$126=0,0,D$126/NFM_fec!D$126)</f>
        <v>1.6718791733062295</v>
      </c>
      <c r="E259" s="279">
        <f>IF(E$126=0,0,E$126/NFM_fec!E$126)</f>
        <v>1.5351274096995602</v>
      </c>
      <c r="F259" s="279">
        <f>IF(F$126=0,0,F$126/NFM_fec!F$126)</f>
        <v>1.3040319928030657</v>
      </c>
      <c r="G259" s="279">
        <f>IF(G$126=0,0,G$126/NFM_fec!G$126)</f>
        <v>1.0558923084413001</v>
      </c>
      <c r="H259" s="279">
        <f>IF(H$126=0,0,H$126/NFM_fec!H$126)</f>
        <v>1.0669103277162446</v>
      </c>
      <c r="I259" s="279">
        <f>IF(I$126=0,0,I$126/NFM_fec!I$126)</f>
        <v>1.1834479380414547</v>
      </c>
      <c r="J259" s="279">
        <f>IF(J$126=0,0,J$126/NFM_fec!J$126)</f>
        <v>1.3291961309732918</v>
      </c>
      <c r="K259" s="279">
        <f>IF(K$126=0,0,K$126/NFM_fec!K$126)</f>
        <v>1.0674054725063395</v>
      </c>
      <c r="L259" s="279">
        <f>IF(L$126=0,0,L$126/NFM_fec!L$126)</f>
        <v>1.3002548883737124</v>
      </c>
      <c r="M259" s="279">
        <f>IF(M$126=0,0,M$126/NFM_fec!M$126)</f>
        <v>1.3470982664945166</v>
      </c>
      <c r="N259" s="279">
        <f>IF(N$126=0,0,N$126/NFM_fec!N$126)</f>
        <v>1.3413105191634462</v>
      </c>
      <c r="O259" s="279">
        <f>IF(O$126=0,0,O$126/NFM_fec!O$126)</f>
        <v>1.2708337891989236</v>
      </c>
      <c r="P259" s="279">
        <f>IF(P$126=0,0,P$126/NFM_fec!P$126)</f>
        <v>1.259618810011242</v>
      </c>
      <c r="Q259" s="279">
        <f>IF(Q$126=0,0,Q$126/NFM_fec!Q$126)</f>
        <v>1.2933932784377193</v>
      </c>
      <c r="R259" s="279">
        <f>IF(R$126=0,0,R$126/NFM_fec!R$126)</f>
        <v>1.2771892651031052</v>
      </c>
      <c r="S259" s="279">
        <f>IF(S$126=0,0,S$126/NFM_fec!S$126)</f>
        <v>1.3176999019240894</v>
      </c>
      <c r="T259" s="279">
        <f>IF(T$126=0,0,T$126/NFM_fec!T$126)</f>
        <v>1.4257010068998126</v>
      </c>
      <c r="U259" s="279">
        <f>IF(U$126=0,0,U$126/NFM_fec!U$126)</f>
        <v>1.5442085936317085</v>
      </c>
      <c r="V259" s="279">
        <f>IF(V$126=0,0,V$126/NFM_fec!V$126)</f>
        <v>1.4885720288731563</v>
      </c>
      <c r="W259" s="279">
        <f>IF(W$126=0,0,W$126/NFM_fec!W$126)</f>
        <v>1.4747792155131632</v>
      </c>
      <c r="DA259" s="79"/>
    </row>
    <row r="260" spans="1:105" ht="12" customHeight="1" x14ac:dyDescent="0.25">
      <c r="A260" s="203" t="s">
        <v>615</v>
      </c>
      <c r="B260" s="279">
        <f>IF(B$134=0,0,B$134/NFM_fec!B$134)</f>
        <v>0.98134314696274316</v>
      </c>
      <c r="C260" s="279">
        <f>IF(C$134=0,0,C$134/NFM_fec!C$134)</f>
        <v>0.95985829446462845</v>
      </c>
      <c r="D260" s="279">
        <f>IF(D$134=0,0,D$134/NFM_fec!D$134)</f>
        <v>0.95824948793602216</v>
      </c>
      <c r="E260" s="279">
        <f>IF(E$134=0,0,E$134/NFM_fec!E$134)</f>
        <v>0.95246020078878268</v>
      </c>
      <c r="F260" s="279">
        <f>IF(F$134=0,0,F$134/NFM_fec!F$134)</f>
        <v>0.98399810920897934</v>
      </c>
      <c r="G260" s="279">
        <f>IF(G$134=0,0,G$134/NFM_fec!G$134)</f>
        <v>1.022302412351578</v>
      </c>
      <c r="H260" s="279">
        <f>IF(H$134=0,0,H$134/NFM_fec!H$134)</f>
        <v>1.0332632757144766</v>
      </c>
      <c r="I260" s="279">
        <f>IF(I$134=0,0,I$134/NFM_fec!I$134)</f>
        <v>0.99188954873247548</v>
      </c>
      <c r="J260" s="279">
        <f>IF(J$134=0,0,J$134/NFM_fec!J$134)</f>
        <v>1.0810231768167713</v>
      </c>
      <c r="K260" s="279">
        <f>IF(K$134=0,0,K$134/NFM_fec!K$134)</f>
        <v>1.0259185179630543</v>
      </c>
      <c r="L260" s="279">
        <f>IF(L$134=0,0,L$134/NFM_fec!L$134)</f>
        <v>1.2318599741827001</v>
      </c>
      <c r="M260" s="279">
        <f>IF(M$134=0,0,M$134/NFM_fec!M$134)</f>
        <v>1.2011176197511386</v>
      </c>
      <c r="N260" s="279">
        <f>IF(N$134=0,0,N$134/NFM_fec!N$134)</f>
        <v>1.2056489864061999</v>
      </c>
      <c r="O260" s="279">
        <f>IF(O$134=0,0,O$134/NFM_fec!O$134)</f>
        <v>1.1906059494532961</v>
      </c>
      <c r="P260" s="279">
        <f>IF(P$134=0,0,P$134/NFM_fec!P$134)</f>
        <v>1.1681315728639725</v>
      </c>
      <c r="Q260" s="279">
        <f>IF(Q$134=0,0,Q$134/NFM_fec!Q$134)</f>
        <v>1.1829443006199487</v>
      </c>
      <c r="R260" s="279">
        <f>IF(R$134=0,0,R$134/NFM_fec!R$134)</f>
        <v>1.195695877392724</v>
      </c>
      <c r="S260" s="279">
        <f>IF(S$134=0,0,S$134/NFM_fec!S$134)</f>
        <v>1.1972369037939381</v>
      </c>
      <c r="T260" s="279">
        <f>IF(T$134=0,0,T$134/NFM_fec!T$134)</f>
        <v>1.1826816429503553</v>
      </c>
      <c r="U260" s="279">
        <f>IF(U$134=0,0,U$134/NFM_fec!U$134)</f>
        <v>1.1505091678083912</v>
      </c>
      <c r="V260" s="279">
        <f>IF(V$134=0,0,V$134/NFM_fec!V$134)</f>
        <v>1.1923242568938828</v>
      </c>
      <c r="W260" s="279">
        <f>IF(W$134=0,0,W$134/NFM_fec!W$134)</f>
        <v>1.1721466862762229</v>
      </c>
      <c r="DA260" s="79"/>
    </row>
    <row r="261" spans="1:105" ht="12" customHeight="1" x14ac:dyDescent="0.25">
      <c r="A261" s="41" t="s">
        <v>625</v>
      </c>
      <c r="B261" s="280">
        <f>IF(B$141=0,0,B$141/NFM_fec!B$141)</f>
        <v>4.7096778321823791</v>
      </c>
      <c r="C261" s="280">
        <f>IF(C$141=0,0,C$141/NFM_fec!C$141)</f>
        <v>4.7576326137858294</v>
      </c>
      <c r="D261" s="280">
        <f>IF(D$141=0,0,D$141/NFM_fec!D$141)</f>
        <v>4.9772110751712111</v>
      </c>
      <c r="E261" s="280">
        <f>IF(E$141=0,0,E$141/NFM_fec!E$141)</f>
        <v>4.5923516172976697</v>
      </c>
      <c r="F261" s="280">
        <f>IF(F$141=0,0,F$141/NFM_fec!F$141)</f>
        <v>3.9074493711538008</v>
      </c>
      <c r="G261" s="280">
        <f>IF(G$141=0,0,G$141/NFM_fec!G$141)</f>
        <v>2.2458603139085009</v>
      </c>
      <c r="H261" s="280">
        <f>IF(H$141=0,0,H$141/NFM_fec!H$141)</f>
        <v>2.3748489957747312</v>
      </c>
      <c r="I261" s="280">
        <f>IF(I$141=0,0,I$141/NFM_fec!I$141)</f>
        <v>2.4271787564576446</v>
      </c>
      <c r="J261" s="280">
        <f>IF(J$141=0,0,J$141/NFM_fec!J$141)</f>
        <v>3.0221432971643591</v>
      </c>
      <c r="K261" s="280">
        <f>IF(K$141=0,0,K$141/NFM_fec!K$141)</f>
        <v>2.8013168238563049</v>
      </c>
      <c r="L261" s="280">
        <f>IF(L$141=0,0,L$141/NFM_fec!L$141)</f>
        <v>2.8225033324669435</v>
      </c>
      <c r="M261" s="280">
        <f>IF(M$141=0,0,M$141/NFM_fec!M$141)</f>
        <v>2.7927025928259064</v>
      </c>
      <c r="N261" s="280">
        <f>IF(N$141=0,0,N$141/NFM_fec!N$141)</f>
        <v>2.6429962838937677</v>
      </c>
      <c r="O261" s="280">
        <f>IF(O$141=0,0,O$141/NFM_fec!O$141)</f>
        <v>2.7630654043113698</v>
      </c>
      <c r="P261" s="280">
        <f>IF(P$141=0,0,P$141/NFM_fec!P$141)</f>
        <v>3.2312097483111195</v>
      </c>
      <c r="Q261" s="280">
        <f>IF(Q$141=0,0,Q$141/NFM_fec!Q$141)</f>
        <v>3.2556344825594277</v>
      </c>
      <c r="R261" s="280">
        <f>IF(R$141=0,0,R$141/NFM_fec!R$141)</f>
        <v>3.0158072831525478</v>
      </c>
      <c r="S261" s="280">
        <f>IF(S$141=0,0,S$141/NFM_fec!S$141)</f>
        <v>3.3126339923337644</v>
      </c>
      <c r="T261" s="280">
        <f>IF(T$141=0,0,T$141/NFM_fec!T$141)</f>
        <v>3.6550984221548233</v>
      </c>
      <c r="U261" s="280">
        <f>IF(U$141=0,0,U$141/NFM_fec!U$141)</f>
        <v>3.6048501427177517</v>
      </c>
      <c r="V261" s="280">
        <f>IF(V$141=0,0,V$141/NFM_fec!V$141)</f>
        <v>3.5886188146943754</v>
      </c>
      <c r="W261" s="280">
        <f>IF(W$141=0,0,W$141/NFM_fec!W$141)</f>
        <v>3.3915076957413088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PL: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f t="shared" ref="B3:W3" si="0">SUM(B4,B7)</f>
        <v>3028.2895809554875</v>
      </c>
      <c r="C3" s="206">
        <f t="shared" si="0"/>
        <v>2801.0856453558504</v>
      </c>
      <c r="D3" s="206">
        <f t="shared" si="0"/>
        <v>2856.4807275551489</v>
      </c>
      <c r="E3" s="206">
        <f t="shared" si="0"/>
        <v>2904.7342392767569</v>
      </c>
      <c r="F3" s="206">
        <f t="shared" si="0"/>
        <v>3115.4620565160035</v>
      </c>
      <c r="G3" s="206">
        <f t="shared" si="0"/>
        <v>3293.4189677903169</v>
      </c>
      <c r="H3" s="206">
        <f t="shared" si="0"/>
        <v>3502.0084029733598</v>
      </c>
      <c r="I3" s="206">
        <f t="shared" si="0"/>
        <v>3756.9360741006167</v>
      </c>
      <c r="J3" s="206">
        <f t="shared" si="0"/>
        <v>3761.535407527912</v>
      </c>
      <c r="K3" s="206">
        <f t="shared" si="0"/>
        <v>3719.4624484430951</v>
      </c>
      <c r="L3" s="206">
        <f t="shared" si="0"/>
        <v>4371.8697396038979</v>
      </c>
      <c r="M3" s="206">
        <f t="shared" si="0"/>
        <v>4640.2795399238748</v>
      </c>
      <c r="N3" s="206">
        <f t="shared" si="0"/>
        <v>4659.3815867558878</v>
      </c>
      <c r="O3" s="206">
        <f t="shared" si="0"/>
        <v>4250.672008667123</v>
      </c>
      <c r="P3" s="206">
        <f t="shared" si="0"/>
        <v>4706.6813993329752</v>
      </c>
      <c r="Q3" s="206">
        <f t="shared" si="0"/>
        <v>5287.2000000000007</v>
      </c>
      <c r="R3" s="206">
        <f t="shared" si="0"/>
        <v>5710.6710441019641</v>
      </c>
      <c r="S3" s="206">
        <f t="shared" si="0"/>
        <v>4987.4156850901045</v>
      </c>
      <c r="T3" s="206">
        <f t="shared" si="0"/>
        <v>5653.345038807638</v>
      </c>
      <c r="U3" s="206">
        <f t="shared" si="0"/>
        <v>5354.382758654212</v>
      </c>
      <c r="V3" s="206">
        <f t="shared" si="0"/>
        <v>5468.1039290728295</v>
      </c>
      <c r="W3" s="206">
        <f t="shared" si="0"/>
        <v>6277.4172154057514</v>
      </c>
      <c r="DA3" s="112"/>
    </row>
    <row r="4" spans="1:105" ht="12" customHeight="1" x14ac:dyDescent="0.25">
      <c r="A4" s="50" t="s">
        <v>939</v>
      </c>
      <c r="B4" s="244">
        <f t="shared" ref="B4:W4" si="1">SUM(B5:B6)</f>
        <v>2278.7923256698741</v>
      </c>
      <c r="C4" s="244">
        <f t="shared" si="1"/>
        <v>2111.2183353437877</v>
      </c>
      <c r="D4" s="244">
        <f t="shared" si="1"/>
        <v>2130.679327061594</v>
      </c>
      <c r="E4" s="244">
        <f t="shared" si="1"/>
        <v>2231.6532286633319</v>
      </c>
      <c r="F4" s="244">
        <f t="shared" si="1"/>
        <v>2464.486565298896</v>
      </c>
      <c r="G4" s="244">
        <f t="shared" si="1"/>
        <v>2542.6660377130279</v>
      </c>
      <c r="H4" s="244">
        <f t="shared" si="1"/>
        <v>2736.7376148483308</v>
      </c>
      <c r="I4" s="244">
        <f t="shared" si="1"/>
        <v>2554.755622156345</v>
      </c>
      <c r="J4" s="244">
        <f t="shared" si="1"/>
        <v>2518.3743427359609</v>
      </c>
      <c r="K4" s="244">
        <f t="shared" si="1"/>
        <v>2396.0930063907899</v>
      </c>
      <c r="L4" s="244">
        <f t="shared" si="1"/>
        <v>3065.5250524740741</v>
      </c>
      <c r="M4" s="244">
        <f t="shared" si="1"/>
        <v>3511.0963206389479</v>
      </c>
      <c r="N4" s="244">
        <f t="shared" si="1"/>
        <v>3467.3706182086071</v>
      </c>
      <c r="O4" s="244">
        <f t="shared" si="1"/>
        <v>3032.6754632516022</v>
      </c>
      <c r="P4" s="244">
        <f t="shared" si="1"/>
        <v>3348.0997901608762</v>
      </c>
      <c r="Q4" s="244">
        <f t="shared" si="1"/>
        <v>3913.4000000000005</v>
      </c>
      <c r="R4" s="244">
        <f t="shared" si="1"/>
        <v>4347.8806382133371</v>
      </c>
      <c r="S4" s="244">
        <f t="shared" si="1"/>
        <v>3778.9187556629422</v>
      </c>
      <c r="T4" s="244">
        <f t="shared" si="1"/>
        <v>3729.9227837746171</v>
      </c>
      <c r="U4" s="244">
        <f t="shared" si="1"/>
        <v>3949.6835781430755</v>
      </c>
      <c r="V4" s="244">
        <f t="shared" si="1"/>
        <v>3973.209992884204</v>
      </c>
      <c r="W4" s="244">
        <f t="shared" si="1"/>
        <v>4621.9148230612536</v>
      </c>
      <c r="DA4" s="83"/>
    </row>
    <row r="5" spans="1:105" ht="12" customHeight="1" x14ac:dyDescent="0.25">
      <c r="A5" s="99" t="s">
        <v>57</v>
      </c>
      <c r="B5" s="285">
        <v>1158.658984161714</v>
      </c>
      <c r="C5" s="285">
        <v>1115.24384187847</v>
      </c>
      <c r="D5" s="285">
        <v>1120.37215198169</v>
      </c>
      <c r="E5" s="285">
        <v>1146.612349829262</v>
      </c>
      <c r="F5" s="285">
        <v>1169.847529294273</v>
      </c>
      <c r="G5" s="285">
        <v>1188.257860167196</v>
      </c>
      <c r="H5" s="285">
        <v>1232.7715846198771</v>
      </c>
      <c r="I5" s="285">
        <v>1191.0794081177619</v>
      </c>
      <c r="J5" s="285">
        <v>1182.5681491958769</v>
      </c>
      <c r="K5" s="285">
        <v>916.78515722329792</v>
      </c>
      <c r="L5" s="285">
        <v>1236.8708860250181</v>
      </c>
      <c r="M5" s="285">
        <v>1724.71997484196</v>
      </c>
      <c r="N5" s="285">
        <v>1725.897573460644</v>
      </c>
      <c r="O5" s="285">
        <v>1472.768999172863</v>
      </c>
      <c r="P5" s="285">
        <v>1593.1867025953011</v>
      </c>
      <c r="Q5" s="285">
        <v>1859.9673561479001</v>
      </c>
      <c r="R5" s="285">
        <v>2005.7228170883491</v>
      </c>
      <c r="S5" s="285">
        <v>1925.85016758196</v>
      </c>
      <c r="T5" s="285">
        <v>1768.4933392875521</v>
      </c>
      <c r="U5" s="285">
        <v>1883.8429130668781</v>
      </c>
      <c r="V5" s="285">
        <v>1862.630348967069</v>
      </c>
      <c r="W5" s="285">
        <v>2163.6391498030998</v>
      </c>
      <c r="DA5" s="94" t="s">
        <v>940</v>
      </c>
    </row>
    <row r="6" spans="1:105" ht="12" customHeight="1" x14ac:dyDescent="0.25">
      <c r="A6" s="99" t="s">
        <v>47</v>
      </c>
      <c r="B6" s="285">
        <v>1120.1333415081599</v>
      </c>
      <c r="C6" s="285">
        <v>995.97449346531789</v>
      </c>
      <c r="D6" s="285">
        <v>1010.307175079904</v>
      </c>
      <c r="E6" s="285">
        <v>1085.0408788340701</v>
      </c>
      <c r="F6" s="285">
        <v>1294.639036004623</v>
      </c>
      <c r="G6" s="285">
        <v>1354.4081775458319</v>
      </c>
      <c r="H6" s="285">
        <v>1503.966030228454</v>
      </c>
      <c r="I6" s="285">
        <v>1363.6762140385831</v>
      </c>
      <c r="J6" s="285">
        <v>1335.806193540084</v>
      </c>
      <c r="K6" s="285">
        <v>1479.3078491674919</v>
      </c>
      <c r="L6" s="285">
        <v>1828.654166449056</v>
      </c>
      <c r="M6" s="285">
        <v>1786.3763457969881</v>
      </c>
      <c r="N6" s="285">
        <v>1741.4730447479631</v>
      </c>
      <c r="O6" s="285">
        <v>1559.906464078739</v>
      </c>
      <c r="P6" s="285">
        <v>1754.9130875655751</v>
      </c>
      <c r="Q6" s="285">
        <v>2053.4326438521002</v>
      </c>
      <c r="R6" s="285">
        <v>2342.157821124988</v>
      </c>
      <c r="S6" s="285">
        <v>1853.068588080982</v>
      </c>
      <c r="T6" s="285">
        <v>1961.429444487065</v>
      </c>
      <c r="U6" s="285">
        <v>2065.8406650761972</v>
      </c>
      <c r="V6" s="285">
        <v>2110.5796439171349</v>
      </c>
      <c r="W6" s="285">
        <v>2458.2756732581538</v>
      </c>
      <c r="DA6" s="94" t="s">
        <v>941</v>
      </c>
    </row>
    <row r="7" spans="1:105" ht="12" customHeight="1" x14ac:dyDescent="0.25">
      <c r="A7" s="49" t="s">
        <v>48</v>
      </c>
      <c r="B7" s="245">
        <v>749.49725528561328</v>
      </c>
      <c r="C7" s="245">
        <v>689.86731001206272</v>
      </c>
      <c r="D7" s="245">
        <v>725.80140049355498</v>
      </c>
      <c r="E7" s="245">
        <v>673.08101061342484</v>
      </c>
      <c r="F7" s="245">
        <v>650.97549121710756</v>
      </c>
      <c r="G7" s="245">
        <v>750.75293007728874</v>
      </c>
      <c r="H7" s="245">
        <v>765.27078812502884</v>
      </c>
      <c r="I7" s="245">
        <v>1202.1804519442719</v>
      </c>
      <c r="J7" s="245">
        <v>1243.161064791951</v>
      </c>
      <c r="K7" s="245">
        <v>1323.369442052305</v>
      </c>
      <c r="L7" s="245">
        <v>1306.344687129824</v>
      </c>
      <c r="M7" s="245">
        <v>1129.183219284927</v>
      </c>
      <c r="N7" s="245">
        <v>1192.010968547281</v>
      </c>
      <c r="O7" s="245">
        <v>1217.996545415521</v>
      </c>
      <c r="P7" s="245">
        <v>1358.581609172099</v>
      </c>
      <c r="Q7" s="245">
        <v>1373.8</v>
      </c>
      <c r="R7" s="245">
        <v>1362.790405888627</v>
      </c>
      <c r="S7" s="245">
        <v>1208.4969294271621</v>
      </c>
      <c r="T7" s="245">
        <v>1923.422255033021</v>
      </c>
      <c r="U7" s="245">
        <v>1404.6991805111361</v>
      </c>
      <c r="V7" s="245">
        <v>1494.893936188626</v>
      </c>
      <c r="W7" s="245">
        <v>1655.502392344498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DA9" s="112"/>
    </row>
    <row r="10" spans="1:105" ht="12" customHeight="1" x14ac:dyDescent="0.25">
      <c r="A10" s="50" t="s">
        <v>943</v>
      </c>
      <c r="B10" s="244">
        <v>2904.7459512252508</v>
      </c>
      <c r="C10" s="244">
        <v>2793.8359627635182</v>
      </c>
      <c r="D10" s="244">
        <v>2700.9168062492258</v>
      </c>
      <c r="E10" s="244">
        <v>2817.6063745365568</v>
      </c>
      <c r="F10" s="244">
        <v>2607.383530026611</v>
      </c>
      <c r="G10" s="244">
        <v>2475.3620368075949</v>
      </c>
      <c r="H10" s="244">
        <v>2590.9320679297521</v>
      </c>
      <c r="I10" s="244">
        <v>2656.0309288730482</v>
      </c>
      <c r="J10" s="244">
        <v>2694.8493799606822</v>
      </c>
      <c r="K10" s="244">
        <v>2484.9154268405418</v>
      </c>
      <c r="L10" s="244">
        <v>2787.250745801794</v>
      </c>
      <c r="M10" s="244">
        <v>3283.874564859866</v>
      </c>
      <c r="N10" s="244">
        <v>3583.1119882444391</v>
      </c>
      <c r="O10" s="244">
        <v>3553.9331999956721</v>
      </c>
      <c r="P10" s="244">
        <v>3430.053476608588</v>
      </c>
      <c r="Q10" s="244">
        <v>3350.6907844231819</v>
      </c>
      <c r="R10" s="244">
        <v>3382.5860290166379</v>
      </c>
      <c r="S10" s="244">
        <v>3903.71085173038</v>
      </c>
      <c r="T10" s="244">
        <v>3379.116876246022</v>
      </c>
      <c r="U10" s="244">
        <v>3607.9103056381609</v>
      </c>
      <c r="V10" s="244">
        <v>3692.614757983546</v>
      </c>
      <c r="W10" s="244">
        <v>3486.4652416339009</v>
      </c>
      <c r="DA10" s="83" t="s">
        <v>944</v>
      </c>
    </row>
    <row r="11" spans="1:105" ht="12" customHeight="1" x14ac:dyDescent="0.25">
      <c r="A11" s="107" t="s">
        <v>945</v>
      </c>
      <c r="B11" s="285">
        <v>1254.6801916937411</v>
      </c>
      <c r="C11" s="285">
        <v>1114.7823435232481</v>
      </c>
      <c r="D11" s="285">
        <v>1088.2110578060669</v>
      </c>
      <c r="E11" s="285">
        <v>1191.298519626313</v>
      </c>
      <c r="F11" s="285">
        <v>1289.244089371218</v>
      </c>
      <c r="G11" s="285">
        <v>1260.6321917856569</v>
      </c>
      <c r="H11" s="285">
        <v>1412.28463285764</v>
      </c>
      <c r="I11" s="285">
        <v>1358.6715215685231</v>
      </c>
      <c r="J11" s="285">
        <v>1360.0740903244809</v>
      </c>
      <c r="K11" s="285">
        <v>2138.4284372833949</v>
      </c>
      <c r="L11" s="285">
        <v>2425.7245548591682</v>
      </c>
      <c r="M11" s="285">
        <v>1525.4872490624</v>
      </c>
      <c r="N11" s="285">
        <v>794.300642965615</v>
      </c>
      <c r="O11" s="285">
        <v>863.92100211656827</v>
      </c>
      <c r="P11" s="285">
        <v>856.09336228446955</v>
      </c>
      <c r="Q11" s="285">
        <v>1542.891096186612</v>
      </c>
      <c r="R11" s="285">
        <v>1614.0390081311059</v>
      </c>
      <c r="S11" s="285">
        <v>1548.7528115888749</v>
      </c>
      <c r="T11" s="285">
        <v>2603.0303432966161</v>
      </c>
      <c r="U11" s="285">
        <v>2933.5145200442262</v>
      </c>
      <c r="V11" s="285">
        <v>2996.8064418088302</v>
      </c>
      <c r="W11" s="285">
        <v>2830.1046119049579</v>
      </c>
      <c r="DA11" s="94" t="s">
        <v>946</v>
      </c>
    </row>
    <row r="12" spans="1:105" ht="12" customHeight="1" x14ac:dyDescent="0.25">
      <c r="A12" s="49" t="s">
        <v>947</v>
      </c>
      <c r="B12" s="245">
        <v>50.976670465207548</v>
      </c>
      <c r="C12" s="245">
        <v>46.903608845503101</v>
      </c>
      <c r="D12" s="245">
        <v>48.043598247622228</v>
      </c>
      <c r="E12" s="245">
        <v>45.429980553208239</v>
      </c>
      <c r="F12" s="245">
        <v>41.845217119899942</v>
      </c>
      <c r="G12" s="245">
        <v>46.092399733504607</v>
      </c>
      <c r="H12" s="245">
        <v>47.615023043065371</v>
      </c>
      <c r="I12" s="245">
        <v>80.439854091794246</v>
      </c>
      <c r="J12" s="245">
        <v>86.165143445543734</v>
      </c>
      <c r="K12" s="245">
        <v>127.3673183963438</v>
      </c>
      <c r="L12" s="245">
        <v>111.96944065438559</v>
      </c>
      <c r="M12" s="245">
        <v>71.835832217854218</v>
      </c>
      <c r="N12" s="245">
        <v>75.565591416917869</v>
      </c>
      <c r="O12" s="245">
        <v>90.01902086361936</v>
      </c>
      <c r="P12" s="245">
        <v>92.016163791130268</v>
      </c>
      <c r="Q12" s="245">
        <v>81.850041848043304</v>
      </c>
      <c r="R12" s="245">
        <v>79.796524458418176</v>
      </c>
      <c r="S12" s="245">
        <v>74.059586507177556</v>
      </c>
      <c r="T12" s="245">
        <v>141.7710528326231</v>
      </c>
      <c r="U12" s="245">
        <v>103.08624829150889</v>
      </c>
      <c r="V12" s="245">
        <v>115.0466227685846</v>
      </c>
      <c r="W12" s="245">
        <v>106.2017271275387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DA14" s="112"/>
    </row>
    <row r="15" spans="1:105" ht="12" customHeight="1" x14ac:dyDescent="0.25">
      <c r="A15" s="50" t="s">
        <v>943</v>
      </c>
      <c r="B15" s="244">
        <v>3227.4955013613899</v>
      </c>
      <c r="C15" s="244">
        <v>3227.4955013613899</v>
      </c>
      <c r="D15" s="244">
        <v>2931.706257177294</v>
      </c>
      <c r="E15" s="244">
        <v>3227.4955013613899</v>
      </c>
      <c r="F15" s="244">
        <v>2931.706257177294</v>
      </c>
      <c r="G15" s="244">
        <v>2931.706257177294</v>
      </c>
      <c r="H15" s="244">
        <v>2931.706257177294</v>
      </c>
      <c r="I15" s="244">
        <v>2931.706257177294</v>
      </c>
      <c r="J15" s="244">
        <v>2931.706257177294</v>
      </c>
      <c r="K15" s="244">
        <v>2931.706257177294</v>
      </c>
      <c r="L15" s="244">
        <v>3227.4955013613899</v>
      </c>
      <c r="M15" s="244">
        <v>3523.2847455454862</v>
      </c>
      <c r="N15" s="244">
        <v>3819.0739897295821</v>
      </c>
      <c r="O15" s="244">
        <v>3819.0739897295821</v>
      </c>
      <c r="P15" s="244">
        <v>3819.0739897295821</v>
      </c>
      <c r="Q15" s="244">
        <v>3819.0739897295821</v>
      </c>
      <c r="R15" s="244">
        <v>3819.0739897295821</v>
      </c>
      <c r="S15" s="244">
        <v>4114.8632339136784</v>
      </c>
      <c r="T15" s="244">
        <v>4114.8632339136784</v>
      </c>
      <c r="U15" s="244">
        <v>3819.073989729583</v>
      </c>
      <c r="V15" s="244">
        <v>4114.8632339136784</v>
      </c>
      <c r="W15" s="244">
        <v>3819.073989729583</v>
      </c>
      <c r="DA15" s="83" t="s">
        <v>949</v>
      </c>
    </row>
    <row r="16" spans="1:105" ht="12" customHeight="1" x14ac:dyDescent="0.25">
      <c r="A16" s="107" t="s">
        <v>945</v>
      </c>
      <c r="B16" s="285">
        <v>1324.384646787837</v>
      </c>
      <c r="C16" s="285">
        <v>1225.0486711472479</v>
      </c>
      <c r="D16" s="285">
        <v>1225.0486711472479</v>
      </c>
      <c r="E16" s="285">
        <v>1324.384646787837</v>
      </c>
      <c r="F16" s="285">
        <v>1423.7206224284271</v>
      </c>
      <c r="G16" s="285">
        <v>1423.7206224284271</v>
      </c>
      <c r="H16" s="285">
        <v>1523.056598069016</v>
      </c>
      <c r="I16" s="285">
        <v>1523.056598069016</v>
      </c>
      <c r="J16" s="285">
        <v>1523.056598069016</v>
      </c>
      <c r="K16" s="285">
        <v>2317.7444031937298</v>
      </c>
      <c r="L16" s="285">
        <v>2615.7523301154979</v>
      </c>
      <c r="M16" s="285">
        <v>2516.416354474909</v>
      </c>
      <c r="N16" s="285">
        <v>2516.416354474909</v>
      </c>
      <c r="O16" s="285">
        <v>2417.0803788343192</v>
      </c>
      <c r="P16" s="285">
        <v>2317.7444031937298</v>
      </c>
      <c r="Q16" s="285">
        <v>2317.7444031937298</v>
      </c>
      <c r="R16" s="285">
        <v>2218.40842755314</v>
      </c>
      <c r="S16" s="285">
        <v>2119.0724519125511</v>
      </c>
      <c r="T16" s="285">
        <v>2814.4242813966762</v>
      </c>
      <c r="U16" s="285">
        <v>3112.4322083184429</v>
      </c>
      <c r="V16" s="285">
        <v>3211.7681839590332</v>
      </c>
      <c r="W16" s="285">
        <v>3211.7681839590332</v>
      </c>
      <c r="DA16" s="94" t="s">
        <v>950</v>
      </c>
    </row>
    <row r="17" spans="1:105" ht="12" customHeight="1" x14ac:dyDescent="0.25">
      <c r="A17" s="49" t="s">
        <v>947</v>
      </c>
      <c r="B17" s="245">
        <v>56.640744961341717</v>
      </c>
      <c r="C17" s="245">
        <v>50.750543935873878</v>
      </c>
      <c r="D17" s="245">
        <v>50.750543935873878</v>
      </c>
      <c r="E17" s="245">
        <v>50.750543935873878</v>
      </c>
      <c r="F17" s="245">
        <v>50.750543935873878</v>
      </c>
      <c r="G17" s="245">
        <v>50.750543935873878</v>
      </c>
      <c r="H17" s="245">
        <v>50.750543935873878</v>
      </c>
      <c r="I17" s="245">
        <v>86.091750088680897</v>
      </c>
      <c r="J17" s="245">
        <v>91.981951114148728</v>
      </c>
      <c r="K17" s="245">
        <v>139.10355931789141</v>
      </c>
      <c r="L17" s="245">
        <v>139.10355931789141</v>
      </c>
      <c r="M17" s="245">
        <v>133.21335829242361</v>
      </c>
      <c r="N17" s="245">
        <v>133.21335829242361</v>
      </c>
      <c r="O17" s="245">
        <v>127.3231572669558</v>
      </c>
      <c r="P17" s="245">
        <v>127.3231572669558</v>
      </c>
      <c r="Q17" s="245">
        <v>121.4329562414879</v>
      </c>
      <c r="R17" s="245">
        <v>121.4329562414879</v>
      </c>
      <c r="S17" s="245">
        <v>115.5427552160201</v>
      </c>
      <c r="T17" s="245">
        <v>150.8839613688271</v>
      </c>
      <c r="U17" s="245">
        <v>144.9937603433593</v>
      </c>
      <c r="V17" s="245">
        <v>144.9937603433593</v>
      </c>
      <c r="W17" s="245">
        <v>139.1035593178915</v>
      </c>
      <c r="DA17" s="84" t="s">
        <v>951</v>
      </c>
    </row>
    <row r="18" spans="1:105" ht="12" customHeight="1" x14ac:dyDescent="0.25">
      <c r="A18" s="108" t="s">
        <v>452</v>
      </c>
      <c r="B18" s="248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DA18" s="109"/>
    </row>
    <row r="19" spans="1:105" ht="12" customHeight="1" x14ac:dyDescent="0.25">
      <c r="A19" s="51" t="s">
        <v>943</v>
      </c>
      <c r="B19" s="249">
        <v>0</v>
      </c>
      <c r="C19" s="244">
        <v>0</v>
      </c>
      <c r="D19" s="244">
        <v>0</v>
      </c>
      <c r="E19" s="244">
        <v>295.78924418409588</v>
      </c>
      <c r="F19" s="244">
        <v>0</v>
      </c>
      <c r="G19" s="244">
        <v>0</v>
      </c>
      <c r="H19" s="244">
        <v>295.78924418409588</v>
      </c>
      <c r="I19" s="244">
        <v>0</v>
      </c>
      <c r="J19" s="244">
        <v>295.78924418409588</v>
      </c>
      <c r="K19" s="244">
        <v>0</v>
      </c>
      <c r="L19" s="244">
        <v>591.57848836819187</v>
      </c>
      <c r="M19" s="244">
        <v>591.57848836819187</v>
      </c>
      <c r="N19" s="244">
        <v>295.78924418409588</v>
      </c>
      <c r="O19" s="244">
        <v>295.78924418409588</v>
      </c>
      <c r="P19" s="244">
        <v>0</v>
      </c>
      <c r="Q19" s="244">
        <v>295.78924418409588</v>
      </c>
      <c r="R19" s="244">
        <v>0</v>
      </c>
      <c r="S19" s="244">
        <v>591.57848836819187</v>
      </c>
      <c r="T19" s="244">
        <v>0</v>
      </c>
      <c r="U19" s="244">
        <v>0</v>
      </c>
      <c r="V19" s="244">
        <v>295.78924418409588</v>
      </c>
      <c r="W19" s="244">
        <v>0</v>
      </c>
      <c r="DA19" s="83" t="s">
        <v>952</v>
      </c>
    </row>
    <row r="20" spans="1:105" ht="12" customHeight="1" x14ac:dyDescent="0.25">
      <c r="A20" s="99" t="s">
        <v>945</v>
      </c>
      <c r="B20" s="286">
        <v>0</v>
      </c>
      <c r="C20" s="285">
        <v>0</v>
      </c>
      <c r="D20" s="285">
        <v>99.335975640589268</v>
      </c>
      <c r="E20" s="285">
        <v>99.335975640589268</v>
      </c>
      <c r="F20" s="285">
        <v>198.67195128117851</v>
      </c>
      <c r="G20" s="285">
        <v>99.335975640589268</v>
      </c>
      <c r="H20" s="285">
        <v>99.335975640589268</v>
      </c>
      <c r="I20" s="285">
        <v>99.335975640589268</v>
      </c>
      <c r="J20" s="285">
        <v>99.335975640589268</v>
      </c>
      <c r="K20" s="285">
        <v>794.68780512471415</v>
      </c>
      <c r="L20" s="285">
        <v>397.34390256235707</v>
      </c>
      <c r="M20" s="285">
        <v>0</v>
      </c>
      <c r="N20" s="285">
        <v>0</v>
      </c>
      <c r="O20" s="285">
        <v>0</v>
      </c>
      <c r="P20" s="285">
        <v>0</v>
      </c>
      <c r="Q20" s="285">
        <v>0</v>
      </c>
      <c r="R20" s="285">
        <v>0</v>
      </c>
      <c r="S20" s="285">
        <v>0</v>
      </c>
      <c r="T20" s="285">
        <v>695.35182948412489</v>
      </c>
      <c r="U20" s="285">
        <v>397.34390256235707</v>
      </c>
      <c r="V20" s="285">
        <v>198.67195128117851</v>
      </c>
      <c r="W20" s="285">
        <v>0</v>
      </c>
      <c r="DA20" s="94" t="s">
        <v>953</v>
      </c>
    </row>
    <row r="21" spans="1:105" ht="12" customHeight="1" x14ac:dyDescent="0.25">
      <c r="A21" s="52" t="s">
        <v>947</v>
      </c>
      <c r="B21" s="250">
        <v>0</v>
      </c>
      <c r="C21" s="245">
        <v>0</v>
      </c>
      <c r="D21" s="245">
        <v>0</v>
      </c>
      <c r="E21" s="245">
        <v>5.8902010254678379</v>
      </c>
      <c r="F21" s="245">
        <v>0</v>
      </c>
      <c r="G21" s="245">
        <v>5.8902010254678379</v>
      </c>
      <c r="H21" s="245">
        <v>0</v>
      </c>
      <c r="I21" s="245">
        <v>41.231407178274857</v>
      </c>
      <c r="J21" s="245">
        <v>5.8902010254678379</v>
      </c>
      <c r="K21" s="245">
        <v>53.011809229210542</v>
      </c>
      <c r="L21" s="245">
        <v>0</v>
      </c>
      <c r="M21" s="245">
        <v>0</v>
      </c>
      <c r="N21" s="245">
        <v>0</v>
      </c>
      <c r="O21" s="245">
        <v>0</v>
      </c>
      <c r="P21" s="245">
        <v>0</v>
      </c>
      <c r="Q21" s="245">
        <v>0</v>
      </c>
      <c r="R21" s="245">
        <v>0</v>
      </c>
      <c r="S21" s="245">
        <v>0</v>
      </c>
      <c r="T21" s="245">
        <v>35.341206152807032</v>
      </c>
      <c r="U21" s="245">
        <v>0</v>
      </c>
      <c r="V21" s="245">
        <v>0</v>
      </c>
      <c r="W21" s="245">
        <v>0</v>
      </c>
      <c r="DA21" s="84" t="s">
        <v>954</v>
      </c>
    </row>
    <row r="22" spans="1:105" ht="12" customHeight="1" x14ac:dyDescent="0.25">
      <c r="A22" s="108" t="s">
        <v>457</v>
      </c>
      <c r="B22" s="248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DA22" s="109"/>
    </row>
    <row r="23" spans="1:105" ht="12" customHeight="1" x14ac:dyDescent="0.25">
      <c r="A23" s="51" t="s">
        <v>943</v>
      </c>
      <c r="B23" s="249"/>
      <c r="C23" s="244">
        <f t="shared" ref="C23:W23" si="2">B15+C19-C15</f>
        <v>0</v>
      </c>
      <c r="D23" s="244">
        <f t="shared" si="2"/>
        <v>295.78924418409588</v>
      </c>
      <c r="E23" s="244">
        <f t="shared" si="2"/>
        <v>0</v>
      </c>
      <c r="F23" s="244">
        <f t="shared" si="2"/>
        <v>295.78924418409588</v>
      </c>
      <c r="G23" s="244">
        <f t="shared" si="2"/>
        <v>0</v>
      </c>
      <c r="H23" s="244">
        <f t="shared" si="2"/>
        <v>295.78924418409588</v>
      </c>
      <c r="I23" s="244">
        <f t="shared" si="2"/>
        <v>0</v>
      </c>
      <c r="J23" s="244">
        <f t="shared" si="2"/>
        <v>295.78924418409588</v>
      </c>
      <c r="K23" s="244">
        <f t="shared" si="2"/>
        <v>0</v>
      </c>
      <c r="L23" s="244">
        <f t="shared" si="2"/>
        <v>295.78924418409588</v>
      </c>
      <c r="M23" s="244">
        <f t="shared" si="2"/>
        <v>295.78924418409542</v>
      </c>
      <c r="N23" s="244">
        <f t="shared" si="2"/>
        <v>0</v>
      </c>
      <c r="O23" s="244">
        <f t="shared" si="2"/>
        <v>295.78924418409633</v>
      </c>
      <c r="P23" s="244">
        <f t="shared" si="2"/>
        <v>0</v>
      </c>
      <c r="Q23" s="244">
        <f t="shared" si="2"/>
        <v>295.78924418409633</v>
      </c>
      <c r="R23" s="244">
        <f t="shared" si="2"/>
        <v>0</v>
      </c>
      <c r="S23" s="244">
        <f t="shared" si="2"/>
        <v>295.78924418409588</v>
      </c>
      <c r="T23" s="244">
        <f t="shared" si="2"/>
        <v>0</v>
      </c>
      <c r="U23" s="244">
        <f t="shared" si="2"/>
        <v>295.78924418409542</v>
      </c>
      <c r="V23" s="244">
        <f t="shared" si="2"/>
        <v>0</v>
      </c>
      <c r="W23" s="244">
        <f t="shared" si="2"/>
        <v>295.78924418409542</v>
      </c>
      <c r="DA23" s="83"/>
    </row>
    <row r="24" spans="1:105" ht="12" customHeight="1" x14ac:dyDescent="0.25">
      <c r="A24" s="99" t="s">
        <v>945</v>
      </c>
      <c r="B24" s="286"/>
      <c r="C24" s="285">
        <f t="shared" ref="C24:W24" si="3">B16+C20-C16</f>
        <v>99.33597564058914</v>
      </c>
      <c r="D24" s="285">
        <f t="shared" si="3"/>
        <v>99.335975640589368</v>
      </c>
      <c r="E24" s="285">
        <f t="shared" si="3"/>
        <v>0</v>
      </c>
      <c r="F24" s="285">
        <f t="shared" si="3"/>
        <v>99.335975640588458</v>
      </c>
      <c r="G24" s="285">
        <f t="shared" si="3"/>
        <v>99.335975640589368</v>
      </c>
      <c r="H24" s="285">
        <f t="shared" si="3"/>
        <v>0</v>
      </c>
      <c r="I24" s="285">
        <f t="shared" si="3"/>
        <v>99.335975640589368</v>
      </c>
      <c r="J24" s="285">
        <f t="shared" si="3"/>
        <v>99.335975640589368</v>
      </c>
      <c r="K24" s="285">
        <f t="shared" si="3"/>
        <v>0</v>
      </c>
      <c r="L24" s="285">
        <f t="shared" si="3"/>
        <v>99.335975640588913</v>
      </c>
      <c r="M24" s="285">
        <f t="shared" si="3"/>
        <v>99.335975640588913</v>
      </c>
      <c r="N24" s="285">
        <f t="shared" si="3"/>
        <v>0</v>
      </c>
      <c r="O24" s="285">
        <f t="shared" si="3"/>
        <v>99.335975640589822</v>
      </c>
      <c r="P24" s="285">
        <f t="shared" si="3"/>
        <v>99.335975640589368</v>
      </c>
      <c r="Q24" s="285">
        <f t="shared" si="3"/>
        <v>0</v>
      </c>
      <c r="R24" s="285">
        <f t="shared" si="3"/>
        <v>99.335975640589822</v>
      </c>
      <c r="S24" s="285">
        <f t="shared" si="3"/>
        <v>99.335975640588913</v>
      </c>
      <c r="T24" s="285">
        <f t="shared" si="3"/>
        <v>0</v>
      </c>
      <c r="U24" s="285">
        <f t="shared" si="3"/>
        <v>99.335975640590277</v>
      </c>
      <c r="V24" s="285">
        <f t="shared" si="3"/>
        <v>99.335975640588003</v>
      </c>
      <c r="W24" s="285">
        <f t="shared" si="3"/>
        <v>0</v>
      </c>
      <c r="DA24" s="94"/>
    </row>
    <row r="25" spans="1:105" ht="12" customHeight="1" x14ac:dyDescent="0.25">
      <c r="A25" s="52" t="s">
        <v>947</v>
      </c>
      <c r="B25" s="250"/>
      <c r="C25" s="245">
        <f t="shared" ref="C25:W25" si="4">B17+C21-C17</f>
        <v>5.8902010254678387</v>
      </c>
      <c r="D25" s="245">
        <f t="shared" si="4"/>
        <v>0</v>
      </c>
      <c r="E25" s="245">
        <f t="shared" si="4"/>
        <v>5.8902010254678387</v>
      </c>
      <c r="F25" s="245">
        <f t="shared" si="4"/>
        <v>0</v>
      </c>
      <c r="G25" s="245">
        <f t="shared" si="4"/>
        <v>5.8902010254678387</v>
      </c>
      <c r="H25" s="245">
        <f t="shared" si="4"/>
        <v>0</v>
      </c>
      <c r="I25" s="245">
        <f t="shared" si="4"/>
        <v>5.8902010254678316</v>
      </c>
      <c r="J25" s="245">
        <f t="shared" si="4"/>
        <v>0</v>
      </c>
      <c r="K25" s="245">
        <f t="shared" si="4"/>
        <v>5.8902010254678601</v>
      </c>
      <c r="L25" s="245">
        <f t="shared" si="4"/>
        <v>0</v>
      </c>
      <c r="M25" s="245">
        <f t="shared" si="4"/>
        <v>5.8902010254678032</v>
      </c>
      <c r="N25" s="245">
        <f t="shared" si="4"/>
        <v>0</v>
      </c>
      <c r="O25" s="245">
        <f t="shared" si="4"/>
        <v>5.8902010254678032</v>
      </c>
      <c r="P25" s="245">
        <f t="shared" si="4"/>
        <v>0</v>
      </c>
      <c r="Q25" s="245">
        <f t="shared" si="4"/>
        <v>5.8902010254679027</v>
      </c>
      <c r="R25" s="245">
        <f t="shared" si="4"/>
        <v>0</v>
      </c>
      <c r="S25" s="245">
        <f t="shared" si="4"/>
        <v>5.8902010254678032</v>
      </c>
      <c r="T25" s="245">
        <f t="shared" si="4"/>
        <v>0</v>
      </c>
      <c r="U25" s="245">
        <f t="shared" si="4"/>
        <v>5.8902010254678032</v>
      </c>
      <c r="V25" s="245">
        <f t="shared" si="4"/>
        <v>0</v>
      </c>
      <c r="W25" s="245">
        <f t="shared" si="4"/>
        <v>5.8902010254678032</v>
      </c>
      <c r="DA25" s="84"/>
    </row>
    <row r="26" spans="1:105" ht="12" customHeight="1" x14ac:dyDescent="0.25">
      <c r="A26" s="30" t="s">
        <v>458</v>
      </c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DA26" s="112"/>
    </row>
    <row r="27" spans="1:105" ht="12" customHeight="1" x14ac:dyDescent="0.25">
      <c r="A27" s="50" t="s">
        <v>943</v>
      </c>
      <c r="B27" s="244">
        <f t="shared" ref="B27:W27" si="5">B15-B10</f>
        <v>322.74955013613908</v>
      </c>
      <c r="C27" s="244">
        <f t="shared" si="5"/>
        <v>433.65953859787169</v>
      </c>
      <c r="D27" s="244">
        <f t="shared" si="5"/>
        <v>230.78945092806816</v>
      </c>
      <c r="E27" s="244">
        <f t="shared" si="5"/>
        <v>409.88912682483306</v>
      </c>
      <c r="F27" s="244">
        <f t="shared" si="5"/>
        <v>324.32272715068302</v>
      </c>
      <c r="G27" s="244">
        <f t="shared" si="5"/>
        <v>456.34422036969909</v>
      </c>
      <c r="H27" s="244">
        <f t="shared" si="5"/>
        <v>340.77418924754193</v>
      </c>
      <c r="I27" s="244">
        <f t="shared" si="5"/>
        <v>275.6753283042458</v>
      </c>
      <c r="J27" s="244">
        <f t="shared" si="5"/>
        <v>236.85687721661179</v>
      </c>
      <c r="K27" s="244">
        <f t="shared" si="5"/>
        <v>446.79083033675215</v>
      </c>
      <c r="L27" s="244">
        <f t="shared" si="5"/>
        <v>440.24475555959589</v>
      </c>
      <c r="M27" s="244">
        <f t="shared" si="5"/>
        <v>239.41018068562016</v>
      </c>
      <c r="N27" s="244">
        <f t="shared" si="5"/>
        <v>235.96200148514299</v>
      </c>
      <c r="O27" s="244">
        <f t="shared" si="5"/>
        <v>265.14078973390997</v>
      </c>
      <c r="P27" s="244">
        <f t="shared" si="5"/>
        <v>389.02051312099411</v>
      </c>
      <c r="Q27" s="244">
        <f t="shared" si="5"/>
        <v>468.38320530640021</v>
      </c>
      <c r="R27" s="244">
        <f t="shared" si="5"/>
        <v>436.48796071294419</v>
      </c>
      <c r="S27" s="244">
        <f t="shared" si="5"/>
        <v>211.15238218329841</v>
      </c>
      <c r="T27" s="244">
        <f t="shared" si="5"/>
        <v>735.74635766765641</v>
      </c>
      <c r="U27" s="244">
        <f t="shared" si="5"/>
        <v>211.16368409142206</v>
      </c>
      <c r="V27" s="244">
        <f t="shared" si="5"/>
        <v>422.24847593013237</v>
      </c>
      <c r="W27" s="244">
        <f t="shared" si="5"/>
        <v>332.60874809568213</v>
      </c>
      <c r="DA27" s="83"/>
    </row>
    <row r="28" spans="1:105" ht="12" customHeight="1" x14ac:dyDescent="0.25">
      <c r="A28" s="107" t="s">
        <v>945</v>
      </c>
      <c r="B28" s="285">
        <f t="shared" ref="B28:W28" si="6">B16-B11</f>
        <v>69.70445509409592</v>
      </c>
      <c r="C28" s="285">
        <f t="shared" si="6"/>
        <v>110.26632762399981</v>
      </c>
      <c r="D28" s="285">
        <f t="shared" si="6"/>
        <v>136.83761334118094</v>
      </c>
      <c r="E28" s="285">
        <f t="shared" si="6"/>
        <v>133.08612716152402</v>
      </c>
      <c r="F28" s="285">
        <f t="shared" si="6"/>
        <v>134.47653305720905</v>
      </c>
      <c r="G28" s="285">
        <f t="shared" si="6"/>
        <v>163.08843064277016</v>
      </c>
      <c r="H28" s="285">
        <f t="shared" si="6"/>
        <v>110.77196521137603</v>
      </c>
      <c r="I28" s="285">
        <f t="shared" si="6"/>
        <v>164.38507650049291</v>
      </c>
      <c r="J28" s="285">
        <f t="shared" si="6"/>
        <v>162.98250774453504</v>
      </c>
      <c r="K28" s="285">
        <f t="shared" si="6"/>
        <v>179.31596591033485</v>
      </c>
      <c r="L28" s="285">
        <f t="shared" si="6"/>
        <v>190.02777525632973</v>
      </c>
      <c r="M28" s="285">
        <f t="shared" si="6"/>
        <v>990.92910541250899</v>
      </c>
      <c r="N28" s="285">
        <f t="shared" si="6"/>
        <v>1722.115711509294</v>
      </c>
      <c r="O28" s="285">
        <f t="shared" si="6"/>
        <v>1553.159376717751</v>
      </c>
      <c r="P28" s="285">
        <f t="shared" si="6"/>
        <v>1461.6510409092602</v>
      </c>
      <c r="Q28" s="285">
        <f t="shared" si="6"/>
        <v>774.85330700711779</v>
      </c>
      <c r="R28" s="285">
        <f t="shared" si="6"/>
        <v>604.36941942203407</v>
      </c>
      <c r="S28" s="285">
        <f t="shared" si="6"/>
        <v>570.31964032367614</v>
      </c>
      <c r="T28" s="285">
        <f t="shared" si="6"/>
        <v>211.39393810006004</v>
      </c>
      <c r="U28" s="285">
        <f t="shared" si="6"/>
        <v>178.91768827421674</v>
      </c>
      <c r="V28" s="285">
        <f t="shared" si="6"/>
        <v>214.96174215020301</v>
      </c>
      <c r="W28" s="285">
        <f t="shared" si="6"/>
        <v>381.6635720540753</v>
      </c>
      <c r="DA28" s="94"/>
    </row>
    <row r="29" spans="1:105" ht="12" customHeight="1" x14ac:dyDescent="0.25">
      <c r="A29" s="49" t="s">
        <v>947</v>
      </c>
      <c r="B29" s="245">
        <f t="shared" ref="B29:W29" si="7">B17-B12</f>
        <v>5.6640744961341696</v>
      </c>
      <c r="C29" s="245">
        <f t="shared" si="7"/>
        <v>3.8469350903707777</v>
      </c>
      <c r="D29" s="245">
        <f t="shared" si="7"/>
        <v>2.7069456882516505</v>
      </c>
      <c r="E29" s="245">
        <f t="shared" si="7"/>
        <v>5.3205633826656396</v>
      </c>
      <c r="F29" s="245">
        <f t="shared" si="7"/>
        <v>8.905326815973936</v>
      </c>
      <c r="G29" s="245">
        <f t="shared" si="7"/>
        <v>4.6581442023692716</v>
      </c>
      <c r="H29" s="245">
        <f t="shared" si="7"/>
        <v>3.1355208928085077</v>
      </c>
      <c r="I29" s="245">
        <f t="shared" si="7"/>
        <v>5.6518959968866511</v>
      </c>
      <c r="J29" s="245">
        <f t="shared" si="7"/>
        <v>5.8168076686049943</v>
      </c>
      <c r="K29" s="245">
        <f t="shared" si="7"/>
        <v>11.736240921547605</v>
      </c>
      <c r="L29" s="245">
        <f t="shared" si="7"/>
        <v>27.134118663505816</v>
      </c>
      <c r="M29" s="245">
        <f t="shared" si="7"/>
        <v>61.377526074569388</v>
      </c>
      <c r="N29" s="245">
        <f t="shared" si="7"/>
        <v>57.647766875505738</v>
      </c>
      <c r="O29" s="245">
        <f t="shared" si="7"/>
        <v>37.304136403336443</v>
      </c>
      <c r="P29" s="245">
        <f t="shared" si="7"/>
        <v>35.306993475825536</v>
      </c>
      <c r="Q29" s="245">
        <f t="shared" si="7"/>
        <v>39.582914393444597</v>
      </c>
      <c r="R29" s="245">
        <f t="shared" si="7"/>
        <v>41.636431783069725</v>
      </c>
      <c r="S29" s="245">
        <f t="shared" si="7"/>
        <v>41.483168708842541</v>
      </c>
      <c r="T29" s="245">
        <f t="shared" si="7"/>
        <v>9.112908536204003</v>
      </c>
      <c r="U29" s="245">
        <f t="shared" si="7"/>
        <v>41.907512051850404</v>
      </c>
      <c r="V29" s="245">
        <f t="shared" si="7"/>
        <v>29.9471375747747</v>
      </c>
      <c r="W29" s="245">
        <f t="shared" si="7"/>
        <v>32.901832190352792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3">
        <v>3834.811779879622</v>
      </c>
      <c r="C32" s="213">
        <v>3540.5392089423899</v>
      </c>
      <c r="D32" s="213">
        <v>3406.2641444539991</v>
      </c>
      <c r="E32" s="213">
        <v>3458.1196044711951</v>
      </c>
      <c r="F32" s="213">
        <v>2905.9353396388651</v>
      </c>
      <c r="G32" s="213">
        <v>2756.8736027515042</v>
      </c>
      <c r="H32" s="213">
        <v>2866.362166809974</v>
      </c>
      <c r="I32" s="213">
        <v>2874.6100601891649</v>
      </c>
      <c r="J32" s="213">
        <v>2689.532588134135</v>
      </c>
      <c r="K32" s="213">
        <v>2743.2149613069641</v>
      </c>
      <c r="L32" s="213">
        <v>2740.5128976784181</v>
      </c>
      <c r="M32" s="213">
        <v>2726.7286328460868</v>
      </c>
      <c r="N32" s="213">
        <v>2690.0581255374041</v>
      </c>
      <c r="O32" s="213">
        <v>2789.4996560619088</v>
      </c>
      <c r="P32" s="213">
        <v>2671.5521926053302</v>
      </c>
      <c r="Q32" s="213">
        <v>2545.7926913155629</v>
      </c>
      <c r="R32" s="213">
        <v>2521.0532244196052</v>
      </c>
      <c r="S32" s="213">
        <v>2764.8689595872738</v>
      </c>
      <c r="T32" s="213">
        <v>2924.5545141874459</v>
      </c>
      <c r="U32" s="213">
        <v>3141.7538263112642</v>
      </c>
      <c r="V32" s="213">
        <v>3148.8209802235601</v>
      </c>
      <c r="W32" s="213">
        <v>3189.428546861564</v>
      </c>
      <c r="DA32" s="109" t="s">
        <v>955</v>
      </c>
    </row>
    <row r="33" spans="1:105" ht="12" customHeight="1" x14ac:dyDescent="0.25">
      <c r="A33" s="24" t="s">
        <v>30</v>
      </c>
      <c r="B33" s="216">
        <v>1232.7910576096299</v>
      </c>
      <c r="C33" s="216">
        <v>1195.624247635425</v>
      </c>
      <c r="D33" s="216">
        <v>1125.9712811693901</v>
      </c>
      <c r="E33" s="216">
        <v>703.91590713671542</v>
      </c>
      <c r="F33" s="216">
        <v>680.35743766122096</v>
      </c>
      <c r="G33" s="216">
        <v>688.17669819432501</v>
      </c>
      <c r="H33" s="216">
        <v>676.27188306104892</v>
      </c>
      <c r="I33" s="216">
        <v>685.68288907996543</v>
      </c>
      <c r="J33" s="216">
        <v>1073.365090283748</v>
      </c>
      <c r="K33" s="216">
        <v>1023.77532244196</v>
      </c>
      <c r="L33" s="216">
        <v>1148.734049871023</v>
      </c>
      <c r="M33" s="216">
        <v>1169.4821152192601</v>
      </c>
      <c r="N33" s="216">
        <v>1190.815219260533</v>
      </c>
      <c r="O33" s="216">
        <v>1200.2621668099739</v>
      </c>
      <c r="P33" s="216">
        <v>1180.9221840068781</v>
      </c>
      <c r="Q33" s="216">
        <v>1092.4582975064491</v>
      </c>
      <c r="R33" s="216">
        <v>1139.2221840068789</v>
      </c>
      <c r="S33" s="216">
        <v>1208.228116938951</v>
      </c>
      <c r="T33" s="216">
        <v>1215.3976784178849</v>
      </c>
      <c r="U33" s="216">
        <v>1204.306706792777</v>
      </c>
      <c r="V33" s="216">
        <v>1112.269647463457</v>
      </c>
      <c r="W33" s="216">
        <v>1147.8619948409289</v>
      </c>
      <c r="DA33" s="85" t="s">
        <v>956</v>
      </c>
    </row>
    <row r="34" spans="1:105" ht="12" customHeight="1" x14ac:dyDescent="0.25">
      <c r="A34" s="14" t="s">
        <v>31</v>
      </c>
      <c r="B34" s="207">
        <f t="shared" ref="B34:W34" si="8">B35+B36+B37+B38+B39</f>
        <v>919.17695614789329</v>
      </c>
      <c r="C34" s="207">
        <f t="shared" si="8"/>
        <v>794.76689595872733</v>
      </c>
      <c r="D34" s="207">
        <f t="shared" si="8"/>
        <v>789.12536543422175</v>
      </c>
      <c r="E34" s="207">
        <f t="shared" si="8"/>
        <v>801.6742906276869</v>
      </c>
      <c r="F34" s="207">
        <f t="shared" si="8"/>
        <v>804.65503009458291</v>
      </c>
      <c r="G34" s="207">
        <f t="shared" si="8"/>
        <v>621.20240756663804</v>
      </c>
      <c r="H34" s="207">
        <f t="shared" si="8"/>
        <v>700.72846087704215</v>
      </c>
      <c r="I34" s="207">
        <f t="shared" si="8"/>
        <v>711.9901117798795</v>
      </c>
      <c r="J34" s="207">
        <f t="shared" si="8"/>
        <v>561.30937231298367</v>
      </c>
      <c r="K34" s="207">
        <f t="shared" si="8"/>
        <v>638.69303525365433</v>
      </c>
      <c r="L34" s="207">
        <f t="shared" si="8"/>
        <v>528.19810834049872</v>
      </c>
      <c r="M34" s="207">
        <f t="shared" si="8"/>
        <v>401.64797936371446</v>
      </c>
      <c r="N34" s="207">
        <f t="shared" si="8"/>
        <v>329.10816852966468</v>
      </c>
      <c r="O34" s="207">
        <f t="shared" si="8"/>
        <v>398.27308684436804</v>
      </c>
      <c r="P34" s="207">
        <f t="shared" si="8"/>
        <v>317.71513327601025</v>
      </c>
      <c r="Q34" s="207">
        <f t="shared" si="8"/>
        <v>246.44127257093717</v>
      </c>
      <c r="R34" s="207">
        <f t="shared" si="8"/>
        <v>243.62287188306104</v>
      </c>
      <c r="S34" s="207">
        <f t="shared" si="8"/>
        <v>312.86182287188308</v>
      </c>
      <c r="T34" s="207">
        <f t="shared" si="8"/>
        <v>304.10928632846083</v>
      </c>
      <c r="U34" s="207">
        <f t="shared" si="8"/>
        <v>439.76079105760959</v>
      </c>
      <c r="V34" s="207">
        <f t="shared" si="8"/>
        <v>468.96113499570072</v>
      </c>
      <c r="W34" s="207">
        <f t="shared" si="8"/>
        <v>491.67962166809963</v>
      </c>
      <c r="DA34" s="71"/>
    </row>
    <row r="35" spans="1:105" ht="12" customHeight="1" x14ac:dyDescent="0.25">
      <c r="A35" s="18" t="s">
        <v>32</v>
      </c>
      <c r="B35" s="207">
        <v>556.85726569217536</v>
      </c>
      <c r="C35" s="207">
        <v>490.64918314703351</v>
      </c>
      <c r="D35" s="207">
        <v>495.37833190025788</v>
      </c>
      <c r="E35" s="207">
        <v>521.38865004299225</v>
      </c>
      <c r="F35" s="207">
        <v>535.57609630266552</v>
      </c>
      <c r="G35" s="207">
        <v>436.26397248495272</v>
      </c>
      <c r="H35" s="207">
        <v>509.5657781599312</v>
      </c>
      <c r="I35" s="207">
        <v>536.7583834909716</v>
      </c>
      <c r="J35" s="207">
        <v>457.54514187446262</v>
      </c>
      <c r="K35" s="207">
        <v>498.92519346517622</v>
      </c>
      <c r="L35" s="207">
        <v>410.2536543422184</v>
      </c>
      <c r="M35" s="207">
        <v>293.20722269991398</v>
      </c>
      <c r="N35" s="207">
        <v>231.72828890799661</v>
      </c>
      <c r="O35" s="207">
        <v>286.11349957007741</v>
      </c>
      <c r="P35" s="207">
        <v>245.91573516766979</v>
      </c>
      <c r="Q35" s="207">
        <v>184.43680137575231</v>
      </c>
      <c r="R35" s="207">
        <v>191.530524505589</v>
      </c>
      <c r="S35" s="207">
        <v>255.4957867583835</v>
      </c>
      <c r="T35" s="207">
        <v>247.61943250214961</v>
      </c>
      <c r="U35" s="207">
        <v>377.4747205503009</v>
      </c>
      <c r="V35" s="207">
        <v>413.15030094582971</v>
      </c>
      <c r="W35" s="207">
        <v>469.51341358555447</v>
      </c>
      <c r="DA35" s="71" t="s">
        <v>957</v>
      </c>
    </row>
    <row r="36" spans="1:105" ht="12" customHeight="1" x14ac:dyDescent="0.25">
      <c r="A36" s="18" t="s">
        <v>33</v>
      </c>
      <c r="B36" s="207">
        <v>0</v>
      </c>
      <c r="C36" s="207">
        <v>0</v>
      </c>
      <c r="D36" s="207">
        <v>0</v>
      </c>
      <c r="E36" s="207">
        <v>0</v>
      </c>
      <c r="F36" s="207">
        <v>0</v>
      </c>
      <c r="G36" s="207">
        <v>0</v>
      </c>
      <c r="H36" s="207">
        <v>0</v>
      </c>
      <c r="I36" s="207">
        <v>0</v>
      </c>
      <c r="J36" s="207">
        <v>0</v>
      </c>
      <c r="K36" s="207">
        <v>2.1974204643164228</v>
      </c>
      <c r="L36" s="207">
        <v>3.2960447119518479</v>
      </c>
      <c r="M36" s="207">
        <v>3.2960447119518479</v>
      </c>
      <c r="N36" s="207">
        <v>3.2960447119518479</v>
      </c>
      <c r="O36" s="207">
        <v>4.3947549441100593</v>
      </c>
      <c r="P36" s="207">
        <v>3.2960447119518479</v>
      </c>
      <c r="Q36" s="207">
        <v>5.4934651762682716</v>
      </c>
      <c r="R36" s="207">
        <v>6.592175408426483</v>
      </c>
      <c r="S36" s="207">
        <v>7.1711951848667228</v>
      </c>
      <c r="T36" s="207">
        <v>7.332674118658641</v>
      </c>
      <c r="U36" s="207">
        <v>8.0566638005159064</v>
      </c>
      <c r="V36" s="207">
        <v>6.4855546001719686</v>
      </c>
      <c r="W36" s="207">
        <v>7.865520206362854</v>
      </c>
      <c r="DA36" s="71" t="s">
        <v>958</v>
      </c>
    </row>
    <row r="37" spans="1:105" ht="12" customHeight="1" x14ac:dyDescent="0.25">
      <c r="A37" s="18" t="s">
        <v>69</v>
      </c>
      <c r="B37" s="207">
        <v>24.648925193465171</v>
      </c>
      <c r="C37" s="207">
        <v>114.0011177987962</v>
      </c>
      <c r="D37" s="207">
        <v>101.676698194325</v>
      </c>
      <c r="E37" s="207">
        <v>103.7307824591573</v>
      </c>
      <c r="F37" s="207">
        <v>93.460361134995694</v>
      </c>
      <c r="G37" s="207">
        <v>90.379277730008596</v>
      </c>
      <c r="H37" s="207">
        <v>97.568529664660346</v>
      </c>
      <c r="I37" s="207">
        <v>89.35227858985381</v>
      </c>
      <c r="J37" s="207">
        <v>88.325193465176255</v>
      </c>
      <c r="K37" s="207">
        <v>109.6254514187446</v>
      </c>
      <c r="L37" s="207">
        <v>100.3176268271711</v>
      </c>
      <c r="M37" s="207">
        <v>86.87300085984522</v>
      </c>
      <c r="N37" s="207">
        <v>79.633619948409276</v>
      </c>
      <c r="O37" s="207">
        <v>96.180825451418741</v>
      </c>
      <c r="P37" s="207">
        <v>58.949527085124672</v>
      </c>
      <c r="Q37" s="207">
        <v>43.135597592433363</v>
      </c>
      <c r="R37" s="207">
        <v>35.946345657781599</v>
      </c>
      <c r="S37" s="207">
        <v>41.658727429062758</v>
      </c>
      <c r="T37" s="207">
        <v>40.939724849527082</v>
      </c>
      <c r="U37" s="207">
        <v>47.202665520206359</v>
      </c>
      <c r="V37" s="207">
        <v>44.351590713671527</v>
      </c>
      <c r="W37" s="207">
        <v>8.0909716251074801</v>
      </c>
      <c r="DA37" s="71" t="s">
        <v>959</v>
      </c>
    </row>
    <row r="38" spans="1:105" ht="12" customHeight="1" x14ac:dyDescent="0.25">
      <c r="A38" s="18" t="s">
        <v>70</v>
      </c>
      <c r="B38" s="207">
        <v>326.14883920894238</v>
      </c>
      <c r="C38" s="207">
        <v>177.54849527085119</v>
      </c>
      <c r="D38" s="207">
        <v>184.30300945829751</v>
      </c>
      <c r="E38" s="207">
        <v>170.79389509888219</v>
      </c>
      <c r="F38" s="207">
        <v>175.61857265692171</v>
      </c>
      <c r="G38" s="207">
        <v>93.598968185726562</v>
      </c>
      <c r="H38" s="207">
        <v>92.633963886500425</v>
      </c>
      <c r="I38" s="207">
        <v>85.879449699054163</v>
      </c>
      <c r="J38" s="207">
        <v>15.4390369733448</v>
      </c>
      <c r="K38" s="207">
        <v>25.79535683576956</v>
      </c>
      <c r="L38" s="207">
        <v>14.33078245915735</v>
      </c>
      <c r="M38" s="207">
        <v>17.19690455717971</v>
      </c>
      <c r="N38" s="207">
        <v>13.375408426483229</v>
      </c>
      <c r="O38" s="207">
        <v>10.50920034393809</v>
      </c>
      <c r="P38" s="207">
        <v>9.5538263112639719</v>
      </c>
      <c r="Q38" s="207">
        <v>13.375408426483229</v>
      </c>
      <c r="R38" s="207">
        <v>9.5538263112639719</v>
      </c>
      <c r="S38" s="207">
        <v>8.3156491831470323</v>
      </c>
      <c r="T38" s="207">
        <v>7.9229578675838352</v>
      </c>
      <c r="U38" s="207">
        <v>6.7447119518486671</v>
      </c>
      <c r="V38" s="207">
        <v>4.8791917454858122</v>
      </c>
      <c r="W38" s="207">
        <v>6.128288907996561</v>
      </c>
      <c r="DA38" s="71" t="s">
        <v>960</v>
      </c>
    </row>
    <row r="39" spans="1:105" ht="12" customHeight="1" x14ac:dyDescent="0.25">
      <c r="A39" s="18" t="s">
        <v>34</v>
      </c>
      <c r="B39" s="207">
        <v>11.5219260533104</v>
      </c>
      <c r="C39" s="207">
        <v>12.56809974204643</v>
      </c>
      <c r="D39" s="207">
        <v>7.7673258813413577</v>
      </c>
      <c r="E39" s="207">
        <v>5.7609630266552019</v>
      </c>
      <c r="F39" s="207">
        <v>0</v>
      </c>
      <c r="G39" s="207">
        <v>0.96018916595012893</v>
      </c>
      <c r="H39" s="207">
        <v>0.96018916595012893</v>
      </c>
      <c r="I39" s="207">
        <v>0</v>
      </c>
      <c r="J39" s="207">
        <v>0</v>
      </c>
      <c r="K39" s="207">
        <v>2.1496130696474629</v>
      </c>
      <c r="L39" s="207">
        <v>0</v>
      </c>
      <c r="M39" s="207">
        <v>1.0748065348237319</v>
      </c>
      <c r="N39" s="207">
        <v>1.0748065348237319</v>
      </c>
      <c r="O39" s="207">
        <v>1.0748065348237319</v>
      </c>
      <c r="P39" s="207">
        <v>0</v>
      </c>
      <c r="Q39" s="207">
        <v>0</v>
      </c>
      <c r="R39" s="207">
        <v>0</v>
      </c>
      <c r="S39" s="207">
        <v>0.22046431642304379</v>
      </c>
      <c r="T39" s="207">
        <v>0.29449699054170242</v>
      </c>
      <c r="U39" s="207">
        <v>0.28202923473774721</v>
      </c>
      <c r="V39" s="207">
        <v>9.4496990541702491E-2</v>
      </c>
      <c r="W39" s="207">
        <v>8.1427343078245923E-2</v>
      </c>
      <c r="DA39" s="71" t="s">
        <v>961</v>
      </c>
    </row>
    <row r="40" spans="1:105" ht="12" customHeight="1" x14ac:dyDescent="0.25">
      <c r="A40" s="14" t="s">
        <v>35</v>
      </c>
      <c r="B40" s="207">
        <f t="shared" ref="B40:W40" si="9">B41+B42</f>
        <v>227.49836629406701</v>
      </c>
      <c r="C40" s="207">
        <f t="shared" si="9"/>
        <v>206.33895098882203</v>
      </c>
      <c r="D40" s="207">
        <f t="shared" si="9"/>
        <v>178.85735167669819</v>
      </c>
      <c r="E40" s="207">
        <f t="shared" si="9"/>
        <v>169.67850386930351</v>
      </c>
      <c r="F40" s="207">
        <f t="shared" si="9"/>
        <v>193.91900257953569</v>
      </c>
      <c r="G40" s="207">
        <f t="shared" si="9"/>
        <v>207.21556319862424</v>
      </c>
      <c r="H40" s="207">
        <f t="shared" si="9"/>
        <v>228.2459157351677</v>
      </c>
      <c r="I40" s="207">
        <f t="shared" si="9"/>
        <v>224.80653482373177</v>
      </c>
      <c r="J40" s="207">
        <f t="shared" si="9"/>
        <v>205.50300945829747</v>
      </c>
      <c r="K40" s="207">
        <f t="shared" si="9"/>
        <v>243.40068787618227</v>
      </c>
      <c r="L40" s="207">
        <f t="shared" si="9"/>
        <v>296.99054170249354</v>
      </c>
      <c r="M40" s="207">
        <f t="shared" si="9"/>
        <v>346.38865004299225</v>
      </c>
      <c r="N40" s="207">
        <f t="shared" si="9"/>
        <v>338.2631126397248</v>
      </c>
      <c r="O40" s="207">
        <f t="shared" si="9"/>
        <v>366.27257093723131</v>
      </c>
      <c r="P40" s="207">
        <f t="shared" si="9"/>
        <v>361.73688736027509</v>
      </c>
      <c r="Q40" s="207">
        <f t="shared" si="9"/>
        <v>369.8194325021496</v>
      </c>
      <c r="R40" s="207">
        <f t="shared" si="9"/>
        <v>302.51504729148746</v>
      </c>
      <c r="S40" s="207">
        <f t="shared" si="9"/>
        <v>325.86259673258814</v>
      </c>
      <c r="T40" s="207">
        <f t="shared" si="9"/>
        <v>376.99363714531381</v>
      </c>
      <c r="U40" s="207">
        <f t="shared" si="9"/>
        <v>371.39079965606192</v>
      </c>
      <c r="V40" s="207">
        <f t="shared" si="9"/>
        <v>412.97704213241616</v>
      </c>
      <c r="W40" s="207">
        <f t="shared" si="9"/>
        <v>462.90653482373159</v>
      </c>
      <c r="DA40" s="71"/>
    </row>
    <row r="41" spans="1:105" ht="12" customHeight="1" x14ac:dyDescent="0.25">
      <c r="A41" s="18" t="s">
        <v>72</v>
      </c>
      <c r="B41" s="207">
        <v>226.05331040412719</v>
      </c>
      <c r="C41" s="207">
        <v>202.5580395528805</v>
      </c>
      <c r="D41" s="207">
        <v>171.94754944110059</v>
      </c>
      <c r="E41" s="207">
        <v>154.21324161650901</v>
      </c>
      <c r="F41" s="207">
        <v>178.9982803095443</v>
      </c>
      <c r="G41" s="207">
        <v>192.54084264832329</v>
      </c>
      <c r="H41" s="207">
        <v>215.17626827171111</v>
      </c>
      <c r="I41" s="207">
        <v>209.0928632846088</v>
      </c>
      <c r="J41" s="207">
        <v>189.87532244196041</v>
      </c>
      <c r="K41" s="207">
        <v>231.85726569217539</v>
      </c>
      <c r="L41" s="207">
        <v>282.00773860705073</v>
      </c>
      <c r="M41" s="207">
        <v>331.6852966466036</v>
      </c>
      <c r="N41" s="207">
        <v>324.05417024935508</v>
      </c>
      <c r="O41" s="207">
        <v>351.01031814273432</v>
      </c>
      <c r="P41" s="207">
        <v>346.32416165090279</v>
      </c>
      <c r="Q41" s="207">
        <v>354.92261392949268</v>
      </c>
      <c r="R41" s="207">
        <v>288.24161650902829</v>
      </c>
      <c r="S41" s="207">
        <v>310.98727429062768</v>
      </c>
      <c r="T41" s="207">
        <v>362.36139294926909</v>
      </c>
      <c r="U41" s="207">
        <v>357.5383490971625</v>
      </c>
      <c r="V41" s="207">
        <v>406.85950128976782</v>
      </c>
      <c r="W41" s="207">
        <v>451.12192605331029</v>
      </c>
      <c r="DA41" s="71" t="s">
        <v>962</v>
      </c>
    </row>
    <row r="42" spans="1:105" ht="12" customHeight="1" x14ac:dyDescent="0.25">
      <c r="A42" s="18" t="s">
        <v>36</v>
      </c>
      <c r="B42" s="207">
        <v>1.4450558899398109</v>
      </c>
      <c r="C42" s="207">
        <v>3.780911435941531</v>
      </c>
      <c r="D42" s="207">
        <v>6.9098022355975921</v>
      </c>
      <c r="E42" s="207">
        <v>15.465262252794499</v>
      </c>
      <c r="F42" s="207">
        <v>14.9207222699914</v>
      </c>
      <c r="G42" s="207">
        <v>14.67472055030094</v>
      </c>
      <c r="H42" s="207">
        <v>13.06964746345658</v>
      </c>
      <c r="I42" s="207">
        <v>15.713671539122959</v>
      </c>
      <c r="J42" s="207">
        <v>15.62768701633706</v>
      </c>
      <c r="K42" s="207">
        <v>11.54342218400688</v>
      </c>
      <c r="L42" s="207">
        <v>14.98280309544282</v>
      </c>
      <c r="M42" s="207">
        <v>14.70335339638865</v>
      </c>
      <c r="N42" s="207">
        <v>14.20894239036973</v>
      </c>
      <c r="O42" s="207">
        <v>15.262252794496989</v>
      </c>
      <c r="P42" s="207">
        <v>15.41272570937231</v>
      </c>
      <c r="Q42" s="207">
        <v>14.896818572656921</v>
      </c>
      <c r="R42" s="207">
        <v>14.27343078245916</v>
      </c>
      <c r="S42" s="207">
        <v>14.875322441960449</v>
      </c>
      <c r="T42" s="207">
        <v>14.632244196044709</v>
      </c>
      <c r="U42" s="207">
        <v>13.852450558899401</v>
      </c>
      <c r="V42" s="207">
        <v>6.1175408426483244</v>
      </c>
      <c r="W42" s="207">
        <v>11.78460877042132</v>
      </c>
      <c r="DA42" s="71" t="s">
        <v>963</v>
      </c>
    </row>
    <row r="43" spans="1:105" ht="12" customHeight="1" x14ac:dyDescent="0.25">
      <c r="A43" s="14" t="s">
        <v>37</v>
      </c>
      <c r="B43" s="207">
        <f t="shared" ref="B43:W43" si="10">B44+B45+B46+B47+B48+B49</f>
        <v>14.49793637145314</v>
      </c>
      <c r="C43" s="207">
        <f t="shared" si="10"/>
        <v>14.760705073086839</v>
      </c>
      <c r="D43" s="207">
        <f t="shared" si="10"/>
        <v>13.5664660361135</v>
      </c>
      <c r="E43" s="207">
        <f t="shared" si="10"/>
        <v>24.553396388650039</v>
      </c>
      <c r="F43" s="207">
        <f t="shared" si="10"/>
        <v>27.801633705932929</v>
      </c>
      <c r="G43" s="207">
        <f t="shared" si="10"/>
        <v>17.26852966466036</v>
      </c>
      <c r="H43" s="207">
        <f t="shared" si="10"/>
        <v>16.026569217540839</v>
      </c>
      <c r="I43" s="207">
        <f t="shared" si="10"/>
        <v>19.77644024075666</v>
      </c>
      <c r="J43" s="207">
        <f t="shared" si="10"/>
        <v>12.157265692175409</v>
      </c>
      <c r="K43" s="207">
        <f t="shared" si="10"/>
        <v>15.33387790197764</v>
      </c>
      <c r="L43" s="207">
        <f t="shared" si="10"/>
        <v>19.77644024075666</v>
      </c>
      <c r="M43" s="207">
        <f t="shared" si="10"/>
        <v>18.749355116079109</v>
      </c>
      <c r="N43" s="207">
        <f t="shared" si="10"/>
        <v>17.00584694754944</v>
      </c>
      <c r="O43" s="207">
        <f t="shared" si="10"/>
        <v>27.276182287188309</v>
      </c>
      <c r="P43" s="207">
        <f t="shared" si="10"/>
        <v>28.494325021496127</v>
      </c>
      <c r="Q43" s="207">
        <f t="shared" si="10"/>
        <v>24.601117798796214</v>
      </c>
      <c r="R43" s="207">
        <f t="shared" si="10"/>
        <v>19.012123817712812</v>
      </c>
      <c r="S43" s="207">
        <f t="shared" si="10"/>
        <v>38.477730008598456</v>
      </c>
      <c r="T43" s="207">
        <f t="shared" si="10"/>
        <v>21.589337919174543</v>
      </c>
      <c r="U43" s="207">
        <f t="shared" si="10"/>
        <v>18.241616509028376</v>
      </c>
      <c r="V43" s="207">
        <f t="shared" si="10"/>
        <v>16.309802235597591</v>
      </c>
      <c r="W43" s="207">
        <f t="shared" si="10"/>
        <v>15.851074806534825</v>
      </c>
      <c r="DA43" s="71"/>
    </row>
    <row r="44" spans="1:105" ht="12" customHeight="1" x14ac:dyDescent="0.25">
      <c r="A44" s="18" t="s">
        <v>73</v>
      </c>
      <c r="B44" s="207">
        <v>14.49793637145314</v>
      </c>
      <c r="C44" s="207">
        <v>14.760705073086839</v>
      </c>
      <c r="D44" s="207">
        <v>13.5664660361135</v>
      </c>
      <c r="E44" s="207">
        <v>24.553396388650039</v>
      </c>
      <c r="F44" s="207">
        <v>27.801633705932929</v>
      </c>
      <c r="G44" s="207">
        <v>17.26852966466036</v>
      </c>
      <c r="H44" s="207">
        <v>16.026569217540839</v>
      </c>
      <c r="I44" s="207">
        <v>19.77644024075666</v>
      </c>
      <c r="J44" s="207">
        <v>12.157265692175409</v>
      </c>
      <c r="K44" s="207">
        <v>15.33387790197764</v>
      </c>
      <c r="L44" s="207">
        <v>19.77644024075666</v>
      </c>
      <c r="M44" s="207">
        <v>18.749355116079109</v>
      </c>
      <c r="N44" s="207">
        <v>17.00584694754944</v>
      </c>
      <c r="O44" s="207">
        <v>27.276182287188309</v>
      </c>
      <c r="P44" s="207">
        <v>28.30326741186586</v>
      </c>
      <c r="Q44" s="207">
        <v>24.457781599312121</v>
      </c>
      <c r="R44" s="207">
        <v>18.868787618228719</v>
      </c>
      <c r="S44" s="207">
        <v>38.042046431642312</v>
      </c>
      <c r="T44" s="207">
        <v>21.17807394668959</v>
      </c>
      <c r="U44" s="207">
        <v>18.211349957007741</v>
      </c>
      <c r="V44" s="207">
        <v>16.280481513327601</v>
      </c>
      <c r="W44" s="207">
        <v>15.8061049011178</v>
      </c>
      <c r="DA44" s="71" t="s">
        <v>964</v>
      </c>
    </row>
    <row r="45" spans="1:105" ht="12" customHeight="1" x14ac:dyDescent="0.25">
      <c r="A45" s="18" t="s">
        <v>74</v>
      </c>
      <c r="B45" s="207">
        <v>0</v>
      </c>
      <c r="C45" s="207">
        <v>0</v>
      </c>
      <c r="D45" s="207">
        <v>0</v>
      </c>
      <c r="E45" s="207">
        <v>0</v>
      </c>
      <c r="F45" s="207">
        <v>0</v>
      </c>
      <c r="G45" s="207">
        <v>0</v>
      </c>
      <c r="H45" s="207">
        <v>0</v>
      </c>
      <c r="I45" s="207">
        <v>0</v>
      </c>
      <c r="J45" s="207">
        <v>0</v>
      </c>
      <c r="K45" s="207">
        <v>0</v>
      </c>
      <c r="L45" s="207">
        <v>0</v>
      </c>
      <c r="M45" s="207">
        <v>0</v>
      </c>
      <c r="N45" s="207">
        <v>0</v>
      </c>
      <c r="O45" s="207">
        <v>0</v>
      </c>
      <c r="P45" s="207">
        <v>0.19105760963026661</v>
      </c>
      <c r="Q45" s="207">
        <v>0.14333619948409279</v>
      </c>
      <c r="R45" s="207">
        <v>0.14333619948409279</v>
      </c>
      <c r="S45" s="207">
        <v>0.1273430782459157</v>
      </c>
      <c r="T45" s="207">
        <v>8.9423903697334481E-2</v>
      </c>
      <c r="U45" s="207">
        <v>2.149613069647463E-2</v>
      </c>
      <c r="V45" s="207">
        <v>2.6741186586414441E-2</v>
      </c>
      <c r="W45" s="207">
        <v>3.5425623387790192E-2</v>
      </c>
      <c r="DA45" s="71" t="s">
        <v>965</v>
      </c>
    </row>
    <row r="46" spans="1:105" ht="12" customHeight="1" x14ac:dyDescent="0.25">
      <c r="A46" s="18" t="s">
        <v>75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0.30834049871023211</v>
      </c>
      <c r="T46" s="207">
        <v>0.32184006878761823</v>
      </c>
      <c r="U46" s="207">
        <v>8.7704213241616494E-3</v>
      </c>
      <c r="V46" s="207">
        <v>2.5795356835769559E-3</v>
      </c>
      <c r="W46" s="207">
        <v>9.5442820292347373E-3</v>
      </c>
      <c r="DA46" s="71" t="s">
        <v>966</v>
      </c>
    </row>
    <row r="47" spans="1:105" ht="12" customHeight="1" x14ac:dyDescent="0.25">
      <c r="A47" s="18" t="s">
        <v>76</v>
      </c>
      <c r="B47" s="207">
        <v>0</v>
      </c>
      <c r="C47" s="207">
        <v>0</v>
      </c>
      <c r="D47" s="207">
        <v>0</v>
      </c>
      <c r="E47" s="207">
        <v>0</v>
      </c>
      <c r="F47" s="207">
        <v>0</v>
      </c>
      <c r="G47" s="207">
        <v>0</v>
      </c>
      <c r="H47" s="207">
        <v>0</v>
      </c>
      <c r="I47" s="207">
        <v>0</v>
      </c>
      <c r="J47" s="207">
        <v>0</v>
      </c>
      <c r="K47" s="207">
        <v>0</v>
      </c>
      <c r="L47" s="207">
        <v>0</v>
      </c>
      <c r="M47" s="207">
        <v>0</v>
      </c>
      <c r="N47" s="207">
        <v>0</v>
      </c>
      <c r="O47" s="207">
        <v>0</v>
      </c>
      <c r="P47" s="207">
        <v>0</v>
      </c>
      <c r="Q47" s="207">
        <v>0</v>
      </c>
      <c r="R47" s="207">
        <v>0</v>
      </c>
      <c r="S47" s="207">
        <v>0</v>
      </c>
      <c r="T47" s="207">
        <v>0</v>
      </c>
      <c r="U47" s="207">
        <v>0</v>
      </c>
      <c r="V47" s="207">
        <v>0</v>
      </c>
      <c r="W47" s="207">
        <v>0</v>
      </c>
      <c r="DA47" s="71" t="s">
        <v>967</v>
      </c>
    </row>
    <row r="48" spans="1:105" ht="12" customHeight="1" x14ac:dyDescent="0.25">
      <c r="A48" s="18" t="s">
        <v>77</v>
      </c>
      <c r="B48" s="207">
        <v>0</v>
      </c>
      <c r="C48" s="207">
        <v>0</v>
      </c>
      <c r="D48" s="207">
        <v>0</v>
      </c>
      <c r="E48" s="207">
        <v>0</v>
      </c>
      <c r="F48" s="207">
        <v>0</v>
      </c>
      <c r="G48" s="207">
        <v>0</v>
      </c>
      <c r="H48" s="207">
        <v>0</v>
      </c>
      <c r="I48" s="207">
        <v>0</v>
      </c>
      <c r="J48" s="207">
        <v>0</v>
      </c>
      <c r="K48" s="207">
        <v>0</v>
      </c>
      <c r="L48" s="207">
        <v>0</v>
      </c>
      <c r="M48" s="207">
        <v>0</v>
      </c>
      <c r="N48" s="207">
        <v>0</v>
      </c>
      <c r="O48" s="207">
        <v>0</v>
      </c>
      <c r="P48" s="207">
        <v>0</v>
      </c>
      <c r="Q48" s="207">
        <v>0</v>
      </c>
      <c r="R48" s="207">
        <v>0</v>
      </c>
      <c r="S48" s="207">
        <v>0</v>
      </c>
      <c r="T48" s="207">
        <v>0</v>
      </c>
      <c r="U48" s="207">
        <v>0</v>
      </c>
      <c r="V48" s="207">
        <v>0</v>
      </c>
      <c r="W48" s="207">
        <v>0</v>
      </c>
      <c r="DA48" s="71" t="s">
        <v>968</v>
      </c>
    </row>
    <row r="49" spans="1:105" ht="12" customHeight="1" x14ac:dyDescent="0.25">
      <c r="A49" s="18" t="s">
        <v>78</v>
      </c>
      <c r="B49" s="207">
        <v>0</v>
      </c>
      <c r="C49" s="207">
        <v>0</v>
      </c>
      <c r="D49" s="207">
        <v>0</v>
      </c>
      <c r="E49" s="207">
        <v>0</v>
      </c>
      <c r="F49" s="207">
        <v>0</v>
      </c>
      <c r="G49" s="207">
        <v>0</v>
      </c>
      <c r="H49" s="207">
        <v>0</v>
      </c>
      <c r="I49" s="207">
        <v>0</v>
      </c>
      <c r="J49" s="207">
        <v>0</v>
      </c>
      <c r="K49" s="207">
        <v>0</v>
      </c>
      <c r="L49" s="207">
        <v>0</v>
      </c>
      <c r="M49" s="207">
        <v>0</v>
      </c>
      <c r="N49" s="207">
        <v>0</v>
      </c>
      <c r="O49" s="207">
        <v>0</v>
      </c>
      <c r="P49" s="207">
        <v>0</v>
      </c>
      <c r="Q49" s="207">
        <v>0</v>
      </c>
      <c r="R49" s="207">
        <v>0</v>
      </c>
      <c r="S49" s="207">
        <v>0</v>
      </c>
      <c r="T49" s="207">
        <v>0</v>
      </c>
      <c r="U49" s="207">
        <v>0</v>
      </c>
      <c r="V49" s="207">
        <v>0</v>
      </c>
      <c r="W49" s="207">
        <v>0</v>
      </c>
      <c r="DA49" s="71" t="s">
        <v>969</v>
      </c>
    </row>
    <row r="50" spans="1:105" ht="12" customHeight="1" x14ac:dyDescent="0.25">
      <c r="A50" s="14" t="s">
        <v>79</v>
      </c>
      <c r="B50" s="207">
        <v>759.07618228718832</v>
      </c>
      <c r="C50" s="207">
        <v>657.85322441960443</v>
      </c>
      <c r="D50" s="207">
        <v>656.18134135855541</v>
      </c>
      <c r="E50" s="207">
        <v>1062.7687016337061</v>
      </c>
      <c r="F50" s="207">
        <v>493.09733447979357</v>
      </c>
      <c r="G50" s="207">
        <v>543.30275150472914</v>
      </c>
      <c r="H50" s="207">
        <v>520.7557179707652</v>
      </c>
      <c r="I50" s="207">
        <v>506.47274290627678</v>
      </c>
      <c r="J50" s="207">
        <v>146.48417884780741</v>
      </c>
      <c r="K50" s="207">
        <v>165.95012897678421</v>
      </c>
      <c r="L50" s="207">
        <v>129.35889939810829</v>
      </c>
      <c r="M50" s="207">
        <v>121.0710232158211</v>
      </c>
      <c r="N50" s="207">
        <v>115.55365434221839</v>
      </c>
      <c r="O50" s="207">
        <v>82.712295786758375</v>
      </c>
      <c r="P50" s="207">
        <v>81.135941530524505</v>
      </c>
      <c r="Q50" s="207">
        <v>93.126053310404131</v>
      </c>
      <c r="R50" s="207">
        <v>102.75150472914871</v>
      </c>
      <c r="S50" s="207">
        <v>128.47403267411869</v>
      </c>
      <c r="T50" s="207">
        <v>244.01986242476349</v>
      </c>
      <c r="U50" s="207">
        <v>329.88684436801373</v>
      </c>
      <c r="V50" s="207">
        <v>348.92811693895101</v>
      </c>
      <c r="W50" s="207">
        <v>344.9676698194325</v>
      </c>
      <c r="DA50" s="71" t="s">
        <v>970</v>
      </c>
    </row>
    <row r="51" spans="1:105" ht="12" customHeight="1" x14ac:dyDescent="0.25">
      <c r="A51" s="21" t="s">
        <v>38</v>
      </c>
      <c r="B51" s="210">
        <v>681.77128116938945</v>
      </c>
      <c r="C51" s="210">
        <v>671.19518486672393</v>
      </c>
      <c r="D51" s="210">
        <v>642.56233877901968</v>
      </c>
      <c r="E51" s="210">
        <v>695.52880481513319</v>
      </c>
      <c r="F51" s="210">
        <v>706.1049011177987</v>
      </c>
      <c r="G51" s="210">
        <v>679.70765262252792</v>
      </c>
      <c r="H51" s="210">
        <v>724.33361994840925</v>
      </c>
      <c r="I51" s="210">
        <v>725.88134135855546</v>
      </c>
      <c r="J51" s="210">
        <v>690.71367153912286</v>
      </c>
      <c r="K51" s="210">
        <v>656.06190885640581</v>
      </c>
      <c r="L51" s="210">
        <v>617.45485812553738</v>
      </c>
      <c r="M51" s="210">
        <v>669.38950988822012</v>
      </c>
      <c r="N51" s="210">
        <v>699.31212381771275</v>
      </c>
      <c r="O51" s="210">
        <v>714.70335339638859</v>
      </c>
      <c r="P51" s="210">
        <v>701.5477214101461</v>
      </c>
      <c r="Q51" s="210">
        <v>719.34651762682711</v>
      </c>
      <c r="R51" s="210">
        <v>713.92949269131555</v>
      </c>
      <c r="S51" s="210">
        <v>750.96466036113486</v>
      </c>
      <c r="T51" s="210">
        <v>762.4447119518486</v>
      </c>
      <c r="U51" s="210">
        <v>778.16706792777302</v>
      </c>
      <c r="V51" s="210">
        <v>789.3752364574375</v>
      </c>
      <c r="W51" s="210">
        <v>726.16165090283744</v>
      </c>
      <c r="DA51" s="86" t="s">
        <v>971</v>
      </c>
    </row>
    <row r="52" spans="1:105" ht="12" customHeight="1" x14ac:dyDescent="0.25">
      <c r="A52" s="114" t="s">
        <v>145</v>
      </c>
      <c r="B52" s="287">
        <f t="shared" ref="B52:W52" si="11">SUM(B53:B55)</f>
        <v>3834.8117798796225</v>
      </c>
      <c r="C52" s="287">
        <f t="shared" si="11"/>
        <v>3540.5392089423895</v>
      </c>
      <c r="D52" s="287">
        <f t="shared" si="11"/>
        <v>3406.2641444539981</v>
      </c>
      <c r="E52" s="287">
        <f t="shared" si="11"/>
        <v>3458.1196044711946</v>
      </c>
      <c r="F52" s="287">
        <f t="shared" si="11"/>
        <v>2905.9353396388651</v>
      </c>
      <c r="G52" s="287">
        <f t="shared" si="11"/>
        <v>2756.8736027515042</v>
      </c>
      <c r="H52" s="287">
        <f t="shared" si="11"/>
        <v>2866.362166809974</v>
      </c>
      <c r="I52" s="287">
        <f t="shared" si="11"/>
        <v>2874.6100601891649</v>
      </c>
      <c r="J52" s="287">
        <f t="shared" si="11"/>
        <v>2689.5325881341359</v>
      </c>
      <c r="K52" s="287">
        <f t="shared" si="11"/>
        <v>2743.2149613069637</v>
      </c>
      <c r="L52" s="287">
        <f t="shared" si="11"/>
        <v>2740.5128976784185</v>
      </c>
      <c r="M52" s="287">
        <f t="shared" si="11"/>
        <v>2726.7286328460864</v>
      </c>
      <c r="N52" s="287">
        <f t="shared" si="11"/>
        <v>2690.0581255374036</v>
      </c>
      <c r="O52" s="287">
        <f t="shared" si="11"/>
        <v>2789.4996560619097</v>
      </c>
      <c r="P52" s="287">
        <f t="shared" si="11"/>
        <v>2671.5521926053298</v>
      </c>
      <c r="Q52" s="287">
        <f t="shared" si="11"/>
        <v>2545.792691315562</v>
      </c>
      <c r="R52" s="287">
        <f t="shared" si="11"/>
        <v>2521.0532244196038</v>
      </c>
      <c r="S52" s="287">
        <f t="shared" si="11"/>
        <v>2764.8689595872729</v>
      </c>
      <c r="T52" s="287">
        <f t="shared" si="11"/>
        <v>2924.554514187445</v>
      </c>
      <c r="U52" s="287">
        <f t="shared" si="11"/>
        <v>3141.7538263112633</v>
      </c>
      <c r="V52" s="287">
        <f t="shared" si="11"/>
        <v>3148.8209802235597</v>
      </c>
      <c r="W52" s="287">
        <f t="shared" si="11"/>
        <v>3189.4285468615635</v>
      </c>
      <c r="DA52" s="118"/>
    </row>
    <row r="53" spans="1:105" ht="12" customHeight="1" x14ac:dyDescent="0.25">
      <c r="A53" s="51" t="s">
        <v>46</v>
      </c>
      <c r="B53" s="240">
        <f>CHI_fec!B5-B58</f>
        <v>2503.9122033468416</v>
      </c>
      <c r="C53" s="240">
        <f>CHI_fec!C5-C58</f>
        <v>2374.3956904611227</v>
      </c>
      <c r="D53" s="240">
        <f>CHI_fec!D5-D58</f>
        <v>2291.1961005136686</v>
      </c>
      <c r="E53" s="240">
        <f>CHI_fec!E5-E58</f>
        <v>2285.2002794244008</v>
      </c>
      <c r="F53" s="240">
        <f>CHI_fec!F5-F58</f>
        <v>1837.1804182366218</v>
      </c>
      <c r="G53" s="240">
        <f>CHI_fec!G5-G58</f>
        <v>1727.1762448248123</v>
      </c>
      <c r="H53" s="240">
        <f>CHI_fec!H5-H58</f>
        <v>1744.5218397060876</v>
      </c>
      <c r="I53" s="240">
        <f>CHI_fec!I5-I58</f>
        <v>1793.4316928587932</v>
      </c>
      <c r="J53" s="240">
        <f>CHI_fec!J5-J58</f>
        <v>1681.277552389171</v>
      </c>
      <c r="K53" s="240">
        <f>CHI_fec!K5-K58</f>
        <v>1366.9755484223883</v>
      </c>
      <c r="L53" s="240">
        <f>CHI_fec!L5-L58</f>
        <v>1354.3481102544051</v>
      </c>
      <c r="M53" s="240">
        <f>CHI_fec!M5-M58</f>
        <v>1777.6047735731813</v>
      </c>
      <c r="N53" s="240">
        <f>CHI_fec!N5-N58</f>
        <v>2140.2835361362149</v>
      </c>
      <c r="O53" s="240">
        <f>CHI_fec!O5-O58</f>
        <v>2171.4405691921788</v>
      </c>
      <c r="P53" s="240">
        <f>CHI_fec!P5-P58</f>
        <v>2067.1259940813293</v>
      </c>
      <c r="Q53" s="240">
        <f>CHI_fec!Q5-Q58</f>
        <v>1651.4203471434917</v>
      </c>
      <c r="R53" s="240">
        <f>CHI_fec!R5-R58</f>
        <v>1615.1618016519151</v>
      </c>
      <c r="S53" s="240">
        <f>CHI_fec!S5-S58</f>
        <v>1887.8293066353663</v>
      </c>
      <c r="T53" s="240">
        <f>CHI_fec!T5-T58</f>
        <v>1528.856781905632</v>
      </c>
      <c r="U53" s="240">
        <f>CHI_fec!U5-U58</f>
        <v>1594.5510714392467</v>
      </c>
      <c r="V53" s="240">
        <f>CHI_fec!V5-V58</f>
        <v>1598.079724082806</v>
      </c>
      <c r="W53" s="240">
        <f>CHI_fec!W5-W58</f>
        <v>1618.6344390549407</v>
      </c>
      <c r="DA53" s="83"/>
    </row>
    <row r="54" spans="1:105" ht="12" customHeight="1" x14ac:dyDescent="0.25">
      <c r="A54" s="99" t="s">
        <v>47</v>
      </c>
      <c r="B54" s="241">
        <f>CHI_fec!B61</f>
        <v>1321.5559923023011</v>
      </c>
      <c r="C54" s="241">
        <f>CHI_fec!C61</f>
        <v>1148.9430997379161</v>
      </c>
      <c r="D54" s="241">
        <f>CHI_fec!D61</f>
        <v>1084.907441962197</v>
      </c>
      <c r="E54" s="241">
        <f>CHI_fec!E61</f>
        <v>1137.957060496281</v>
      </c>
      <c r="F54" s="241">
        <f>CHI_fec!F61</f>
        <v>1034.940897561205</v>
      </c>
      <c r="G54" s="241">
        <f>CHI_fec!G61</f>
        <v>990.70053267156641</v>
      </c>
      <c r="H54" s="241">
        <f>CHI_fec!H61</f>
        <v>1082.0893917405151</v>
      </c>
      <c r="I54" s="241">
        <f>CHI_fec!I61</f>
        <v>1018.73276221662</v>
      </c>
      <c r="J54" s="241">
        <f>CHI_fec!J61</f>
        <v>943.68074923145605</v>
      </c>
      <c r="K54" s="241">
        <f>CHI_fec!K61</f>
        <v>1307.498812865374</v>
      </c>
      <c r="L54" s="241">
        <f>CHI_fec!L61</f>
        <v>1318.308514812838</v>
      </c>
      <c r="M54" s="241">
        <f>CHI_fec!M61</f>
        <v>890.46999470664809</v>
      </c>
      <c r="N54" s="241">
        <f>CHI_fec!N61</f>
        <v>487.85722407322982</v>
      </c>
      <c r="O54" s="241">
        <f>CHI_fec!O61</f>
        <v>554.79193659963403</v>
      </c>
      <c r="P54" s="241">
        <f>CHI_fec!P61</f>
        <v>533.85655106054412</v>
      </c>
      <c r="Q54" s="241">
        <f>CHI_fec!Q61</f>
        <v>822.39804399054788</v>
      </c>
      <c r="R54" s="241">
        <f>CHI_fec!R61</f>
        <v>827.98466820573208</v>
      </c>
      <c r="S54" s="241">
        <f>CHI_fec!S61</f>
        <v>806.078537063878</v>
      </c>
      <c r="T54" s="241">
        <f>CHI_fec!T61</f>
        <v>1329.071669417573</v>
      </c>
      <c r="U54" s="241">
        <f>CHI_fec!U61</f>
        <v>1475.644524242419</v>
      </c>
      <c r="V54" s="241">
        <f>CHI_fec!V61</f>
        <v>1478.5166454595651</v>
      </c>
      <c r="W54" s="241">
        <f>CHI_fec!W61</f>
        <v>1490.809827400946</v>
      </c>
      <c r="DA54" s="94"/>
    </row>
    <row r="55" spans="1:105" ht="12" customHeight="1" x14ac:dyDescent="0.25">
      <c r="A55" s="52" t="s">
        <v>48</v>
      </c>
      <c r="B55" s="242">
        <f>CHI_fec!B110</f>
        <v>9.3435842304797116</v>
      </c>
      <c r="C55" s="242">
        <f>CHI_fec!C110</f>
        <v>17.20041874335039</v>
      </c>
      <c r="D55" s="242">
        <f>CHI_fec!D110</f>
        <v>30.160601978132611</v>
      </c>
      <c r="E55" s="242">
        <f>CHI_fec!E110</f>
        <v>34.962264550512913</v>
      </c>
      <c r="F55" s="242">
        <f>CHI_fec!F110</f>
        <v>33.81402384103847</v>
      </c>
      <c r="G55" s="242">
        <f>CHI_fec!G110</f>
        <v>38.996825255125358</v>
      </c>
      <c r="H55" s="242">
        <f>CHI_fec!H110</f>
        <v>39.750935363371148</v>
      </c>
      <c r="I55" s="242">
        <f>CHI_fec!I110</f>
        <v>62.445605113751682</v>
      </c>
      <c r="J55" s="242">
        <f>CHI_fec!J110</f>
        <v>64.574286513509065</v>
      </c>
      <c r="K55" s="242">
        <f>CHI_fec!K110</f>
        <v>68.740600019201509</v>
      </c>
      <c r="L55" s="242">
        <f>CHI_fec!L110</f>
        <v>67.856272611175314</v>
      </c>
      <c r="M55" s="242">
        <f>CHI_fec!M110</f>
        <v>58.653864566257369</v>
      </c>
      <c r="N55" s="242">
        <f>CHI_fec!N110</f>
        <v>61.917365327958883</v>
      </c>
      <c r="O55" s="242">
        <f>CHI_fec!O110</f>
        <v>63.267150270096963</v>
      </c>
      <c r="P55" s="242">
        <f>CHI_fec!P110</f>
        <v>70.56964746345659</v>
      </c>
      <c r="Q55" s="242">
        <f>CHI_fec!Q110</f>
        <v>71.974300181522878</v>
      </c>
      <c r="R55" s="242">
        <f>CHI_fec!R110</f>
        <v>77.906754561956632</v>
      </c>
      <c r="S55" s="242">
        <f>CHI_fec!S110</f>
        <v>70.961115888028999</v>
      </c>
      <c r="T55" s="242">
        <f>CHI_fec!T110</f>
        <v>66.626062864239955</v>
      </c>
      <c r="U55" s="242">
        <f>CHI_fec!U110</f>
        <v>71.558230629597759</v>
      </c>
      <c r="V55" s="242">
        <f>CHI_fec!V110</f>
        <v>72.224610681188494</v>
      </c>
      <c r="W55" s="242">
        <f>CHI_fec!W110</f>
        <v>79.984280405677126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3">
        <v>2961.7441182740972</v>
      </c>
      <c r="C58" s="213">
        <v>2655.720338177051</v>
      </c>
      <c r="D58" s="213">
        <v>2393.0593358342262</v>
      </c>
      <c r="E58" s="213">
        <v>2932.516543192557</v>
      </c>
      <c r="F58" s="213">
        <v>2916.714655195768</v>
      </c>
      <c r="G58" s="213">
        <v>2989.8033898250092</v>
      </c>
      <c r="H58" s="213">
        <v>3318.0322257671</v>
      </c>
      <c r="I58" s="213">
        <v>3317.4283256409608</v>
      </c>
      <c r="J58" s="213">
        <v>3317.9754882016709</v>
      </c>
      <c r="K58" s="213">
        <v>2801.5595832042532</v>
      </c>
      <c r="L58" s="213">
        <v>3052.8112770464691</v>
      </c>
      <c r="M58" s="213">
        <v>2957.6524287278321</v>
      </c>
      <c r="N58" s="213">
        <v>3148.5687740988778</v>
      </c>
      <c r="O58" s="213">
        <v>3414.5920337815091</v>
      </c>
      <c r="P58" s="213">
        <v>3632.5549454952102</v>
      </c>
      <c r="Q58" s="213">
        <v>4093.3332101044839</v>
      </c>
      <c r="R58" s="213">
        <v>3948.6453181608922</v>
      </c>
      <c r="S58" s="213">
        <v>4079.3608880248839</v>
      </c>
      <c r="T58" s="213">
        <v>3786.9994700677621</v>
      </c>
      <c r="U58" s="213">
        <v>3948.6548785133991</v>
      </c>
      <c r="V58" s="213">
        <v>4122.5417201333839</v>
      </c>
      <c r="W58" s="213">
        <v>3609.9148871269222</v>
      </c>
      <c r="DA58" s="109" t="s">
        <v>973</v>
      </c>
    </row>
    <row r="59" spans="1:105" ht="12" customHeight="1" x14ac:dyDescent="0.25">
      <c r="A59" s="24" t="s">
        <v>30</v>
      </c>
      <c r="B59" s="216">
        <v>0</v>
      </c>
      <c r="C59" s="216">
        <v>0</v>
      </c>
      <c r="D59" s="216">
        <v>0</v>
      </c>
      <c r="E59" s="216">
        <v>0</v>
      </c>
      <c r="F59" s="216">
        <v>0</v>
      </c>
      <c r="G59" s="216">
        <v>3.6611365873359278</v>
      </c>
      <c r="H59" s="216">
        <v>3.4841638870112579</v>
      </c>
      <c r="I59" s="216">
        <v>3.48427776452955</v>
      </c>
      <c r="J59" s="216">
        <v>0</v>
      </c>
      <c r="K59" s="216">
        <v>0</v>
      </c>
      <c r="L59" s="216">
        <v>0</v>
      </c>
      <c r="M59" s="216">
        <v>1.85802337137986</v>
      </c>
      <c r="N59" s="216">
        <v>2.5311496152662838</v>
      </c>
      <c r="O59" s="216">
        <v>3.1058518299933149</v>
      </c>
      <c r="P59" s="216">
        <v>3.1052326466405211</v>
      </c>
      <c r="Q59" s="216">
        <v>5.5744099649341692</v>
      </c>
      <c r="R59" s="216">
        <v>4.963225613356081</v>
      </c>
      <c r="S59" s="216">
        <v>14.536444868330859</v>
      </c>
      <c r="T59" s="216">
        <v>2.434270629778891</v>
      </c>
      <c r="U59" s="216">
        <v>11.626281877865379</v>
      </c>
      <c r="V59" s="216">
        <v>23.218810201384031</v>
      </c>
      <c r="W59" s="216">
        <v>24.015525395918399</v>
      </c>
      <c r="DA59" s="85" t="s">
        <v>974</v>
      </c>
    </row>
    <row r="60" spans="1:105" ht="12" customHeight="1" x14ac:dyDescent="0.25">
      <c r="A60" s="14" t="s">
        <v>31</v>
      </c>
      <c r="B60" s="207">
        <f t="shared" ref="B60:W60" si="12">B61+B62+B63+B64+B65+B66</f>
        <v>1126.941882676505</v>
      </c>
      <c r="C60" s="207">
        <f t="shared" si="12"/>
        <v>945.96109484085162</v>
      </c>
      <c r="D60" s="207">
        <f t="shared" si="12"/>
        <v>1088.7816058256276</v>
      </c>
      <c r="E60" s="207">
        <f t="shared" si="12"/>
        <v>1063.0195526508555</v>
      </c>
      <c r="F60" s="207">
        <f t="shared" si="12"/>
        <v>1005.8806053247445</v>
      </c>
      <c r="G60" s="207">
        <f t="shared" si="12"/>
        <v>968.88086415759039</v>
      </c>
      <c r="H60" s="207">
        <f t="shared" si="12"/>
        <v>1383.5291156378623</v>
      </c>
      <c r="I60" s="207">
        <f t="shared" si="12"/>
        <v>1397.2845188766396</v>
      </c>
      <c r="J60" s="207">
        <f t="shared" si="12"/>
        <v>1351.982340397924</v>
      </c>
      <c r="K60" s="207">
        <f t="shared" si="12"/>
        <v>1235.3300282048265</v>
      </c>
      <c r="L60" s="207">
        <f t="shared" si="12"/>
        <v>1397.3727356658608</v>
      </c>
      <c r="M60" s="207">
        <f t="shared" si="12"/>
        <v>1141.9509527671094</v>
      </c>
      <c r="N60" s="207">
        <f t="shared" si="12"/>
        <v>1144.1243815022845</v>
      </c>
      <c r="O60" s="207">
        <f t="shared" si="12"/>
        <v>1474.5772402246271</v>
      </c>
      <c r="P60" s="207">
        <f t="shared" si="12"/>
        <v>1571.5391325932476</v>
      </c>
      <c r="Q60" s="207">
        <f t="shared" si="12"/>
        <v>1970.5404134526875</v>
      </c>
      <c r="R60" s="207">
        <f t="shared" si="12"/>
        <v>1835.3415938373043</v>
      </c>
      <c r="S60" s="207">
        <f t="shared" si="12"/>
        <v>1885.3760338702241</v>
      </c>
      <c r="T60" s="207">
        <f t="shared" si="12"/>
        <v>1785.1877273829532</v>
      </c>
      <c r="U60" s="207">
        <f t="shared" si="12"/>
        <v>2066.0073584584052</v>
      </c>
      <c r="V60" s="207">
        <f t="shared" si="12"/>
        <v>2047.6090664238318</v>
      </c>
      <c r="W60" s="207">
        <f t="shared" si="12"/>
        <v>1628.5694391170741</v>
      </c>
      <c r="DA60" s="71"/>
    </row>
    <row r="61" spans="1:105" ht="12" customHeight="1" x14ac:dyDescent="0.25">
      <c r="A61" s="18" t="s">
        <v>32</v>
      </c>
      <c r="B61" s="207">
        <v>0</v>
      </c>
      <c r="C61" s="207">
        <v>0</v>
      </c>
      <c r="D61" s="207">
        <v>0</v>
      </c>
      <c r="E61" s="207">
        <v>0</v>
      </c>
      <c r="F61" s="207">
        <v>0</v>
      </c>
      <c r="G61" s="207">
        <v>0</v>
      </c>
      <c r="H61" s="207">
        <v>0</v>
      </c>
      <c r="I61" s="207">
        <v>0</v>
      </c>
      <c r="J61" s="207">
        <v>0</v>
      </c>
      <c r="K61" s="207">
        <v>0</v>
      </c>
      <c r="L61" s="207">
        <v>0</v>
      </c>
      <c r="M61" s="207">
        <v>0</v>
      </c>
      <c r="N61" s="207">
        <v>0</v>
      </c>
      <c r="O61" s="207">
        <v>0</v>
      </c>
      <c r="P61" s="207">
        <v>0</v>
      </c>
      <c r="Q61" s="207">
        <v>0</v>
      </c>
      <c r="R61" s="207">
        <v>0</v>
      </c>
      <c r="S61" s="207">
        <v>0</v>
      </c>
      <c r="T61" s="207">
        <v>0</v>
      </c>
      <c r="U61" s="207">
        <v>0</v>
      </c>
      <c r="V61" s="207">
        <v>0</v>
      </c>
      <c r="W61" s="207">
        <v>0</v>
      </c>
      <c r="DA61" s="71" t="s">
        <v>975</v>
      </c>
    </row>
    <row r="62" spans="1:105" ht="12" customHeight="1" x14ac:dyDescent="0.25">
      <c r="A62" s="18" t="s">
        <v>33</v>
      </c>
      <c r="B62" s="207">
        <v>74.562940670679282</v>
      </c>
      <c r="C62" s="207">
        <v>102.8064488392089</v>
      </c>
      <c r="D62" s="207">
        <v>105.06595012897679</v>
      </c>
      <c r="E62" s="207">
        <v>90.379277730008596</v>
      </c>
      <c r="F62" s="207">
        <v>81.341358555460005</v>
      </c>
      <c r="G62" s="207">
        <v>73.433190025795355</v>
      </c>
      <c r="H62" s="207">
        <v>102.8064488392089</v>
      </c>
      <c r="I62" s="207">
        <v>99.417196904557173</v>
      </c>
      <c r="J62" s="207">
        <v>103.9361994840929</v>
      </c>
      <c r="K62" s="207">
        <v>107.67171109200341</v>
      </c>
      <c r="L62" s="207">
        <v>81.303181427343077</v>
      </c>
      <c r="M62" s="207">
        <v>115.3625967325881</v>
      </c>
      <c r="N62" s="207">
        <v>92.29002579535684</v>
      </c>
      <c r="O62" s="207">
        <v>123.05339638865</v>
      </c>
      <c r="P62" s="207">
        <v>127.4481513327601</v>
      </c>
      <c r="Q62" s="207">
        <v>143.92854686156491</v>
      </c>
      <c r="R62" s="207">
        <v>113.16517626827169</v>
      </c>
      <c r="S62" s="207">
        <v>110.56784178847811</v>
      </c>
      <c r="T62" s="207">
        <v>108.9330180567498</v>
      </c>
      <c r="U62" s="207">
        <v>110.16466036113501</v>
      </c>
      <c r="V62" s="207">
        <v>88.644625967325865</v>
      </c>
      <c r="W62" s="207">
        <v>76.397506448839209</v>
      </c>
      <c r="DA62" s="71" t="s">
        <v>976</v>
      </c>
    </row>
    <row r="63" spans="1:105" ht="12" customHeight="1" x14ac:dyDescent="0.25">
      <c r="A63" s="18" t="s">
        <v>69</v>
      </c>
      <c r="B63" s="207">
        <v>0</v>
      </c>
      <c r="C63" s="207">
        <v>0</v>
      </c>
      <c r="D63" s="207">
        <v>0</v>
      </c>
      <c r="E63" s="207">
        <v>0</v>
      </c>
      <c r="F63" s="207">
        <v>0</v>
      </c>
      <c r="G63" s="207">
        <v>0</v>
      </c>
      <c r="H63" s="207">
        <v>0</v>
      </c>
      <c r="I63" s="207">
        <v>0</v>
      </c>
      <c r="J63" s="207">
        <v>0</v>
      </c>
      <c r="K63" s="207">
        <v>0</v>
      </c>
      <c r="L63" s="207">
        <v>0</v>
      </c>
      <c r="M63" s="207">
        <v>0</v>
      </c>
      <c r="N63" s="207">
        <v>0</v>
      </c>
      <c r="O63" s="207">
        <v>0</v>
      </c>
      <c r="P63" s="207">
        <v>0</v>
      </c>
      <c r="Q63" s="207">
        <v>0</v>
      </c>
      <c r="R63" s="207">
        <v>0</v>
      </c>
      <c r="S63" s="207">
        <v>0</v>
      </c>
      <c r="T63" s="207">
        <v>0</v>
      </c>
      <c r="U63" s="207">
        <v>0</v>
      </c>
      <c r="V63" s="207">
        <v>0</v>
      </c>
      <c r="W63" s="207">
        <v>0</v>
      </c>
      <c r="DA63" s="71" t="s">
        <v>977</v>
      </c>
    </row>
    <row r="64" spans="1:105" ht="12" customHeight="1" x14ac:dyDescent="0.25">
      <c r="A64" s="18" t="s">
        <v>70</v>
      </c>
      <c r="B64" s="207">
        <v>0</v>
      </c>
      <c r="C64" s="207">
        <v>0</v>
      </c>
      <c r="D64" s="207">
        <v>0</v>
      </c>
      <c r="E64" s="207">
        <v>0</v>
      </c>
      <c r="F64" s="207">
        <v>0</v>
      </c>
      <c r="G64" s="207">
        <v>0</v>
      </c>
      <c r="H64" s="207">
        <v>0</v>
      </c>
      <c r="I64" s="207">
        <v>0</v>
      </c>
      <c r="J64" s="207">
        <v>0</v>
      </c>
      <c r="K64" s="207">
        <v>0</v>
      </c>
      <c r="L64" s="207">
        <v>0</v>
      </c>
      <c r="M64" s="207">
        <v>0</v>
      </c>
      <c r="N64" s="207">
        <v>0</v>
      </c>
      <c r="O64" s="207">
        <v>0</v>
      </c>
      <c r="P64" s="207">
        <v>0</v>
      </c>
      <c r="Q64" s="207">
        <v>0</v>
      </c>
      <c r="R64" s="207">
        <v>0</v>
      </c>
      <c r="S64" s="207">
        <v>0</v>
      </c>
      <c r="T64" s="207">
        <v>0</v>
      </c>
      <c r="U64" s="207">
        <v>0</v>
      </c>
      <c r="V64" s="207">
        <v>0</v>
      </c>
      <c r="W64" s="207">
        <v>0</v>
      </c>
      <c r="DA64" s="71" t="s">
        <v>978</v>
      </c>
    </row>
    <row r="65" spans="1:105" ht="12" customHeight="1" x14ac:dyDescent="0.25">
      <c r="A65" s="18" t="s">
        <v>34</v>
      </c>
      <c r="B65" s="207">
        <v>248.85357657160381</v>
      </c>
      <c r="C65" s="207">
        <v>177.8015935510839</v>
      </c>
      <c r="D65" s="207">
        <v>214.20198415752799</v>
      </c>
      <c r="E65" s="207">
        <v>239.26392066461321</v>
      </c>
      <c r="F65" s="207">
        <v>220.9230816790008</v>
      </c>
      <c r="G65" s="207">
        <v>223.71749356429731</v>
      </c>
      <c r="H65" s="207">
        <v>248.68148021223959</v>
      </c>
      <c r="I65" s="207">
        <v>257.32321191189351</v>
      </c>
      <c r="J65" s="207">
        <v>314.85129998519812</v>
      </c>
      <c r="K65" s="207">
        <v>271.15694136045857</v>
      </c>
      <c r="L65" s="207">
        <v>330.30480789285991</v>
      </c>
      <c r="M65" s="207">
        <v>334.03083238877753</v>
      </c>
      <c r="N65" s="207">
        <v>375.040632577091</v>
      </c>
      <c r="O65" s="207">
        <v>510.78626859951981</v>
      </c>
      <c r="P65" s="207">
        <v>557.11282132927511</v>
      </c>
      <c r="Q65" s="207">
        <v>778.84264905027965</v>
      </c>
      <c r="R65" s="207">
        <v>743.76807707032253</v>
      </c>
      <c r="S65" s="207">
        <v>651.34112415397306</v>
      </c>
      <c r="T65" s="207">
        <v>597.4381143133055</v>
      </c>
      <c r="U65" s="207">
        <v>750.39532062521505</v>
      </c>
      <c r="V65" s="207">
        <v>761.99797442039289</v>
      </c>
      <c r="W65" s="207">
        <v>452.61019578087502</v>
      </c>
      <c r="DA65" s="71" t="s">
        <v>979</v>
      </c>
    </row>
    <row r="66" spans="1:105" ht="12" customHeight="1" x14ac:dyDescent="0.25">
      <c r="A66" s="18" t="s">
        <v>84</v>
      </c>
      <c r="B66" s="207">
        <v>803.52536543422184</v>
      </c>
      <c r="C66" s="207">
        <v>665.35305245055883</v>
      </c>
      <c r="D66" s="207">
        <v>769.51367153912281</v>
      </c>
      <c r="E66" s="207">
        <v>733.37635425623375</v>
      </c>
      <c r="F66" s="207">
        <v>703.61616509028363</v>
      </c>
      <c r="G66" s="207">
        <v>671.73018056749777</v>
      </c>
      <c r="H66" s="207">
        <v>1032.0411865864139</v>
      </c>
      <c r="I66" s="207">
        <v>1040.544110060189</v>
      </c>
      <c r="J66" s="207">
        <v>933.19484092863286</v>
      </c>
      <c r="K66" s="207">
        <v>856.50137575236454</v>
      </c>
      <c r="L66" s="207">
        <v>985.76474634565773</v>
      </c>
      <c r="M66" s="207">
        <v>692.5575236457438</v>
      </c>
      <c r="N66" s="207">
        <v>676.79372312983662</v>
      </c>
      <c r="O66" s="207">
        <v>840.73757523645736</v>
      </c>
      <c r="P66" s="207">
        <v>886.97815993121242</v>
      </c>
      <c r="Q66" s="207">
        <v>1047.7692175408431</v>
      </c>
      <c r="R66" s="207">
        <v>978.40834049871012</v>
      </c>
      <c r="S66" s="207">
        <v>1123.4670679277731</v>
      </c>
      <c r="T66" s="207">
        <v>1078.816595012898</v>
      </c>
      <c r="U66" s="207">
        <v>1205.447377472055</v>
      </c>
      <c r="V66" s="207">
        <v>1196.9664660361129</v>
      </c>
      <c r="W66" s="207">
        <v>1099.56173688736</v>
      </c>
      <c r="DA66" s="71" t="s">
        <v>980</v>
      </c>
    </row>
    <row r="67" spans="1:105" ht="12" customHeight="1" x14ac:dyDescent="0.25">
      <c r="A67" s="14" t="s">
        <v>35</v>
      </c>
      <c r="B67" s="207">
        <f t="shared" ref="B67:W67" si="13">B68+B69</f>
        <v>1834.802235597592</v>
      </c>
      <c r="C67" s="207">
        <f t="shared" si="13"/>
        <v>1709.759243336199</v>
      </c>
      <c r="D67" s="207">
        <f t="shared" si="13"/>
        <v>1304.2777300085979</v>
      </c>
      <c r="E67" s="207">
        <f t="shared" si="13"/>
        <v>1869.496990541702</v>
      </c>
      <c r="F67" s="207">
        <f t="shared" si="13"/>
        <v>1910.8340498710229</v>
      </c>
      <c r="G67" s="207">
        <f t="shared" si="13"/>
        <v>2017.2613890800831</v>
      </c>
      <c r="H67" s="207">
        <f t="shared" si="13"/>
        <v>1931.0189462422261</v>
      </c>
      <c r="I67" s="207">
        <f t="shared" si="13"/>
        <v>1916.659528999792</v>
      </c>
      <c r="J67" s="207">
        <f t="shared" si="13"/>
        <v>1965.9931478037479</v>
      </c>
      <c r="K67" s="207">
        <f t="shared" si="13"/>
        <v>1566.229554999426</v>
      </c>
      <c r="L67" s="207">
        <f t="shared" si="13"/>
        <v>1655.4385413806081</v>
      </c>
      <c r="M67" s="207">
        <f t="shared" si="13"/>
        <v>1813.843452589342</v>
      </c>
      <c r="N67" s="207">
        <f t="shared" si="13"/>
        <v>2001.913242981328</v>
      </c>
      <c r="O67" s="207">
        <f t="shared" si="13"/>
        <v>1936.908941726889</v>
      </c>
      <c r="P67" s="207">
        <f t="shared" si="13"/>
        <v>2057.9105802553222</v>
      </c>
      <c r="Q67" s="207">
        <f t="shared" si="13"/>
        <v>2117.2183866868618</v>
      </c>
      <c r="R67" s="207">
        <f t="shared" si="13"/>
        <v>2108.3404987102322</v>
      </c>
      <c r="S67" s="207">
        <f t="shared" si="13"/>
        <v>2179.448409286329</v>
      </c>
      <c r="T67" s="207">
        <f t="shared" si="13"/>
        <v>1999.37747205503</v>
      </c>
      <c r="U67" s="207">
        <f t="shared" si="13"/>
        <v>1871.021238177128</v>
      </c>
      <c r="V67" s="207">
        <f t="shared" si="13"/>
        <v>2051.7138435081679</v>
      </c>
      <c r="W67" s="207">
        <f t="shared" si="13"/>
        <v>1957.3299226139291</v>
      </c>
      <c r="DA67" s="71"/>
    </row>
    <row r="68" spans="1:105" ht="12" customHeight="1" x14ac:dyDescent="0.25">
      <c r="A68" s="18" t="s">
        <v>72</v>
      </c>
      <c r="B68" s="207">
        <v>1834.802235597592</v>
      </c>
      <c r="C68" s="207">
        <v>1709.759243336199</v>
      </c>
      <c r="D68" s="207">
        <v>1304.2777300085979</v>
      </c>
      <c r="E68" s="207">
        <v>1869.496990541702</v>
      </c>
      <c r="F68" s="207">
        <v>1910.8340498710229</v>
      </c>
      <c r="G68" s="207">
        <v>2017.2613890800831</v>
      </c>
      <c r="H68" s="207">
        <v>1931.0189462422261</v>
      </c>
      <c r="I68" s="207">
        <v>1916.659528999792</v>
      </c>
      <c r="J68" s="207">
        <v>1965.9931478037479</v>
      </c>
      <c r="K68" s="207">
        <v>1566.229554999426</v>
      </c>
      <c r="L68" s="207">
        <v>1655.4385413806081</v>
      </c>
      <c r="M68" s="207">
        <v>1813.843452589342</v>
      </c>
      <c r="N68" s="207">
        <v>2001.913242981328</v>
      </c>
      <c r="O68" s="207">
        <v>1936.908941726889</v>
      </c>
      <c r="P68" s="207">
        <v>2057.9105802553222</v>
      </c>
      <c r="Q68" s="207">
        <v>2117.2183866868618</v>
      </c>
      <c r="R68" s="207">
        <v>2108.3404987102322</v>
      </c>
      <c r="S68" s="207">
        <v>2179.448409286329</v>
      </c>
      <c r="T68" s="207">
        <v>1999.37747205503</v>
      </c>
      <c r="U68" s="207">
        <v>1871.021238177128</v>
      </c>
      <c r="V68" s="207">
        <v>2051.7138435081679</v>
      </c>
      <c r="W68" s="207">
        <v>1957.3299226139291</v>
      </c>
      <c r="DA68" s="71" t="s">
        <v>981</v>
      </c>
    </row>
    <row r="69" spans="1:105" ht="12" customHeight="1" x14ac:dyDescent="0.25">
      <c r="A69" s="18" t="s">
        <v>36</v>
      </c>
      <c r="B69" s="207">
        <v>0</v>
      </c>
      <c r="C69" s="207">
        <v>0</v>
      </c>
      <c r="D69" s="207">
        <v>0</v>
      </c>
      <c r="E69" s="207">
        <v>0</v>
      </c>
      <c r="F69" s="207">
        <v>0</v>
      </c>
      <c r="G69" s="207">
        <v>0</v>
      </c>
      <c r="H69" s="207">
        <v>0</v>
      </c>
      <c r="I69" s="207">
        <v>0</v>
      </c>
      <c r="J69" s="207">
        <v>0</v>
      </c>
      <c r="K69" s="207">
        <v>0</v>
      </c>
      <c r="L69" s="207">
        <v>0</v>
      </c>
      <c r="M69" s="207">
        <v>0</v>
      </c>
      <c r="N69" s="207">
        <v>0</v>
      </c>
      <c r="O69" s="207">
        <v>0</v>
      </c>
      <c r="P69" s="207">
        <v>0</v>
      </c>
      <c r="Q69" s="207">
        <v>0</v>
      </c>
      <c r="R69" s="207">
        <v>0</v>
      </c>
      <c r="S69" s="207">
        <v>0</v>
      </c>
      <c r="T69" s="207">
        <v>0</v>
      </c>
      <c r="U69" s="207">
        <v>0</v>
      </c>
      <c r="V69" s="207">
        <v>0</v>
      </c>
      <c r="W69" s="207">
        <v>0</v>
      </c>
      <c r="DA69" s="71" t="s">
        <v>982</v>
      </c>
    </row>
    <row r="70" spans="1:105" ht="12" customHeight="1" x14ac:dyDescent="0.25">
      <c r="A70" s="14" t="s">
        <v>37</v>
      </c>
      <c r="B70" s="207">
        <v>0</v>
      </c>
      <c r="C70" s="207">
        <v>0</v>
      </c>
      <c r="D70" s="207">
        <v>0</v>
      </c>
      <c r="E70" s="207">
        <v>0</v>
      </c>
      <c r="F70" s="207">
        <v>0</v>
      </c>
      <c r="G70" s="207">
        <v>0</v>
      </c>
      <c r="H70" s="207">
        <v>0</v>
      </c>
      <c r="I70" s="207">
        <v>0</v>
      </c>
      <c r="J70" s="207">
        <v>0</v>
      </c>
      <c r="K70" s="207">
        <v>0</v>
      </c>
      <c r="L70" s="207">
        <v>0</v>
      </c>
      <c r="M70" s="207">
        <v>0</v>
      </c>
      <c r="N70" s="207">
        <v>0</v>
      </c>
      <c r="O70" s="207">
        <v>0</v>
      </c>
      <c r="P70" s="207">
        <v>0</v>
      </c>
      <c r="Q70" s="207">
        <v>0</v>
      </c>
      <c r="R70" s="207">
        <v>0</v>
      </c>
      <c r="S70" s="207">
        <v>0</v>
      </c>
      <c r="T70" s="207">
        <v>0</v>
      </c>
      <c r="U70" s="207">
        <v>0</v>
      </c>
      <c r="V70" s="207">
        <v>0</v>
      </c>
      <c r="W70" s="207">
        <v>0</v>
      </c>
      <c r="DA70" s="71" t="s">
        <v>983</v>
      </c>
    </row>
    <row r="71" spans="1:105" ht="12" customHeight="1" x14ac:dyDescent="0.25">
      <c r="A71" s="114" t="s">
        <v>145</v>
      </c>
      <c r="B71" s="287">
        <f t="shared" ref="B71:W71" si="14">SUM(B72:B74)</f>
        <v>2961.7441182740972</v>
      </c>
      <c r="C71" s="287">
        <f t="shared" si="14"/>
        <v>2655.720338177051</v>
      </c>
      <c r="D71" s="287">
        <f t="shared" si="14"/>
        <v>2393.0593358342262</v>
      </c>
      <c r="E71" s="287">
        <f t="shared" si="14"/>
        <v>2932.516543192557</v>
      </c>
      <c r="F71" s="287">
        <f t="shared" si="14"/>
        <v>2916.714655195768</v>
      </c>
      <c r="G71" s="287">
        <f t="shared" si="14"/>
        <v>2989.8033898250092</v>
      </c>
      <c r="H71" s="287">
        <f t="shared" si="14"/>
        <v>3318.0322257671</v>
      </c>
      <c r="I71" s="287">
        <f t="shared" si="14"/>
        <v>3317.4283256409608</v>
      </c>
      <c r="J71" s="287">
        <f t="shared" si="14"/>
        <v>3317.9754882016709</v>
      </c>
      <c r="K71" s="287">
        <f t="shared" si="14"/>
        <v>2801.5595832042532</v>
      </c>
      <c r="L71" s="287">
        <f t="shared" si="14"/>
        <v>3052.8112770464691</v>
      </c>
      <c r="M71" s="287">
        <f t="shared" si="14"/>
        <v>2957.6524287278321</v>
      </c>
      <c r="N71" s="287">
        <f t="shared" si="14"/>
        <v>3148.5687740988778</v>
      </c>
      <c r="O71" s="287">
        <f t="shared" si="14"/>
        <v>3414.5920337815091</v>
      </c>
      <c r="P71" s="287">
        <f t="shared" si="14"/>
        <v>3632.5549454952102</v>
      </c>
      <c r="Q71" s="287">
        <f t="shared" si="14"/>
        <v>4093.3332101044839</v>
      </c>
      <c r="R71" s="287">
        <f t="shared" si="14"/>
        <v>3948.6453181608922</v>
      </c>
      <c r="S71" s="287">
        <f t="shared" si="14"/>
        <v>4079.3608880248839</v>
      </c>
      <c r="T71" s="287">
        <f t="shared" si="14"/>
        <v>3786.9994700677621</v>
      </c>
      <c r="U71" s="287">
        <f t="shared" si="14"/>
        <v>3948.6548785133991</v>
      </c>
      <c r="V71" s="287">
        <f t="shared" si="14"/>
        <v>4122.5417201333839</v>
      </c>
      <c r="W71" s="287">
        <f t="shared" si="14"/>
        <v>3609.9148871269222</v>
      </c>
      <c r="DA71" s="118"/>
    </row>
    <row r="72" spans="1:105" ht="12" customHeight="1" x14ac:dyDescent="0.25">
      <c r="A72" s="51" t="str">
        <f>A53</f>
        <v>Basic chemicals</v>
      </c>
      <c r="B72" s="244">
        <f>CHI_fec!B16</f>
        <v>2961.7441182740972</v>
      </c>
      <c r="C72" s="244">
        <f>CHI_fec!C16</f>
        <v>2655.720338177051</v>
      </c>
      <c r="D72" s="244">
        <f>CHI_fec!D16</f>
        <v>2393.0593358342262</v>
      </c>
      <c r="E72" s="244">
        <f>CHI_fec!E16</f>
        <v>2932.516543192557</v>
      </c>
      <c r="F72" s="244">
        <f>CHI_fec!F16</f>
        <v>2916.714655195768</v>
      </c>
      <c r="G72" s="244">
        <f>CHI_fec!G16</f>
        <v>2989.8033898250092</v>
      </c>
      <c r="H72" s="244">
        <f>CHI_fec!H16</f>
        <v>3318.0322257671</v>
      </c>
      <c r="I72" s="244">
        <f>CHI_fec!I16</f>
        <v>3317.4283256409608</v>
      </c>
      <c r="J72" s="244">
        <f>CHI_fec!J16</f>
        <v>3317.9754882016709</v>
      </c>
      <c r="K72" s="244">
        <f>CHI_fec!K16</f>
        <v>2801.5595832042532</v>
      </c>
      <c r="L72" s="244">
        <f>CHI_fec!L16</f>
        <v>3052.8112770464691</v>
      </c>
      <c r="M72" s="244">
        <f>CHI_fec!M16</f>
        <v>2957.6524287278321</v>
      </c>
      <c r="N72" s="244">
        <f>CHI_fec!N16</f>
        <v>3148.5687740988778</v>
      </c>
      <c r="O72" s="244">
        <f>CHI_fec!O16</f>
        <v>3414.5920337815091</v>
      </c>
      <c r="P72" s="244">
        <f>CHI_fec!P16</f>
        <v>3632.5549454952102</v>
      </c>
      <c r="Q72" s="244">
        <f>CHI_fec!Q16</f>
        <v>4093.3332101044839</v>
      </c>
      <c r="R72" s="244">
        <f>CHI_fec!R16</f>
        <v>3948.6453181608922</v>
      </c>
      <c r="S72" s="244">
        <f>CHI_fec!S16</f>
        <v>4079.3608880248839</v>
      </c>
      <c r="T72" s="244">
        <f>CHI_fec!T16</f>
        <v>3786.9994700677621</v>
      </c>
      <c r="U72" s="244">
        <f>CHI_fec!U16</f>
        <v>3948.6548785133991</v>
      </c>
      <c r="V72" s="244">
        <f>CHI_fec!V16</f>
        <v>4122.5417201333839</v>
      </c>
      <c r="W72" s="244">
        <f>CHI_fec!W16</f>
        <v>3609.9148871269222</v>
      </c>
      <c r="DA72" s="83"/>
    </row>
    <row r="73" spans="1:105" ht="12" customHeight="1" x14ac:dyDescent="0.25">
      <c r="A73" s="99" t="str">
        <f>A54</f>
        <v>Other chemicals</v>
      </c>
      <c r="B73" s="285">
        <v>0</v>
      </c>
      <c r="C73" s="285">
        <v>0</v>
      </c>
      <c r="D73" s="285">
        <v>0</v>
      </c>
      <c r="E73" s="285">
        <v>0</v>
      </c>
      <c r="F73" s="285">
        <v>0</v>
      </c>
      <c r="G73" s="285">
        <v>0</v>
      </c>
      <c r="H73" s="285">
        <v>0</v>
      </c>
      <c r="I73" s="285">
        <v>0</v>
      </c>
      <c r="J73" s="285">
        <v>0</v>
      </c>
      <c r="K73" s="285">
        <v>0</v>
      </c>
      <c r="L73" s="285">
        <v>0</v>
      </c>
      <c r="M73" s="285">
        <v>0</v>
      </c>
      <c r="N73" s="285">
        <v>0</v>
      </c>
      <c r="O73" s="285">
        <v>0</v>
      </c>
      <c r="P73" s="285">
        <v>0</v>
      </c>
      <c r="Q73" s="285">
        <v>0</v>
      </c>
      <c r="R73" s="285">
        <v>0</v>
      </c>
      <c r="S73" s="285">
        <v>0</v>
      </c>
      <c r="T73" s="285">
        <v>0</v>
      </c>
      <c r="U73" s="285">
        <v>0</v>
      </c>
      <c r="V73" s="285">
        <v>0</v>
      </c>
      <c r="W73" s="285">
        <v>0</v>
      </c>
      <c r="DA73" s="94"/>
    </row>
    <row r="74" spans="1:105" ht="12" customHeight="1" x14ac:dyDescent="0.25">
      <c r="A74" s="52" t="str">
        <f>A55</f>
        <v>Pharmaceutical products etc.</v>
      </c>
      <c r="B74" s="245">
        <v>0</v>
      </c>
      <c r="C74" s="245">
        <v>0</v>
      </c>
      <c r="D74" s="245">
        <v>0</v>
      </c>
      <c r="E74" s="245">
        <v>0</v>
      </c>
      <c r="F74" s="245">
        <v>0</v>
      </c>
      <c r="G74" s="245">
        <v>0</v>
      </c>
      <c r="H74" s="245">
        <v>0</v>
      </c>
      <c r="I74" s="245">
        <v>0</v>
      </c>
      <c r="J74" s="245">
        <v>0</v>
      </c>
      <c r="K74" s="245">
        <v>0</v>
      </c>
      <c r="L74" s="245">
        <v>0</v>
      </c>
      <c r="M74" s="245">
        <v>0</v>
      </c>
      <c r="N74" s="245">
        <v>0</v>
      </c>
      <c r="O74" s="245">
        <v>0</v>
      </c>
      <c r="P74" s="245">
        <v>0</v>
      </c>
      <c r="Q74" s="245">
        <v>0</v>
      </c>
      <c r="R74" s="245">
        <v>0</v>
      </c>
      <c r="S74" s="245">
        <v>0</v>
      </c>
      <c r="T74" s="245">
        <v>0</v>
      </c>
      <c r="U74" s="245">
        <v>0</v>
      </c>
      <c r="V74" s="245">
        <v>0</v>
      </c>
      <c r="W74" s="245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6">
        <f t="shared" ref="B76:W76" si="15">SUM(B77:B78)</f>
        <v>12463.793922063966</v>
      </c>
      <c r="C76" s="206">
        <f t="shared" si="15"/>
        <v>11740.558991042368</v>
      </c>
      <c r="D76" s="206">
        <f t="shared" si="15"/>
        <v>10563.894172483288</v>
      </c>
      <c r="E76" s="206">
        <f t="shared" si="15"/>
        <v>10120.910165451953</v>
      </c>
      <c r="F76" s="206">
        <f t="shared" si="15"/>
        <v>10269.440996661528</v>
      </c>
      <c r="G76" s="206">
        <f t="shared" si="15"/>
        <v>9835.1592844431507</v>
      </c>
      <c r="H76" s="206">
        <f t="shared" si="15"/>
        <v>10390.588598334127</v>
      </c>
      <c r="I76" s="206">
        <f t="shared" si="15"/>
        <v>10463.074852012487</v>
      </c>
      <c r="J76" s="206">
        <f t="shared" si="15"/>
        <v>11299.398427045762</v>
      </c>
      <c r="K76" s="206">
        <f t="shared" si="15"/>
        <v>10482.367594540709</v>
      </c>
      <c r="L76" s="206">
        <f t="shared" si="15"/>
        <v>11054.704428229878</v>
      </c>
      <c r="M76" s="206">
        <f t="shared" si="15"/>
        <v>11270.074340753632</v>
      </c>
      <c r="N76" s="206">
        <f t="shared" si="15"/>
        <v>11188.400209932597</v>
      </c>
      <c r="O76" s="206">
        <f t="shared" si="15"/>
        <v>11602.580361954788</v>
      </c>
      <c r="P76" s="206">
        <f t="shared" si="15"/>
        <v>11372.426519003006</v>
      </c>
      <c r="Q76" s="206">
        <f t="shared" si="15"/>
        <v>11145.777944252568</v>
      </c>
      <c r="R76" s="206">
        <f t="shared" si="15"/>
        <v>10885.161620524628</v>
      </c>
      <c r="S76" s="206">
        <f t="shared" si="15"/>
        <v>11759.70151789589</v>
      </c>
      <c r="T76" s="206">
        <f t="shared" si="15"/>
        <v>11229.271219630238</v>
      </c>
      <c r="U76" s="206">
        <f t="shared" si="15"/>
        <v>11336.63355426045</v>
      </c>
      <c r="V76" s="206">
        <f t="shared" si="15"/>
        <v>11498.558054539842</v>
      </c>
      <c r="W76" s="206">
        <f t="shared" si="15"/>
        <v>11475.960563167089</v>
      </c>
      <c r="DA76" s="112"/>
    </row>
    <row r="77" spans="1:105" ht="12" customHeight="1" x14ac:dyDescent="0.25">
      <c r="A77" s="24" t="s">
        <v>146</v>
      </c>
      <c r="B77" s="216">
        <f>(CHI_emi!B5-CHI_emi!B59)+(CHI_emi!B61-CHI_emi!B108)+CHI_emi!B110</f>
        <v>8053.0201464445508</v>
      </c>
      <c r="C77" s="216">
        <f>(CHI_emi!C5-CHI_emi!C59)+(CHI_emi!C61-CHI_emi!C108)+CHI_emi!C110</f>
        <v>7496.6511407090338</v>
      </c>
      <c r="D77" s="216">
        <f>(CHI_emi!D5-CHI_emi!D59)+(CHI_emi!D61-CHI_emi!D108)+CHI_emi!D110</f>
        <v>7125.8259781499537</v>
      </c>
      <c r="E77" s="216">
        <f>(CHI_emi!E5-CHI_emi!E59)+(CHI_emi!E61-CHI_emi!E108)+CHI_emi!E110</f>
        <v>5484.8715049519524</v>
      </c>
      <c r="F77" s="216">
        <f>(CHI_emi!F5-CHI_emi!F59)+(CHI_emi!F61-CHI_emi!F108)+CHI_emi!F110</f>
        <v>5480.8468176615261</v>
      </c>
      <c r="G77" s="216">
        <f>(CHI_emi!G5-CHI_emi!G59)+(CHI_emi!G61-CHI_emi!G108)+CHI_emi!G110</f>
        <v>4948.3801035764827</v>
      </c>
      <c r="H77" s="216">
        <f>(CHI_emi!H5-CHI_emi!H59)+(CHI_emi!H61-CHI_emi!H108)+CHI_emi!H110</f>
        <v>5179.8195656341259</v>
      </c>
      <c r="I77" s="216">
        <f>(CHI_emi!I5-CHI_emi!I59)+(CHI_emi!I61-CHI_emi!I108)+CHI_emi!I110</f>
        <v>5217.3756124791544</v>
      </c>
      <c r="J77" s="216">
        <f>(CHI_emi!J5-CHI_emi!J59)+(CHI_emi!J61-CHI_emi!J108)+CHI_emi!J110</f>
        <v>6247.4665453457601</v>
      </c>
      <c r="K77" s="216">
        <f>(CHI_emi!K5-CHI_emi!K59)+(CHI_emi!K61-CHI_emi!K108)+CHI_emi!K110</f>
        <v>6357.8166696073749</v>
      </c>
      <c r="L77" s="216">
        <f>(CHI_emi!L5-CHI_emi!L59)+(CHI_emi!L61-CHI_emi!L108)+CHI_emi!L110</f>
        <v>6719.2872880298783</v>
      </c>
      <c r="M77" s="216">
        <f>(CHI_emi!M5-CHI_emi!M59)+(CHI_emi!M61-CHI_emi!M108)+CHI_emi!M110</f>
        <v>6611.5036573536318</v>
      </c>
      <c r="N77" s="216">
        <f>(CHI_emi!N5-CHI_emi!N59)+(CHI_emi!N61-CHI_emi!N108)+CHI_emi!N110</f>
        <v>6494.0390538659312</v>
      </c>
      <c r="O77" s="216">
        <f>(CHI_emi!O5-CHI_emi!O59)+(CHI_emi!O61-CHI_emi!O108)+CHI_emi!O110</f>
        <v>6845.4180504881206</v>
      </c>
      <c r="P77" s="216">
        <f>(CHI_emi!P5-CHI_emi!P59)+(CHI_emi!P61-CHI_emi!P108)+CHI_emi!P110</f>
        <v>6534.3306937506732</v>
      </c>
      <c r="Q77" s="216">
        <f>(CHI_emi!Q5-CHI_emi!Q59)+(CHI_emi!Q61-CHI_emi!Q108)+CHI_emi!Q110</f>
        <v>6004.6444493487725</v>
      </c>
      <c r="R77" s="216">
        <f>(CHI_emi!R5-CHI_emi!R59)+(CHI_emi!R61-CHI_emi!R108)+CHI_emi!R110</f>
        <v>5982.3509793851172</v>
      </c>
      <c r="S77" s="216">
        <f>(CHI_emi!S5-CHI_emi!S59)+(CHI_emi!S61-CHI_emi!S108)+CHI_emi!S110</f>
        <v>6585.1221255784494</v>
      </c>
      <c r="T77" s="216">
        <f>(CHI_emi!T5-CHI_emi!T59)+(CHI_emi!T61-CHI_emi!T108)+CHI_emi!T110</f>
        <v>6609.2502976859178</v>
      </c>
      <c r="U77" s="216">
        <f>(CHI_emi!U5-CHI_emi!U59)+(CHI_emi!U61-CHI_emi!U108)+CHI_emi!U110</f>
        <v>6840.4625680465579</v>
      </c>
      <c r="V77" s="216">
        <f>(CHI_emi!V5-CHI_emi!V59)+(CHI_emi!V61-CHI_emi!V108)+CHI_emi!V110</f>
        <v>6631.5983014301255</v>
      </c>
      <c r="W77" s="216">
        <f>(CHI_emi!W5-CHI_emi!W59)+(CHI_emi!W61-CHI_emi!W108)+CHI_emi!W110</f>
        <v>6922.4862963041742</v>
      </c>
      <c r="DA77" s="85"/>
    </row>
    <row r="78" spans="1:105" ht="12" customHeight="1" x14ac:dyDescent="0.25">
      <c r="A78" s="14" t="s">
        <v>147</v>
      </c>
      <c r="B78" s="207">
        <f>CHI_emi!B59+CHI_emi!B108</f>
        <v>4410.7737756194147</v>
      </c>
      <c r="C78" s="207">
        <f>CHI_emi!C59+CHI_emi!C108</f>
        <v>4243.907850333334</v>
      </c>
      <c r="D78" s="207">
        <f>CHI_emi!D59+CHI_emi!D108</f>
        <v>3438.0681943333338</v>
      </c>
      <c r="E78" s="207">
        <f>CHI_emi!E59+CHI_emi!E108</f>
        <v>4636.0386605000003</v>
      </c>
      <c r="F78" s="207">
        <f>CHI_emi!F59+CHI_emi!F108</f>
        <v>4788.5941790000006</v>
      </c>
      <c r="G78" s="207">
        <f>CHI_emi!G59+CHI_emi!G108</f>
        <v>4886.779180866668</v>
      </c>
      <c r="H78" s="207">
        <f>CHI_emi!H59+CHI_emi!H108</f>
        <v>5210.7690327000009</v>
      </c>
      <c r="I78" s="207">
        <f>CHI_emi!I59+CHI_emi!I108</f>
        <v>5245.6992395333336</v>
      </c>
      <c r="J78" s="207">
        <f>CHI_emi!J59+CHI_emi!J108</f>
        <v>5051.9318817000012</v>
      </c>
      <c r="K78" s="207">
        <f>CHI_emi!K59+CHI_emi!K108</f>
        <v>4124.5509249333336</v>
      </c>
      <c r="L78" s="207">
        <f>CHI_emi!L59+CHI_emi!L108</f>
        <v>4335.4171402000002</v>
      </c>
      <c r="M78" s="207">
        <f>CHI_emi!M59+CHI_emi!M108</f>
        <v>4658.5706834000011</v>
      </c>
      <c r="N78" s="207">
        <f>CHI_emi!N59+CHI_emi!N108</f>
        <v>4694.3611560666659</v>
      </c>
      <c r="O78" s="207">
        <f>CHI_emi!O59+CHI_emi!O108</f>
        <v>4757.1623114666672</v>
      </c>
      <c r="P78" s="207">
        <f>CHI_emi!P59+CHI_emi!P108</f>
        <v>4838.0958252523315</v>
      </c>
      <c r="Q78" s="207">
        <f>CHI_emi!Q59+CHI_emi!Q108</f>
        <v>5141.1334949037964</v>
      </c>
      <c r="R78" s="207">
        <f>CHI_emi!R59+CHI_emi!R108</f>
        <v>4902.8106411395102</v>
      </c>
      <c r="S78" s="207">
        <f>CHI_emi!S59+CHI_emi!S108</f>
        <v>5174.5793923174406</v>
      </c>
      <c r="T78" s="207">
        <f>CHI_emi!T59+CHI_emi!T108</f>
        <v>4620.0209219443204</v>
      </c>
      <c r="U78" s="207">
        <f>CHI_emi!U59+CHI_emi!U108</f>
        <v>4496.1709862138932</v>
      </c>
      <c r="V78" s="207">
        <f>CHI_emi!V59+CHI_emi!V108</f>
        <v>4866.959753109717</v>
      </c>
      <c r="W78" s="207">
        <f>CHI_emi!W59+CHI_emi!W108</f>
        <v>4553.4742668629142</v>
      </c>
      <c r="DA78" s="71"/>
    </row>
    <row r="79" spans="1:105" ht="12" customHeight="1" x14ac:dyDescent="0.25">
      <c r="A79" s="31" t="s">
        <v>145</v>
      </c>
      <c r="B79" s="213">
        <f t="shared" ref="B79:W79" si="16">SUM(B80:B82)</f>
        <v>12463.793922063966</v>
      </c>
      <c r="C79" s="213">
        <f t="shared" si="16"/>
        <v>11740.558991042368</v>
      </c>
      <c r="D79" s="213">
        <f t="shared" si="16"/>
        <v>10563.894172483289</v>
      </c>
      <c r="E79" s="213">
        <f t="shared" si="16"/>
        <v>10120.910165451953</v>
      </c>
      <c r="F79" s="213">
        <f t="shared" si="16"/>
        <v>10269.440996661526</v>
      </c>
      <c r="G79" s="213">
        <f t="shared" si="16"/>
        <v>9835.1592844431507</v>
      </c>
      <c r="H79" s="213">
        <f t="shared" si="16"/>
        <v>10390.588598334127</v>
      </c>
      <c r="I79" s="213">
        <f t="shared" si="16"/>
        <v>10463.074852012489</v>
      </c>
      <c r="J79" s="213">
        <f t="shared" si="16"/>
        <v>11299.39842704576</v>
      </c>
      <c r="K79" s="213">
        <f t="shared" si="16"/>
        <v>10482.367594540709</v>
      </c>
      <c r="L79" s="213">
        <f t="shared" si="16"/>
        <v>11054.704428229879</v>
      </c>
      <c r="M79" s="213">
        <f t="shared" si="16"/>
        <v>11270.074340753634</v>
      </c>
      <c r="N79" s="213">
        <f t="shared" si="16"/>
        <v>11188.400209932597</v>
      </c>
      <c r="O79" s="213">
        <f t="shared" si="16"/>
        <v>11602.580361954788</v>
      </c>
      <c r="P79" s="213">
        <f t="shared" si="16"/>
        <v>11372.426519003006</v>
      </c>
      <c r="Q79" s="213">
        <f t="shared" si="16"/>
        <v>11145.77794425257</v>
      </c>
      <c r="R79" s="213">
        <f t="shared" si="16"/>
        <v>10885.161620524628</v>
      </c>
      <c r="S79" s="213">
        <f t="shared" si="16"/>
        <v>11759.70151789589</v>
      </c>
      <c r="T79" s="213">
        <f t="shared" si="16"/>
        <v>11229.271219630238</v>
      </c>
      <c r="U79" s="213">
        <f t="shared" si="16"/>
        <v>11336.633554260452</v>
      </c>
      <c r="V79" s="213">
        <f t="shared" si="16"/>
        <v>11498.558054539842</v>
      </c>
      <c r="W79" s="213">
        <f t="shared" si="16"/>
        <v>11475.960563167089</v>
      </c>
      <c r="DA79" s="109"/>
    </row>
    <row r="80" spans="1:105" ht="12" customHeight="1" x14ac:dyDescent="0.25">
      <c r="A80" s="51" t="s">
        <v>46</v>
      </c>
      <c r="B80" s="244">
        <f>CHI_emi!B$5</f>
        <v>9655.2051081883801</v>
      </c>
      <c r="C80" s="244">
        <f>CHI_emi!C$5</f>
        <v>9261.4412457394264</v>
      </c>
      <c r="D80" s="244">
        <f>CHI_emi!D$5</f>
        <v>8221.3917785612066</v>
      </c>
      <c r="E80" s="244">
        <f>CHI_emi!E$5</f>
        <v>8262.4527181858248</v>
      </c>
      <c r="F80" s="244">
        <f>CHI_emi!F$5</f>
        <v>8254.4472703370429</v>
      </c>
      <c r="G80" s="244">
        <f>CHI_emi!G$5</f>
        <v>7986.5115689425093</v>
      </c>
      <c r="H80" s="244">
        <f>CHI_emi!H$5</f>
        <v>8365.4861950095674</v>
      </c>
      <c r="I80" s="244">
        <f>CHI_emi!I$5</f>
        <v>8502.0242813569694</v>
      </c>
      <c r="J80" s="244">
        <f>CHI_emi!J$5</f>
        <v>8951.6889038610207</v>
      </c>
      <c r="K80" s="244">
        <f>CHI_emi!K$5</f>
        <v>7278.7495357885709</v>
      </c>
      <c r="L80" s="244">
        <f>CHI_emi!L$5</f>
        <v>7627.7903417184898</v>
      </c>
      <c r="M80" s="244">
        <f>CHI_emi!M$5</f>
        <v>8965.70806261699</v>
      </c>
      <c r="N80" s="244">
        <f>CHI_emi!N$5</f>
        <v>9859.4364668113467</v>
      </c>
      <c r="O80" s="244">
        <f>CHI_emi!O$5</f>
        <v>10082.969566753305</v>
      </c>
      <c r="P80" s="244">
        <f>CHI_emi!P$5</f>
        <v>9892.018905581579</v>
      </c>
      <c r="Q80" s="244">
        <f>CHI_emi!Q$5</f>
        <v>9041.75133288303</v>
      </c>
      <c r="R80" s="244">
        <f>CHI_emi!R$5</f>
        <v>8757.2288263729315</v>
      </c>
      <c r="S80" s="244">
        <f>CHI_emi!S$5</f>
        <v>9689.343595651213</v>
      </c>
      <c r="T80" s="244">
        <f>CHI_emi!T$5</f>
        <v>8083.8700790344865</v>
      </c>
      <c r="U80" s="244">
        <f>CHI_emi!U$5</f>
        <v>7981.5920275867184</v>
      </c>
      <c r="V80" s="244">
        <f>CHI_emi!V$5</f>
        <v>8247.1109049870029</v>
      </c>
      <c r="W80" s="244">
        <f>CHI_emi!W$5</f>
        <v>8071.3592690564765</v>
      </c>
      <c r="DA80" s="83"/>
    </row>
    <row r="81" spans="1:105" ht="12" customHeight="1" x14ac:dyDescent="0.25">
      <c r="A81" s="99" t="s">
        <v>47</v>
      </c>
      <c r="B81" s="285">
        <f>CHI_emi!B$61</f>
        <v>2788.0405939426105</v>
      </c>
      <c r="C81" s="285">
        <f>CHI_emi!C$61</f>
        <v>2440.927619077986</v>
      </c>
      <c r="D81" s="285">
        <f>CHI_emi!D$61</f>
        <v>2276.4453998344629</v>
      </c>
      <c r="E81" s="285">
        <f>CHI_emi!E$61</f>
        <v>1800.1205032591229</v>
      </c>
      <c r="F81" s="285">
        <f>CHI_emi!F$61</f>
        <v>1948.1570794889847</v>
      </c>
      <c r="G81" s="285">
        <f>CHI_emi!G$61</f>
        <v>1774.9117261664924</v>
      </c>
      <c r="H81" s="285">
        <f>CHI_emi!H$61</f>
        <v>1949.482072180565</v>
      </c>
      <c r="I81" s="285">
        <f>CHI_emi!I$61</f>
        <v>1841.9881877045643</v>
      </c>
      <c r="J81" s="285">
        <f>CHI_emi!J$61</f>
        <v>2191.3257775036732</v>
      </c>
      <c r="K81" s="285">
        <f>CHI_emi!K$61</f>
        <v>3036.6391552451732</v>
      </c>
      <c r="L81" s="285">
        <f>CHI_emi!L$61</f>
        <v>3252.0847539999149</v>
      </c>
      <c r="M81" s="285">
        <f>CHI_emi!M$61</f>
        <v>2155.4239895626665</v>
      </c>
      <c r="N81" s="285">
        <f>CHI_emi!N$61</f>
        <v>1172.7043568335305</v>
      </c>
      <c r="O81" s="285">
        <f>CHI_emi!O$61</f>
        <v>1357.184650309458</v>
      </c>
      <c r="P81" s="285">
        <f>CHI_emi!P$61</f>
        <v>1300.0117297182255</v>
      </c>
      <c r="Q81" s="285">
        <f>CHI_emi!Q$61</f>
        <v>1926.5955967622115</v>
      </c>
      <c r="R81" s="285">
        <f>CHI_emi!R$61</f>
        <v>1960.0036801299468</v>
      </c>
      <c r="S81" s="285">
        <f>CHI_emi!S$61</f>
        <v>1916.5965193476436</v>
      </c>
      <c r="T81" s="285">
        <f>CHI_emi!T$61</f>
        <v>3012.683369340622</v>
      </c>
      <c r="U81" s="285">
        <f>CHI_emi!U$61</f>
        <v>3213.5960760116091</v>
      </c>
      <c r="V81" s="285">
        <f>CHI_emi!V$61</f>
        <v>3113.4125051284432</v>
      </c>
      <c r="W81" s="285">
        <f>CHI_emi!W$61</f>
        <v>3244.7218873165066</v>
      </c>
      <c r="DA81" s="94"/>
    </row>
    <row r="82" spans="1:105" ht="12" customHeight="1" x14ac:dyDescent="0.25">
      <c r="A82" s="52" t="s">
        <v>48</v>
      </c>
      <c r="B82" s="245">
        <f>CHI_emi!B$110</f>
        <v>20.548219932974838</v>
      </c>
      <c r="C82" s="245">
        <f>CHI_emi!C$110</f>
        <v>38.190126224954952</v>
      </c>
      <c r="D82" s="245">
        <f>CHI_emi!D$110</f>
        <v>66.056994087618747</v>
      </c>
      <c r="E82" s="245">
        <f>CHI_emi!E$110</f>
        <v>58.336944007005613</v>
      </c>
      <c r="F82" s="245">
        <f>CHI_emi!F$110</f>
        <v>66.836646835498755</v>
      </c>
      <c r="G82" s="245">
        <f>CHI_emi!G$110</f>
        <v>73.735989334149295</v>
      </c>
      <c r="H82" s="245">
        <f>CHI_emi!H$110</f>
        <v>75.620331143994292</v>
      </c>
      <c r="I82" s="245">
        <f>CHI_emi!I$110</f>
        <v>119.0623829509543</v>
      </c>
      <c r="J82" s="245">
        <f>CHI_emi!J$110</f>
        <v>156.3837456810671</v>
      </c>
      <c r="K82" s="245">
        <f>CHI_emi!K$110</f>
        <v>166.97890350696429</v>
      </c>
      <c r="L82" s="245">
        <f>CHI_emi!L$110</f>
        <v>174.82933251147361</v>
      </c>
      <c r="M82" s="245">
        <f>CHI_emi!M$110</f>
        <v>148.94228857397599</v>
      </c>
      <c r="N82" s="245">
        <f>CHI_emi!N$110</f>
        <v>156.25938628771999</v>
      </c>
      <c r="O82" s="245">
        <f>CHI_emi!O$110</f>
        <v>162.42614489202381</v>
      </c>
      <c r="P82" s="245">
        <f>CHI_emi!P$110</f>
        <v>180.39588370320089</v>
      </c>
      <c r="Q82" s="245">
        <f>CHI_emi!Q$110</f>
        <v>177.43101460732771</v>
      </c>
      <c r="R82" s="245">
        <f>CHI_emi!R$110</f>
        <v>167.9291140217494</v>
      </c>
      <c r="S82" s="245">
        <f>CHI_emi!S$110</f>
        <v>153.7614028970327</v>
      </c>
      <c r="T82" s="245">
        <f>CHI_emi!T$110</f>
        <v>132.71777125512969</v>
      </c>
      <c r="U82" s="245">
        <f>CHI_emi!U$110</f>
        <v>141.4454506621241</v>
      </c>
      <c r="V82" s="245">
        <f>CHI_emi!V$110</f>
        <v>138.0346444243965</v>
      </c>
      <c r="W82" s="245">
        <f>CHI_emi!W$110</f>
        <v>159.87940679410551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5"/>
      <c r="C84" s="315"/>
      <c r="D84" s="315"/>
      <c r="E84" s="315"/>
      <c r="F84" s="315"/>
      <c r="G84" s="315"/>
      <c r="H84" s="315"/>
      <c r="I84" s="315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DA84" s="118"/>
    </row>
    <row r="85" spans="1:105" ht="12" customHeight="1" x14ac:dyDescent="0.25">
      <c r="A85" s="50" t="s">
        <v>46</v>
      </c>
      <c r="B85" s="290">
        <f t="shared" ref="B85:W85" si="17">IF(B$5=0,"",B$5/B$10*1000)</f>
        <v>398.88479186036221</v>
      </c>
      <c r="C85" s="290">
        <f t="shared" si="17"/>
        <v>399.18014398215723</v>
      </c>
      <c r="D85" s="290">
        <f t="shared" si="17"/>
        <v>414.81179627207968</v>
      </c>
      <c r="E85" s="290">
        <f t="shared" si="17"/>
        <v>406.94554079359585</v>
      </c>
      <c r="F85" s="290">
        <f t="shared" si="17"/>
        <v>448.66722360646867</v>
      </c>
      <c r="G85" s="290">
        <f t="shared" si="17"/>
        <v>480.0339677583724</v>
      </c>
      <c r="H85" s="290">
        <f t="shared" si="17"/>
        <v>475.80235695060344</v>
      </c>
      <c r="I85" s="290">
        <f t="shared" si="17"/>
        <v>448.44335025237677</v>
      </c>
      <c r="J85" s="290">
        <f t="shared" si="17"/>
        <v>438.82532285093072</v>
      </c>
      <c r="K85" s="290">
        <f t="shared" si="17"/>
        <v>368.94018497400089</v>
      </c>
      <c r="L85" s="290">
        <f t="shared" si="17"/>
        <v>443.76017761875738</v>
      </c>
      <c r="M85" s="290">
        <f t="shared" si="17"/>
        <v>525.20884728602891</v>
      </c>
      <c r="N85" s="290">
        <f t="shared" si="17"/>
        <v>481.67558790319998</v>
      </c>
      <c r="O85" s="290">
        <f t="shared" si="17"/>
        <v>414.40536900768319</v>
      </c>
      <c r="P85" s="290">
        <f t="shared" si="17"/>
        <v>464.47867750754131</v>
      </c>
      <c r="Q85" s="290">
        <f t="shared" si="17"/>
        <v>555.09967222119894</v>
      </c>
      <c r="R85" s="290">
        <f t="shared" si="17"/>
        <v>592.95544884380638</v>
      </c>
      <c r="S85" s="290">
        <f t="shared" si="17"/>
        <v>493.33832364359085</v>
      </c>
      <c r="T85" s="290">
        <f t="shared" si="17"/>
        <v>523.35962443898427</v>
      </c>
      <c r="U85" s="290">
        <f t="shared" si="17"/>
        <v>522.14239088010447</v>
      </c>
      <c r="V85" s="290">
        <f t="shared" si="17"/>
        <v>504.42043674878488</v>
      </c>
      <c r="W85" s="290">
        <f t="shared" si="17"/>
        <v>620.58245238352913</v>
      </c>
      <c r="DA85" s="83"/>
    </row>
    <row r="86" spans="1:105" ht="12" customHeight="1" x14ac:dyDescent="0.25">
      <c r="A86" s="107" t="s">
        <v>47</v>
      </c>
      <c r="B86" s="291">
        <f t="shared" ref="B86:W86" si="18">IF(B$6=0,"",B$6/B$11*1000)</f>
        <v>892.7640277767108</v>
      </c>
      <c r="C86" s="291">
        <f t="shared" si="18"/>
        <v>893.42507015096749</v>
      </c>
      <c r="D86" s="291">
        <f t="shared" si="18"/>
        <v>928.4110539335777</v>
      </c>
      <c r="E86" s="291">
        <f t="shared" si="18"/>
        <v>910.80519362554583</v>
      </c>
      <c r="F86" s="291">
        <f t="shared" si="18"/>
        <v>1004.1845812425141</v>
      </c>
      <c r="G86" s="291">
        <f t="shared" si="18"/>
        <v>1074.3880620939431</v>
      </c>
      <c r="H86" s="291">
        <f t="shared" si="18"/>
        <v>1064.9170820370002</v>
      </c>
      <c r="I86" s="291">
        <f t="shared" si="18"/>
        <v>1003.6835190777256</v>
      </c>
      <c r="J86" s="291">
        <f t="shared" si="18"/>
        <v>982.15693030472539</v>
      </c>
      <c r="K86" s="291">
        <f t="shared" si="18"/>
        <v>691.77337121777475</v>
      </c>
      <c r="L86" s="291">
        <f t="shared" si="18"/>
        <v>753.85895022001921</v>
      </c>
      <c r="M86" s="291">
        <f t="shared" si="18"/>
        <v>1171.0201752882149</v>
      </c>
      <c r="N86" s="291">
        <f t="shared" si="18"/>
        <v>2192.4608272328323</v>
      </c>
      <c r="O86" s="291">
        <f t="shared" si="18"/>
        <v>1805.6123884672754</v>
      </c>
      <c r="P86" s="291">
        <f t="shared" si="18"/>
        <v>2049.9085320351292</v>
      </c>
      <c r="Q86" s="291">
        <f t="shared" si="18"/>
        <v>1330.8992766419715</v>
      </c>
      <c r="R86" s="291">
        <f t="shared" si="18"/>
        <v>1451.115994920699</v>
      </c>
      <c r="S86" s="291">
        <f t="shared" si="18"/>
        <v>1196.4908629801987</v>
      </c>
      <c r="T86" s="291">
        <f t="shared" si="18"/>
        <v>753.51770275678246</v>
      </c>
      <c r="U86" s="291">
        <f t="shared" si="18"/>
        <v>704.22036467201542</v>
      </c>
      <c r="V86" s="291">
        <f t="shared" si="18"/>
        <v>704.27626371599047</v>
      </c>
      <c r="W86" s="291">
        <f t="shared" si="18"/>
        <v>868.61653909092638</v>
      </c>
      <c r="DA86" s="94"/>
    </row>
    <row r="87" spans="1:105" ht="12" customHeight="1" x14ac:dyDescent="0.25">
      <c r="A87" s="49" t="s">
        <v>48</v>
      </c>
      <c r="B87" s="292">
        <f t="shared" ref="B87:W87" si="19">IF(B$7=0,"",B$7/B$12*1000)</f>
        <v>14702.750266853109</v>
      </c>
      <c r="C87" s="292">
        <f t="shared" si="19"/>
        <v>14708.192546216069</v>
      </c>
      <c r="D87" s="292">
        <f t="shared" si="19"/>
        <v>15107.140742304337</v>
      </c>
      <c r="E87" s="292">
        <f t="shared" si="19"/>
        <v>14815.789098238833</v>
      </c>
      <c r="F87" s="292">
        <f t="shared" si="19"/>
        <v>15556.747844128862</v>
      </c>
      <c r="G87" s="292">
        <f t="shared" si="19"/>
        <v>16287.998334171472</v>
      </c>
      <c r="H87" s="292">
        <f t="shared" si="19"/>
        <v>16072.044897109055</v>
      </c>
      <c r="I87" s="292">
        <f t="shared" si="19"/>
        <v>14945.08493976629</v>
      </c>
      <c r="J87" s="292">
        <f t="shared" si="19"/>
        <v>14427.656185330061</v>
      </c>
      <c r="K87" s="292">
        <f t="shared" si="19"/>
        <v>10390.180610808035</v>
      </c>
      <c r="L87" s="292">
        <f t="shared" si="19"/>
        <v>11666.975198724969</v>
      </c>
      <c r="M87" s="292">
        <f t="shared" si="19"/>
        <v>15718.94115266166</v>
      </c>
      <c r="N87" s="292">
        <f t="shared" si="19"/>
        <v>15774.520468854687</v>
      </c>
      <c r="O87" s="292">
        <f t="shared" si="19"/>
        <v>13530.435387214558</v>
      </c>
      <c r="P87" s="292">
        <f t="shared" si="19"/>
        <v>14764.59736200236</v>
      </c>
      <c r="Q87" s="292">
        <f t="shared" si="19"/>
        <v>16784.353055683157</v>
      </c>
      <c r="R87" s="292">
        <f t="shared" si="19"/>
        <v>17078.317823212648</v>
      </c>
      <c r="S87" s="292">
        <f t="shared" si="19"/>
        <v>16317.900037290101</v>
      </c>
      <c r="T87" s="292">
        <f t="shared" si="19"/>
        <v>13567.101439980419</v>
      </c>
      <c r="U87" s="292">
        <f t="shared" si="19"/>
        <v>13626.445852786357</v>
      </c>
      <c r="V87" s="292">
        <f t="shared" si="19"/>
        <v>12993.809815657029</v>
      </c>
      <c r="W87" s="292">
        <f t="shared" si="19"/>
        <v>15588.28125607024</v>
      </c>
      <c r="DA87" s="84"/>
    </row>
    <row r="88" spans="1:105" ht="12" customHeight="1" x14ac:dyDescent="0.25">
      <c r="A88" s="115" t="s">
        <v>149</v>
      </c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DA88" s="118"/>
    </row>
    <row r="89" spans="1:105" ht="12" customHeight="1" x14ac:dyDescent="0.25">
      <c r="A89" s="50" t="s">
        <v>46</v>
      </c>
      <c r="B89" s="255">
        <f t="shared" ref="B89:W89" si="20">IF(SUM(B90,B91)=0,"",SUM(B90,B91))</f>
        <v>1.8816297236994068</v>
      </c>
      <c r="C89" s="255">
        <f t="shared" si="20"/>
        <v>1.8004335600514794</v>
      </c>
      <c r="D89" s="255">
        <f t="shared" si="20"/>
        <v>1.7343205186882225</v>
      </c>
      <c r="E89" s="255">
        <f t="shared" si="20"/>
        <v>1.851826028564822</v>
      </c>
      <c r="F89" s="255">
        <f t="shared" si="20"/>
        <v>1.8232435001167133</v>
      </c>
      <c r="G89" s="255">
        <f t="shared" si="20"/>
        <v>1.9055716151861075</v>
      </c>
      <c r="H89" s="255">
        <f t="shared" si="20"/>
        <v>1.953950907527402</v>
      </c>
      <c r="I89" s="255">
        <f t="shared" si="20"/>
        <v>1.9242471775990531</v>
      </c>
      <c r="J89" s="255">
        <f t="shared" si="20"/>
        <v>1.8551140845815217</v>
      </c>
      <c r="K89" s="255">
        <f t="shared" si="20"/>
        <v>1.6775360185705581</v>
      </c>
      <c r="L89" s="255">
        <f t="shared" si="20"/>
        <v>1.5811851136604824</v>
      </c>
      <c r="M89" s="255">
        <f t="shared" si="20"/>
        <v>1.441972617642624</v>
      </c>
      <c r="N89" s="255">
        <f t="shared" si="20"/>
        <v>1.4760499609241597</v>
      </c>
      <c r="O89" s="255">
        <f t="shared" si="20"/>
        <v>1.5717888571964409</v>
      </c>
      <c r="P89" s="255">
        <f t="shared" si="20"/>
        <v>1.6616886525081267</v>
      </c>
      <c r="Q89" s="255">
        <f t="shared" si="20"/>
        <v>1.7144982712085528</v>
      </c>
      <c r="R89" s="255">
        <f t="shared" si="20"/>
        <v>1.6448383195830438</v>
      </c>
      <c r="S89" s="255">
        <f t="shared" si="20"/>
        <v>1.5285943096977075</v>
      </c>
      <c r="T89" s="255">
        <f t="shared" si="20"/>
        <v>1.5731495673742315</v>
      </c>
      <c r="U89" s="255">
        <f t="shared" si="20"/>
        <v>1.5364034802334625</v>
      </c>
      <c r="V89" s="255">
        <f t="shared" si="20"/>
        <v>1.5492061368839063</v>
      </c>
      <c r="W89" s="255">
        <f t="shared" si="20"/>
        <v>1.4996705728612254</v>
      </c>
      <c r="DA89" s="83"/>
    </row>
    <row r="90" spans="1:105" ht="12" customHeight="1" x14ac:dyDescent="0.25">
      <c r="A90" s="99" t="s">
        <v>984</v>
      </c>
      <c r="B90" s="294">
        <f t="shared" ref="B90:W90" si="21">IF(B$72=0,"",B$72/B$10)</f>
        <v>1.0196224275740204</v>
      </c>
      <c r="C90" s="294">
        <f t="shared" si="21"/>
        <v>0.95056416109346287</v>
      </c>
      <c r="D90" s="294">
        <f t="shared" si="21"/>
        <v>0.88601741834376513</v>
      </c>
      <c r="E90" s="294">
        <f t="shared" si="21"/>
        <v>1.0407829034227327</v>
      </c>
      <c r="F90" s="294">
        <f t="shared" si="21"/>
        <v>1.1186366031720696</v>
      </c>
      <c r="G90" s="294">
        <f t="shared" si="21"/>
        <v>1.2078246920522684</v>
      </c>
      <c r="H90" s="294">
        <f t="shared" si="21"/>
        <v>1.2806326598976896</v>
      </c>
      <c r="I90" s="294">
        <f t="shared" si="21"/>
        <v>1.2490172044225942</v>
      </c>
      <c r="J90" s="294">
        <f t="shared" si="21"/>
        <v>1.231228547641531</v>
      </c>
      <c r="K90" s="294">
        <f t="shared" si="21"/>
        <v>1.1274265324861821</v>
      </c>
      <c r="L90" s="294">
        <f t="shared" si="21"/>
        <v>1.0952768715353891</v>
      </c>
      <c r="M90" s="294">
        <f t="shared" si="21"/>
        <v>0.90065937973914212</v>
      </c>
      <c r="N90" s="294">
        <f t="shared" si="21"/>
        <v>0.87872463501804543</v>
      </c>
      <c r="O90" s="294">
        <f t="shared" si="21"/>
        <v>0.96079240706765878</v>
      </c>
      <c r="P90" s="294">
        <f t="shared" si="21"/>
        <v>1.0590374086782002</v>
      </c>
      <c r="Q90" s="294">
        <f t="shared" si="21"/>
        <v>1.2216386033392654</v>
      </c>
      <c r="R90" s="294">
        <f t="shared" si="21"/>
        <v>1.1673451271566966</v>
      </c>
      <c r="S90" s="294">
        <f t="shared" si="21"/>
        <v>1.0449956574567105</v>
      </c>
      <c r="T90" s="294">
        <f t="shared" si="21"/>
        <v>1.1207068618102582</v>
      </c>
      <c r="U90" s="294">
        <f t="shared" si="21"/>
        <v>1.0944437483223319</v>
      </c>
      <c r="V90" s="294">
        <f t="shared" si="21"/>
        <v>1.1164288696025824</v>
      </c>
      <c r="W90" s="294">
        <f t="shared" si="21"/>
        <v>1.0354082536142444</v>
      </c>
      <c r="DA90" s="94"/>
    </row>
    <row r="91" spans="1:105" ht="12" customHeight="1" x14ac:dyDescent="0.25">
      <c r="A91" s="99" t="s">
        <v>985</v>
      </c>
      <c r="B91" s="294">
        <f t="shared" ref="B91:W91" si="22">IF(B$53=0,"",B$53/B$10)</f>
        <v>0.86200729612538629</v>
      </c>
      <c r="C91" s="294">
        <f t="shared" si="22"/>
        <v>0.84986939895801661</v>
      </c>
      <c r="D91" s="294">
        <f t="shared" si="22"/>
        <v>0.84830310034445744</v>
      </c>
      <c r="E91" s="294">
        <f t="shared" si="22"/>
        <v>0.81104312514208921</v>
      </c>
      <c r="F91" s="294">
        <f t="shared" si="22"/>
        <v>0.70460689694464373</v>
      </c>
      <c r="G91" s="294">
        <f t="shared" si="22"/>
        <v>0.69774692313383913</v>
      </c>
      <c r="H91" s="294">
        <f t="shared" si="22"/>
        <v>0.67331824762971237</v>
      </c>
      <c r="I91" s="294">
        <f t="shared" si="22"/>
        <v>0.67522997317645872</v>
      </c>
      <c r="J91" s="294">
        <f t="shared" si="22"/>
        <v>0.6238855369399906</v>
      </c>
      <c r="K91" s="294">
        <f t="shared" si="22"/>
        <v>0.55010948608437604</v>
      </c>
      <c r="L91" s="294">
        <f t="shared" si="22"/>
        <v>0.48590824212509337</v>
      </c>
      <c r="M91" s="294">
        <f t="shared" si="22"/>
        <v>0.54131323790348174</v>
      </c>
      <c r="N91" s="294">
        <f t="shared" si="22"/>
        <v>0.59732532590611431</v>
      </c>
      <c r="O91" s="294">
        <f t="shared" si="22"/>
        <v>0.61099645012878212</v>
      </c>
      <c r="P91" s="294">
        <f t="shared" si="22"/>
        <v>0.60265124382992652</v>
      </c>
      <c r="Q91" s="294">
        <f t="shared" si="22"/>
        <v>0.49285966786928748</v>
      </c>
      <c r="R91" s="294">
        <f t="shared" si="22"/>
        <v>0.47749319242634719</v>
      </c>
      <c r="S91" s="294">
        <f t="shared" si="22"/>
        <v>0.48359865224099702</v>
      </c>
      <c r="T91" s="294">
        <f t="shared" si="22"/>
        <v>0.45244270556397326</v>
      </c>
      <c r="U91" s="294">
        <f t="shared" si="22"/>
        <v>0.44195973191113053</v>
      </c>
      <c r="V91" s="294">
        <f t="shared" si="22"/>
        <v>0.43277726728132382</v>
      </c>
      <c r="W91" s="294">
        <f t="shared" si="22"/>
        <v>0.46426231924698097</v>
      </c>
      <c r="DA91" s="94"/>
    </row>
    <row r="92" spans="1:105" ht="12" customHeight="1" x14ac:dyDescent="0.25">
      <c r="A92" s="107" t="s">
        <v>47</v>
      </c>
      <c r="B92" s="294">
        <f t="shared" ref="B92:W92" si="23">IF(B$54=0,"",B$54/B$11)</f>
        <v>1.0533010730951939</v>
      </c>
      <c r="C92" s="294">
        <f t="shared" si="23"/>
        <v>1.030643431350647</v>
      </c>
      <c r="D92" s="294">
        <f t="shared" si="23"/>
        <v>0.99696417728879694</v>
      </c>
      <c r="E92" s="294">
        <f t="shared" si="23"/>
        <v>0.95522410357165199</v>
      </c>
      <c r="F92" s="294">
        <f t="shared" si="23"/>
        <v>0.80275015886709233</v>
      </c>
      <c r="G92" s="294">
        <f t="shared" si="23"/>
        <v>0.78587595900455431</v>
      </c>
      <c r="H92" s="294">
        <f t="shared" si="23"/>
        <v>0.76619780925534653</v>
      </c>
      <c r="I92" s="294">
        <f t="shared" si="23"/>
        <v>0.74980062954476323</v>
      </c>
      <c r="J92" s="294">
        <f t="shared" si="23"/>
        <v>0.69384510442833047</v>
      </c>
      <c r="K92" s="294">
        <f t="shared" si="23"/>
        <v>0.61142977247645813</v>
      </c>
      <c r="L92" s="294">
        <f t="shared" si="23"/>
        <v>0.54346999628297687</v>
      </c>
      <c r="M92" s="294">
        <f t="shared" si="23"/>
        <v>0.58372824502725384</v>
      </c>
      <c r="N92" s="294">
        <f t="shared" si="23"/>
        <v>0.61419719144599638</v>
      </c>
      <c r="O92" s="294">
        <f t="shared" si="23"/>
        <v>0.64217901317414239</v>
      </c>
      <c r="P92" s="294">
        <f t="shared" si="23"/>
        <v>0.62359618072024015</v>
      </c>
      <c r="Q92" s="294">
        <f t="shared" si="23"/>
        <v>0.53302403910630847</v>
      </c>
      <c r="R92" s="294">
        <f t="shared" si="23"/>
        <v>0.51298925492789338</v>
      </c>
      <c r="S92" s="294">
        <f t="shared" si="23"/>
        <v>0.52046945841339076</v>
      </c>
      <c r="T92" s="294">
        <f t="shared" si="23"/>
        <v>0.51058631446238389</v>
      </c>
      <c r="U92" s="294">
        <f t="shared" si="23"/>
        <v>0.50302956203542903</v>
      </c>
      <c r="V92" s="294">
        <f t="shared" si="23"/>
        <v>0.49336407745011163</v>
      </c>
      <c r="W92" s="294">
        <f t="shared" si="23"/>
        <v>0.52676845270305195</v>
      </c>
      <c r="DA92" s="94"/>
    </row>
    <row r="93" spans="1:105" ht="12" customHeight="1" x14ac:dyDescent="0.25">
      <c r="A93" s="49" t="s">
        <v>48</v>
      </c>
      <c r="B93" s="256">
        <f t="shared" ref="B93:W93" si="24">IF(B$55=0,"",B$55/B$12)</f>
        <v>0.18329137908010035</v>
      </c>
      <c r="C93" s="256">
        <f t="shared" si="24"/>
        <v>0.36671845017314669</v>
      </c>
      <c r="D93" s="256">
        <f t="shared" si="24"/>
        <v>0.62777566789817452</v>
      </c>
      <c r="E93" s="256">
        <f t="shared" si="24"/>
        <v>0.76958572565455119</v>
      </c>
      <c r="F93" s="256">
        <f t="shared" si="24"/>
        <v>0.80807380552359109</v>
      </c>
      <c r="G93" s="256">
        <f t="shared" si="24"/>
        <v>0.84605760343561653</v>
      </c>
      <c r="H93" s="256">
        <f t="shared" si="24"/>
        <v>0.83484020006497628</v>
      </c>
      <c r="I93" s="256">
        <f t="shared" si="24"/>
        <v>0.77630181977321389</v>
      </c>
      <c r="J93" s="256">
        <f t="shared" si="24"/>
        <v>0.74942469694047376</v>
      </c>
      <c r="K93" s="256">
        <f t="shared" si="24"/>
        <v>0.53970359810271995</v>
      </c>
      <c r="L93" s="256">
        <f t="shared" si="24"/>
        <v>0.60602493157598469</v>
      </c>
      <c r="M93" s="256">
        <f t="shared" si="24"/>
        <v>0.81649871318229705</v>
      </c>
      <c r="N93" s="256">
        <f t="shared" si="24"/>
        <v>0.81938570408775524</v>
      </c>
      <c r="O93" s="256">
        <f t="shared" si="24"/>
        <v>0.70281980033917468</v>
      </c>
      <c r="P93" s="256">
        <f t="shared" si="24"/>
        <v>0.76692664153707113</v>
      </c>
      <c r="Q93" s="256">
        <f t="shared" si="24"/>
        <v>0.87934347443761862</v>
      </c>
      <c r="R93" s="256">
        <f t="shared" si="24"/>
        <v>0.97631764153529899</v>
      </c>
      <c r="S93" s="256">
        <f t="shared" si="24"/>
        <v>0.95816246396611648</v>
      </c>
      <c r="T93" s="256">
        <f t="shared" si="24"/>
        <v>0.46995533667158151</v>
      </c>
      <c r="U93" s="256">
        <f t="shared" si="24"/>
        <v>0.6941588409274948</v>
      </c>
      <c r="V93" s="256">
        <f t="shared" si="24"/>
        <v>0.62778557895148079</v>
      </c>
      <c r="W93" s="256">
        <f t="shared" si="24"/>
        <v>0.75313540155164538</v>
      </c>
      <c r="DA93" s="84"/>
    </row>
    <row r="94" spans="1:105" ht="12" customHeight="1" x14ac:dyDescent="0.25">
      <c r="A94" s="115" t="s">
        <v>150</v>
      </c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DA94" s="118"/>
    </row>
    <row r="95" spans="1:105" ht="12" customHeight="1" x14ac:dyDescent="0.25">
      <c r="A95" s="50" t="s">
        <v>46</v>
      </c>
      <c r="B95" s="255">
        <f t="shared" ref="B95:W95" si="25">IF(SUM(B96,B97)=0,"",SUM(B96,B97))</f>
        <v>1.441947610433947</v>
      </c>
      <c r="C95" s="255">
        <f t="shared" si="25"/>
        <v>1.3654703796386198</v>
      </c>
      <c r="D95" s="255">
        <f t="shared" si="25"/>
        <v>1.3013004704209605</v>
      </c>
      <c r="E95" s="255">
        <f t="shared" si="25"/>
        <v>1.4572280433274509</v>
      </c>
      <c r="F95" s="255">
        <f t="shared" si="25"/>
        <v>1.467136203165605</v>
      </c>
      <c r="G95" s="255">
        <f t="shared" si="25"/>
        <v>1.5548237691008735</v>
      </c>
      <c r="H95" s="255">
        <f t="shared" si="25"/>
        <v>1.6181772911779637</v>
      </c>
      <c r="I95" s="255">
        <f t="shared" si="25"/>
        <v>1.5873395406343465</v>
      </c>
      <c r="J95" s="255">
        <f t="shared" si="25"/>
        <v>1.5330184106506795</v>
      </c>
      <c r="K95" s="255">
        <f t="shared" si="25"/>
        <v>1.3951621303084316</v>
      </c>
      <c r="L95" s="255">
        <f t="shared" si="25"/>
        <v>1.3358693956355507</v>
      </c>
      <c r="M95" s="255">
        <f t="shared" si="25"/>
        <v>1.1720700627566631</v>
      </c>
      <c r="N95" s="255">
        <f t="shared" si="25"/>
        <v>1.1797794347269144</v>
      </c>
      <c r="O95" s="255">
        <f t="shared" si="25"/>
        <v>1.2716347424403165</v>
      </c>
      <c r="P95" s="255">
        <f t="shared" si="25"/>
        <v>1.3650094917519748</v>
      </c>
      <c r="Q95" s="255">
        <f t="shared" si="25"/>
        <v>1.4748870749340512</v>
      </c>
      <c r="R95" s="255">
        <f t="shared" si="25"/>
        <v>1.4122252301807161</v>
      </c>
      <c r="S95" s="255">
        <f t="shared" si="25"/>
        <v>1.2998791860013181</v>
      </c>
      <c r="T95" s="255">
        <f t="shared" si="25"/>
        <v>1.3625815670853914</v>
      </c>
      <c r="U95" s="255">
        <f t="shared" si="25"/>
        <v>1.3330774488021597</v>
      </c>
      <c r="V95" s="255">
        <f t="shared" si="25"/>
        <v>1.3547032121246065</v>
      </c>
      <c r="W95" s="255">
        <f t="shared" si="25"/>
        <v>1.2916593529195564</v>
      </c>
      <c r="DA95" s="83"/>
    </row>
    <row r="96" spans="1:105" ht="12" customHeight="1" x14ac:dyDescent="0.25">
      <c r="A96" s="99" t="s">
        <v>984</v>
      </c>
      <c r="B96" s="294">
        <f>IF(CHI_ued!B$16=0,"",CHI_ued!B$16/B$10)</f>
        <v>1.0196224275740204</v>
      </c>
      <c r="C96" s="294">
        <f>IF(CHI_ued!C$16=0,"",CHI_ued!C$16/C$10)</f>
        <v>0.95056416109346287</v>
      </c>
      <c r="D96" s="294">
        <f>IF(CHI_ued!D$16=0,"",CHI_ued!D$16/D$10)</f>
        <v>0.88601741834376513</v>
      </c>
      <c r="E96" s="294">
        <f>IF(CHI_ued!E$16=0,"",CHI_ued!E$16/E$10)</f>
        <v>1.0407829034227327</v>
      </c>
      <c r="F96" s="294">
        <f>IF(CHI_ued!F$16=0,"",CHI_ued!F$16/F$10)</f>
        <v>1.1186366031720696</v>
      </c>
      <c r="G96" s="294">
        <f>IF(CHI_ued!G$16=0,"",CHI_ued!G$16/G$10)</f>
        <v>1.2078246920522684</v>
      </c>
      <c r="H96" s="294">
        <f>IF(CHI_ued!H$16=0,"",CHI_ued!H$16/H$10)</f>
        <v>1.2806326598976896</v>
      </c>
      <c r="I96" s="294">
        <f>IF(CHI_ued!I$16=0,"",CHI_ued!I$16/I$10)</f>
        <v>1.2490172044225942</v>
      </c>
      <c r="J96" s="294">
        <f>IF(CHI_ued!J$16=0,"",CHI_ued!J$16/J$10)</f>
        <v>1.231228547641531</v>
      </c>
      <c r="K96" s="294">
        <f>IF(CHI_ued!K$16=0,"",CHI_ued!K$16/K$10)</f>
        <v>1.1274265324861821</v>
      </c>
      <c r="L96" s="294">
        <f>IF(CHI_ued!L$16=0,"",CHI_ued!L$16/L$10)</f>
        <v>1.0952768715353891</v>
      </c>
      <c r="M96" s="294">
        <f>IF(CHI_ued!M$16=0,"",CHI_ued!M$16/M$10)</f>
        <v>0.90065937973914212</v>
      </c>
      <c r="N96" s="294">
        <f>IF(CHI_ued!N$16=0,"",CHI_ued!N$16/N$10)</f>
        <v>0.87872463501804543</v>
      </c>
      <c r="O96" s="294">
        <f>IF(CHI_ued!O$16=0,"",CHI_ued!O$16/O$10)</f>
        <v>0.96079240706765878</v>
      </c>
      <c r="P96" s="294">
        <f>IF(CHI_ued!P$16=0,"",CHI_ued!P$16/P$10)</f>
        <v>1.0590374086782002</v>
      </c>
      <c r="Q96" s="294">
        <f>IF(CHI_ued!Q$16=0,"",CHI_ued!Q$16/Q$10)</f>
        <v>1.2216386033392654</v>
      </c>
      <c r="R96" s="294">
        <f>IF(CHI_ued!R$16=0,"",CHI_ued!R$16/R$10)</f>
        <v>1.1673451271566966</v>
      </c>
      <c r="S96" s="294">
        <f>IF(CHI_ued!S$16=0,"",CHI_ued!S$16/S$10)</f>
        <v>1.0449956574567105</v>
      </c>
      <c r="T96" s="294">
        <f>IF(CHI_ued!T$16=0,"",CHI_ued!T$16/T$10)</f>
        <v>1.1207068618102582</v>
      </c>
      <c r="U96" s="294">
        <f>IF(CHI_ued!U$16=0,"",CHI_ued!U$16/U$10)</f>
        <v>1.0944437483223319</v>
      </c>
      <c r="V96" s="294">
        <f>IF(CHI_ued!V$16=0,"",CHI_ued!V$16/V$10)</f>
        <v>1.1164288696025824</v>
      </c>
      <c r="W96" s="294">
        <f>IF(CHI_ued!W$16=0,"",CHI_ued!W$16/W$10)</f>
        <v>1.0354082536142444</v>
      </c>
      <c r="DA96" s="94"/>
    </row>
    <row r="97" spans="1:105" ht="12" customHeight="1" x14ac:dyDescent="0.25">
      <c r="A97" s="99" t="s">
        <v>985</v>
      </c>
      <c r="B97" s="294">
        <f>IF((CHI_ued!B$5-CHI_ued!B$16)=0,"",(CHI_ued!B$5-CHI_ued!B$16)/B$10)</f>
        <v>0.4223251828599266</v>
      </c>
      <c r="C97" s="294">
        <f>IF((CHI_ued!C$5-CHI_ued!C$16)=0,"",(CHI_ued!C$5-CHI_ued!C$16)/C$10)</f>
        <v>0.41490621854515697</v>
      </c>
      <c r="D97" s="294">
        <f>IF((CHI_ued!D$5-CHI_ued!D$16)=0,"",(CHI_ued!D$5-CHI_ued!D$16)/D$10)</f>
        <v>0.4152830520771954</v>
      </c>
      <c r="E97" s="294">
        <f>IF((CHI_ued!E$5-CHI_ued!E$16)=0,"",(CHI_ued!E$5-CHI_ued!E$16)/E$10)</f>
        <v>0.41644513990471826</v>
      </c>
      <c r="F97" s="294">
        <f>IF((CHI_ued!F$5-CHI_ued!F$16)=0,"",(CHI_ued!F$5-CHI_ued!F$16)/F$10)</f>
        <v>0.34849959999353536</v>
      </c>
      <c r="G97" s="294">
        <f>IF((CHI_ued!G$5-CHI_ued!G$16)=0,"",(CHI_ued!G$5-CHI_ued!G$16)/G$10)</f>
        <v>0.34699907704860511</v>
      </c>
      <c r="H97" s="294">
        <f>IF((CHI_ued!H$5-CHI_ued!H$16)=0,"",(CHI_ued!H$5-CHI_ued!H$16)/H$10)</f>
        <v>0.33754463128027418</v>
      </c>
      <c r="I97" s="294">
        <f>IF((CHI_ued!I$5-CHI_ued!I$16)=0,"",(CHI_ued!I$5-CHI_ued!I$16)/I$10)</f>
        <v>0.33832233621175217</v>
      </c>
      <c r="J97" s="294">
        <f>IF((CHI_ued!J$5-CHI_ued!J$16)=0,"",(CHI_ued!J$5-CHI_ued!J$16)/J$10)</f>
        <v>0.30178986300914851</v>
      </c>
      <c r="K97" s="294">
        <f>IF((CHI_ued!K$5-CHI_ued!K$16)=0,"",(CHI_ued!K$5-CHI_ued!K$16)/K$10)</f>
        <v>0.26773559782224954</v>
      </c>
      <c r="L97" s="294">
        <f>IF((CHI_ued!L$5-CHI_ued!L$16)=0,"",(CHI_ued!L$5-CHI_ued!L$16)/L$10)</f>
        <v>0.24059252410016171</v>
      </c>
      <c r="M97" s="294">
        <f>IF((CHI_ued!M$5-CHI_ued!M$16)=0,"",(CHI_ued!M$5-CHI_ued!M$16)/M$10)</f>
        <v>0.27141068301752108</v>
      </c>
      <c r="N97" s="294">
        <f>IF((CHI_ued!N$5-CHI_ued!N$16)=0,"",(CHI_ued!N$5-CHI_ued!N$16)/N$10)</f>
        <v>0.30105479970886884</v>
      </c>
      <c r="O97" s="294">
        <f>IF((CHI_ued!O$5-CHI_ued!O$16)=0,"",(CHI_ued!O$5-CHI_ued!O$16)/O$10)</f>
        <v>0.31084233537265776</v>
      </c>
      <c r="P97" s="294">
        <f>IF((CHI_ued!P$5-CHI_ued!P$16)=0,"",(CHI_ued!P$5-CHI_ued!P$16)/P$10)</f>
        <v>0.30597208307377477</v>
      </c>
      <c r="Q97" s="294">
        <f>IF((CHI_ued!Q$5-CHI_ued!Q$16)=0,"",(CHI_ued!Q$5-CHI_ued!Q$16)/Q$10)</f>
        <v>0.25324847159478575</v>
      </c>
      <c r="R97" s="294">
        <f>IF((CHI_ued!R$5-CHI_ued!R$16)=0,"",(CHI_ued!R$5-CHI_ued!R$16)/R$10)</f>
        <v>0.24488010302401947</v>
      </c>
      <c r="S97" s="294">
        <f>IF((CHI_ued!S$5-CHI_ued!S$16)=0,"",(CHI_ued!S$5-CHI_ued!S$16)/S$10)</f>
        <v>0.2548835285446075</v>
      </c>
      <c r="T97" s="294">
        <f>IF((CHI_ued!T$5-CHI_ued!T$16)=0,"",(CHI_ued!T$5-CHI_ued!T$16)/T$10)</f>
        <v>0.24187470527513319</v>
      </c>
      <c r="U97" s="294">
        <f>IF((CHI_ued!U$5-CHI_ued!U$16)=0,"",(CHI_ued!U$5-CHI_ued!U$16)/U$10)</f>
        <v>0.2386337004798279</v>
      </c>
      <c r="V97" s="294">
        <f>IF((CHI_ued!V$5-CHI_ued!V$16)=0,"",(CHI_ued!V$5-CHI_ued!V$16)/V$10)</f>
        <v>0.2382743425220242</v>
      </c>
      <c r="W97" s="294">
        <f>IF((CHI_ued!W$5-CHI_ued!W$16)=0,"",(CHI_ued!W$5-CHI_ued!W$16)/W$10)</f>
        <v>0.25625109930531209</v>
      </c>
      <c r="DA97" s="94"/>
    </row>
    <row r="98" spans="1:105" ht="12" customHeight="1" x14ac:dyDescent="0.25">
      <c r="A98" s="107" t="s">
        <v>47</v>
      </c>
      <c r="B98" s="294">
        <f>IF(CHI_ued!B$61=0,"",CHI_ued!B$61/B$11)</f>
        <v>0.49922221924904475</v>
      </c>
      <c r="C98" s="294">
        <f>IF(CHI_ued!C$61=0,"",CHI_ued!C$61/C$11)</f>
        <v>0.48640928103001874</v>
      </c>
      <c r="D98" s="294">
        <f>IF(CHI_ued!D$61=0,"",CHI_ued!D$61/D$11)</f>
        <v>0.47314226981573787</v>
      </c>
      <c r="E98" s="294">
        <f>IF(CHI_ued!E$61=0,"",CHI_ued!E$61/E$11)</f>
        <v>0.47635809261181428</v>
      </c>
      <c r="F98" s="294">
        <f>IF(CHI_ued!F$61=0,"",CHI_ued!F$61/F$11)</f>
        <v>0.3866731917035432</v>
      </c>
      <c r="G98" s="294">
        <f>IF(CHI_ued!G$61=0,"",CHI_ued!G$61/G$11)</f>
        <v>0.38235662988031494</v>
      </c>
      <c r="H98" s="294">
        <f>IF(CHI_ued!H$61=0,"",CHI_ued!H$61/H$11)</f>
        <v>0.37410101112305771</v>
      </c>
      <c r="I98" s="294">
        <f>IF(CHI_ued!I$61=0,"",CHI_ued!I$61/I$11)</f>
        <v>0.36796071170780442</v>
      </c>
      <c r="J98" s="294">
        <f>IF(CHI_ued!J$61=0,"",CHI_ued!J$61/J$11)</f>
        <v>0.32581020013011058</v>
      </c>
      <c r="K98" s="294">
        <f>IF(CHI_ued!K$61=0,"",CHI_ued!K$61/K$11)</f>
        <v>0.29923793545796268</v>
      </c>
      <c r="L98" s="294">
        <f>IF(CHI_ued!L$61=0,"",CHI_ued!L$61/L$11)</f>
        <v>0.26708435609890685</v>
      </c>
      <c r="M98" s="294">
        <f>IF(CHI_ued!M$61=0,"",CHI_ued!M$61/M$11)</f>
        <v>0.28523621382797071</v>
      </c>
      <c r="N98" s="294">
        <f>IF(CHI_ued!N$61=0,"",CHI_ued!N$61/N$11)</f>
        <v>0.29890244289299933</v>
      </c>
      <c r="O98" s="294">
        <f>IF(CHI_ued!O$61=0,"",CHI_ued!O$61/O$11)</f>
        <v>0.31232078357275866</v>
      </c>
      <c r="P98" s="294">
        <f>IF(CHI_ued!P$61=0,"",CHI_ued!P$61/P$11)</f>
        <v>0.30265281026837443</v>
      </c>
      <c r="Q98" s="294">
        <f>IF(CHI_ued!Q$61=0,"",CHI_ued!Q$61/Q$11)</f>
        <v>0.25883761909128178</v>
      </c>
      <c r="R98" s="294">
        <f>IF(CHI_ued!R$61=0,"",CHI_ued!R$61/R$11)</f>
        <v>0.24871428101914658</v>
      </c>
      <c r="S98" s="294">
        <f>IF(CHI_ued!S$61=0,"",CHI_ued!S$61/S$11)</f>
        <v>0.25351920120530153</v>
      </c>
      <c r="T98" s="294">
        <f>IF(CHI_ued!T$61=0,"",CHI_ued!T$61/T$11)</f>
        <v>0.26348749783345327</v>
      </c>
      <c r="U98" s="294">
        <f>IF(CHI_ued!U$61=0,"",CHI_ued!U$61/U$11)</f>
        <v>0.26844839668746334</v>
      </c>
      <c r="V98" s="294">
        <f>IF(CHI_ued!V$61=0,"",CHI_ued!V$61/V$11)</f>
        <v>0.26810577213787601</v>
      </c>
      <c r="W98" s="294">
        <f>IF(CHI_ued!W$61=0,"",CHI_ued!W$61/W$11)</f>
        <v>0.28750116991519481</v>
      </c>
      <c r="DA98" s="94"/>
    </row>
    <row r="99" spans="1:105" ht="12" customHeight="1" x14ac:dyDescent="0.25">
      <c r="A99" s="49" t="s">
        <v>48</v>
      </c>
      <c r="B99" s="256">
        <f>IF(CHI_ued!B$110=0,"",CHI_ued!B$110/B$12)</f>
        <v>7.5405267934540568E-2</v>
      </c>
      <c r="C99" s="256">
        <f>IF(CHI_ued!C$110=0,"",CHI_ued!C$110/C$12)</f>
        <v>0.15074772730409305</v>
      </c>
      <c r="D99" s="256">
        <f>IF(CHI_ued!D$110=0,"",CHI_ued!D$110/D$12)</f>
        <v>0.25890125223251337</v>
      </c>
      <c r="E99" s="256">
        <f>IF(CHI_ued!E$110=0,"",CHI_ued!E$110/E$12)</f>
        <v>0.33534212932185115</v>
      </c>
      <c r="F99" s="256">
        <f>IF(CHI_ued!F$110=0,"",CHI_ued!F$110/F$12)</f>
        <v>0.34171232076097402</v>
      </c>
      <c r="G99" s="256">
        <f>IF(CHI_ued!G$110=0,"",CHI_ued!G$110/G$12)</f>
        <v>0.36274977306828965</v>
      </c>
      <c r="H99" s="256">
        <f>IF(CHI_ued!H$110=0,"",CHI_ued!H$110/H$12)</f>
        <v>0.35810929573442546</v>
      </c>
      <c r="I99" s="256">
        <f>IF(CHI_ued!I$110=0,"",CHI_ued!I$110/I$12)</f>
        <v>0.3483077481273405</v>
      </c>
      <c r="J99" s="256">
        <f>IF(CHI_ued!J$110=0,"",CHI_ued!J$110/J$12)</f>
        <v>0.32218633857013496</v>
      </c>
      <c r="K99" s="256">
        <f>IF(CHI_ued!K$110=0,"",CHI_ued!K$110/K$12)</f>
        <v>0.23852913655739091</v>
      </c>
      <c r="L99" s="256">
        <f>IF(CHI_ued!L$110=0,"",CHI_ued!L$110/L$12)</f>
        <v>0.26413379165865664</v>
      </c>
      <c r="M99" s="256">
        <f>IF(CHI_ued!M$110=0,"",CHI_ued!M$110/M$12)</f>
        <v>0.35609539034330429</v>
      </c>
      <c r="N99" s="256">
        <f>IF(CHI_ued!N$110=0,"",CHI_ued!N$110/N$12)</f>
        <v>0.35755398005233158</v>
      </c>
      <c r="O99" s="256">
        <f>IF(CHI_ued!O$110=0,"",CHI_ued!O$110/O$12)</f>
        <v>0.30607164955846017</v>
      </c>
      <c r="P99" s="256">
        <f>IF(CHI_ued!P$110=0,"",CHI_ued!P$110/P$12)</f>
        <v>0.33398505323249411</v>
      </c>
      <c r="Q99" s="256">
        <f>IF(CHI_ued!Q$110=0,"",CHI_ued!Q$110/Q$12)</f>
        <v>0.38527423425872059</v>
      </c>
      <c r="R99" s="256">
        <f>IF(CHI_ued!R$110=0,"",CHI_ued!R$110/R$12)</f>
        <v>0.42304993648759465</v>
      </c>
      <c r="S99" s="256">
        <f>IF(CHI_ued!S$110=0,"",CHI_ued!S$110/S$12)</f>
        <v>0.41559445932436073</v>
      </c>
      <c r="T99" s="256">
        <f>IF(CHI_ued!T$110=0,"",CHI_ued!T$110/T$12)</f>
        <v>0.21404288357546428</v>
      </c>
      <c r="U99" s="256">
        <f>IF(CHI_ued!U$110=0,"",CHI_ued!U$110/U$12)</f>
        <v>0.31932898078591276</v>
      </c>
      <c r="V99" s="256">
        <f>IF(CHI_ued!V$110=0,"",CHI_ued!V$110/V$12)</f>
        <v>0.29008454847283199</v>
      </c>
      <c r="W99" s="256">
        <f>IF(CHI_ued!W$110=0,"",CHI_ued!W$110/W$12)</f>
        <v>0.34698346489413395</v>
      </c>
      <c r="DA99" s="84"/>
    </row>
    <row r="100" spans="1:105" ht="12" customHeight="1" x14ac:dyDescent="0.25">
      <c r="A100" s="110" t="s">
        <v>986</v>
      </c>
      <c r="B100" s="316">
        <f t="shared" ref="B100:W100" si="26">IF(B$52=0,"",B$79/B$52)</f>
        <v>3.2501709699179062</v>
      </c>
      <c r="C100" s="316">
        <f t="shared" si="26"/>
        <v>3.3160369927238973</v>
      </c>
      <c r="D100" s="316">
        <f t="shared" si="26"/>
        <v>3.1013138513298157</v>
      </c>
      <c r="E100" s="316">
        <f t="shared" si="26"/>
        <v>2.9267091145043298</v>
      </c>
      <c r="F100" s="316">
        <f t="shared" si="26"/>
        <v>3.5339537176136067</v>
      </c>
      <c r="G100" s="316">
        <f t="shared" si="26"/>
        <v>3.5675046090713578</v>
      </c>
      <c r="H100" s="316">
        <f t="shared" si="26"/>
        <v>3.6250089812963164</v>
      </c>
      <c r="I100" s="316">
        <f t="shared" si="26"/>
        <v>3.6398240571536724</v>
      </c>
      <c r="J100" s="316">
        <f t="shared" si="26"/>
        <v>4.2012498665742966</v>
      </c>
      <c r="K100" s="316">
        <f t="shared" si="26"/>
        <v>3.8211980258180502</v>
      </c>
      <c r="L100" s="316">
        <f t="shared" si="26"/>
        <v>4.0338085756117747</v>
      </c>
      <c r="M100" s="316">
        <f t="shared" si="26"/>
        <v>4.1331851673814093</v>
      </c>
      <c r="N100" s="316">
        <f t="shared" si="26"/>
        <v>4.1591667123168374</v>
      </c>
      <c r="O100" s="316">
        <f t="shared" si="26"/>
        <v>4.1593768748961919</v>
      </c>
      <c r="P100" s="316">
        <f t="shared" si="26"/>
        <v>4.2568610676898206</v>
      </c>
      <c r="Q100" s="316">
        <f t="shared" si="26"/>
        <v>4.3781168758454116</v>
      </c>
      <c r="R100" s="316">
        <f t="shared" si="26"/>
        <v>4.317704011596426</v>
      </c>
      <c r="S100" s="316">
        <f t="shared" si="26"/>
        <v>4.2532581796033204</v>
      </c>
      <c r="T100" s="316">
        <f t="shared" si="26"/>
        <v>3.8396518735265111</v>
      </c>
      <c r="U100" s="316">
        <f t="shared" si="26"/>
        <v>3.6083774162442275</v>
      </c>
      <c r="V100" s="316">
        <f t="shared" si="26"/>
        <v>3.6517026934073176</v>
      </c>
      <c r="W100" s="316">
        <f t="shared" si="26"/>
        <v>3.5981243644600767</v>
      </c>
      <c r="DA100" s="118"/>
    </row>
    <row r="101" spans="1:105" ht="12" customHeight="1" x14ac:dyDescent="0.25">
      <c r="A101" s="50" t="s">
        <v>987</v>
      </c>
      <c r="B101" s="258">
        <f t="shared" ref="B101:W101" si="27">IF(B$53=0,"",B$80/B$53)</f>
        <v>3.8560477860536801</v>
      </c>
      <c r="C101" s="258">
        <f t="shared" si="27"/>
        <v>3.9005466877093244</v>
      </c>
      <c r="D101" s="258">
        <f t="shared" si="27"/>
        <v>3.5882532170502706</v>
      </c>
      <c r="E101" s="258">
        <f t="shared" si="27"/>
        <v>3.6156361403329522</v>
      </c>
      <c r="F101" s="258">
        <f t="shared" si="27"/>
        <v>4.4929976328943768</v>
      </c>
      <c r="G101" s="258">
        <f t="shared" si="27"/>
        <v>4.6240281458668289</v>
      </c>
      <c r="H101" s="258">
        <f t="shared" si="27"/>
        <v>4.7952888892574501</v>
      </c>
      <c r="I101" s="258">
        <f t="shared" si="27"/>
        <v>4.7406457213903943</v>
      </c>
      <c r="J101" s="258">
        <f t="shared" si="27"/>
        <v>5.3243373713877693</v>
      </c>
      <c r="K101" s="258">
        <f t="shared" si="27"/>
        <v>5.3247108510381898</v>
      </c>
      <c r="L101" s="258">
        <f t="shared" si="27"/>
        <v>5.6320751540648297</v>
      </c>
      <c r="M101" s="258">
        <f t="shared" si="27"/>
        <v>5.0437016123639955</v>
      </c>
      <c r="N101" s="258">
        <f t="shared" si="27"/>
        <v>4.6066029571999003</v>
      </c>
      <c r="O101" s="258">
        <f t="shared" si="27"/>
        <v>4.6434471704212381</v>
      </c>
      <c r="P101" s="258">
        <f t="shared" si="27"/>
        <v>4.7853971813545808</v>
      </c>
      <c r="Q101" s="258">
        <f t="shared" si="27"/>
        <v>5.4751362053415429</v>
      </c>
      <c r="R101" s="258">
        <f t="shared" si="27"/>
        <v>5.4218895081696648</v>
      </c>
      <c r="S101" s="258">
        <f t="shared" si="27"/>
        <v>5.1325316126807579</v>
      </c>
      <c r="T101" s="258">
        <f t="shared" si="27"/>
        <v>5.2875260617664965</v>
      </c>
      <c r="U101" s="258">
        <f t="shared" si="27"/>
        <v>5.0055417920120355</v>
      </c>
      <c r="V101" s="258">
        <f t="shared" si="27"/>
        <v>5.1606379711251948</v>
      </c>
      <c r="W101" s="258">
        <f t="shared" si="27"/>
        <v>4.9865238711768898</v>
      </c>
      <c r="DA101" s="83"/>
    </row>
    <row r="102" spans="1:105" ht="12" customHeight="1" x14ac:dyDescent="0.25">
      <c r="A102" s="107" t="s">
        <v>988</v>
      </c>
      <c r="B102" s="296">
        <f t="shared" ref="B102:W102" si="28">IF(B$54=0,"",B$81/B$54)</f>
        <v>2.1096651297275164</v>
      </c>
      <c r="C102" s="296">
        <f t="shared" si="28"/>
        <v>2.1244982624768647</v>
      </c>
      <c r="D102" s="296">
        <f t="shared" si="28"/>
        <v>2.0982853576128244</v>
      </c>
      <c r="E102" s="296">
        <f t="shared" si="28"/>
        <v>1.5818878987174279</v>
      </c>
      <c r="F102" s="296">
        <f t="shared" si="28"/>
        <v>1.882384862826211</v>
      </c>
      <c r="G102" s="296">
        <f t="shared" si="28"/>
        <v>1.7915723951214477</v>
      </c>
      <c r="H102" s="296">
        <f t="shared" si="28"/>
        <v>1.80159059599029</v>
      </c>
      <c r="I102" s="296">
        <f t="shared" si="28"/>
        <v>1.8081171589069696</v>
      </c>
      <c r="J102" s="296">
        <f t="shared" si="28"/>
        <v>2.3221049907909141</v>
      </c>
      <c r="K102" s="296">
        <f t="shared" si="28"/>
        <v>2.3224794740657555</v>
      </c>
      <c r="L102" s="296">
        <f t="shared" si="28"/>
        <v>2.4668616772619556</v>
      </c>
      <c r="M102" s="296">
        <f t="shared" si="28"/>
        <v>2.4205464556643914</v>
      </c>
      <c r="N102" s="296">
        <f t="shared" si="28"/>
        <v>2.4037859827970931</v>
      </c>
      <c r="O102" s="296">
        <f t="shared" si="28"/>
        <v>2.4462948373542623</v>
      </c>
      <c r="P102" s="296">
        <f t="shared" si="28"/>
        <v>2.4351330467625796</v>
      </c>
      <c r="Q102" s="296">
        <f t="shared" si="28"/>
        <v>2.3426558597023543</v>
      </c>
      <c r="R102" s="296">
        <f t="shared" si="28"/>
        <v>2.367198035656064</v>
      </c>
      <c r="S102" s="296">
        <f t="shared" si="28"/>
        <v>2.3776796319733324</v>
      </c>
      <c r="T102" s="296">
        <f t="shared" si="28"/>
        <v>2.2667576464562238</v>
      </c>
      <c r="U102" s="296">
        <f t="shared" si="28"/>
        <v>2.1777575989457465</v>
      </c>
      <c r="V102" s="296">
        <f t="shared" si="28"/>
        <v>2.1057676385920607</v>
      </c>
      <c r="W102" s="296">
        <f t="shared" si="28"/>
        <v>2.1764827596912899</v>
      </c>
      <c r="DA102" s="94"/>
    </row>
    <row r="103" spans="1:105" ht="12" customHeight="1" x14ac:dyDescent="0.25">
      <c r="A103" s="49" t="s">
        <v>48</v>
      </c>
      <c r="B103" s="259">
        <f t="shared" ref="B103:W103" si="29">IF(B$55=0,"",B$82/B$55)</f>
        <v>2.1991796109617634</v>
      </c>
      <c r="C103" s="259">
        <f t="shared" si="29"/>
        <v>2.2203021214073115</v>
      </c>
      <c r="D103" s="259">
        <f t="shared" si="29"/>
        <v>2.1901749220891595</v>
      </c>
      <c r="E103" s="259">
        <f t="shared" si="29"/>
        <v>1.6685688057397239</v>
      </c>
      <c r="F103" s="259">
        <f t="shared" si="29"/>
        <v>1.9765954844564313</v>
      </c>
      <c r="G103" s="259">
        <f t="shared" si="29"/>
        <v>1.8908203129806871</v>
      </c>
      <c r="H103" s="259">
        <f t="shared" si="29"/>
        <v>1.9023535032002119</v>
      </c>
      <c r="I103" s="259">
        <f t="shared" si="29"/>
        <v>1.9066575259230623</v>
      </c>
      <c r="J103" s="259">
        <f t="shared" si="29"/>
        <v>2.4217649799096321</v>
      </c>
      <c r="K103" s="259">
        <f t="shared" si="29"/>
        <v>2.4291161767619367</v>
      </c>
      <c r="L103" s="259">
        <f t="shared" si="29"/>
        <v>2.5764653109266247</v>
      </c>
      <c r="M103" s="259">
        <f t="shared" si="29"/>
        <v>2.5393431392014381</v>
      </c>
      <c r="N103" s="259">
        <f t="shared" si="29"/>
        <v>2.52367628144476</v>
      </c>
      <c r="O103" s="259">
        <f t="shared" si="29"/>
        <v>2.567306164393405</v>
      </c>
      <c r="P103" s="259">
        <f t="shared" si="29"/>
        <v>2.5562814919348456</v>
      </c>
      <c r="Q103" s="259">
        <f t="shared" si="29"/>
        <v>2.4651995804035272</v>
      </c>
      <c r="R103" s="259">
        <f t="shared" si="29"/>
        <v>2.1555141780190703</v>
      </c>
      <c r="S103" s="259">
        <f t="shared" si="29"/>
        <v>2.1668402613574451</v>
      </c>
      <c r="T103" s="259">
        <f t="shared" si="29"/>
        <v>1.9919797981393701</v>
      </c>
      <c r="U103" s="259">
        <f t="shared" si="29"/>
        <v>1.9766482404278418</v>
      </c>
      <c r="V103" s="259">
        <f t="shared" si="29"/>
        <v>1.911185718033213</v>
      </c>
      <c r="W103" s="259">
        <f t="shared" si="29"/>
        <v>1.9988853557624504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PL: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6">
        <f t="shared" ref="B5:W5" si="0">SUM(B6:B10)+B16+B25+B36+B44+B58</f>
        <v>5465.6563216209388</v>
      </c>
      <c r="C5" s="226">
        <f t="shared" si="0"/>
        <v>5030.1160286381737</v>
      </c>
      <c r="D5" s="226">
        <f t="shared" si="0"/>
        <v>4684.2554363478948</v>
      </c>
      <c r="E5" s="226">
        <f t="shared" si="0"/>
        <v>5217.7168226169579</v>
      </c>
      <c r="F5" s="226">
        <f t="shared" si="0"/>
        <v>4753.8950734323898</v>
      </c>
      <c r="G5" s="226">
        <f t="shared" si="0"/>
        <v>4716.9796346498215</v>
      </c>
      <c r="H5" s="226">
        <f t="shared" si="0"/>
        <v>5062.5540654731876</v>
      </c>
      <c r="I5" s="226">
        <f t="shared" si="0"/>
        <v>5110.860018499754</v>
      </c>
      <c r="J5" s="226">
        <f t="shared" si="0"/>
        <v>4999.2530405908419</v>
      </c>
      <c r="K5" s="226">
        <f t="shared" si="0"/>
        <v>4168.5351316266415</v>
      </c>
      <c r="L5" s="226">
        <f t="shared" si="0"/>
        <v>4407.1593873008742</v>
      </c>
      <c r="M5" s="226">
        <f t="shared" si="0"/>
        <v>4735.2572023010134</v>
      </c>
      <c r="N5" s="226">
        <f t="shared" si="0"/>
        <v>5288.8523102350928</v>
      </c>
      <c r="O5" s="226">
        <f t="shared" si="0"/>
        <v>5586.032602973688</v>
      </c>
      <c r="P5" s="226">
        <f t="shared" si="0"/>
        <v>5699.6809395765395</v>
      </c>
      <c r="Q5" s="226">
        <f t="shared" si="0"/>
        <v>5744.7535572479756</v>
      </c>
      <c r="R5" s="226">
        <f t="shared" si="0"/>
        <v>5563.8071198128073</v>
      </c>
      <c r="S5" s="226">
        <f t="shared" si="0"/>
        <v>5967.1901946602502</v>
      </c>
      <c r="T5" s="226">
        <f t="shared" si="0"/>
        <v>5315.8562519733941</v>
      </c>
      <c r="U5" s="226">
        <f t="shared" si="0"/>
        <v>5543.2059499526458</v>
      </c>
      <c r="V5" s="226">
        <f t="shared" si="0"/>
        <v>5720.62144421619</v>
      </c>
      <c r="W5" s="226">
        <f t="shared" si="0"/>
        <v>5228.5493261818629</v>
      </c>
      <c r="DA5" s="89"/>
    </row>
    <row r="6" spans="1:105" ht="12" customHeight="1" x14ac:dyDescent="0.25">
      <c r="A6" s="55" t="s">
        <v>92</v>
      </c>
      <c r="B6" s="262">
        <v>9.6087951364543436</v>
      </c>
      <c r="C6" s="262">
        <v>9.8491108818273663</v>
      </c>
      <c r="D6" s="262">
        <v>9.4107590987729193</v>
      </c>
      <c r="E6" s="262">
        <v>9.9641609473583781</v>
      </c>
      <c r="F6" s="262">
        <v>9.8804227536199303</v>
      </c>
      <c r="G6" s="262">
        <v>9.4007946346925486</v>
      </c>
      <c r="H6" s="262">
        <v>9.807566362034299</v>
      </c>
      <c r="I6" s="262">
        <v>10.079050314568979</v>
      </c>
      <c r="J6" s="262">
        <v>9.6572246410437419</v>
      </c>
      <c r="K6" s="262">
        <v>7.3324389704456658</v>
      </c>
      <c r="L6" s="262">
        <v>6.8010705258246489</v>
      </c>
      <c r="M6" s="262">
        <v>10.094719801234101</v>
      </c>
      <c r="N6" s="262">
        <v>12.89718047723612</v>
      </c>
      <c r="O6" s="262">
        <v>12.911182702627331</v>
      </c>
      <c r="P6" s="262">
        <v>12.62075142025463</v>
      </c>
      <c r="Q6" s="262">
        <v>10.896145162966739</v>
      </c>
      <c r="R6" s="262">
        <v>10.476501715147551</v>
      </c>
      <c r="S6" s="262">
        <v>11.726519115494799</v>
      </c>
      <c r="T6" s="262">
        <v>8.9926410437910747</v>
      </c>
      <c r="U6" s="262">
        <v>8.9898060618301123</v>
      </c>
      <c r="V6" s="262">
        <v>9.1555190084801819</v>
      </c>
      <c r="W6" s="262">
        <v>8.3875837762450427</v>
      </c>
      <c r="DA6" s="67" t="s">
        <v>989</v>
      </c>
    </row>
    <row r="7" spans="1:105" ht="12" customHeight="1" x14ac:dyDescent="0.25">
      <c r="A7" s="202" t="s">
        <v>93</v>
      </c>
      <c r="B7" s="227">
        <v>76.027664015910858</v>
      </c>
      <c r="C7" s="227">
        <v>77.929114144412097</v>
      </c>
      <c r="D7" s="227">
        <v>74.460743593311264</v>
      </c>
      <c r="E7" s="227">
        <v>78.839424709158749</v>
      </c>
      <c r="F7" s="227">
        <v>78.176863048884286</v>
      </c>
      <c r="G7" s="227">
        <v>74.381901770122965</v>
      </c>
      <c r="H7" s="227">
        <v>77.600401465280584</v>
      </c>
      <c r="I7" s="227">
        <v>79.748463780680808</v>
      </c>
      <c r="J7" s="227">
        <v>76.410852756131874</v>
      </c>
      <c r="K7" s="227">
        <v>58.016452483960499</v>
      </c>
      <c r="L7" s="227">
        <v>53.812106257133692</v>
      </c>
      <c r="M7" s="227">
        <v>79.87244545065704</v>
      </c>
      <c r="N7" s="227">
        <v>102.0463533826254</v>
      </c>
      <c r="O7" s="227">
        <v>102.15714318222049</v>
      </c>
      <c r="P7" s="227">
        <v>99.859163920265942</v>
      </c>
      <c r="Q7" s="227">
        <v>86.213562861359009</v>
      </c>
      <c r="R7" s="227">
        <v>82.893218259959966</v>
      </c>
      <c r="S7" s="227">
        <v>92.783730189711747</v>
      </c>
      <c r="T7" s="227">
        <v>71.15246835674759</v>
      </c>
      <c r="U7" s="227">
        <v>71.130037130672079</v>
      </c>
      <c r="V7" s="227">
        <v>72.441207579420606</v>
      </c>
      <c r="W7" s="227">
        <v>66.365074100327888</v>
      </c>
      <c r="DA7" s="174" t="s">
        <v>990</v>
      </c>
    </row>
    <row r="8" spans="1:105" ht="12" customHeight="1" x14ac:dyDescent="0.25">
      <c r="A8" s="202" t="s">
        <v>94</v>
      </c>
      <c r="B8" s="227">
        <v>83.906530851521453</v>
      </c>
      <c r="C8" s="227">
        <v>86.005031258377727</v>
      </c>
      <c r="D8" s="227">
        <v>82.1772279920621</v>
      </c>
      <c r="E8" s="227">
        <v>87.009678743921825</v>
      </c>
      <c r="F8" s="227">
        <v>86.278454772904936</v>
      </c>
      <c r="G8" s="227">
        <v>82.090215666280841</v>
      </c>
      <c r="H8" s="227">
        <v>85.642253565417619</v>
      </c>
      <c r="I8" s="227">
        <v>88.012922969391411</v>
      </c>
      <c r="J8" s="227">
        <v>84.329430045775027</v>
      </c>
      <c r="K8" s="227">
        <v>64.028789036876205</v>
      </c>
      <c r="L8" s="227">
        <v>59.388739773783037</v>
      </c>
      <c r="M8" s="227">
        <v>88.149753055538852</v>
      </c>
      <c r="N8" s="227">
        <v>112.6215780691699</v>
      </c>
      <c r="O8" s="227">
        <v>112.7438491905845</v>
      </c>
      <c r="P8" s="227">
        <v>110.2077267102332</v>
      </c>
      <c r="Q8" s="227">
        <v>95.14801047329712</v>
      </c>
      <c r="R8" s="227">
        <v>91.483573319517632</v>
      </c>
      <c r="S8" s="227">
        <v>102.3990546132397</v>
      </c>
      <c r="T8" s="227">
        <v>78.526110970447888</v>
      </c>
      <c r="U8" s="227">
        <v>78.501355161005321</v>
      </c>
      <c r="V8" s="227">
        <v>79.948404273108778</v>
      </c>
      <c r="W8" s="227">
        <v>73.24259149008337</v>
      </c>
      <c r="DA8" s="174" t="s">
        <v>991</v>
      </c>
    </row>
    <row r="9" spans="1:105" ht="12" customHeight="1" x14ac:dyDescent="0.25">
      <c r="A9" s="202" t="s">
        <v>95</v>
      </c>
      <c r="B9" s="227">
        <v>136.51853922617579</v>
      </c>
      <c r="C9" s="227">
        <v>139.9328647524749</v>
      </c>
      <c r="D9" s="227">
        <v>133.7049096093013</v>
      </c>
      <c r="E9" s="227">
        <v>141.5674575043364</v>
      </c>
      <c r="F9" s="227">
        <v>140.37773332723941</v>
      </c>
      <c r="G9" s="227">
        <v>133.56333784498469</v>
      </c>
      <c r="H9" s="227">
        <v>139.3426141461855</v>
      </c>
      <c r="I9" s="227">
        <v>143.1997671083476</v>
      </c>
      <c r="J9" s="227">
        <v>137.20660938774151</v>
      </c>
      <c r="K9" s="227">
        <v>104.1768341394467</v>
      </c>
      <c r="L9" s="227">
        <v>96.627329459579656</v>
      </c>
      <c r="M9" s="227">
        <v>143.42239392050951</v>
      </c>
      <c r="N9" s="227">
        <v>183.23881546904639</v>
      </c>
      <c r="O9" s="227">
        <v>183.43775439210361</v>
      </c>
      <c r="P9" s="227">
        <v>179.31140412112291</v>
      </c>
      <c r="Q9" s="227">
        <v>154.80877672176899</v>
      </c>
      <c r="R9" s="227">
        <v>148.84662333223889</v>
      </c>
      <c r="S9" s="227">
        <v>166.60645139385349</v>
      </c>
      <c r="T9" s="227">
        <v>127.7644284897013</v>
      </c>
      <c r="U9" s="227">
        <v>127.7241500166413</v>
      </c>
      <c r="V9" s="227">
        <v>130.07854399489401</v>
      </c>
      <c r="W9" s="227">
        <v>119.1679777234457</v>
      </c>
      <c r="DA9" s="174" t="s">
        <v>992</v>
      </c>
    </row>
    <row r="10" spans="1:105" ht="12" customHeight="1" x14ac:dyDescent="0.25">
      <c r="A10" s="56" t="s">
        <v>96</v>
      </c>
      <c r="B10" s="263">
        <v>41.840010339250782</v>
      </c>
      <c r="C10" s="263">
        <v>44.39807340730372</v>
      </c>
      <c r="D10" s="263">
        <v>41.39461338655105</v>
      </c>
      <c r="E10" s="263">
        <v>38.300840489977134</v>
      </c>
      <c r="F10" s="263">
        <v>35.128229332847951</v>
      </c>
      <c r="G10" s="263">
        <v>33.511102054788331</v>
      </c>
      <c r="H10" s="263">
        <v>34.410448986543493</v>
      </c>
      <c r="I10" s="263">
        <v>35.009726855147363</v>
      </c>
      <c r="J10" s="263">
        <v>34.496097323749439</v>
      </c>
      <c r="K10" s="263">
        <v>28.492063363095639</v>
      </c>
      <c r="L10" s="263">
        <v>28.971631326474942</v>
      </c>
      <c r="M10" s="263">
        <v>39.914875193387701</v>
      </c>
      <c r="N10" s="263">
        <v>48.363723671821383</v>
      </c>
      <c r="O10" s="263">
        <v>49.538330724189947</v>
      </c>
      <c r="P10" s="263">
        <v>46.823915688982758</v>
      </c>
      <c r="Q10" s="263">
        <v>38.061704426720823</v>
      </c>
      <c r="R10" s="263">
        <v>35.996023083966662</v>
      </c>
      <c r="S10" s="263">
        <v>41.443121448598049</v>
      </c>
      <c r="T10" s="263">
        <v>33.324772514650462</v>
      </c>
      <c r="U10" s="263">
        <v>33.85575238505858</v>
      </c>
      <c r="V10" s="263">
        <v>34.528476511762683</v>
      </c>
      <c r="W10" s="263">
        <v>34.501599068232991</v>
      </c>
      <c r="DA10" s="68" t="s">
        <v>993</v>
      </c>
    </row>
    <row r="11" spans="1:105" ht="12" customHeight="1" x14ac:dyDescent="0.25">
      <c r="A11" s="37" t="s">
        <v>160</v>
      </c>
      <c r="B11" s="229">
        <v>3.4856786012758549</v>
      </c>
      <c r="C11" s="229">
        <v>13.45569810874948</v>
      </c>
      <c r="D11" s="229">
        <v>12.60790327332165</v>
      </c>
      <c r="E11" s="229">
        <v>10.51746513809913</v>
      </c>
      <c r="F11" s="229">
        <v>7.320920709201487</v>
      </c>
      <c r="G11" s="229">
        <v>6.6368739244402386</v>
      </c>
      <c r="H11" s="229">
        <v>6.5163602294385159</v>
      </c>
      <c r="I11" s="229">
        <v>6.2052863869684094</v>
      </c>
      <c r="J11" s="229">
        <v>6.8099341533193147</v>
      </c>
      <c r="K11" s="229">
        <v>6.6998124249243727</v>
      </c>
      <c r="L11" s="229">
        <v>6.2716292118082144</v>
      </c>
      <c r="M11" s="229">
        <v>6.3573449123611034</v>
      </c>
      <c r="N11" s="229">
        <v>6.7974009711216006</v>
      </c>
      <c r="O11" s="229">
        <v>7.8774702586988363</v>
      </c>
      <c r="P11" s="229">
        <v>4.8104342200698396</v>
      </c>
      <c r="Q11" s="229">
        <v>2.661510817265142</v>
      </c>
      <c r="R11" s="229">
        <v>2.4041364665132421</v>
      </c>
      <c r="S11" s="229">
        <v>3.1377551149642349</v>
      </c>
      <c r="T11" s="229">
        <v>2.3869026380011369</v>
      </c>
      <c r="U11" s="229">
        <v>2.8274707244682111</v>
      </c>
      <c r="V11" s="229">
        <v>2.4632126008117532</v>
      </c>
      <c r="W11" s="229">
        <v>0.49592150630310472</v>
      </c>
      <c r="DA11" s="69" t="s">
        <v>994</v>
      </c>
    </row>
    <row r="12" spans="1:105" ht="12" customHeight="1" x14ac:dyDescent="0.25">
      <c r="A12" s="37" t="s">
        <v>162</v>
      </c>
      <c r="B12" s="229">
        <v>25.705094302523921</v>
      </c>
      <c r="C12" s="229">
        <v>19.302565706927989</v>
      </c>
      <c r="D12" s="229">
        <v>17.022767889878239</v>
      </c>
      <c r="E12" s="229">
        <v>12.95833018046903</v>
      </c>
      <c r="F12" s="229">
        <v>12.08591462053022</v>
      </c>
      <c r="G12" s="229">
        <v>12.275324048317151</v>
      </c>
      <c r="H12" s="229">
        <v>12.58761041956228</v>
      </c>
      <c r="I12" s="229">
        <v>12.683372889638109</v>
      </c>
      <c r="J12" s="229">
        <v>12.57619661758004</v>
      </c>
      <c r="K12" s="229">
        <v>12.06250354819875</v>
      </c>
      <c r="L12" s="229">
        <v>14.96966667185584</v>
      </c>
      <c r="M12" s="229">
        <v>21.242353073092819</v>
      </c>
      <c r="N12" s="229">
        <v>24.470836179187462</v>
      </c>
      <c r="O12" s="229">
        <v>25.43282780877011</v>
      </c>
      <c r="P12" s="229">
        <v>25.112050901850729</v>
      </c>
      <c r="Q12" s="229">
        <v>19.658714922584359</v>
      </c>
      <c r="R12" s="229">
        <v>17.15411328502606</v>
      </c>
      <c r="S12" s="229">
        <v>20.611040055472781</v>
      </c>
      <c r="T12" s="229">
        <v>18.499178747536511</v>
      </c>
      <c r="U12" s="229">
        <v>18.71723507255588</v>
      </c>
      <c r="V12" s="229">
        <v>19.95507755320272</v>
      </c>
      <c r="W12" s="229">
        <v>24.212766359231541</v>
      </c>
      <c r="DA12" s="69" t="s">
        <v>995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996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997</v>
      </c>
    </row>
    <row r="15" spans="1:105" ht="12" customHeight="1" x14ac:dyDescent="0.25">
      <c r="A15" s="37" t="s">
        <v>38</v>
      </c>
      <c r="B15" s="229">
        <v>12.649237435451001</v>
      </c>
      <c r="C15" s="229">
        <v>11.63980959162625</v>
      </c>
      <c r="D15" s="229">
        <v>11.76394222335116</v>
      </c>
      <c r="E15" s="229">
        <v>14.825045171408981</v>
      </c>
      <c r="F15" s="229">
        <v>15.72139400311624</v>
      </c>
      <c r="G15" s="229">
        <v>14.59890408203095</v>
      </c>
      <c r="H15" s="229">
        <v>15.3064783375427</v>
      </c>
      <c r="I15" s="229">
        <v>16.121067578540838</v>
      </c>
      <c r="J15" s="229">
        <v>15.10996655285008</v>
      </c>
      <c r="K15" s="229">
        <v>9.7297473899725127</v>
      </c>
      <c r="L15" s="229">
        <v>7.7303354428108921</v>
      </c>
      <c r="M15" s="229">
        <v>12.315177207933781</v>
      </c>
      <c r="N15" s="229">
        <v>17.09548652151231</v>
      </c>
      <c r="O15" s="229">
        <v>16.228032656721009</v>
      </c>
      <c r="P15" s="229">
        <v>16.901430567062189</v>
      </c>
      <c r="Q15" s="229">
        <v>15.74147868687133</v>
      </c>
      <c r="R15" s="229">
        <v>16.437773332427358</v>
      </c>
      <c r="S15" s="229">
        <v>17.694326278161039</v>
      </c>
      <c r="T15" s="229">
        <v>12.43869112911281</v>
      </c>
      <c r="U15" s="229">
        <v>12.31104658803449</v>
      </c>
      <c r="V15" s="229">
        <v>12.110186357748191</v>
      </c>
      <c r="W15" s="229">
        <v>9.7929112026983418</v>
      </c>
      <c r="DA15" s="69" t="s">
        <v>998</v>
      </c>
    </row>
    <row r="16" spans="1:105" ht="12" customHeight="1" x14ac:dyDescent="0.25">
      <c r="A16" s="134" t="s">
        <v>999</v>
      </c>
      <c r="B16" s="317">
        <v>2961.7441182740972</v>
      </c>
      <c r="C16" s="317">
        <v>2655.720338177051</v>
      </c>
      <c r="D16" s="317">
        <v>2393.0593358342262</v>
      </c>
      <c r="E16" s="317">
        <v>2932.516543192557</v>
      </c>
      <c r="F16" s="317">
        <v>2916.714655195768</v>
      </c>
      <c r="G16" s="317">
        <v>2989.8033898250092</v>
      </c>
      <c r="H16" s="317">
        <v>3318.0322257671</v>
      </c>
      <c r="I16" s="317">
        <v>3317.4283256409608</v>
      </c>
      <c r="J16" s="317">
        <v>3317.9754882016709</v>
      </c>
      <c r="K16" s="317">
        <v>2801.5595832042532</v>
      </c>
      <c r="L16" s="317">
        <v>3052.8112770464691</v>
      </c>
      <c r="M16" s="317">
        <v>2957.6524287278321</v>
      </c>
      <c r="N16" s="317">
        <v>3148.5687740988778</v>
      </c>
      <c r="O16" s="317">
        <v>3414.5920337815091</v>
      </c>
      <c r="P16" s="317">
        <v>3632.5549454952102</v>
      </c>
      <c r="Q16" s="317">
        <v>4093.3332101044839</v>
      </c>
      <c r="R16" s="317">
        <v>3948.6453181608922</v>
      </c>
      <c r="S16" s="317">
        <v>4079.3608880248839</v>
      </c>
      <c r="T16" s="317">
        <v>3786.9994700677621</v>
      </c>
      <c r="U16" s="317">
        <v>3948.6548785133991</v>
      </c>
      <c r="V16" s="317">
        <v>4122.5417201333839</v>
      </c>
      <c r="W16" s="317">
        <v>3609.9148871269222</v>
      </c>
      <c r="DA16" s="136" t="s">
        <v>973</v>
      </c>
    </row>
    <row r="17" spans="1:105" ht="12" customHeight="1" x14ac:dyDescent="0.25">
      <c r="A17" s="135" t="s">
        <v>30</v>
      </c>
      <c r="B17" s="318">
        <v>0</v>
      </c>
      <c r="C17" s="318">
        <v>0</v>
      </c>
      <c r="D17" s="318">
        <v>0</v>
      </c>
      <c r="E17" s="318">
        <v>0</v>
      </c>
      <c r="F17" s="318">
        <v>0</v>
      </c>
      <c r="G17" s="318">
        <v>3.6611365873359278</v>
      </c>
      <c r="H17" s="318">
        <v>3.4841638870112579</v>
      </c>
      <c r="I17" s="318">
        <v>3.48427776452955</v>
      </c>
      <c r="J17" s="318">
        <v>0</v>
      </c>
      <c r="K17" s="318">
        <v>0</v>
      </c>
      <c r="L17" s="318">
        <v>0</v>
      </c>
      <c r="M17" s="318">
        <v>1.85802337137986</v>
      </c>
      <c r="N17" s="318">
        <v>2.5311496152662838</v>
      </c>
      <c r="O17" s="318">
        <v>3.1058518299933149</v>
      </c>
      <c r="P17" s="318">
        <v>3.1052326466405211</v>
      </c>
      <c r="Q17" s="318">
        <v>5.5744099649341692</v>
      </c>
      <c r="R17" s="318">
        <v>4.963225613356081</v>
      </c>
      <c r="S17" s="318">
        <v>14.536444868330859</v>
      </c>
      <c r="T17" s="318">
        <v>2.434270629778891</v>
      </c>
      <c r="U17" s="318">
        <v>11.626281877865379</v>
      </c>
      <c r="V17" s="318">
        <v>23.218810201384031</v>
      </c>
      <c r="W17" s="318">
        <v>24.015525395918399</v>
      </c>
      <c r="DA17" s="137" t="s">
        <v>974</v>
      </c>
    </row>
    <row r="18" spans="1:105" ht="12" customHeight="1" x14ac:dyDescent="0.25">
      <c r="A18" s="135" t="s">
        <v>32</v>
      </c>
      <c r="B18" s="318">
        <v>0</v>
      </c>
      <c r="C18" s="318">
        <v>0</v>
      </c>
      <c r="D18" s="318">
        <v>0</v>
      </c>
      <c r="E18" s="318">
        <v>0</v>
      </c>
      <c r="F18" s="318">
        <v>0</v>
      </c>
      <c r="G18" s="318">
        <v>0</v>
      </c>
      <c r="H18" s="318">
        <v>0</v>
      </c>
      <c r="I18" s="318">
        <v>0</v>
      </c>
      <c r="J18" s="318">
        <v>0</v>
      </c>
      <c r="K18" s="318">
        <v>0</v>
      </c>
      <c r="L18" s="318">
        <v>0</v>
      </c>
      <c r="M18" s="318">
        <v>0</v>
      </c>
      <c r="N18" s="318">
        <v>0</v>
      </c>
      <c r="O18" s="318">
        <v>0</v>
      </c>
      <c r="P18" s="318">
        <v>0</v>
      </c>
      <c r="Q18" s="318">
        <v>0</v>
      </c>
      <c r="R18" s="318">
        <v>0</v>
      </c>
      <c r="S18" s="318">
        <v>0</v>
      </c>
      <c r="T18" s="318">
        <v>0</v>
      </c>
      <c r="U18" s="318">
        <v>0</v>
      </c>
      <c r="V18" s="318">
        <v>0</v>
      </c>
      <c r="W18" s="318">
        <v>0</v>
      </c>
      <c r="DA18" s="137" t="s">
        <v>975</v>
      </c>
    </row>
    <row r="19" spans="1:105" ht="12" customHeight="1" x14ac:dyDescent="0.25">
      <c r="A19" s="135" t="s">
        <v>33</v>
      </c>
      <c r="B19" s="318">
        <v>74.562940670679282</v>
      </c>
      <c r="C19" s="318">
        <v>102.8064488392089</v>
      </c>
      <c r="D19" s="318">
        <v>105.06595012897679</v>
      </c>
      <c r="E19" s="318">
        <v>90.379277730008596</v>
      </c>
      <c r="F19" s="318">
        <v>81.341358555460005</v>
      </c>
      <c r="G19" s="318">
        <v>73.433190025795355</v>
      </c>
      <c r="H19" s="318">
        <v>102.8064488392089</v>
      </c>
      <c r="I19" s="318">
        <v>99.417196904557173</v>
      </c>
      <c r="J19" s="318">
        <v>103.9361994840929</v>
      </c>
      <c r="K19" s="318">
        <v>107.67171109200341</v>
      </c>
      <c r="L19" s="318">
        <v>81.303181427343077</v>
      </c>
      <c r="M19" s="318">
        <v>115.3625967325881</v>
      </c>
      <c r="N19" s="318">
        <v>92.29002579535684</v>
      </c>
      <c r="O19" s="318">
        <v>123.05339638865</v>
      </c>
      <c r="P19" s="318">
        <v>127.4481513327601</v>
      </c>
      <c r="Q19" s="318">
        <v>143.92854686156491</v>
      </c>
      <c r="R19" s="318">
        <v>113.16517626827169</v>
      </c>
      <c r="S19" s="318">
        <v>110.56784178847811</v>
      </c>
      <c r="T19" s="318">
        <v>108.9330180567498</v>
      </c>
      <c r="U19" s="318">
        <v>110.16466036113501</v>
      </c>
      <c r="V19" s="318">
        <v>88.644625967325865</v>
      </c>
      <c r="W19" s="318">
        <v>76.397506448839209</v>
      </c>
      <c r="DA19" s="137" t="s">
        <v>976</v>
      </c>
    </row>
    <row r="20" spans="1:105" ht="12" customHeight="1" x14ac:dyDescent="0.25">
      <c r="A20" s="135" t="s">
        <v>83</v>
      </c>
      <c r="B20" s="318">
        <v>0</v>
      </c>
      <c r="C20" s="318">
        <v>0</v>
      </c>
      <c r="D20" s="318">
        <v>0</v>
      </c>
      <c r="E20" s="318">
        <v>0</v>
      </c>
      <c r="F20" s="318">
        <v>0</v>
      </c>
      <c r="G20" s="318">
        <v>0</v>
      </c>
      <c r="H20" s="318">
        <v>0</v>
      </c>
      <c r="I20" s="318">
        <v>0</v>
      </c>
      <c r="J20" s="318">
        <v>0</v>
      </c>
      <c r="K20" s="318">
        <v>0</v>
      </c>
      <c r="L20" s="318">
        <v>0</v>
      </c>
      <c r="M20" s="318">
        <v>0</v>
      </c>
      <c r="N20" s="318">
        <v>0</v>
      </c>
      <c r="O20" s="318">
        <v>0</v>
      </c>
      <c r="P20" s="318">
        <v>0</v>
      </c>
      <c r="Q20" s="318">
        <v>0</v>
      </c>
      <c r="R20" s="318">
        <v>0</v>
      </c>
      <c r="S20" s="318">
        <v>0</v>
      </c>
      <c r="T20" s="318">
        <v>0</v>
      </c>
      <c r="U20" s="318">
        <v>0</v>
      </c>
      <c r="V20" s="318">
        <v>0</v>
      </c>
      <c r="W20" s="318">
        <v>0</v>
      </c>
      <c r="DA20" s="137" t="s">
        <v>977</v>
      </c>
    </row>
    <row r="21" spans="1:105" ht="12" customHeight="1" x14ac:dyDescent="0.25">
      <c r="A21" s="135" t="s">
        <v>70</v>
      </c>
      <c r="B21" s="318">
        <v>0</v>
      </c>
      <c r="C21" s="318">
        <v>0</v>
      </c>
      <c r="D21" s="318">
        <v>0</v>
      </c>
      <c r="E21" s="318">
        <v>0</v>
      </c>
      <c r="F21" s="318">
        <v>0</v>
      </c>
      <c r="G21" s="318">
        <v>0</v>
      </c>
      <c r="H21" s="318">
        <v>0</v>
      </c>
      <c r="I21" s="318">
        <v>0</v>
      </c>
      <c r="J21" s="318">
        <v>0</v>
      </c>
      <c r="K21" s="318">
        <v>0</v>
      </c>
      <c r="L21" s="318">
        <v>0</v>
      </c>
      <c r="M21" s="318">
        <v>0</v>
      </c>
      <c r="N21" s="318">
        <v>0</v>
      </c>
      <c r="O21" s="318">
        <v>0</v>
      </c>
      <c r="P21" s="318">
        <v>0</v>
      </c>
      <c r="Q21" s="318">
        <v>0</v>
      </c>
      <c r="R21" s="318">
        <v>0</v>
      </c>
      <c r="S21" s="318">
        <v>0</v>
      </c>
      <c r="T21" s="318">
        <v>0</v>
      </c>
      <c r="U21" s="318">
        <v>0</v>
      </c>
      <c r="V21" s="318">
        <v>0</v>
      </c>
      <c r="W21" s="318">
        <v>0</v>
      </c>
      <c r="DA21" s="137" t="s">
        <v>978</v>
      </c>
    </row>
    <row r="22" spans="1:105" ht="12" customHeight="1" x14ac:dyDescent="0.25">
      <c r="A22" s="135" t="s">
        <v>34</v>
      </c>
      <c r="B22" s="318">
        <v>248.85357657160381</v>
      </c>
      <c r="C22" s="318">
        <v>177.8015935510839</v>
      </c>
      <c r="D22" s="318">
        <v>214.20198415752799</v>
      </c>
      <c r="E22" s="318">
        <v>239.26392066461321</v>
      </c>
      <c r="F22" s="318">
        <v>220.9230816790008</v>
      </c>
      <c r="G22" s="318">
        <v>223.71749356429731</v>
      </c>
      <c r="H22" s="318">
        <v>248.68148021223959</v>
      </c>
      <c r="I22" s="318">
        <v>257.32321191189351</v>
      </c>
      <c r="J22" s="318">
        <v>314.85129998519812</v>
      </c>
      <c r="K22" s="318">
        <v>271.15694136045857</v>
      </c>
      <c r="L22" s="318">
        <v>330.30480789285991</v>
      </c>
      <c r="M22" s="318">
        <v>334.03083238877753</v>
      </c>
      <c r="N22" s="318">
        <v>375.040632577091</v>
      </c>
      <c r="O22" s="318">
        <v>510.78626859951981</v>
      </c>
      <c r="P22" s="318">
        <v>557.11282132927511</v>
      </c>
      <c r="Q22" s="318">
        <v>778.84264905027965</v>
      </c>
      <c r="R22" s="318">
        <v>743.76807707032253</v>
      </c>
      <c r="S22" s="318">
        <v>651.34112415397306</v>
      </c>
      <c r="T22" s="318">
        <v>597.4381143133055</v>
      </c>
      <c r="U22" s="318">
        <v>750.39532062521505</v>
      </c>
      <c r="V22" s="318">
        <v>761.99797442039289</v>
      </c>
      <c r="W22" s="318">
        <v>452.61019578087502</v>
      </c>
      <c r="DA22" s="137" t="s">
        <v>979</v>
      </c>
    </row>
    <row r="23" spans="1:105" ht="12" customHeight="1" x14ac:dyDescent="0.25">
      <c r="A23" s="135" t="s">
        <v>84</v>
      </c>
      <c r="B23" s="318">
        <v>803.52536543422184</v>
      </c>
      <c r="C23" s="318">
        <v>665.35305245055883</v>
      </c>
      <c r="D23" s="318">
        <v>769.51367153912281</v>
      </c>
      <c r="E23" s="318">
        <v>733.37635425623375</v>
      </c>
      <c r="F23" s="318">
        <v>703.61616509028363</v>
      </c>
      <c r="G23" s="318">
        <v>671.73018056749777</v>
      </c>
      <c r="H23" s="318">
        <v>1032.0411865864139</v>
      </c>
      <c r="I23" s="318">
        <v>1040.544110060189</v>
      </c>
      <c r="J23" s="318">
        <v>933.19484092863286</v>
      </c>
      <c r="K23" s="318">
        <v>856.50137575236454</v>
      </c>
      <c r="L23" s="318">
        <v>985.76474634565773</v>
      </c>
      <c r="M23" s="318">
        <v>692.5575236457438</v>
      </c>
      <c r="N23" s="318">
        <v>676.79372312983662</v>
      </c>
      <c r="O23" s="318">
        <v>840.73757523645736</v>
      </c>
      <c r="P23" s="318">
        <v>886.97815993121242</v>
      </c>
      <c r="Q23" s="318">
        <v>1047.7692175408431</v>
      </c>
      <c r="R23" s="318">
        <v>978.40834049871012</v>
      </c>
      <c r="S23" s="318">
        <v>1123.4670679277731</v>
      </c>
      <c r="T23" s="318">
        <v>1078.816595012898</v>
      </c>
      <c r="U23" s="318">
        <v>1205.447377472055</v>
      </c>
      <c r="V23" s="318">
        <v>1196.9664660361129</v>
      </c>
      <c r="W23" s="318">
        <v>1099.56173688736</v>
      </c>
      <c r="DA23" s="137" t="s">
        <v>980</v>
      </c>
    </row>
    <row r="24" spans="1:105" ht="12" customHeight="1" x14ac:dyDescent="0.25">
      <c r="A24" s="135" t="s">
        <v>72</v>
      </c>
      <c r="B24" s="318">
        <v>1834.802235597592</v>
      </c>
      <c r="C24" s="318">
        <v>1709.759243336199</v>
      </c>
      <c r="D24" s="318">
        <v>1304.2777300085979</v>
      </c>
      <c r="E24" s="318">
        <v>1869.496990541702</v>
      </c>
      <c r="F24" s="318">
        <v>1910.8340498710229</v>
      </c>
      <c r="G24" s="318">
        <v>2017.2613890800831</v>
      </c>
      <c r="H24" s="318">
        <v>1931.0189462422261</v>
      </c>
      <c r="I24" s="318">
        <v>1916.659528999792</v>
      </c>
      <c r="J24" s="318">
        <v>1965.9931478037479</v>
      </c>
      <c r="K24" s="318">
        <v>1566.229554999426</v>
      </c>
      <c r="L24" s="318">
        <v>1655.4385413806081</v>
      </c>
      <c r="M24" s="318">
        <v>1813.843452589342</v>
      </c>
      <c r="N24" s="318">
        <v>2001.913242981328</v>
      </c>
      <c r="O24" s="318">
        <v>1936.908941726889</v>
      </c>
      <c r="P24" s="318">
        <v>2057.9105802553222</v>
      </c>
      <c r="Q24" s="318">
        <v>2117.2183866868618</v>
      </c>
      <c r="R24" s="318">
        <v>2108.3404987102322</v>
      </c>
      <c r="S24" s="318">
        <v>2179.448409286329</v>
      </c>
      <c r="T24" s="318">
        <v>1999.37747205503</v>
      </c>
      <c r="U24" s="318">
        <v>1871.021238177128</v>
      </c>
      <c r="V24" s="318">
        <v>2051.7138435081679</v>
      </c>
      <c r="W24" s="318">
        <v>1957.3299226139291</v>
      </c>
      <c r="DA24" s="137" t="s">
        <v>981</v>
      </c>
    </row>
    <row r="25" spans="1:105" ht="12" customHeight="1" x14ac:dyDescent="0.25">
      <c r="A25" s="57" t="s">
        <v>1000</v>
      </c>
      <c r="B25" s="297">
        <v>1337.4705308259181</v>
      </c>
      <c r="C25" s="297">
        <v>1244.497242038253</v>
      </c>
      <c r="D25" s="297">
        <v>1209.6013705773539</v>
      </c>
      <c r="E25" s="297">
        <v>1267.4157565225819</v>
      </c>
      <c r="F25" s="297">
        <v>929.05155810434508</v>
      </c>
      <c r="G25" s="297">
        <v>867.93148588046188</v>
      </c>
      <c r="H25" s="297">
        <v>872.65967357420857</v>
      </c>
      <c r="I25" s="297">
        <v>900.29230015895018</v>
      </c>
      <c r="J25" s="297">
        <v>795.1523299642364</v>
      </c>
      <c r="K25" s="297">
        <v>657.95165114205474</v>
      </c>
      <c r="L25" s="297">
        <v>648.86537733632042</v>
      </c>
      <c r="M25" s="297">
        <v>829.05525446241495</v>
      </c>
      <c r="N25" s="297">
        <v>977.97529761340445</v>
      </c>
      <c r="O25" s="297">
        <v>996.75260802045943</v>
      </c>
      <c r="P25" s="297">
        <v>940.36729828956084</v>
      </c>
      <c r="Q25" s="297">
        <v>731.68490223481672</v>
      </c>
      <c r="R25" s="297">
        <v>721.58762699027329</v>
      </c>
      <c r="S25" s="297">
        <v>860.01208800305778</v>
      </c>
      <c r="T25" s="297">
        <v>705.72488807597961</v>
      </c>
      <c r="U25" s="297">
        <v>760.36734296472355</v>
      </c>
      <c r="V25" s="297">
        <v>761.63079406797033</v>
      </c>
      <c r="W25" s="297">
        <v>791.34290712252096</v>
      </c>
      <c r="DA25" s="70" t="s">
        <v>1001</v>
      </c>
    </row>
    <row r="26" spans="1:105" ht="12" customHeight="1" x14ac:dyDescent="0.25">
      <c r="A26" s="46" t="s">
        <v>30</v>
      </c>
      <c r="B26" s="232">
        <v>354.33016861519422</v>
      </c>
      <c r="C26" s="232">
        <v>360.6395505940572</v>
      </c>
      <c r="D26" s="232">
        <v>333.49550939948199</v>
      </c>
      <c r="E26" s="232">
        <v>150.6537756737612</v>
      </c>
      <c r="F26" s="232">
        <v>174.9794177202678</v>
      </c>
      <c r="G26" s="232">
        <v>175.17676380883361</v>
      </c>
      <c r="H26" s="232">
        <v>165.55617233067389</v>
      </c>
      <c r="I26" s="232">
        <v>169.93479232670191</v>
      </c>
      <c r="J26" s="232">
        <v>340.16153273308629</v>
      </c>
      <c r="K26" s="232">
        <v>253.6530179702998</v>
      </c>
      <c r="L26" s="232">
        <v>297.41062870426322</v>
      </c>
      <c r="M26" s="232">
        <v>419.63724568236518</v>
      </c>
      <c r="N26" s="232">
        <v>531.98999959365619</v>
      </c>
      <c r="O26" s="232">
        <v>521.45960430382922</v>
      </c>
      <c r="P26" s="232">
        <v>514.30494329714702</v>
      </c>
      <c r="Q26" s="232">
        <v>404.97091290958889</v>
      </c>
      <c r="R26" s="232">
        <v>416.59646752992751</v>
      </c>
      <c r="S26" s="232">
        <v>457.61038745152541</v>
      </c>
      <c r="T26" s="232">
        <v>344.74591618379623</v>
      </c>
      <c r="U26" s="232">
        <v>312.31354732699248</v>
      </c>
      <c r="V26" s="232">
        <v>283.07812843566472</v>
      </c>
      <c r="W26" s="232">
        <v>287.60230880438979</v>
      </c>
      <c r="DA26" s="73" t="s">
        <v>1002</v>
      </c>
    </row>
    <row r="27" spans="1:105" ht="12" customHeight="1" x14ac:dyDescent="0.25">
      <c r="A27" s="46" t="s">
        <v>32</v>
      </c>
      <c r="B27" s="232">
        <v>349.69388438184149</v>
      </c>
      <c r="C27" s="232">
        <v>316.99438173635048</v>
      </c>
      <c r="D27" s="232">
        <v>321.01732567237428</v>
      </c>
      <c r="E27" s="232">
        <v>332.26437731652999</v>
      </c>
      <c r="F27" s="232">
        <v>326.71515126945059</v>
      </c>
      <c r="G27" s="232">
        <v>263.52025024612982</v>
      </c>
      <c r="H27" s="232">
        <v>299.19489122748331</v>
      </c>
      <c r="I27" s="232">
        <v>323.29429731083331</v>
      </c>
      <c r="J27" s="232">
        <v>275.90921000890171</v>
      </c>
      <c r="K27" s="232">
        <v>238.38427867239491</v>
      </c>
      <c r="L27" s="232">
        <v>193.7014259693207</v>
      </c>
      <c r="M27" s="232">
        <v>184.86108645085781</v>
      </c>
      <c r="N27" s="232">
        <v>179.0723456107292</v>
      </c>
      <c r="O27" s="232">
        <v>216.21491299705639</v>
      </c>
      <c r="P27" s="232">
        <v>184.7551472941455</v>
      </c>
      <c r="Q27" s="232">
        <v>115.9889860486536</v>
      </c>
      <c r="R27" s="232">
        <v>119.3763213824561</v>
      </c>
      <c r="S27" s="232">
        <v>169.62354268419159</v>
      </c>
      <c r="T27" s="232">
        <v>125.0374083510406</v>
      </c>
      <c r="U27" s="232">
        <v>185.15746245013361</v>
      </c>
      <c r="V27" s="232">
        <v>202.78189745813981</v>
      </c>
      <c r="W27" s="232">
        <v>229.89892626311959</v>
      </c>
      <c r="DA27" s="73" t="s">
        <v>1003</v>
      </c>
    </row>
    <row r="28" spans="1:105" ht="12" customHeight="1" x14ac:dyDescent="0.25">
      <c r="A28" s="46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0.54443814019082026</v>
      </c>
      <c r="L28" s="232">
        <v>0.85335568326630884</v>
      </c>
      <c r="M28" s="232">
        <v>1.1826971157315049</v>
      </c>
      <c r="N28" s="232">
        <v>1.472489431282876</v>
      </c>
      <c r="O28" s="232">
        <v>1.9093221777194851</v>
      </c>
      <c r="P28" s="232">
        <v>1.43546468314578</v>
      </c>
      <c r="Q28" s="232">
        <v>2.036410554570633</v>
      </c>
      <c r="R28" s="232">
        <v>2.410659682581767</v>
      </c>
      <c r="S28" s="232">
        <v>2.716054494205407</v>
      </c>
      <c r="T28" s="232">
        <v>2.0799031477539351</v>
      </c>
      <c r="U28" s="232">
        <v>2.089339233077153</v>
      </c>
      <c r="V28" s="232">
        <v>1.6506057342037781</v>
      </c>
      <c r="W28" s="232">
        <v>1.9707436795230999</v>
      </c>
      <c r="DA28" s="73" t="s">
        <v>1004</v>
      </c>
    </row>
    <row r="29" spans="1:105" ht="12" customHeight="1" x14ac:dyDescent="0.25">
      <c r="A29" s="46" t="s">
        <v>160</v>
      </c>
      <c r="B29" s="232">
        <v>5.4659142447026756</v>
      </c>
      <c r="C29" s="232">
        <v>28.0093932964276</v>
      </c>
      <c r="D29" s="232">
        <v>24.243656970654811</v>
      </c>
      <c r="E29" s="232">
        <v>18.593151102487479</v>
      </c>
      <c r="F29" s="232">
        <v>20.870984038995211</v>
      </c>
      <c r="G29" s="232">
        <v>20.128665466903659</v>
      </c>
      <c r="H29" s="232">
        <v>21.086175332021512</v>
      </c>
      <c r="I29" s="232">
        <v>19.497762864445239</v>
      </c>
      <c r="J29" s="232">
        <v>24.273665353809822</v>
      </c>
      <c r="K29" s="232">
        <v>23.503446714410931</v>
      </c>
      <c r="L29" s="232">
        <v>22.351277608012669</v>
      </c>
      <c r="M29" s="232">
        <v>27.43406763904688</v>
      </c>
      <c r="N29" s="232">
        <v>31.56859957160442</v>
      </c>
      <c r="O29" s="232">
        <v>37.161475033192652</v>
      </c>
      <c r="P29" s="232">
        <v>22.813963721068561</v>
      </c>
      <c r="Q29" s="232">
        <v>14.358618681689631</v>
      </c>
      <c r="R29" s="232">
        <v>11.67895752645696</v>
      </c>
      <c r="S29" s="232">
        <v>14.05000178893768</v>
      </c>
      <c r="T29" s="232">
        <v>10.304020923638349</v>
      </c>
      <c r="U29" s="232">
        <v>10.67969004240368</v>
      </c>
      <c r="V29" s="232">
        <v>9.9522902630401369</v>
      </c>
      <c r="W29" s="232">
        <v>1.7636362252414139</v>
      </c>
      <c r="DA29" s="73" t="s">
        <v>1005</v>
      </c>
    </row>
    <row r="30" spans="1:105" ht="12" customHeight="1" x14ac:dyDescent="0.25">
      <c r="A30" s="46" t="s">
        <v>70</v>
      </c>
      <c r="B30" s="232">
        <v>93.742059919409741</v>
      </c>
      <c r="C30" s="232">
        <v>53.554458827482257</v>
      </c>
      <c r="D30" s="232">
        <v>54.587738649353582</v>
      </c>
      <c r="E30" s="232">
        <v>36.553720263743728</v>
      </c>
      <c r="F30" s="232">
        <v>45.166898873051338</v>
      </c>
      <c r="G30" s="232">
        <v>23.82580576419284</v>
      </c>
      <c r="H30" s="232">
        <v>22.677453954539839</v>
      </c>
      <c r="I30" s="232">
        <v>21.283754753340851</v>
      </c>
      <c r="J30" s="232">
        <v>4.8928053728554106</v>
      </c>
      <c r="K30" s="232">
        <v>6.3911191914715157</v>
      </c>
      <c r="L30" s="232">
        <v>3.7102817849619378</v>
      </c>
      <c r="M30" s="232">
        <v>6.1706473050974617</v>
      </c>
      <c r="N30" s="232">
        <v>5.9753884635337453</v>
      </c>
      <c r="O30" s="232">
        <v>4.5657720491720157</v>
      </c>
      <c r="P30" s="232">
        <v>4.1607992176195667</v>
      </c>
      <c r="Q30" s="232">
        <v>4.958222545771406</v>
      </c>
      <c r="R30" s="232">
        <v>3.4936910012305531</v>
      </c>
      <c r="S30" s="232">
        <v>3.1495107515389398</v>
      </c>
      <c r="T30" s="232">
        <v>2.2473363389185921</v>
      </c>
      <c r="U30" s="232">
        <v>1.749110009517765</v>
      </c>
      <c r="V30" s="232">
        <v>1.2417784399140011</v>
      </c>
      <c r="W30" s="232">
        <v>1.5354720749373649</v>
      </c>
      <c r="DA30" s="73" t="s">
        <v>1006</v>
      </c>
    </row>
    <row r="31" spans="1:105" ht="12" customHeight="1" x14ac:dyDescent="0.25">
      <c r="A31" s="46" t="s">
        <v>34</v>
      </c>
      <c r="B31" s="232">
        <v>7.2355113695683064</v>
      </c>
      <c r="C31" s="232">
        <v>8.1198892083692691</v>
      </c>
      <c r="D31" s="232">
        <v>5.0334179383446749</v>
      </c>
      <c r="E31" s="232">
        <v>3.6712782156598651</v>
      </c>
      <c r="F31" s="232">
        <v>0</v>
      </c>
      <c r="G31" s="232">
        <v>0.57999125587554179</v>
      </c>
      <c r="H31" s="232">
        <v>0.5637813710756896</v>
      </c>
      <c r="I31" s="232">
        <v>0</v>
      </c>
      <c r="J31" s="232">
        <v>0</v>
      </c>
      <c r="K31" s="232">
        <v>1.027075737494161</v>
      </c>
      <c r="L31" s="232">
        <v>0</v>
      </c>
      <c r="M31" s="232">
        <v>0.67764327877880393</v>
      </c>
      <c r="N31" s="232">
        <v>0.83057674216479205</v>
      </c>
      <c r="O31" s="232">
        <v>0.81222732155167698</v>
      </c>
      <c r="P31" s="232">
        <v>0</v>
      </c>
      <c r="Q31" s="232">
        <v>0</v>
      </c>
      <c r="R31" s="232">
        <v>0</v>
      </c>
      <c r="S31" s="232">
        <v>0.14636616463069019</v>
      </c>
      <c r="T31" s="232">
        <v>0.14870860534823219</v>
      </c>
      <c r="U31" s="232">
        <v>0.13833990621852979</v>
      </c>
      <c r="V31" s="232">
        <v>4.6380890930641683E-2</v>
      </c>
      <c r="W31" s="232">
        <v>3.9871190471827148E-2</v>
      </c>
      <c r="DA31" s="73" t="s">
        <v>1007</v>
      </c>
    </row>
    <row r="32" spans="1:105" ht="12" customHeight="1" x14ac:dyDescent="0.25">
      <c r="A32" s="46" t="s">
        <v>162</v>
      </c>
      <c r="B32" s="232">
        <v>40.308317886268568</v>
      </c>
      <c r="C32" s="232">
        <v>40.180238152335313</v>
      </c>
      <c r="D32" s="232">
        <v>32.732972046711943</v>
      </c>
      <c r="E32" s="232">
        <v>22.908199639150901</v>
      </c>
      <c r="F32" s="232">
        <v>34.455356253852678</v>
      </c>
      <c r="G32" s="232">
        <v>37.229257942737377</v>
      </c>
      <c r="H32" s="232">
        <v>40.732026924935887</v>
      </c>
      <c r="I32" s="232">
        <v>39.852696797820883</v>
      </c>
      <c r="J32" s="232">
        <v>44.827215835862013</v>
      </c>
      <c r="K32" s="232">
        <v>42.316171171117922</v>
      </c>
      <c r="L32" s="232">
        <v>53.349961259204733</v>
      </c>
      <c r="M32" s="232">
        <v>91.667851760980923</v>
      </c>
      <c r="N32" s="232">
        <v>113.6478533199773</v>
      </c>
      <c r="O32" s="232">
        <v>119.97778025190649</v>
      </c>
      <c r="P32" s="232">
        <v>119.0964041969858</v>
      </c>
      <c r="Q32" s="232">
        <v>106.0570520752125</v>
      </c>
      <c r="R32" s="232">
        <v>83.332274706689091</v>
      </c>
      <c r="S32" s="232">
        <v>92.290551378659572</v>
      </c>
      <c r="T32" s="232">
        <v>79.859111909302413</v>
      </c>
      <c r="U32" s="232">
        <v>70.697202024363961</v>
      </c>
      <c r="V32" s="232">
        <v>80.625896427089543</v>
      </c>
      <c r="W32" s="232">
        <v>86.107400711006605</v>
      </c>
      <c r="DA32" s="73" t="s">
        <v>1008</v>
      </c>
    </row>
    <row r="33" spans="1:105" ht="12" customHeight="1" x14ac:dyDescent="0.25">
      <c r="A33" s="46" t="s">
        <v>36</v>
      </c>
      <c r="B33" s="232">
        <v>0.9074627169922761</v>
      </c>
      <c r="C33" s="232">
        <v>2.4427385680106561</v>
      </c>
      <c r="D33" s="232">
        <v>4.4777215549329874</v>
      </c>
      <c r="E33" s="232">
        <v>9.8555189723402865</v>
      </c>
      <c r="F33" s="232">
        <v>9.1020231618679883</v>
      </c>
      <c r="G33" s="232">
        <v>8.8640966836671513</v>
      </c>
      <c r="H33" s="232">
        <v>7.6739292919767923</v>
      </c>
      <c r="I33" s="232">
        <v>9.4644826325277993</v>
      </c>
      <c r="J33" s="232">
        <v>9.423819388135847</v>
      </c>
      <c r="K33" s="232">
        <v>5.5153967103436496</v>
      </c>
      <c r="L33" s="232">
        <v>7.0741364370247046</v>
      </c>
      <c r="M33" s="232">
        <v>9.2701600536940401</v>
      </c>
      <c r="N33" s="232">
        <v>10.980224531418539</v>
      </c>
      <c r="O33" s="232">
        <v>11.53362796603381</v>
      </c>
      <c r="P33" s="232">
        <v>11.57949655680965</v>
      </c>
      <c r="Q33" s="232">
        <v>9.3683411808527968</v>
      </c>
      <c r="R33" s="232">
        <v>8.8962825362458879</v>
      </c>
      <c r="S33" s="232">
        <v>9.8757201564389341</v>
      </c>
      <c r="T33" s="232">
        <v>7.3886684665473634</v>
      </c>
      <c r="U33" s="232">
        <v>6.7948512961676908</v>
      </c>
      <c r="V33" s="232">
        <v>3.0026035004935081</v>
      </c>
      <c r="W33" s="232">
        <v>5.7703759346528676</v>
      </c>
      <c r="DA33" s="73" t="s">
        <v>1009</v>
      </c>
    </row>
    <row r="34" spans="1:105" ht="12" customHeight="1" x14ac:dyDescent="0.25">
      <c r="A34" s="46" t="s">
        <v>73</v>
      </c>
      <c r="B34" s="232">
        <v>9.1043791607036013</v>
      </c>
      <c r="C34" s="232">
        <v>9.5364687017803433</v>
      </c>
      <c r="D34" s="232">
        <v>8.7914031867972877</v>
      </c>
      <c r="E34" s="232">
        <v>15.647097345536841</v>
      </c>
      <c r="F34" s="232">
        <v>16.959709412868591</v>
      </c>
      <c r="G34" s="232">
        <v>10.430857337803589</v>
      </c>
      <c r="H34" s="232">
        <v>9.410105307909614</v>
      </c>
      <c r="I34" s="232">
        <v>11.911523969802429</v>
      </c>
      <c r="J34" s="232">
        <v>7.3310833533377684</v>
      </c>
      <c r="K34" s="232">
        <v>7.3264598997818524</v>
      </c>
      <c r="L34" s="232">
        <v>9.3374541206064929</v>
      </c>
      <c r="M34" s="232">
        <v>11.821080412328969</v>
      </c>
      <c r="N34" s="232">
        <v>13.14158455294945</v>
      </c>
      <c r="O34" s="232">
        <v>20.61251003178128</v>
      </c>
      <c r="P34" s="232">
        <v>21.264090059220969</v>
      </c>
      <c r="Q34" s="232">
        <v>15.38105881008077</v>
      </c>
      <c r="R34" s="232">
        <v>11.76045677640929</v>
      </c>
      <c r="S34" s="232">
        <v>25.256098225971801</v>
      </c>
      <c r="T34" s="232">
        <v>10.69403743237225</v>
      </c>
      <c r="U34" s="232">
        <v>8.9329620296561512</v>
      </c>
      <c r="V34" s="232">
        <v>7.9907649231934084</v>
      </c>
      <c r="W34" s="232">
        <v>7.7395159329288523</v>
      </c>
      <c r="DA34" s="73" t="s">
        <v>1010</v>
      </c>
    </row>
    <row r="35" spans="1:105" ht="12" customHeight="1" x14ac:dyDescent="0.25">
      <c r="A35" s="46" t="s">
        <v>79</v>
      </c>
      <c r="B35" s="232">
        <v>476.68283253123673</v>
      </c>
      <c r="C35" s="232">
        <v>425.02012295344008</v>
      </c>
      <c r="D35" s="232">
        <v>425.22162515870258</v>
      </c>
      <c r="E35" s="232">
        <v>677.26863799337218</v>
      </c>
      <c r="F35" s="232">
        <v>300.80201737399091</v>
      </c>
      <c r="G35" s="232">
        <v>328.17579737431839</v>
      </c>
      <c r="H35" s="232">
        <v>305.76513783359212</v>
      </c>
      <c r="I35" s="232">
        <v>305.05298950347782</v>
      </c>
      <c r="J35" s="232">
        <v>88.332997918247571</v>
      </c>
      <c r="K35" s="232">
        <v>79.290246934549288</v>
      </c>
      <c r="L35" s="232">
        <v>61.076855769659637</v>
      </c>
      <c r="M35" s="232">
        <v>76.332774763533394</v>
      </c>
      <c r="N35" s="232">
        <v>89.296235796087998</v>
      </c>
      <c r="O35" s="232">
        <v>62.505375888216477</v>
      </c>
      <c r="P35" s="232">
        <v>60.956989263418151</v>
      </c>
      <c r="Q35" s="232">
        <v>58.565299428396578</v>
      </c>
      <c r="R35" s="232">
        <v>64.042515848276096</v>
      </c>
      <c r="S35" s="232">
        <v>85.293854906957819</v>
      </c>
      <c r="T35" s="232">
        <v>123.2197767172616</v>
      </c>
      <c r="U35" s="232">
        <v>161.81483864619261</v>
      </c>
      <c r="V35" s="232">
        <v>171.26044799530081</v>
      </c>
      <c r="W35" s="232">
        <v>168.9146563062495</v>
      </c>
      <c r="DA35" s="73" t="s">
        <v>1011</v>
      </c>
    </row>
    <row r="36" spans="1:105" ht="12" customHeight="1" x14ac:dyDescent="0.25">
      <c r="A36" s="57" t="s">
        <v>1012</v>
      </c>
      <c r="B36" s="264">
        <v>621.01233502419166</v>
      </c>
      <c r="C36" s="264">
        <v>584.19637248992899</v>
      </c>
      <c r="D36" s="264">
        <v>560.57235510945861</v>
      </c>
      <c r="E36" s="264">
        <v>483.05631761553082</v>
      </c>
      <c r="F36" s="264">
        <v>406.53168660342379</v>
      </c>
      <c r="G36" s="264">
        <v>379.1621927832694</v>
      </c>
      <c r="H36" s="264">
        <v>378.21992670106658</v>
      </c>
      <c r="I36" s="264">
        <v>387.16831334973682</v>
      </c>
      <c r="J36" s="264">
        <v>401.01837123656821</v>
      </c>
      <c r="K36" s="264">
        <v>327.91483910253947</v>
      </c>
      <c r="L36" s="264">
        <v>335.72105175466521</v>
      </c>
      <c r="M36" s="264">
        <v>440.92629237134128</v>
      </c>
      <c r="N36" s="264">
        <v>527.06904764919261</v>
      </c>
      <c r="O36" s="264">
        <v>534.95114705780497</v>
      </c>
      <c r="P36" s="264">
        <v>507.38602237460532</v>
      </c>
      <c r="Q36" s="264">
        <v>397.86675317056722</v>
      </c>
      <c r="R36" s="264">
        <v>391.16385902822219</v>
      </c>
      <c r="S36" s="264">
        <v>458.03704415124582</v>
      </c>
      <c r="T36" s="264">
        <v>370.61461149339561</v>
      </c>
      <c r="U36" s="264">
        <v>383.54823760863769</v>
      </c>
      <c r="V36" s="264">
        <v>378.88030769788458</v>
      </c>
      <c r="W36" s="264">
        <v>390.44882304181328</v>
      </c>
      <c r="DA36" s="70" t="s">
        <v>1013</v>
      </c>
    </row>
    <row r="37" spans="1:105" ht="12" customHeight="1" x14ac:dyDescent="0.25">
      <c r="A37" s="60" t="s">
        <v>1014</v>
      </c>
      <c r="B37" s="265">
        <v>618.52801666616995</v>
      </c>
      <c r="C37" s="265">
        <v>581.27670301616502</v>
      </c>
      <c r="D37" s="265">
        <v>557.73757351515894</v>
      </c>
      <c r="E37" s="265">
        <v>477.58358325310991</v>
      </c>
      <c r="F37" s="265">
        <v>400.02327459555329</v>
      </c>
      <c r="G37" s="265">
        <v>372.72481671319008</v>
      </c>
      <c r="H37" s="265">
        <v>370.87370520708419</v>
      </c>
      <c r="I37" s="265">
        <v>379.49651475290261</v>
      </c>
      <c r="J37" s="265">
        <v>395.87028614289659</v>
      </c>
      <c r="K37" s="265">
        <v>324.52130174848929</v>
      </c>
      <c r="L37" s="265">
        <v>333.2898356241044</v>
      </c>
      <c r="M37" s="265">
        <v>436.67668427649681</v>
      </c>
      <c r="N37" s="265">
        <v>521.02701903198738</v>
      </c>
      <c r="O37" s="265">
        <v>529.03930897262921</v>
      </c>
      <c r="P37" s="265">
        <v>501.31424805150658</v>
      </c>
      <c r="Q37" s="265">
        <v>391.61974876462608</v>
      </c>
      <c r="R37" s="265">
        <v>385.21989473569653</v>
      </c>
      <c r="S37" s="265">
        <v>451.75559455998052</v>
      </c>
      <c r="T37" s="265">
        <v>366.13857126995578</v>
      </c>
      <c r="U37" s="265">
        <v>379.11361978202092</v>
      </c>
      <c r="V37" s="265">
        <v>374.02020026640218</v>
      </c>
      <c r="W37" s="265">
        <v>386.89346380634919</v>
      </c>
      <c r="DA37" s="72" t="s">
        <v>1015</v>
      </c>
    </row>
    <row r="38" spans="1:105" ht="12" customHeight="1" x14ac:dyDescent="0.25">
      <c r="A38" s="59" t="s">
        <v>30</v>
      </c>
      <c r="B38" s="233">
        <v>443.78800678893469</v>
      </c>
      <c r="C38" s="233">
        <v>434.57395978092097</v>
      </c>
      <c r="D38" s="233">
        <v>417.92798177356519</v>
      </c>
      <c r="E38" s="233">
        <v>314.59111032037919</v>
      </c>
      <c r="F38" s="233">
        <v>254.09360208192621</v>
      </c>
      <c r="G38" s="233">
        <v>254.69106578552149</v>
      </c>
      <c r="H38" s="233">
        <v>245.5508180450056</v>
      </c>
      <c r="I38" s="233">
        <v>257.37285812672098</v>
      </c>
      <c r="J38" s="233">
        <v>325.14341730832172</v>
      </c>
      <c r="K38" s="233">
        <v>252.1867076322803</v>
      </c>
      <c r="L38" s="233">
        <v>262.45795194815071</v>
      </c>
      <c r="M38" s="233">
        <v>335.55816616161769</v>
      </c>
      <c r="N38" s="233">
        <v>404.84833198856182</v>
      </c>
      <c r="O38" s="233">
        <v>402.69028939349528</v>
      </c>
      <c r="P38" s="233">
        <v>389.57976199344012</v>
      </c>
      <c r="Q38" s="233">
        <v>297.89669916189803</v>
      </c>
      <c r="R38" s="233">
        <v>310.1014695803928</v>
      </c>
      <c r="S38" s="233">
        <v>362.79758577055469</v>
      </c>
      <c r="T38" s="233">
        <v>287.3732897451784</v>
      </c>
      <c r="U38" s="233">
        <v>297.84582408653512</v>
      </c>
      <c r="V38" s="233">
        <v>281.17727796004721</v>
      </c>
      <c r="W38" s="233">
        <v>293.60805900207589</v>
      </c>
      <c r="DA38" s="71" t="s">
        <v>1016</v>
      </c>
    </row>
    <row r="39" spans="1:105" ht="12" customHeight="1" x14ac:dyDescent="0.25">
      <c r="A39" s="59" t="s">
        <v>33</v>
      </c>
      <c r="B39" s="298">
        <v>0</v>
      </c>
      <c r="C39" s="298">
        <v>0</v>
      </c>
      <c r="D39" s="298">
        <v>0</v>
      </c>
      <c r="E39" s="298">
        <v>0</v>
      </c>
      <c r="F39" s="298">
        <v>0</v>
      </c>
      <c r="G39" s="298">
        <v>0</v>
      </c>
      <c r="H39" s="298">
        <v>0</v>
      </c>
      <c r="I39" s="298">
        <v>0</v>
      </c>
      <c r="J39" s="298">
        <v>0</v>
      </c>
      <c r="K39" s="298">
        <v>0.54129086727539422</v>
      </c>
      <c r="L39" s="298">
        <v>0.75306651241472511</v>
      </c>
      <c r="M39" s="298">
        <v>0.94573034058062433</v>
      </c>
      <c r="N39" s="298">
        <v>1.120575369050165</v>
      </c>
      <c r="O39" s="298">
        <v>1.4744488239271121</v>
      </c>
      <c r="P39" s="298">
        <v>1.0873471019445751</v>
      </c>
      <c r="Q39" s="298">
        <v>1.497984084798891</v>
      </c>
      <c r="R39" s="298">
        <v>1.7944201847393411</v>
      </c>
      <c r="S39" s="298">
        <v>2.1533121632283061</v>
      </c>
      <c r="T39" s="298">
        <v>1.7337655991340031</v>
      </c>
      <c r="U39" s="298">
        <v>1.992551943386063</v>
      </c>
      <c r="V39" s="298">
        <v>1.6395220284005181</v>
      </c>
      <c r="W39" s="298">
        <v>2.011897014807813</v>
      </c>
      <c r="DA39" s="122" t="s">
        <v>1017</v>
      </c>
    </row>
    <row r="40" spans="1:105" ht="12" customHeight="1" x14ac:dyDescent="0.25">
      <c r="A40" s="59" t="s">
        <v>160</v>
      </c>
      <c r="B40" s="298">
        <v>6.8458951644340136</v>
      </c>
      <c r="C40" s="298">
        <v>33.751575321784209</v>
      </c>
      <c r="D40" s="298">
        <v>30.38152641635579</v>
      </c>
      <c r="E40" s="298">
        <v>38.825711626056908</v>
      </c>
      <c r="F40" s="298">
        <v>30.307470344544509</v>
      </c>
      <c r="G40" s="298">
        <v>29.265246994746679</v>
      </c>
      <c r="H40" s="298">
        <v>31.274748197708721</v>
      </c>
      <c r="I40" s="298">
        <v>29.53012085866305</v>
      </c>
      <c r="J40" s="298">
        <v>23.20198418769845</v>
      </c>
      <c r="K40" s="298">
        <v>23.367578640881959</v>
      </c>
      <c r="L40" s="298">
        <v>19.72448183839731</v>
      </c>
      <c r="M40" s="298">
        <v>21.937341172714721</v>
      </c>
      <c r="N40" s="298">
        <v>24.02393821226125</v>
      </c>
      <c r="O40" s="298">
        <v>28.697458080926189</v>
      </c>
      <c r="P40" s="298">
        <v>17.28130104992162</v>
      </c>
      <c r="Q40" s="298">
        <v>10.56220329274524</v>
      </c>
      <c r="R40" s="298">
        <v>8.6934531960742518</v>
      </c>
      <c r="S40" s="298">
        <v>11.138966397782051</v>
      </c>
      <c r="T40" s="298">
        <v>8.589225430738491</v>
      </c>
      <c r="U40" s="298">
        <v>10.18496030317276</v>
      </c>
      <c r="V40" s="298">
        <v>9.8854613074280433</v>
      </c>
      <c r="W40" s="298">
        <v>1.8004647147358921</v>
      </c>
      <c r="DA40" s="122" t="s">
        <v>1018</v>
      </c>
    </row>
    <row r="41" spans="1:105" ht="12" customHeight="1" x14ac:dyDescent="0.25">
      <c r="A41" s="59" t="s">
        <v>70</v>
      </c>
      <c r="B41" s="298">
        <v>117.40914437659259</v>
      </c>
      <c r="C41" s="298">
        <v>64.53361312769664</v>
      </c>
      <c r="D41" s="298">
        <v>68.407947934253698</v>
      </c>
      <c r="E41" s="298">
        <v>76.330482874943982</v>
      </c>
      <c r="F41" s="298">
        <v>65.588399933247572</v>
      </c>
      <c r="G41" s="298">
        <v>34.640552384579998</v>
      </c>
      <c r="H41" s="298">
        <v>33.634912497209797</v>
      </c>
      <c r="I41" s="298">
        <v>32.235075098713509</v>
      </c>
      <c r="J41" s="298">
        <v>4.6767882493139634</v>
      </c>
      <c r="K41" s="298">
        <v>6.3541735867357314</v>
      </c>
      <c r="L41" s="298">
        <v>3.274237247922807</v>
      </c>
      <c r="M41" s="298">
        <v>4.9342881620568413</v>
      </c>
      <c r="N41" s="298">
        <v>4.5473149012069882</v>
      </c>
      <c r="O41" s="298">
        <v>3.5258571375637229</v>
      </c>
      <c r="P41" s="298">
        <v>3.1517549851084898</v>
      </c>
      <c r="Q41" s="298">
        <v>3.647269675452367</v>
      </c>
      <c r="R41" s="298">
        <v>2.6005950558463611</v>
      </c>
      <c r="S41" s="298">
        <v>2.4969601397821681</v>
      </c>
      <c r="T41" s="298">
        <v>1.873334553249963</v>
      </c>
      <c r="U41" s="298">
        <v>1.6680836187274799</v>
      </c>
      <c r="V41" s="298">
        <v>1.23343998172521</v>
      </c>
      <c r="W41" s="298">
        <v>1.5675360098756219</v>
      </c>
      <c r="DA41" s="122" t="s">
        <v>1019</v>
      </c>
    </row>
    <row r="42" spans="1:105" ht="12" customHeight="1" x14ac:dyDescent="0.25">
      <c r="A42" s="59" t="s">
        <v>162</v>
      </c>
      <c r="B42" s="298">
        <v>50.484970336208661</v>
      </c>
      <c r="C42" s="298">
        <v>48.417554785763222</v>
      </c>
      <c r="D42" s="298">
        <v>41.020117390984247</v>
      </c>
      <c r="E42" s="298">
        <v>47.836278431729731</v>
      </c>
      <c r="F42" s="298">
        <v>50.033802235835083</v>
      </c>
      <c r="G42" s="298">
        <v>54.12795154834189</v>
      </c>
      <c r="H42" s="298">
        <v>60.41322646716015</v>
      </c>
      <c r="I42" s="298">
        <v>60.358460668805009</v>
      </c>
      <c r="J42" s="298">
        <v>42.848096397562458</v>
      </c>
      <c r="K42" s="298">
        <v>42.071551021315969</v>
      </c>
      <c r="L42" s="298">
        <v>47.080098077218892</v>
      </c>
      <c r="M42" s="298">
        <v>73.301158439527015</v>
      </c>
      <c r="N42" s="298">
        <v>86.486858560907052</v>
      </c>
      <c r="O42" s="298">
        <v>92.651255536716974</v>
      </c>
      <c r="P42" s="298">
        <v>90.21408292109183</v>
      </c>
      <c r="Q42" s="298">
        <v>78.015592549731608</v>
      </c>
      <c r="R42" s="298">
        <v>62.02995671864376</v>
      </c>
      <c r="S42" s="298">
        <v>73.168770088633281</v>
      </c>
      <c r="T42" s="298">
        <v>66.568955941654892</v>
      </c>
      <c r="U42" s="298">
        <v>67.422199830199418</v>
      </c>
      <c r="V42" s="298">
        <v>80.084498988801244</v>
      </c>
      <c r="W42" s="298">
        <v>87.905507064854049</v>
      </c>
      <c r="DA42" s="122" t="s">
        <v>1020</v>
      </c>
    </row>
    <row r="43" spans="1:105" ht="12" customHeight="1" x14ac:dyDescent="0.25">
      <c r="A43" s="60" t="s">
        <v>1021</v>
      </c>
      <c r="B43" s="265">
        <v>2.4843183580217469</v>
      </c>
      <c r="C43" s="265">
        <v>2.9196694737640079</v>
      </c>
      <c r="D43" s="265">
        <v>2.834781594299657</v>
      </c>
      <c r="E43" s="265">
        <v>5.4727343624209226</v>
      </c>
      <c r="F43" s="265">
        <v>6.5084120078704686</v>
      </c>
      <c r="G43" s="265">
        <v>6.4373760700793392</v>
      </c>
      <c r="H43" s="265">
        <v>7.3462214939823678</v>
      </c>
      <c r="I43" s="265">
        <v>7.6717985968341864</v>
      </c>
      <c r="J43" s="265">
        <v>5.1480850936715594</v>
      </c>
      <c r="K43" s="265">
        <v>3.393537354050105</v>
      </c>
      <c r="L43" s="265">
        <v>2.4312161305607649</v>
      </c>
      <c r="M43" s="265">
        <v>4.2496080948445201</v>
      </c>
      <c r="N43" s="265">
        <v>6.0420286172052791</v>
      </c>
      <c r="O43" s="265">
        <v>5.9118380851757797</v>
      </c>
      <c r="P43" s="265">
        <v>6.0717743230986017</v>
      </c>
      <c r="Q43" s="265">
        <v>6.2470044059410661</v>
      </c>
      <c r="R43" s="265">
        <v>5.9439642925256422</v>
      </c>
      <c r="S43" s="265">
        <v>6.2814495912653241</v>
      </c>
      <c r="T43" s="265">
        <v>4.4760402234398171</v>
      </c>
      <c r="U43" s="265">
        <v>4.434617826616913</v>
      </c>
      <c r="V43" s="265">
        <v>4.8601074314823887</v>
      </c>
      <c r="W43" s="265">
        <v>3.5553592354641141</v>
      </c>
      <c r="DA43" s="72" t="s">
        <v>1022</v>
      </c>
    </row>
    <row r="44" spans="1:105" ht="12" customHeight="1" x14ac:dyDescent="0.25">
      <c r="A44" s="57" t="s">
        <v>1023</v>
      </c>
      <c r="B44" s="264">
        <f t="shared" ref="B44:W44" si="1">B45+B46+B57</f>
        <v>72.332187760083343</v>
      </c>
      <c r="C44" s="264">
        <f t="shared" si="1"/>
        <v>68.86809696549598</v>
      </c>
      <c r="D44" s="264">
        <f t="shared" si="1"/>
        <v>65.314316121181122</v>
      </c>
      <c r="E44" s="264">
        <f t="shared" si="1"/>
        <v>64.786628920321689</v>
      </c>
      <c r="F44" s="264">
        <f t="shared" si="1"/>
        <v>54.713546037454776</v>
      </c>
      <c r="G44" s="264">
        <f t="shared" si="1"/>
        <v>51.905402337581918</v>
      </c>
      <c r="H44" s="264">
        <f t="shared" si="1"/>
        <v>53.005541866812813</v>
      </c>
      <c r="I44" s="264">
        <f t="shared" si="1"/>
        <v>54.3556027679614</v>
      </c>
      <c r="J44" s="264">
        <f t="shared" si="1"/>
        <v>50.941802298013478</v>
      </c>
      <c r="K44" s="264">
        <f t="shared" si="1"/>
        <v>41.756867822152188</v>
      </c>
      <c r="L44" s="264">
        <f t="shared" si="1"/>
        <v>42.129813812015442</v>
      </c>
      <c r="M44" s="264">
        <f t="shared" si="1"/>
        <v>57.288800639443423</v>
      </c>
      <c r="N44" s="264">
        <f t="shared" si="1"/>
        <v>69.057362996913326</v>
      </c>
      <c r="O44" s="264">
        <f t="shared" si="1"/>
        <v>70.37652546258326</v>
      </c>
      <c r="P44" s="264">
        <f t="shared" si="1"/>
        <v>67.193411852243713</v>
      </c>
      <c r="Q44" s="264">
        <f t="shared" si="1"/>
        <v>54.16947473482557</v>
      </c>
      <c r="R44" s="264">
        <f t="shared" si="1"/>
        <v>51.956285839999246</v>
      </c>
      <c r="S44" s="264">
        <f t="shared" si="1"/>
        <v>60.429832388402581</v>
      </c>
      <c r="T44" s="264">
        <f t="shared" si="1"/>
        <v>48.972703254488898</v>
      </c>
      <c r="U44" s="264">
        <f t="shared" si="1"/>
        <v>50.706836538719323</v>
      </c>
      <c r="V44" s="264">
        <f t="shared" si="1"/>
        <v>51.512484745148186</v>
      </c>
      <c r="W44" s="264">
        <f t="shared" si="1"/>
        <v>52.719643944761877</v>
      </c>
      <c r="DA44" s="70"/>
    </row>
    <row r="45" spans="1:105" ht="12" customHeight="1" x14ac:dyDescent="0.25">
      <c r="A45" s="60" t="s">
        <v>1024</v>
      </c>
      <c r="B45" s="265">
        <v>26.089541033792869</v>
      </c>
      <c r="C45" s="265">
        <v>23.571739332775309</v>
      </c>
      <c r="D45" s="265">
        <v>20.758268935012531</v>
      </c>
      <c r="E45" s="265">
        <v>15.452991717281719</v>
      </c>
      <c r="F45" s="265">
        <v>13.69515691114305</v>
      </c>
      <c r="G45" s="265">
        <v>13.80732904819974</v>
      </c>
      <c r="H45" s="265">
        <v>14.0840892574195</v>
      </c>
      <c r="I45" s="265">
        <v>14.03330812295979</v>
      </c>
      <c r="J45" s="265">
        <v>14.118879095257901</v>
      </c>
      <c r="K45" s="265">
        <v>14.017452176756789</v>
      </c>
      <c r="L45" s="265">
        <v>17.09572989216548</v>
      </c>
      <c r="M45" s="265">
        <v>23.157253758164739</v>
      </c>
      <c r="N45" s="265">
        <v>26.275520758372721</v>
      </c>
      <c r="O45" s="265">
        <v>27.765504595245851</v>
      </c>
      <c r="P45" s="265">
        <v>26.12435401215167</v>
      </c>
      <c r="Q45" s="265">
        <v>19.933579051347461</v>
      </c>
      <c r="R45" s="265">
        <v>17.3288939262928</v>
      </c>
      <c r="S45" s="265">
        <v>20.95814234173503</v>
      </c>
      <c r="T45" s="265">
        <v>18.743666555479891</v>
      </c>
      <c r="U45" s="265">
        <v>19.132179132684449</v>
      </c>
      <c r="V45" s="265">
        <v>20.219553538558749</v>
      </c>
      <c r="W45" s="265">
        <v>23.464891023011742</v>
      </c>
      <c r="DA45" s="72" t="s">
        <v>1025</v>
      </c>
    </row>
    <row r="46" spans="1:105" ht="12" customHeight="1" x14ac:dyDescent="0.25">
      <c r="A46" s="60" t="s">
        <v>1026</v>
      </c>
      <c r="B46" s="265">
        <v>33.404226635920097</v>
      </c>
      <c r="C46" s="265">
        <v>31.082156176668839</v>
      </c>
      <c r="D46" s="265">
        <v>30.210608301727621</v>
      </c>
      <c r="E46" s="265">
        <v>31.654561500261561</v>
      </c>
      <c r="F46" s="265">
        <v>23.203687922909161</v>
      </c>
      <c r="G46" s="265">
        <v>21.677172984812081</v>
      </c>
      <c r="H46" s="265">
        <v>21.795262654572159</v>
      </c>
      <c r="I46" s="265">
        <v>22.48540610050847</v>
      </c>
      <c r="J46" s="265">
        <v>19.859464584840619</v>
      </c>
      <c r="K46" s="265">
        <v>16.432785294084141</v>
      </c>
      <c r="L46" s="265">
        <v>16.205849490649769</v>
      </c>
      <c r="M46" s="265">
        <v>20.706212941126491</v>
      </c>
      <c r="N46" s="265">
        <v>24.425591243222431</v>
      </c>
      <c r="O46" s="265">
        <v>24.894567207921209</v>
      </c>
      <c r="P46" s="265">
        <v>23.486306149620081</v>
      </c>
      <c r="Q46" s="265">
        <v>18.27432286320342</v>
      </c>
      <c r="R46" s="265">
        <v>18.022136618422589</v>
      </c>
      <c r="S46" s="265">
        <v>21.479380693004739</v>
      </c>
      <c r="T46" s="265">
        <v>17.62595403828583</v>
      </c>
      <c r="U46" s="265">
        <v>18.990686123948681</v>
      </c>
      <c r="V46" s="265">
        <v>19.02224166556514</v>
      </c>
      <c r="W46" s="265">
        <v>19.764321685596229</v>
      </c>
      <c r="DA46" s="72" t="s">
        <v>1027</v>
      </c>
    </row>
    <row r="47" spans="1:105" ht="12" customHeight="1" x14ac:dyDescent="0.25">
      <c r="A47" s="64" t="s">
        <v>30</v>
      </c>
      <c r="B47" s="232">
        <v>8.8496344282491695</v>
      </c>
      <c r="C47" s="232">
        <v>9.0072154894366516</v>
      </c>
      <c r="D47" s="232">
        <v>8.329274792441689</v>
      </c>
      <c r="E47" s="232">
        <v>3.7626794386682478</v>
      </c>
      <c r="F47" s="232">
        <v>4.3702287201346506</v>
      </c>
      <c r="G47" s="232">
        <v>4.375157571512104</v>
      </c>
      <c r="H47" s="232">
        <v>4.1348768246087708</v>
      </c>
      <c r="I47" s="232">
        <v>4.2442358058564302</v>
      </c>
      <c r="J47" s="232">
        <v>8.4957632114863699</v>
      </c>
      <c r="K47" s="232">
        <v>6.335154834351898</v>
      </c>
      <c r="L47" s="232">
        <v>7.4280306116604731</v>
      </c>
      <c r="M47" s="232">
        <v>10.480722630195681</v>
      </c>
      <c r="N47" s="232">
        <v>13.286808273447139</v>
      </c>
      <c r="O47" s="232">
        <v>13.023804564042051</v>
      </c>
      <c r="P47" s="232">
        <v>12.84511209025513</v>
      </c>
      <c r="Q47" s="232">
        <v>10.11442109863437</v>
      </c>
      <c r="R47" s="232">
        <v>10.404777149370121</v>
      </c>
      <c r="S47" s="232">
        <v>11.42912740211364</v>
      </c>
      <c r="T47" s="232">
        <v>8.6102612734951887</v>
      </c>
      <c r="U47" s="232">
        <v>7.8002410340485531</v>
      </c>
      <c r="V47" s="232">
        <v>7.0700667715630017</v>
      </c>
      <c r="W47" s="232">
        <v>7.1830612210820899</v>
      </c>
      <c r="DA47" s="73" t="s">
        <v>1028</v>
      </c>
    </row>
    <row r="48" spans="1:105" ht="12" customHeight="1" x14ac:dyDescent="0.25">
      <c r="A48" s="64" t="s">
        <v>32</v>
      </c>
      <c r="B48" s="232">
        <v>8.7338401092641966</v>
      </c>
      <c r="C48" s="232">
        <v>7.9171480236618903</v>
      </c>
      <c r="D48" s="232">
        <v>8.0176237559380574</v>
      </c>
      <c r="E48" s="232">
        <v>8.298526440108061</v>
      </c>
      <c r="F48" s="232">
        <v>8.1599307849080009</v>
      </c>
      <c r="G48" s="232">
        <v>6.5815956011683099</v>
      </c>
      <c r="H48" s="232">
        <v>7.4725937690010769</v>
      </c>
      <c r="I48" s="232">
        <v>8.0744926550290046</v>
      </c>
      <c r="J48" s="232">
        <v>6.8910182091141987</v>
      </c>
      <c r="K48" s="232">
        <v>5.9538077944010181</v>
      </c>
      <c r="L48" s="232">
        <v>4.8378234762185359</v>
      </c>
      <c r="M48" s="232">
        <v>4.6170300471245422</v>
      </c>
      <c r="N48" s="232">
        <v>4.4724523487726753</v>
      </c>
      <c r="O48" s="232">
        <v>5.400112966496069</v>
      </c>
      <c r="P48" s="232">
        <v>4.6143841453877386</v>
      </c>
      <c r="Q48" s="232">
        <v>2.8969029880958952</v>
      </c>
      <c r="R48" s="232">
        <v>2.9815039677618329</v>
      </c>
      <c r="S48" s="232">
        <v>4.2364621365611974</v>
      </c>
      <c r="T48" s="232">
        <v>3.1228934247597939</v>
      </c>
      <c r="U48" s="232">
        <v>4.6244322371699162</v>
      </c>
      <c r="V48" s="232">
        <v>5.064614362882943</v>
      </c>
      <c r="W48" s="232">
        <v>5.7418804072681997</v>
      </c>
      <c r="DA48" s="73" t="s">
        <v>1029</v>
      </c>
    </row>
    <row r="49" spans="1:105" ht="12" customHeight="1" x14ac:dyDescent="0.25">
      <c r="A49" s="64" t="s">
        <v>33</v>
      </c>
      <c r="B49" s="232">
        <v>0</v>
      </c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0</v>
      </c>
      <c r="J49" s="232">
        <v>0</v>
      </c>
      <c r="K49" s="232">
        <v>1.3597708962561159E-2</v>
      </c>
      <c r="L49" s="232">
        <v>2.131313250488993E-2</v>
      </c>
      <c r="M49" s="232">
        <v>2.9538656430170271E-2</v>
      </c>
      <c r="N49" s="232">
        <v>3.6776414543650583E-2</v>
      </c>
      <c r="O49" s="232">
        <v>4.7686606377895298E-2</v>
      </c>
      <c r="P49" s="232">
        <v>3.5851696540970028E-2</v>
      </c>
      <c r="Q49" s="232">
        <v>5.0860724121263773E-2</v>
      </c>
      <c r="R49" s="232">
        <v>6.020784796604816E-2</v>
      </c>
      <c r="S49" s="232">
        <v>6.783528891954009E-2</v>
      </c>
      <c r="T49" s="232">
        <v>5.1946980906885612E-2</v>
      </c>
      <c r="U49" s="232">
        <v>5.2182653488395132E-2</v>
      </c>
      <c r="V49" s="232">
        <v>4.1224989082820303E-2</v>
      </c>
      <c r="W49" s="232">
        <v>4.9220649722610747E-2</v>
      </c>
      <c r="DA49" s="73" t="s">
        <v>1030</v>
      </c>
    </row>
    <row r="50" spans="1:105" ht="12" customHeight="1" x14ac:dyDescent="0.25">
      <c r="A50" s="64" t="s">
        <v>160</v>
      </c>
      <c r="B50" s="232">
        <v>0.13651488686618179</v>
      </c>
      <c r="C50" s="232">
        <v>0.69955344812772502</v>
      </c>
      <c r="D50" s="232">
        <v>0.60550164902038128</v>
      </c>
      <c r="E50" s="232">
        <v>0.46437646212650602</v>
      </c>
      <c r="F50" s="232">
        <v>0.52126687271587491</v>
      </c>
      <c r="G50" s="232">
        <v>0.50272696679145357</v>
      </c>
      <c r="H50" s="232">
        <v>0.52664142008469683</v>
      </c>
      <c r="I50" s="232">
        <v>0.48696974969247259</v>
      </c>
      <c r="J50" s="232">
        <v>0.60625112858556374</v>
      </c>
      <c r="K50" s="232">
        <v>0.58701439970316893</v>
      </c>
      <c r="L50" s="232">
        <v>0.55823820085169507</v>
      </c>
      <c r="M50" s="232">
        <v>0.68518430263579588</v>
      </c>
      <c r="N50" s="232">
        <v>0.78844702022503077</v>
      </c>
      <c r="O50" s="232">
        <v>0.92813284892886028</v>
      </c>
      <c r="P50" s="232">
        <v>0.56979409791678215</v>
      </c>
      <c r="Q50" s="232">
        <v>0.35861616504232768</v>
      </c>
      <c r="R50" s="232">
        <v>0.29168982425664458</v>
      </c>
      <c r="S50" s="232">
        <v>0.35090825044416951</v>
      </c>
      <c r="T50" s="232">
        <v>0.25734985725773601</v>
      </c>
      <c r="U50" s="232">
        <v>0.26673244632727172</v>
      </c>
      <c r="V50" s="232">
        <v>0.24856514729170109</v>
      </c>
      <c r="W50" s="232">
        <v>4.4048001666924831E-2</v>
      </c>
      <c r="DA50" s="73" t="s">
        <v>1031</v>
      </c>
    </row>
    <row r="51" spans="1:105" ht="12" customHeight="1" x14ac:dyDescent="0.25">
      <c r="A51" s="64" t="s">
        <v>70</v>
      </c>
      <c r="B51" s="232">
        <v>2.341271035655843</v>
      </c>
      <c r="C51" s="232">
        <v>1.3375586518026359</v>
      </c>
      <c r="D51" s="232">
        <v>1.3633655107595939</v>
      </c>
      <c r="E51" s="232">
        <v>0.91295376453797172</v>
      </c>
      <c r="F51" s="232">
        <v>1.128073697044671</v>
      </c>
      <c r="G51" s="232">
        <v>0.595065533921734</v>
      </c>
      <c r="H51" s="232">
        <v>0.56638467462554443</v>
      </c>
      <c r="I51" s="232">
        <v>0.5315760991047046</v>
      </c>
      <c r="J51" s="232">
        <v>0.12220110708486551</v>
      </c>
      <c r="K51" s="232">
        <v>0.15962250308218601</v>
      </c>
      <c r="L51" s="232">
        <v>9.2666784629235666E-2</v>
      </c>
      <c r="M51" s="232">
        <v>0.15411606934062169</v>
      </c>
      <c r="N51" s="232">
        <v>0.14923934836177991</v>
      </c>
      <c r="O51" s="232">
        <v>0.11403322972978649</v>
      </c>
      <c r="P51" s="232">
        <v>0.1039187607117554</v>
      </c>
      <c r="Q51" s="232">
        <v>0.1238349450047317</v>
      </c>
      <c r="R51" s="232">
        <v>8.725728403818564E-2</v>
      </c>
      <c r="S51" s="232">
        <v>7.8661150666030882E-2</v>
      </c>
      <c r="T51" s="232">
        <v>5.6128737540122042E-2</v>
      </c>
      <c r="U51" s="232">
        <v>4.3685199652965377E-2</v>
      </c>
      <c r="V51" s="232">
        <v>3.101425226383972E-2</v>
      </c>
      <c r="W51" s="232">
        <v>3.8349448456752741E-2</v>
      </c>
      <c r="DA51" s="73" t="s">
        <v>1032</v>
      </c>
    </row>
    <row r="52" spans="1:105" ht="12" customHeight="1" x14ac:dyDescent="0.25">
      <c r="A52" s="64" t="s">
        <v>34</v>
      </c>
      <c r="B52" s="232">
        <v>0.1807117660129553</v>
      </c>
      <c r="C52" s="232">
        <v>0.20279969773048631</v>
      </c>
      <c r="D52" s="232">
        <v>0.1257130005413597</v>
      </c>
      <c r="E52" s="232">
        <v>9.1692644236197093E-2</v>
      </c>
      <c r="F52" s="232">
        <v>0</v>
      </c>
      <c r="G52" s="232">
        <v>1.4485671954323031E-2</v>
      </c>
      <c r="H52" s="232">
        <v>1.408081917206244E-2</v>
      </c>
      <c r="I52" s="232">
        <v>0</v>
      </c>
      <c r="J52" s="232">
        <v>0</v>
      </c>
      <c r="K52" s="232">
        <v>2.5651907774239618E-2</v>
      </c>
      <c r="L52" s="232">
        <v>0</v>
      </c>
      <c r="M52" s="232">
        <v>1.6924596946937469E-2</v>
      </c>
      <c r="N52" s="232">
        <v>2.074421312046696E-2</v>
      </c>
      <c r="O52" s="232">
        <v>2.0285923991345121E-2</v>
      </c>
      <c r="P52" s="232">
        <v>0</v>
      </c>
      <c r="Q52" s="232">
        <v>0</v>
      </c>
      <c r="R52" s="232">
        <v>0</v>
      </c>
      <c r="S52" s="232">
        <v>3.6555934672704541E-3</v>
      </c>
      <c r="T52" s="232">
        <v>3.7140975006727151E-3</v>
      </c>
      <c r="U52" s="232">
        <v>3.4551322616895711E-3</v>
      </c>
      <c r="V52" s="232">
        <v>1.1583939657095171E-3</v>
      </c>
      <c r="W52" s="232">
        <v>9.9580981566928153E-4</v>
      </c>
      <c r="DA52" s="73" t="s">
        <v>1033</v>
      </c>
    </row>
    <row r="53" spans="1:105" ht="12" customHeight="1" x14ac:dyDescent="0.25">
      <c r="A53" s="64" t="s">
        <v>162</v>
      </c>
      <c r="B53" s="232">
        <v>1.0067273670352599</v>
      </c>
      <c r="C53" s="232">
        <v>1.003528489481575</v>
      </c>
      <c r="D53" s="232">
        <v>0.8175280064229844</v>
      </c>
      <c r="E53" s="232">
        <v>0.57214770339242771</v>
      </c>
      <c r="F53" s="232">
        <v>0.86054571117490153</v>
      </c>
      <c r="G53" s="232">
        <v>0.92982577271318967</v>
      </c>
      <c r="H53" s="232">
        <v>1.017309785435605</v>
      </c>
      <c r="I53" s="232">
        <v>0.99534792371458136</v>
      </c>
      <c r="J53" s="232">
        <v>1.1195898845814221</v>
      </c>
      <c r="K53" s="232">
        <v>1.0568748541259601</v>
      </c>
      <c r="L53" s="232">
        <v>1.332451187406378</v>
      </c>
      <c r="M53" s="232">
        <v>2.2894662909401262</v>
      </c>
      <c r="N53" s="232">
        <v>2.8384316225958388</v>
      </c>
      <c r="O53" s="232">
        <v>2.9965258078130659</v>
      </c>
      <c r="P53" s="232">
        <v>2.9745128476681701</v>
      </c>
      <c r="Q53" s="232">
        <v>2.6488462528368761</v>
      </c>
      <c r="R53" s="232">
        <v>2.081279644098049</v>
      </c>
      <c r="S53" s="232">
        <v>2.3050186329735571</v>
      </c>
      <c r="T53" s="232">
        <v>1.994535065766514</v>
      </c>
      <c r="U53" s="232">
        <v>1.765710200350324</v>
      </c>
      <c r="V53" s="232">
        <v>2.0136860251504638</v>
      </c>
      <c r="W53" s="232">
        <v>2.1505902837382469</v>
      </c>
      <c r="DA53" s="73" t="s">
        <v>1034</v>
      </c>
    </row>
    <row r="54" spans="1:105" ht="12" customHeight="1" x14ac:dyDescent="0.25">
      <c r="A54" s="64" t="s">
        <v>36</v>
      </c>
      <c r="B54" s="232">
        <v>2.266449208666961E-2</v>
      </c>
      <c r="C54" s="232">
        <v>6.1009039718985428E-2</v>
      </c>
      <c r="D54" s="232">
        <v>0.1118341093774682</v>
      </c>
      <c r="E54" s="232">
        <v>0.24614821917860669</v>
      </c>
      <c r="F54" s="232">
        <v>0.22732915420325359</v>
      </c>
      <c r="G54" s="232">
        <v>0.22138678028373321</v>
      </c>
      <c r="H54" s="232">
        <v>0.19166154868393401</v>
      </c>
      <c r="I54" s="232">
        <v>0.23638182342115341</v>
      </c>
      <c r="J54" s="232">
        <v>0.23536623152577041</v>
      </c>
      <c r="K54" s="232">
        <v>0.13775074474766691</v>
      </c>
      <c r="L54" s="232">
        <v>0.17668131846603721</v>
      </c>
      <c r="M54" s="232">
        <v>0.2315284862341046</v>
      </c>
      <c r="N54" s="232">
        <v>0.274238497452573</v>
      </c>
      <c r="O54" s="232">
        <v>0.28806012067710057</v>
      </c>
      <c r="P54" s="232">
        <v>0.28920571960166169</v>
      </c>
      <c r="Q54" s="232">
        <v>0.2339806259615915</v>
      </c>
      <c r="R54" s="232">
        <v>0.2221906436132276</v>
      </c>
      <c r="S54" s="232">
        <v>0.24665275734703149</v>
      </c>
      <c r="T54" s="232">
        <v>0.18453696758597901</v>
      </c>
      <c r="U54" s="232">
        <v>0.16970598411196239</v>
      </c>
      <c r="V54" s="232">
        <v>7.4992043201396741E-2</v>
      </c>
      <c r="W54" s="232">
        <v>0.144119022477881</v>
      </c>
      <c r="DA54" s="73" t="s">
        <v>1035</v>
      </c>
    </row>
    <row r="55" spans="1:105" ht="12" customHeight="1" x14ac:dyDescent="0.25">
      <c r="A55" s="64" t="s">
        <v>73</v>
      </c>
      <c r="B55" s="232">
        <v>0.22738799685977931</v>
      </c>
      <c r="C55" s="232">
        <v>0.23817972394794579</v>
      </c>
      <c r="D55" s="232">
        <v>0.21957121127609369</v>
      </c>
      <c r="E55" s="232">
        <v>0.3907967868285297</v>
      </c>
      <c r="F55" s="232">
        <v>0.42358015660873499</v>
      </c>
      <c r="G55" s="232">
        <v>0.26051768206345122</v>
      </c>
      <c r="H55" s="232">
        <v>0.23502371314243259</v>
      </c>
      <c r="I55" s="232">
        <v>0.29749832769830531</v>
      </c>
      <c r="J55" s="232">
        <v>0.18309874062831991</v>
      </c>
      <c r="K55" s="232">
        <v>0.18298326676413901</v>
      </c>
      <c r="L55" s="232">
        <v>0.2332092008446974</v>
      </c>
      <c r="M55" s="232">
        <v>0.29523943898115612</v>
      </c>
      <c r="N55" s="232">
        <v>0.32821991860317701</v>
      </c>
      <c r="O55" s="232">
        <v>0.51481131043059858</v>
      </c>
      <c r="P55" s="232">
        <v>0.53108496013456141</v>
      </c>
      <c r="Q55" s="232">
        <v>0.38415229535941692</v>
      </c>
      <c r="R55" s="232">
        <v>0.2937253228738621</v>
      </c>
      <c r="S55" s="232">
        <v>0.63078805075312028</v>
      </c>
      <c r="T55" s="232">
        <v>0.26709078204764691</v>
      </c>
      <c r="U55" s="232">
        <v>0.22310673864674621</v>
      </c>
      <c r="V55" s="232">
        <v>0.1995747318065253</v>
      </c>
      <c r="W55" s="232">
        <v>0.19329961918205449</v>
      </c>
      <c r="DA55" s="73" t="s">
        <v>1036</v>
      </c>
    </row>
    <row r="56" spans="1:105" ht="12" customHeight="1" x14ac:dyDescent="0.25">
      <c r="A56" s="64" t="s">
        <v>79</v>
      </c>
      <c r="B56" s="232">
        <v>11.90547455389005</v>
      </c>
      <c r="C56" s="232">
        <v>10.61516361276094</v>
      </c>
      <c r="D56" s="232">
        <v>10.620196265949991</v>
      </c>
      <c r="E56" s="232">
        <v>16.915240041185019</v>
      </c>
      <c r="F56" s="232">
        <v>7.5127328261190716</v>
      </c>
      <c r="G56" s="232">
        <v>8.1964114044037828</v>
      </c>
      <c r="H56" s="232">
        <v>7.636690099818038</v>
      </c>
      <c r="I56" s="232">
        <v>7.6189037159918183</v>
      </c>
      <c r="J56" s="232">
        <v>2.2061760718341081</v>
      </c>
      <c r="K56" s="232">
        <v>1.9803272801713001</v>
      </c>
      <c r="L56" s="232">
        <v>1.5254355780678259</v>
      </c>
      <c r="M56" s="232">
        <v>1.906462422297359</v>
      </c>
      <c r="N56" s="232">
        <v>2.230233586100097</v>
      </c>
      <c r="O56" s="232">
        <v>1.5611138294344391</v>
      </c>
      <c r="P56" s="232">
        <v>1.522441831403311</v>
      </c>
      <c r="Q56" s="232">
        <v>1.4627077681469409</v>
      </c>
      <c r="R56" s="232">
        <v>1.5995049344446191</v>
      </c>
      <c r="S56" s="232">
        <v>2.130271429759186</v>
      </c>
      <c r="T56" s="232">
        <v>3.0774968514252938</v>
      </c>
      <c r="U56" s="232">
        <v>4.0414344978908581</v>
      </c>
      <c r="V56" s="232">
        <v>4.2773449483567374</v>
      </c>
      <c r="W56" s="232">
        <v>4.218757222185797</v>
      </c>
      <c r="DA56" s="73" t="s">
        <v>1037</v>
      </c>
    </row>
    <row r="57" spans="1:105" ht="12" customHeight="1" x14ac:dyDescent="0.25">
      <c r="A57" s="60" t="s">
        <v>1038</v>
      </c>
      <c r="B57" s="265">
        <v>12.83842009037037</v>
      </c>
      <c r="C57" s="265">
        <v>14.21420145605183</v>
      </c>
      <c r="D57" s="265">
        <v>14.34543888444097</v>
      </c>
      <c r="E57" s="265">
        <v>17.679075702778409</v>
      </c>
      <c r="F57" s="265">
        <v>17.81470120340256</v>
      </c>
      <c r="G57" s="265">
        <v>16.4209003045701</v>
      </c>
      <c r="H57" s="265">
        <v>17.12618995482115</v>
      </c>
      <c r="I57" s="265">
        <v>17.836888544493139</v>
      </c>
      <c r="J57" s="265">
        <v>16.963458617914959</v>
      </c>
      <c r="K57" s="265">
        <v>11.306630351311259</v>
      </c>
      <c r="L57" s="265">
        <v>8.8282344292001973</v>
      </c>
      <c r="M57" s="265">
        <v>13.425333940152189</v>
      </c>
      <c r="N57" s="265">
        <v>18.356250995318181</v>
      </c>
      <c r="O57" s="265">
        <v>17.716453659416199</v>
      </c>
      <c r="P57" s="265">
        <v>17.582751690471969</v>
      </c>
      <c r="Q57" s="265">
        <v>15.961572820274689</v>
      </c>
      <c r="R57" s="265">
        <v>16.605255295283861</v>
      </c>
      <c r="S57" s="265">
        <v>17.992309353662812</v>
      </c>
      <c r="T57" s="265">
        <v>12.60308266072318</v>
      </c>
      <c r="U57" s="265">
        <v>12.583971282086191</v>
      </c>
      <c r="V57" s="265">
        <v>12.2706895410243</v>
      </c>
      <c r="W57" s="265">
        <v>9.4904312361539009</v>
      </c>
      <c r="DA57" s="72" t="s">
        <v>1039</v>
      </c>
    </row>
    <row r="58" spans="1:105" ht="12" customHeight="1" x14ac:dyDescent="0.25">
      <c r="A58" s="132" t="s">
        <v>1040</v>
      </c>
      <c r="B58" s="319">
        <v>125.1956101673358</v>
      </c>
      <c r="C58" s="319">
        <v>118.7197845230494</v>
      </c>
      <c r="D58" s="319">
        <v>114.5598050256765</v>
      </c>
      <c r="E58" s="319">
        <v>114.26001397121409</v>
      </c>
      <c r="F58" s="319">
        <v>97.041924255901762</v>
      </c>
      <c r="G58" s="319">
        <v>95.229811852629524</v>
      </c>
      <c r="H58" s="319">
        <v>93.833413038537927</v>
      </c>
      <c r="I58" s="319">
        <v>95.565545554008452</v>
      </c>
      <c r="J58" s="319">
        <v>92.064834735911106</v>
      </c>
      <c r="K58" s="319">
        <v>77.30561236181714</v>
      </c>
      <c r="L58" s="319">
        <v>82.03099000860729</v>
      </c>
      <c r="M58" s="319">
        <v>88.880238678654308</v>
      </c>
      <c r="N58" s="319">
        <v>107.0141768068064</v>
      </c>
      <c r="O58" s="319">
        <v>108.5720284596043</v>
      </c>
      <c r="P58" s="319">
        <v>103.35629970406021</v>
      </c>
      <c r="Q58" s="319">
        <v>82.571017357169822</v>
      </c>
      <c r="R58" s="319">
        <v>80.758090082589931</v>
      </c>
      <c r="S58" s="319">
        <v>94.391465331762262</v>
      </c>
      <c r="T58" s="319">
        <v>83.784157706430037</v>
      </c>
      <c r="U58" s="319">
        <v>79.727553571958964</v>
      </c>
      <c r="V58" s="319">
        <v>79.903986204137297</v>
      </c>
      <c r="W58" s="319">
        <v>82.458238787509302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6">
        <v>1321.5559923023011</v>
      </c>
      <c r="C61" s="226">
        <v>1148.9430997379161</v>
      </c>
      <c r="D61" s="226">
        <v>1084.907441962197</v>
      </c>
      <c r="E61" s="226">
        <v>1137.957060496281</v>
      </c>
      <c r="F61" s="226">
        <v>1034.940897561205</v>
      </c>
      <c r="G61" s="226">
        <v>990.70053267156641</v>
      </c>
      <c r="H61" s="226">
        <v>1082.0893917405151</v>
      </c>
      <c r="I61" s="226">
        <v>1018.73276221662</v>
      </c>
      <c r="J61" s="226">
        <v>943.68074923145605</v>
      </c>
      <c r="K61" s="226">
        <v>1307.498812865374</v>
      </c>
      <c r="L61" s="226">
        <v>1318.308514812838</v>
      </c>
      <c r="M61" s="226">
        <v>890.46999470664809</v>
      </c>
      <c r="N61" s="226">
        <v>487.85722407322982</v>
      </c>
      <c r="O61" s="226">
        <v>554.79193659963403</v>
      </c>
      <c r="P61" s="226">
        <v>533.85655106054412</v>
      </c>
      <c r="Q61" s="226">
        <v>822.39804399054788</v>
      </c>
      <c r="R61" s="226">
        <v>827.98466820573208</v>
      </c>
      <c r="S61" s="226">
        <v>806.078537063878</v>
      </c>
      <c r="T61" s="226">
        <v>1329.071669417573</v>
      </c>
      <c r="U61" s="226">
        <v>1475.644524242419</v>
      </c>
      <c r="V61" s="226">
        <v>1478.5166454595651</v>
      </c>
      <c r="W61" s="226">
        <v>1490.809827400946</v>
      </c>
      <c r="DA61" s="89" t="s">
        <v>1042</v>
      </c>
    </row>
    <row r="62" spans="1:105" ht="12" customHeight="1" x14ac:dyDescent="0.25">
      <c r="A62" s="55" t="s">
        <v>92</v>
      </c>
      <c r="B62" s="262">
        <v>5.8389749561687108</v>
      </c>
      <c r="C62" s="262">
        <v>5.4726097790727577</v>
      </c>
      <c r="D62" s="262">
        <v>5.1188249834191337</v>
      </c>
      <c r="E62" s="262">
        <v>5.6749887738945848</v>
      </c>
      <c r="F62" s="262">
        <v>6.3395432889047996</v>
      </c>
      <c r="G62" s="262">
        <v>6.1519697357569596</v>
      </c>
      <c r="H62" s="262">
        <v>6.9197633580360094</v>
      </c>
      <c r="I62" s="262">
        <v>6.5088949706200392</v>
      </c>
      <c r="J62" s="262">
        <v>6.1770218483940251</v>
      </c>
      <c r="K62" s="262">
        <v>8.0287781690755686</v>
      </c>
      <c r="L62" s="262">
        <v>7.632178074779052</v>
      </c>
      <c r="M62" s="262">
        <v>5.7377174439160781</v>
      </c>
      <c r="N62" s="262">
        <v>3.3268959387887</v>
      </c>
      <c r="O62" s="262">
        <v>3.7350229705170181</v>
      </c>
      <c r="P62" s="262">
        <v>3.6860859524695182</v>
      </c>
      <c r="Q62" s="262">
        <v>6.1123115247800799</v>
      </c>
      <c r="R62" s="262">
        <v>6.0564891967635957</v>
      </c>
      <c r="S62" s="262">
        <v>5.6580890116335887</v>
      </c>
      <c r="T62" s="262">
        <v>8.8979729053173937</v>
      </c>
      <c r="U62" s="262">
        <v>9.4388933694169879</v>
      </c>
      <c r="V62" s="262">
        <v>9.5999902047443957</v>
      </c>
      <c r="W62" s="262">
        <v>8.8002510231476609</v>
      </c>
      <c r="DA62" s="67" t="s">
        <v>1043</v>
      </c>
    </row>
    <row r="63" spans="1:105" ht="12" customHeight="1" x14ac:dyDescent="0.25">
      <c r="A63" s="202" t="s">
        <v>93</v>
      </c>
      <c r="B63" s="227">
        <v>46.33851835579209</v>
      </c>
      <c r="C63" s="227">
        <v>43.431018390263333</v>
      </c>
      <c r="D63" s="227">
        <v>40.623357221914603</v>
      </c>
      <c r="E63" s="227">
        <v>45.037112411350108</v>
      </c>
      <c r="F63" s="227">
        <v>50.311064059265973</v>
      </c>
      <c r="G63" s="227">
        <v>48.82246707077919</v>
      </c>
      <c r="H63" s="227">
        <v>54.915731578079452</v>
      </c>
      <c r="I63" s="227">
        <v>51.655050986878159</v>
      </c>
      <c r="J63" s="227">
        <v>49.021282409087448</v>
      </c>
      <c r="K63" s="227">
        <v>63.716951580557769</v>
      </c>
      <c r="L63" s="227">
        <v>60.569505173024822</v>
      </c>
      <c r="M63" s="227">
        <v>45.534931574652823</v>
      </c>
      <c r="N63" s="227">
        <v>26.402481545926321</v>
      </c>
      <c r="O63" s="227">
        <v>29.641406544441271</v>
      </c>
      <c r="P63" s="227">
        <v>29.25303890695449</v>
      </c>
      <c r="Q63" s="227">
        <v>48.507736702674343</v>
      </c>
      <c r="R63" s="227">
        <v>48.064726758142541</v>
      </c>
      <c r="S63" s="227">
        <v>44.902994702399774</v>
      </c>
      <c r="T63" s="227">
        <v>70.614942502328731</v>
      </c>
      <c r="U63" s="227">
        <v>74.907725575190085</v>
      </c>
      <c r="V63" s="227">
        <v>76.186201457843538</v>
      </c>
      <c r="W63" s="227">
        <v>69.839414731670814</v>
      </c>
      <c r="DA63" s="174" t="s">
        <v>1044</v>
      </c>
    </row>
    <row r="64" spans="1:105" ht="12" customHeight="1" x14ac:dyDescent="0.25">
      <c r="A64" s="202" t="s">
        <v>94</v>
      </c>
      <c r="B64" s="227">
        <v>51.87050584464793</v>
      </c>
      <c r="C64" s="227">
        <v>48.615902561968262</v>
      </c>
      <c r="D64" s="227">
        <v>45.473057037119467</v>
      </c>
      <c r="E64" s="227">
        <v>50.41373538580136</v>
      </c>
      <c r="F64" s="227">
        <v>56.317302212801877</v>
      </c>
      <c r="G64" s="227">
        <v>54.650993458629642</v>
      </c>
      <c r="H64" s="227">
        <v>61.471684396828302</v>
      </c>
      <c r="I64" s="227">
        <v>57.821737060040093</v>
      </c>
      <c r="J64" s="227">
        <v>54.873543780341308</v>
      </c>
      <c r="K64" s="227">
        <v>71.323612118671861</v>
      </c>
      <c r="L64" s="227">
        <v>67.800417094952493</v>
      </c>
      <c r="M64" s="227">
        <v>50.970985223213212</v>
      </c>
      <c r="N64" s="227">
        <v>29.55446401686682</v>
      </c>
      <c r="O64" s="227">
        <v>33.180058533633378</v>
      </c>
      <c r="P64" s="227">
        <v>32.74532676997498</v>
      </c>
      <c r="Q64" s="227">
        <v>54.298689932804237</v>
      </c>
      <c r="R64" s="227">
        <v>53.802792551264368</v>
      </c>
      <c r="S64" s="227">
        <v>50.263606429312823</v>
      </c>
      <c r="T64" s="227">
        <v>79.045099363404262</v>
      </c>
      <c r="U64" s="227">
        <v>83.850363695789412</v>
      </c>
      <c r="V64" s="227">
        <v>85.281466654978601</v>
      </c>
      <c r="W64" s="227">
        <v>78.176987494748261</v>
      </c>
      <c r="DA64" s="174" t="s">
        <v>1045</v>
      </c>
    </row>
    <row r="65" spans="1:105" ht="12" customHeight="1" x14ac:dyDescent="0.25">
      <c r="A65" s="202" t="s">
        <v>95</v>
      </c>
      <c r="B65" s="227">
        <v>83.507109622726546</v>
      </c>
      <c r="C65" s="227">
        <v>78.26747471499678</v>
      </c>
      <c r="D65" s="227">
        <v>73.207760307027073</v>
      </c>
      <c r="E65" s="227">
        <v>81.16183289135256</v>
      </c>
      <c r="F65" s="227">
        <v>90.666074158324776</v>
      </c>
      <c r="G65" s="227">
        <v>87.983458565241477</v>
      </c>
      <c r="H65" s="227">
        <v>98.9641917700568</v>
      </c>
      <c r="I65" s="227">
        <v>93.08808650740103</v>
      </c>
      <c r="J65" s="227">
        <v>88.341745684465039</v>
      </c>
      <c r="K65" s="227">
        <v>114.824958787197</v>
      </c>
      <c r="L65" s="227">
        <v>109.152913984913</v>
      </c>
      <c r="M65" s="227">
        <v>82.058957808533179</v>
      </c>
      <c r="N65" s="227">
        <v>47.580177334092411</v>
      </c>
      <c r="O65" s="227">
        <v>53.41707662452837</v>
      </c>
      <c r="P65" s="227">
        <v>52.717195401988732</v>
      </c>
      <c r="Q65" s="227">
        <v>87.416279805896281</v>
      </c>
      <c r="R65" s="227">
        <v>86.617927132685452</v>
      </c>
      <c r="S65" s="227">
        <v>80.920138020194358</v>
      </c>
      <c r="T65" s="227">
        <v>127.25589755088519</v>
      </c>
      <c r="U65" s="227">
        <v>134.99196506818461</v>
      </c>
      <c r="V65" s="227">
        <v>137.29591930476639</v>
      </c>
      <c r="W65" s="227">
        <v>125.85831116146851</v>
      </c>
      <c r="DA65" s="174" t="s">
        <v>1046</v>
      </c>
    </row>
    <row r="66" spans="1:105" ht="12" customHeight="1" x14ac:dyDescent="0.25">
      <c r="A66" s="56" t="s">
        <v>96</v>
      </c>
      <c r="B66" s="263">
        <v>25.424912183826059</v>
      </c>
      <c r="C66" s="263">
        <v>24.66957003693733</v>
      </c>
      <c r="D66" s="263">
        <v>22.515907479736001</v>
      </c>
      <c r="E66" s="263">
        <v>21.813862798851378</v>
      </c>
      <c r="F66" s="263">
        <v>22.539210727251088</v>
      </c>
      <c r="G66" s="263">
        <v>21.929985034681511</v>
      </c>
      <c r="H66" s="263">
        <v>24.27841477090579</v>
      </c>
      <c r="I66" s="263">
        <v>22.608740698601821</v>
      </c>
      <c r="J66" s="263">
        <v>22.064636039169361</v>
      </c>
      <c r="K66" s="263">
        <v>31.197867073094461</v>
      </c>
      <c r="L66" s="263">
        <v>32.512035945060887</v>
      </c>
      <c r="M66" s="263">
        <v>22.687135470648411</v>
      </c>
      <c r="N66" s="263">
        <v>12.475678397497591</v>
      </c>
      <c r="O66" s="263">
        <v>14.33074005979854</v>
      </c>
      <c r="P66" s="263">
        <v>13.675649897024529</v>
      </c>
      <c r="Q66" s="263">
        <v>21.351128416581851</v>
      </c>
      <c r="R66" s="263">
        <v>20.809381877854051</v>
      </c>
      <c r="S66" s="263">
        <v>19.996459969631491</v>
      </c>
      <c r="T66" s="263">
        <v>32.973952976357253</v>
      </c>
      <c r="U66" s="263">
        <v>35.547022316841769</v>
      </c>
      <c r="V66" s="263">
        <v>36.204723729004101</v>
      </c>
      <c r="W66" s="263">
        <v>36.1990700301983</v>
      </c>
      <c r="DA66" s="68" t="s">
        <v>1047</v>
      </c>
    </row>
    <row r="67" spans="1:105" ht="12" customHeight="1" x14ac:dyDescent="0.25">
      <c r="A67" s="37" t="s">
        <v>160</v>
      </c>
      <c r="B67" s="229">
        <v>2.1181417408814922</v>
      </c>
      <c r="C67" s="229">
        <v>7.4765921449887411</v>
      </c>
      <c r="D67" s="229">
        <v>6.8578580735773196</v>
      </c>
      <c r="E67" s="229">
        <v>5.9901176731156864</v>
      </c>
      <c r="F67" s="229">
        <v>4.6972983755800124</v>
      </c>
      <c r="G67" s="229">
        <v>4.3432336424532929</v>
      </c>
      <c r="H67" s="229">
        <v>4.5976411557085841</v>
      </c>
      <c r="I67" s="229">
        <v>4.0072780762899782</v>
      </c>
      <c r="J67" s="229">
        <v>4.3558179098785006</v>
      </c>
      <c r="K67" s="229">
        <v>7.3360730243984484</v>
      </c>
      <c r="L67" s="229">
        <v>7.038037729759143</v>
      </c>
      <c r="M67" s="229">
        <v>3.6134384627680598</v>
      </c>
      <c r="N67" s="229">
        <v>1.7534255432850401</v>
      </c>
      <c r="O67" s="229">
        <v>2.2788409895104098</v>
      </c>
      <c r="P67" s="229">
        <v>1.4049618294059121</v>
      </c>
      <c r="Q67" s="229">
        <v>1.493003534588311</v>
      </c>
      <c r="R67" s="229">
        <v>1.38983669672199</v>
      </c>
      <c r="S67" s="229">
        <v>1.5139784928775271</v>
      </c>
      <c r="T67" s="229">
        <v>2.3617750221698142</v>
      </c>
      <c r="U67" s="229">
        <v>2.968717510683506</v>
      </c>
      <c r="V67" s="229">
        <v>2.582793702693793</v>
      </c>
      <c r="W67" s="229">
        <v>0.52032073355917419</v>
      </c>
      <c r="DA67" s="69" t="s">
        <v>1048</v>
      </c>
    </row>
    <row r="68" spans="1:105" ht="12" customHeight="1" x14ac:dyDescent="0.25">
      <c r="A68" s="37" t="s">
        <v>162</v>
      </c>
      <c r="B68" s="229">
        <v>15.62021041628503</v>
      </c>
      <c r="C68" s="229">
        <v>10.725375225883329</v>
      </c>
      <c r="D68" s="229">
        <v>9.2592498274678032</v>
      </c>
      <c r="E68" s="229">
        <v>7.3802880835719034</v>
      </c>
      <c r="F68" s="229">
        <v>7.7546458115658936</v>
      </c>
      <c r="G68" s="229">
        <v>8.0330892202632267</v>
      </c>
      <c r="H68" s="229">
        <v>8.881233338751807</v>
      </c>
      <c r="I68" s="229">
        <v>8.1907262525055522</v>
      </c>
      <c r="J68" s="229">
        <v>8.0440752042085109</v>
      </c>
      <c r="K68" s="229">
        <v>13.20804244570329</v>
      </c>
      <c r="L68" s="229">
        <v>16.798996764680091</v>
      </c>
      <c r="M68" s="229">
        <v>12.073898253462101</v>
      </c>
      <c r="N68" s="229">
        <v>6.3123816594640294</v>
      </c>
      <c r="O68" s="229">
        <v>7.3573582110049962</v>
      </c>
      <c r="P68" s="229">
        <v>7.3343634609946591</v>
      </c>
      <c r="Q68" s="229">
        <v>11.027770646088079</v>
      </c>
      <c r="R68" s="229">
        <v>9.9168314591696269</v>
      </c>
      <c r="S68" s="229">
        <v>9.9449033517641787</v>
      </c>
      <c r="T68" s="229">
        <v>18.304432531514749</v>
      </c>
      <c r="U68" s="229">
        <v>19.652257768973701</v>
      </c>
      <c r="V68" s="229">
        <v>20.923832812560828</v>
      </c>
      <c r="W68" s="229">
        <v>25.404029051791461</v>
      </c>
      <c r="DA68" s="69" t="s">
        <v>1049</v>
      </c>
    </row>
    <row r="69" spans="1:105" ht="12" customHeight="1" x14ac:dyDescent="0.25">
      <c r="A69" s="37" t="s">
        <v>97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DA69" s="69" t="s">
        <v>1050</v>
      </c>
    </row>
    <row r="70" spans="1:105" ht="12" customHeight="1" x14ac:dyDescent="0.25">
      <c r="A70" s="37" t="s">
        <v>78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DA70" s="69" t="s">
        <v>1051</v>
      </c>
    </row>
    <row r="71" spans="1:105" ht="12" customHeight="1" x14ac:dyDescent="0.25">
      <c r="A71" s="37" t="s">
        <v>38</v>
      </c>
      <c r="B71" s="229">
        <v>7.6865600266595413</v>
      </c>
      <c r="C71" s="229">
        <v>6.4676026660652628</v>
      </c>
      <c r="D71" s="229">
        <v>6.3987995786908751</v>
      </c>
      <c r="E71" s="229">
        <v>8.4434570421637893</v>
      </c>
      <c r="F71" s="229">
        <v>10.08726654010519</v>
      </c>
      <c r="G71" s="229">
        <v>9.553662171964989</v>
      </c>
      <c r="H71" s="229">
        <v>10.7995402764454</v>
      </c>
      <c r="I71" s="229">
        <v>10.41073636980629</v>
      </c>
      <c r="J71" s="229">
        <v>9.6647429250823507</v>
      </c>
      <c r="K71" s="229">
        <v>10.65375160299272</v>
      </c>
      <c r="L71" s="229">
        <v>8.6750014506216537</v>
      </c>
      <c r="M71" s="229">
        <v>6.9997987544182516</v>
      </c>
      <c r="N71" s="229">
        <v>4.4098711947485247</v>
      </c>
      <c r="O71" s="229">
        <v>4.6945408592831317</v>
      </c>
      <c r="P71" s="229">
        <v>4.9363246066239608</v>
      </c>
      <c r="Q71" s="229">
        <v>8.8303542359054639</v>
      </c>
      <c r="R71" s="229">
        <v>9.5027137219624347</v>
      </c>
      <c r="S71" s="229">
        <v>8.5375781249897873</v>
      </c>
      <c r="T71" s="229">
        <v>12.30774542267269</v>
      </c>
      <c r="U71" s="229">
        <v>12.926047037184571</v>
      </c>
      <c r="V71" s="229">
        <v>12.69809721374947</v>
      </c>
      <c r="W71" s="229">
        <v>10.274720244847661</v>
      </c>
      <c r="DA71" s="69" t="s">
        <v>1052</v>
      </c>
    </row>
    <row r="72" spans="1:105" ht="12" customHeight="1" x14ac:dyDescent="0.25">
      <c r="A72" s="57" t="s">
        <v>1053</v>
      </c>
      <c r="B72" s="264">
        <f t="shared" ref="B72:W72" si="2">B73+B84</f>
        <v>737.79881873679267</v>
      </c>
      <c r="C72" s="264">
        <f t="shared" si="2"/>
        <v>627.75799707118961</v>
      </c>
      <c r="D72" s="264">
        <f t="shared" si="2"/>
        <v>597.29108854029869</v>
      </c>
      <c r="E72" s="264">
        <f t="shared" si="2"/>
        <v>655.30453470334544</v>
      </c>
      <c r="F72" s="264">
        <f t="shared" si="2"/>
        <v>541.22557304255668</v>
      </c>
      <c r="G72" s="264">
        <f t="shared" si="2"/>
        <v>515.6975858355205</v>
      </c>
      <c r="H72" s="264">
        <f t="shared" si="2"/>
        <v>559.0403924739087</v>
      </c>
      <c r="I72" s="264">
        <f t="shared" si="2"/>
        <v>527.88412262513771</v>
      </c>
      <c r="J72" s="264">
        <f t="shared" si="2"/>
        <v>461.81051426542689</v>
      </c>
      <c r="K72" s="264">
        <f t="shared" si="2"/>
        <v>654.12592625370348</v>
      </c>
      <c r="L72" s="264">
        <f t="shared" si="2"/>
        <v>661.11765225456429</v>
      </c>
      <c r="M72" s="264">
        <f t="shared" si="2"/>
        <v>427.87377771869217</v>
      </c>
      <c r="N72" s="264">
        <f t="shared" si="2"/>
        <v>229.07629186339685</v>
      </c>
      <c r="O72" s="264">
        <f t="shared" si="2"/>
        <v>261.82896992685158</v>
      </c>
      <c r="P72" s="264">
        <f t="shared" si="2"/>
        <v>249.39647845923571</v>
      </c>
      <c r="Q72" s="264">
        <f t="shared" si="2"/>
        <v>372.73405465012888</v>
      </c>
      <c r="R72" s="264">
        <f t="shared" si="2"/>
        <v>378.81620457042055</v>
      </c>
      <c r="S72" s="264">
        <f t="shared" si="2"/>
        <v>376.80973385149167</v>
      </c>
      <c r="T72" s="264">
        <f t="shared" si="2"/>
        <v>634.07122502686423</v>
      </c>
      <c r="U72" s="264">
        <f t="shared" si="2"/>
        <v>724.89375243357085</v>
      </c>
      <c r="V72" s="264">
        <f t="shared" si="2"/>
        <v>725.13100455397284</v>
      </c>
      <c r="W72" s="264">
        <f t="shared" si="2"/>
        <v>753.83834758672276</v>
      </c>
      <c r="DA72" s="70"/>
    </row>
    <row r="73" spans="1:105" ht="12" customHeight="1" x14ac:dyDescent="0.25">
      <c r="A73" s="60" t="s">
        <v>1054</v>
      </c>
      <c r="B73" s="265">
        <v>737.551232573574</v>
      </c>
      <c r="C73" s="265">
        <v>627.52594564638218</v>
      </c>
      <c r="D73" s="265">
        <v>597.07403841637347</v>
      </c>
      <c r="E73" s="265">
        <v>655.06390193691209</v>
      </c>
      <c r="F73" s="265">
        <v>540.95676161396841</v>
      </c>
      <c r="G73" s="265">
        <v>515.43672796328303</v>
      </c>
      <c r="H73" s="265">
        <v>558.74697836046266</v>
      </c>
      <c r="I73" s="265">
        <v>527.60813029006749</v>
      </c>
      <c r="J73" s="265">
        <v>461.54859412515532</v>
      </c>
      <c r="K73" s="265">
        <v>653.78548732441584</v>
      </c>
      <c r="L73" s="265">
        <v>660.79403009472946</v>
      </c>
      <c r="M73" s="265">
        <v>427.63048511027438</v>
      </c>
      <c r="N73" s="265">
        <v>228.9352237123779</v>
      </c>
      <c r="O73" s="265">
        <v>261.67059623733491</v>
      </c>
      <c r="P73" s="265">
        <v>249.24017981347731</v>
      </c>
      <c r="Q73" s="265">
        <v>372.47487837857818</v>
      </c>
      <c r="R73" s="265">
        <v>378.55939529583748</v>
      </c>
      <c r="S73" s="265">
        <v>376.56981767441329</v>
      </c>
      <c r="T73" s="265">
        <v>633.69393021251938</v>
      </c>
      <c r="U73" s="265">
        <v>724.4935213293262</v>
      </c>
      <c r="V73" s="265">
        <v>724.72394256799555</v>
      </c>
      <c r="W73" s="265">
        <v>753.46519640821316</v>
      </c>
      <c r="DA73" s="72" t="s">
        <v>1055</v>
      </c>
    </row>
    <row r="74" spans="1:105" ht="12" customHeight="1" x14ac:dyDescent="0.25">
      <c r="A74" s="64" t="s">
        <v>30</v>
      </c>
      <c r="B74" s="232">
        <v>195.39619496420431</v>
      </c>
      <c r="C74" s="232">
        <v>181.8490771850708</v>
      </c>
      <c r="D74" s="232">
        <v>164.61746442617849</v>
      </c>
      <c r="E74" s="232">
        <v>77.86541206111626</v>
      </c>
      <c r="F74" s="232">
        <v>101.88487208631609</v>
      </c>
      <c r="G74" s="232">
        <v>104.031872816811</v>
      </c>
      <c r="H74" s="232">
        <v>106.00238998075091</v>
      </c>
      <c r="I74" s="232">
        <v>99.588742494956819</v>
      </c>
      <c r="J74" s="232">
        <v>197.4477987324459</v>
      </c>
      <c r="K74" s="232">
        <v>252.04688167765801</v>
      </c>
      <c r="L74" s="232">
        <v>302.87818521195828</v>
      </c>
      <c r="M74" s="232">
        <v>216.45080707901661</v>
      </c>
      <c r="N74" s="232">
        <v>124.5340755200402</v>
      </c>
      <c r="O74" s="232">
        <v>136.8951979396947</v>
      </c>
      <c r="P74" s="232">
        <v>136.3142431467985</v>
      </c>
      <c r="Q74" s="232">
        <v>206.15635374208111</v>
      </c>
      <c r="R74" s="232">
        <v>218.55489330977281</v>
      </c>
      <c r="S74" s="232">
        <v>200.37190473528071</v>
      </c>
      <c r="T74" s="232">
        <v>309.55886386099149</v>
      </c>
      <c r="U74" s="232">
        <v>297.57872133164909</v>
      </c>
      <c r="V74" s="232">
        <v>269.36082271426091</v>
      </c>
      <c r="W74" s="232">
        <v>273.83619432277868</v>
      </c>
      <c r="DA74" s="73" t="s">
        <v>1056</v>
      </c>
    </row>
    <row r="75" spans="1:105" ht="12" customHeight="1" x14ac:dyDescent="0.25">
      <c r="A75" s="64" t="s">
        <v>32</v>
      </c>
      <c r="B75" s="232">
        <v>192.8395052487613</v>
      </c>
      <c r="C75" s="232">
        <v>159.84141422273979</v>
      </c>
      <c r="D75" s="232">
        <v>158.45808024286731</v>
      </c>
      <c r="E75" s="232">
        <v>171.73086128957749</v>
      </c>
      <c r="F75" s="232">
        <v>190.23569645753679</v>
      </c>
      <c r="G75" s="232">
        <v>156.49624163725511</v>
      </c>
      <c r="H75" s="232">
        <v>191.5686566901129</v>
      </c>
      <c r="I75" s="232">
        <v>189.46368830156021</v>
      </c>
      <c r="J75" s="232">
        <v>160.1523421198028</v>
      </c>
      <c r="K75" s="232">
        <v>236.87482436101041</v>
      </c>
      <c r="L75" s="232">
        <v>197.26240661322871</v>
      </c>
      <c r="M75" s="232">
        <v>95.352192331562492</v>
      </c>
      <c r="N75" s="232">
        <v>41.919225979568992</v>
      </c>
      <c r="O75" s="232">
        <v>56.761411752616063</v>
      </c>
      <c r="P75" s="232">
        <v>48.968531994696107</v>
      </c>
      <c r="Q75" s="232">
        <v>59.045886200152736</v>
      </c>
      <c r="R75" s="232">
        <v>62.627221344793512</v>
      </c>
      <c r="S75" s="232">
        <v>74.272335741456445</v>
      </c>
      <c r="T75" s="232">
        <v>112.2752620182894</v>
      </c>
      <c r="U75" s="232">
        <v>176.42180876398231</v>
      </c>
      <c r="V75" s="232">
        <v>192.9555597697732</v>
      </c>
      <c r="W75" s="232">
        <v>218.894790200046</v>
      </c>
      <c r="DA75" s="73" t="s">
        <v>1057</v>
      </c>
    </row>
    <row r="76" spans="1:105" ht="12" customHeight="1" x14ac:dyDescent="0.25">
      <c r="A76" s="64" t="s">
        <v>33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0.54099074633343192</v>
      </c>
      <c r="L76" s="232">
        <v>0.86904365796899152</v>
      </c>
      <c r="M76" s="232">
        <v>0.61004057162237568</v>
      </c>
      <c r="N76" s="232">
        <v>0.34469653598358629</v>
      </c>
      <c r="O76" s="232">
        <v>0.50124119930345767</v>
      </c>
      <c r="P76" s="232">
        <v>0.38046354482329431</v>
      </c>
      <c r="Q76" s="232">
        <v>1.036664514090416</v>
      </c>
      <c r="R76" s="232">
        <v>1.2646805981257641</v>
      </c>
      <c r="S76" s="232">
        <v>1.189267174199375</v>
      </c>
      <c r="T76" s="232">
        <v>1.8676144520776501</v>
      </c>
      <c r="U76" s="232">
        <v>1.9907650587958079</v>
      </c>
      <c r="V76" s="232">
        <v>1.570621230961871</v>
      </c>
      <c r="W76" s="232">
        <v>1.8764138279339091</v>
      </c>
      <c r="DA76" s="73" t="s">
        <v>1058</v>
      </c>
    </row>
    <row r="77" spans="1:105" ht="12" customHeight="1" x14ac:dyDescent="0.25">
      <c r="A77" s="64" t="s">
        <v>160</v>
      </c>
      <c r="B77" s="232">
        <v>3.0141911133043369</v>
      </c>
      <c r="C77" s="232">
        <v>14.123471247340779</v>
      </c>
      <c r="D77" s="232">
        <v>11.96696575049428</v>
      </c>
      <c r="E77" s="232">
        <v>9.609871147503787</v>
      </c>
      <c r="F77" s="232">
        <v>12.15250094458548</v>
      </c>
      <c r="G77" s="232">
        <v>11.95377012507331</v>
      </c>
      <c r="H77" s="232">
        <v>13.5010670353201</v>
      </c>
      <c r="I77" s="232">
        <v>11.42648693977814</v>
      </c>
      <c r="J77" s="232">
        <v>14.089723058246349</v>
      </c>
      <c r="K77" s="232">
        <v>23.354622391040941</v>
      </c>
      <c r="L77" s="232">
        <v>22.762180452586229</v>
      </c>
      <c r="M77" s="232">
        <v>14.150617332062939</v>
      </c>
      <c r="N77" s="232">
        <v>7.3899253108422052</v>
      </c>
      <c r="O77" s="232">
        <v>9.7557460605056736</v>
      </c>
      <c r="P77" s="232">
        <v>6.0467398541398198</v>
      </c>
      <c r="Q77" s="232">
        <v>7.3094644030666913</v>
      </c>
      <c r="R77" s="232">
        <v>6.127016225793616</v>
      </c>
      <c r="S77" s="232">
        <v>6.1520142400215114</v>
      </c>
      <c r="T77" s="232">
        <v>9.2523242787909563</v>
      </c>
      <c r="U77" s="232">
        <v>10.17582661474948</v>
      </c>
      <c r="V77" s="232">
        <v>9.4700254942263289</v>
      </c>
      <c r="W77" s="232">
        <v>1.679219593533833</v>
      </c>
      <c r="DA77" s="73" t="s">
        <v>1059</v>
      </c>
    </row>
    <row r="78" spans="1:105" ht="12" customHeight="1" x14ac:dyDescent="0.25">
      <c r="A78" s="64" t="s">
        <v>70</v>
      </c>
      <c r="B78" s="232">
        <v>51.69427680387939</v>
      </c>
      <c r="C78" s="232">
        <v>27.00432856263658</v>
      </c>
      <c r="D78" s="232">
        <v>26.945175787813621</v>
      </c>
      <c r="E78" s="232">
        <v>18.89279228465367</v>
      </c>
      <c r="F78" s="232">
        <v>26.299228641697461</v>
      </c>
      <c r="G78" s="232">
        <v>14.14938340637141</v>
      </c>
      <c r="H78" s="232">
        <v>14.519931718754</v>
      </c>
      <c r="I78" s="232">
        <v>12.473151274291579</v>
      </c>
      <c r="J78" s="232">
        <v>2.8400437954712281</v>
      </c>
      <c r="K78" s="232">
        <v>6.3506504891230851</v>
      </c>
      <c r="L78" s="232">
        <v>3.7784911001674271</v>
      </c>
      <c r="M78" s="232">
        <v>3.1828480506215309</v>
      </c>
      <c r="N78" s="232">
        <v>1.398784711644347</v>
      </c>
      <c r="O78" s="232">
        <v>1.1986206855915009</v>
      </c>
      <c r="P78" s="232">
        <v>1.102801370330031</v>
      </c>
      <c r="Q78" s="232">
        <v>2.5240555518766712</v>
      </c>
      <c r="R78" s="232">
        <v>1.832860630236631</v>
      </c>
      <c r="S78" s="232">
        <v>1.379062813203628</v>
      </c>
      <c r="T78" s="232">
        <v>2.0179583024219672</v>
      </c>
      <c r="U78" s="232">
        <v>1.666587711469727</v>
      </c>
      <c r="V78" s="232">
        <v>1.181604753615169</v>
      </c>
      <c r="W78" s="232">
        <v>1.4619765440607979</v>
      </c>
      <c r="DA78" s="73" t="s">
        <v>1060</v>
      </c>
    </row>
    <row r="79" spans="1:105" ht="12" customHeight="1" x14ac:dyDescent="0.25">
      <c r="A79" s="64" t="s">
        <v>34</v>
      </c>
      <c r="B79" s="232">
        <v>3.9900395604453189</v>
      </c>
      <c r="C79" s="232">
        <v>4.0943772166826191</v>
      </c>
      <c r="D79" s="232">
        <v>2.484556688333118</v>
      </c>
      <c r="E79" s="232">
        <v>1.8975003432532169</v>
      </c>
      <c r="F79" s="232">
        <v>0</v>
      </c>
      <c r="G79" s="232">
        <v>0.3444382420030998</v>
      </c>
      <c r="H79" s="232">
        <v>0.3609782221908443</v>
      </c>
      <c r="I79" s="232">
        <v>0</v>
      </c>
      <c r="J79" s="232">
        <v>0</v>
      </c>
      <c r="K79" s="232">
        <v>1.020572272128438</v>
      </c>
      <c r="L79" s="232">
        <v>0</v>
      </c>
      <c r="M79" s="232">
        <v>0.34953149681657802</v>
      </c>
      <c r="N79" s="232">
        <v>0.19443054721506961</v>
      </c>
      <c r="O79" s="232">
        <v>0.2132284438490461</v>
      </c>
      <c r="P79" s="232">
        <v>0</v>
      </c>
      <c r="Q79" s="232">
        <v>0</v>
      </c>
      <c r="R79" s="232">
        <v>0</v>
      </c>
      <c r="S79" s="232">
        <v>6.4088727004597876E-2</v>
      </c>
      <c r="T79" s="232">
        <v>0.13353041981622471</v>
      </c>
      <c r="U79" s="232">
        <v>0.13181308577225581</v>
      </c>
      <c r="V79" s="232">
        <v>4.4133381156422971E-2</v>
      </c>
      <c r="W79" s="232">
        <v>3.7962751784964548E-2</v>
      </c>
      <c r="DA79" s="73" t="s">
        <v>1061</v>
      </c>
    </row>
    <row r="80" spans="1:105" ht="12" customHeight="1" x14ac:dyDescent="0.25">
      <c r="A80" s="64" t="s">
        <v>162</v>
      </c>
      <c r="B80" s="232">
        <v>22.228115576966189</v>
      </c>
      <c r="C80" s="232">
        <v>20.260504476124851</v>
      </c>
      <c r="D80" s="232">
        <v>16.157395555836739</v>
      </c>
      <c r="E80" s="232">
        <v>11.840104215798091</v>
      </c>
      <c r="F80" s="232">
        <v>20.062242807461441</v>
      </c>
      <c r="G80" s="232">
        <v>22.10926462592754</v>
      </c>
      <c r="H80" s="232">
        <v>26.079922856512731</v>
      </c>
      <c r="I80" s="232">
        <v>23.355311203708951</v>
      </c>
      <c r="J80" s="232">
        <v>26.020094097589539</v>
      </c>
      <c r="K80" s="232">
        <v>42.04822427725707</v>
      </c>
      <c r="L80" s="232">
        <v>54.33073968376501</v>
      </c>
      <c r="M80" s="232">
        <v>47.282696426528851</v>
      </c>
      <c r="N80" s="232">
        <v>26.60394059822713</v>
      </c>
      <c r="O80" s="232">
        <v>31.496940204749279</v>
      </c>
      <c r="P80" s="232">
        <v>31.565973477796369</v>
      </c>
      <c r="Q80" s="232">
        <v>53.989890255009762</v>
      </c>
      <c r="R80" s="232">
        <v>43.717788861166348</v>
      </c>
      <c r="S80" s="232">
        <v>40.410869324442963</v>
      </c>
      <c r="T80" s="232">
        <v>71.70816184059376</v>
      </c>
      <c r="U80" s="232">
        <v>67.361736819276416</v>
      </c>
      <c r="V80" s="232">
        <v>76.71895357543093</v>
      </c>
      <c r="W80" s="232">
        <v>81.98586100282607</v>
      </c>
      <c r="DA80" s="73" t="s">
        <v>1062</v>
      </c>
    </row>
    <row r="81" spans="1:105" ht="12" customHeight="1" x14ac:dyDescent="0.25">
      <c r="A81" s="64" t="s">
        <v>36</v>
      </c>
      <c r="B81" s="232">
        <v>0.50042242427495565</v>
      </c>
      <c r="C81" s="232">
        <v>1.231727783781347</v>
      </c>
      <c r="D81" s="232">
        <v>2.2102581534210568</v>
      </c>
      <c r="E81" s="232">
        <v>5.0938255110129402</v>
      </c>
      <c r="F81" s="232">
        <v>5.2998145590822308</v>
      </c>
      <c r="G81" s="232">
        <v>5.2641032907623382</v>
      </c>
      <c r="H81" s="232">
        <v>4.9134673388563037</v>
      </c>
      <c r="I81" s="232">
        <v>5.5465741348994966</v>
      </c>
      <c r="J81" s="232">
        <v>5.470084694437241</v>
      </c>
      <c r="K81" s="232">
        <v>5.4804731013297134</v>
      </c>
      <c r="L81" s="232">
        <v>7.2041863981881269</v>
      </c>
      <c r="M81" s="232">
        <v>4.7815908764507871</v>
      </c>
      <c r="N81" s="232">
        <v>2.5703718341832178</v>
      </c>
      <c r="O81" s="232">
        <v>3.0278439026564539</v>
      </c>
      <c r="P81" s="232">
        <v>3.0690941818354118</v>
      </c>
      <c r="Q81" s="232">
        <v>4.7690908084738757</v>
      </c>
      <c r="R81" s="232">
        <v>4.6671689082988674</v>
      </c>
      <c r="S81" s="232">
        <v>4.3242393805754444</v>
      </c>
      <c r="T81" s="232">
        <v>6.6345320091639142</v>
      </c>
      <c r="U81" s="232">
        <v>6.474272978735824</v>
      </c>
      <c r="V81" s="232">
        <v>2.857104339523227</v>
      </c>
      <c r="W81" s="232">
        <v>5.4941762892168038</v>
      </c>
      <c r="DA81" s="73" t="s">
        <v>1063</v>
      </c>
    </row>
    <row r="82" spans="1:105" ht="12" customHeight="1" x14ac:dyDescent="0.25">
      <c r="A82" s="64" t="s">
        <v>73</v>
      </c>
      <c r="B82" s="232">
        <v>5.0206310472107933</v>
      </c>
      <c r="C82" s="232">
        <v>4.8086740075137024</v>
      </c>
      <c r="D82" s="232">
        <v>4.3395441934578649</v>
      </c>
      <c r="E82" s="232">
        <v>8.0872031047465018</v>
      </c>
      <c r="F82" s="232">
        <v>9.8750918631675262</v>
      </c>
      <c r="G82" s="232">
        <v>6.1945522930248549</v>
      </c>
      <c r="H82" s="232">
        <v>6.0251069988295196</v>
      </c>
      <c r="I82" s="232">
        <v>6.9806404980951262</v>
      </c>
      <c r="J82" s="232">
        <v>4.2553496828709054</v>
      </c>
      <c r="K82" s="232">
        <v>7.2800686002192281</v>
      </c>
      <c r="L82" s="232">
        <v>9.5091126059298023</v>
      </c>
      <c r="M82" s="232">
        <v>6.0973672430671142</v>
      </c>
      <c r="N82" s="232">
        <v>3.0763267813681612</v>
      </c>
      <c r="O82" s="232">
        <v>5.4112602731745678</v>
      </c>
      <c r="P82" s="232">
        <v>5.6359527171671786</v>
      </c>
      <c r="Q82" s="232">
        <v>7.8299524728747096</v>
      </c>
      <c r="R82" s="232">
        <v>6.1697723729682901</v>
      </c>
      <c r="S82" s="232">
        <v>11.058779797159611</v>
      </c>
      <c r="T82" s="232">
        <v>9.602533118585681</v>
      </c>
      <c r="U82" s="232">
        <v>8.511508518412267</v>
      </c>
      <c r="V82" s="232">
        <v>7.6035510963780144</v>
      </c>
      <c r="W82" s="232">
        <v>7.3690631962736086</v>
      </c>
      <c r="DA82" s="73" t="s">
        <v>1064</v>
      </c>
    </row>
    <row r="83" spans="1:105" ht="12" customHeight="1" x14ac:dyDescent="0.25">
      <c r="A83" s="64" t="s">
        <v>79</v>
      </c>
      <c r="B83" s="232">
        <v>262.8678558345274</v>
      </c>
      <c r="C83" s="232">
        <v>214.31237094449179</v>
      </c>
      <c r="D83" s="232">
        <v>209.89459761797099</v>
      </c>
      <c r="E83" s="232">
        <v>350.04633197925011</v>
      </c>
      <c r="F83" s="232">
        <v>175.14731425412131</v>
      </c>
      <c r="G83" s="232">
        <v>194.89310152605429</v>
      </c>
      <c r="H83" s="232">
        <v>195.77545751913539</v>
      </c>
      <c r="I83" s="232">
        <v>178.77353544277719</v>
      </c>
      <c r="J83" s="232">
        <v>51.273157944291178</v>
      </c>
      <c r="K83" s="232">
        <v>78.788179408315429</v>
      </c>
      <c r="L83" s="232">
        <v>62.199684370936779</v>
      </c>
      <c r="M83" s="232">
        <v>39.37279370252508</v>
      </c>
      <c r="N83" s="232">
        <v>20.903445893305001</v>
      </c>
      <c r="O83" s="232">
        <v>16.409105775194138</v>
      </c>
      <c r="P83" s="232">
        <v>16.156379525890621</v>
      </c>
      <c r="Q83" s="232">
        <v>29.813520430952281</v>
      </c>
      <c r="R83" s="232">
        <v>33.59799304468158</v>
      </c>
      <c r="S83" s="232">
        <v>37.347255741069027</v>
      </c>
      <c r="T83" s="232">
        <v>110.6431499117882</v>
      </c>
      <c r="U83" s="232">
        <v>154.18048044648299</v>
      </c>
      <c r="V83" s="232">
        <v>162.96156621266951</v>
      </c>
      <c r="W83" s="232">
        <v>160.82953867975851</v>
      </c>
      <c r="DA83" s="73" t="s">
        <v>1065</v>
      </c>
    </row>
    <row r="84" spans="1:105" ht="12" customHeight="1" x14ac:dyDescent="0.25">
      <c r="A84" s="60" t="s">
        <v>1066</v>
      </c>
      <c r="B84" s="265">
        <v>0.24758616321871471</v>
      </c>
      <c r="C84" s="265">
        <v>0.2320514248074286</v>
      </c>
      <c r="D84" s="265">
        <v>0.217050123925249</v>
      </c>
      <c r="E84" s="265">
        <v>0.24063276643333509</v>
      </c>
      <c r="F84" s="265">
        <v>0.26881142858827839</v>
      </c>
      <c r="G84" s="265">
        <v>0.26085787223741358</v>
      </c>
      <c r="H84" s="265">
        <v>0.29341411344599072</v>
      </c>
      <c r="I84" s="265">
        <v>0.27599233507019721</v>
      </c>
      <c r="J84" s="265">
        <v>0.26192014027159688</v>
      </c>
      <c r="K84" s="265">
        <v>0.34043892928767039</v>
      </c>
      <c r="L84" s="265">
        <v>0.32362215983478593</v>
      </c>
      <c r="M84" s="265">
        <v>0.24329260841776201</v>
      </c>
      <c r="N84" s="265">
        <v>0.14106815101894041</v>
      </c>
      <c r="O84" s="265">
        <v>0.15837368951670419</v>
      </c>
      <c r="P84" s="265">
        <v>0.15629864575839089</v>
      </c>
      <c r="Q84" s="265">
        <v>0.25917627155071937</v>
      </c>
      <c r="R84" s="265">
        <v>0.25680927458305192</v>
      </c>
      <c r="S84" s="265">
        <v>0.23991617707836821</v>
      </c>
      <c r="T84" s="265">
        <v>0.37729481434480061</v>
      </c>
      <c r="U84" s="265">
        <v>0.40023110424469421</v>
      </c>
      <c r="V84" s="265">
        <v>0.40706198597732651</v>
      </c>
      <c r="W84" s="265">
        <v>0.37315117850965202</v>
      </c>
      <c r="DA84" s="72" t="s">
        <v>1067</v>
      </c>
    </row>
    <row r="85" spans="1:105" ht="12" customHeight="1" x14ac:dyDescent="0.25">
      <c r="A85" s="57" t="s">
        <v>1012</v>
      </c>
      <c r="B85" s="264">
        <v>312.29736908901128</v>
      </c>
      <c r="C85" s="264">
        <v>268.63137308779687</v>
      </c>
      <c r="D85" s="264">
        <v>252.3351327787669</v>
      </c>
      <c r="E85" s="264">
        <v>227.67872979803661</v>
      </c>
      <c r="F85" s="264">
        <v>215.86253205874399</v>
      </c>
      <c r="G85" s="264">
        <v>205.34071588851739</v>
      </c>
      <c r="H85" s="264">
        <v>220.83851293385689</v>
      </c>
      <c r="I85" s="264">
        <v>206.91304771591979</v>
      </c>
      <c r="J85" s="264">
        <v>212.27140428460811</v>
      </c>
      <c r="K85" s="264">
        <v>297.14093983542688</v>
      </c>
      <c r="L85" s="264">
        <v>311.78140661155152</v>
      </c>
      <c r="M85" s="264">
        <v>207.40121958313929</v>
      </c>
      <c r="N85" s="264">
        <v>112.5155048480774</v>
      </c>
      <c r="O85" s="264">
        <v>128.06834405472659</v>
      </c>
      <c r="P85" s="264">
        <v>122.6363354296531</v>
      </c>
      <c r="Q85" s="264">
        <v>184.70160559268271</v>
      </c>
      <c r="R85" s="264">
        <v>187.13878311443281</v>
      </c>
      <c r="S85" s="264">
        <v>182.89493712653021</v>
      </c>
      <c r="T85" s="264">
        <v>303.47769641126308</v>
      </c>
      <c r="U85" s="264">
        <v>333.26612308641091</v>
      </c>
      <c r="V85" s="264">
        <v>328.76855687109719</v>
      </c>
      <c r="W85" s="264">
        <v>339.01797705043413</v>
      </c>
      <c r="DA85" s="70" t="s">
        <v>1068</v>
      </c>
    </row>
    <row r="86" spans="1:105" ht="12" customHeight="1" x14ac:dyDescent="0.25">
      <c r="A86" s="60" t="s">
        <v>1014</v>
      </c>
      <c r="B86" s="265">
        <v>311.04804432775762</v>
      </c>
      <c r="C86" s="265">
        <v>267.28881969884497</v>
      </c>
      <c r="D86" s="265">
        <v>251.05908877931429</v>
      </c>
      <c r="E86" s="265">
        <v>225.09926822653969</v>
      </c>
      <c r="F86" s="265">
        <v>212.40665803465839</v>
      </c>
      <c r="G86" s="265">
        <v>201.8544626812276</v>
      </c>
      <c r="H86" s="265">
        <v>216.5491338824564</v>
      </c>
      <c r="I86" s="265">
        <v>202.8130344286761</v>
      </c>
      <c r="J86" s="265">
        <v>209.54636391091989</v>
      </c>
      <c r="K86" s="265">
        <v>294.06587656134991</v>
      </c>
      <c r="L86" s="265">
        <v>309.5235559912191</v>
      </c>
      <c r="M86" s="265">
        <v>205.4023052138441</v>
      </c>
      <c r="N86" s="265">
        <v>111.2256892096833</v>
      </c>
      <c r="O86" s="265">
        <v>126.653038530003</v>
      </c>
      <c r="P86" s="265">
        <v>121.168774007571</v>
      </c>
      <c r="Q86" s="265">
        <v>181.80155994994661</v>
      </c>
      <c r="R86" s="265">
        <v>184.29509953041691</v>
      </c>
      <c r="S86" s="265">
        <v>180.38674408247891</v>
      </c>
      <c r="T86" s="265">
        <v>299.81249181886972</v>
      </c>
      <c r="U86" s="265">
        <v>329.41287140766241</v>
      </c>
      <c r="V86" s="265">
        <v>324.55126060622752</v>
      </c>
      <c r="W86" s="265">
        <v>335.93093817475147</v>
      </c>
      <c r="DA86" s="72" t="s">
        <v>1069</v>
      </c>
    </row>
    <row r="87" spans="1:105" ht="12" customHeight="1" x14ac:dyDescent="0.25">
      <c r="A87" s="59" t="s">
        <v>30</v>
      </c>
      <c r="B87" s="233">
        <v>223.17403236127609</v>
      </c>
      <c r="C87" s="233">
        <v>199.83040809819869</v>
      </c>
      <c r="D87" s="233">
        <v>188.1254254006206</v>
      </c>
      <c r="E87" s="233">
        <v>148.27609492213611</v>
      </c>
      <c r="F87" s="233">
        <v>134.9200815896981</v>
      </c>
      <c r="G87" s="233">
        <v>137.93159437893229</v>
      </c>
      <c r="H87" s="233">
        <v>143.37445935155739</v>
      </c>
      <c r="I87" s="233">
        <v>137.54690308618231</v>
      </c>
      <c r="J87" s="233">
        <v>172.1084487304409</v>
      </c>
      <c r="K87" s="233">
        <v>228.51968372320439</v>
      </c>
      <c r="L87" s="233">
        <v>243.74256248482129</v>
      </c>
      <c r="M87" s="233">
        <v>157.8385641933759</v>
      </c>
      <c r="N87" s="233">
        <v>86.42456745233396</v>
      </c>
      <c r="O87" s="233">
        <v>96.404837737399788</v>
      </c>
      <c r="P87" s="233">
        <v>94.162299041730918</v>
      </c>
      <c r="Q87" s="233">
        <v>138.29252682587119</v>
      </c>
      <c r="R87" s="233">
        <v>148.35729405943161</v>
      </c>
      <c r="S87" s="233">
        <v>144.86566640503469</v>
      </c>
      <c r="T87" s="233">
        <v>235.31555766399489</v>
      </c>
      <c r="U87" s="233">
        <v>258.79905925178792</v>
      </c>
      <c r="V87" s="233">
        <v>243.98799837752611</v>
      </c>
      <c r="W87" s="233">
        <v>254.93330837349879</v>
      </c>
      <c r="DA87" s="71" t="s">
        <v>1070</v>
      </c>
    </row>
    <row r="88" spans="1:105" ht="12" customHeight="1" x14ac:dyDescent="0.25">
      <c r="A88" s="59" t="s">
        <v>33</v>
      </c>
      <c r="B88" s="298">
        <v>0</v>
      </c>
      <c r="C88" s="298">
        <v>0</v>
      </c>
      <c r="D88" s="298">
        <v>0</v>
      </c>
      <c r="E88" s="298">
        <v>0</v>
      </c>
      <c r="F88" s="298">
        <v>0</v>
      </c>
      <c r="G88" s="298">
        <v>0</v>
      </c>
      <c r="H88" s="298">
        <v>0</v>
      </c>
      <c r="I88" s="298">
        <v>0</v>
      </c>
      <c r="J88" s="298">
        <v>0</v>
      </c>
      <c r="K88" s="298">
        <v>0.49049221885396033</v>
      </c>
      <c r="L88" s="298">
        <v>0.69936673701444696</v>
      </c>
      <c r="M88" s="298">
        <v>0.44484901314981751</v>
      </c>
      <c r="N88" s="298">
        <v>0.23921363610962379</v>
      </c>
      <c r="O88" s="298">
        <v>0.35298591340973418</v>
      </c>
      <c r="P88" s="298">
        <v>0.26281422436206692</v>
      </c>
      <c r="Q88" s="298">
        <v>0.69540886090581844</v>
      </c>
      <c r="R88" s="298">
        <v>0.85847810838748273</v>
      </c>
      <c r="S88" s="298">
        <v>0.85982105101828654</v>
      </c>
      <c r="T88" s="298">
        <v>1.419693594977588</v>
      </c>
      <c r="U88" s="298">
        <v>1.731333887390053</v>
      </c>
      <c r="V88" s="298">
        <v>1.4226743387925671</v>
      </c>
      <c r="W88" s="298">
        <v>1.7468851632853011</v>
      </c>
      <c r="DA88" s="122" t="s">
        <v>1071</v>
      </c>
    </row>
    <row r="89" spans="1:105" ht="12" customHeight="1" x14ac:dyDescent="0.25">
      <c r="A89" s="59" t="s">
        <v>160</v>
      </c>
      <c r="B89" s="298">
        <v>3.4426933707019569</v>
      </c>
      <c r="C89" s="298">
        <v>15.52000739738142</v>
      </c>
      <c r="D89" s="298">
        <v>13.675891135936959</v>
      </c>
      <c r="E89" s="298">
        <v>18.299706233344772</v>
      </c>
      <c r="F89" s="298">
        <v>16.092834837867649</v>
      </c>
      <c r="G89" s="298">
        <v>15.84901364886486</v>
      </c>
      <c r="H89" s="298">
        <v>18.260986258985859</v>
      </c>
      <c r="I89" s="298">
        <v>15.78168226996922</v>
      </c>
      <c r="J89" s="298">
        <v>12.28152653087956</v>
      </c>
      <c r="K89" s="298">
        <v>21.174596117800832</v>
      </c>
      <c r="L89" s="298">
        <v>18.317965644744699</v>
      </c>
      <c r="M89" s="298">
        <v>10.31880246733086</v>
      </c>
      <c r="N89" s="298">
        <v>5.1284846804183832</v>
      </c>
      <c r="O89" s="298">
        <v>6.8702272258274384</v>
      </c>
      <c r="P89" s="298">
        <v>4.1769290811371738</v>
      </c>
      <c r="Q89" s="298">
        <v>4.9032895843147406</v>
      </c>
      <c r="R89" s="298">
        <v>4.1590811999281199</v>
      </c>
      <c r="S89" s="298">
        <v>4.4478074098831382</v>
      </c>
      <c r="T89" s="298">
        <v>7.03328543139214</v>
      </c>
      <c r="U89" s="298">
        <v>8.849740140093763</v>
      </c>
      <c r="V89" s="298">
        <v>8.5779830252875726</v>
      </c>
      <c r="W89" s="298">
        <v>1.5633032277704719</v>
      </c>
      <c r="DA89" s="122" t="s">
        <v>1072</v>
      </c>
    </row>
    <row r="90" spans="1:105" ht="12" customHeight="1" x14ac:dyDescent="0.25">
      <c r="A90" s="59" t="s">
        <v>70</v>
      </c>
      <c r="B90" s="298">
        <v>59.043218351489578</v>
      </c>
      <c r="C90" s="298">
        <v>29.674530553694382</v>
      </c>
      <c r="D90" s="298">
        <v>30.793042981476169</v>
      </c>
      <c r="E90" s="298">
        <v>35.976814197614956</v>
      </c>
      <c r="F90" s="298">
        <v>34.826505657070072</v>
      </c>
      <c r="G90" s="298">
        <v>18.760087268218829</v>
      </c>
      <c r="H90" s="298">
        <v>19.639060594538641</v>
      </c>
      <c r="I90" s="298">
        <v>17.227281784295599</v>
      </c>
      <c r="J90" s="298">
        <v>2.4755684039173058</v>
      </c>
      <c r="K90" s="298">
        <v>5.757851997816096</v>
      </c>
      <c r="L90" s="298">
        <v>3.0407574663602328</v>
      </c>
      <c r="M90" s="298">
        <v>2.320971555316921</v>
      </c>
      <c r="N90" s="298">
        <v>0.97073321625410591</v>
      </c>
      <c r="O90" s="298">
        <v>0.84409704973028399</v>
      </c>
      <c r="P90" s="298">
        <v>0.76178622291742437</v>
      </c>
      <c r="Q90" s="298">
        <v>1.693171293447471</v>
      </c>
      <c r="R90" s="298">
        <v>1.244164517993942</v>
      </c>
      <c r="S90" s="298">
        <v>0.99704024729954677</v>
      </c>
      <c r="T90" s="298">
        <v>1.533979603602468</v>
      </c>
      <c r="U90" s="298">
        <v>1.449402463855145</v>
      </c>
      <c r="V90" s="298">
        <v>1.07030181970361</v>
      </c>
      <c r="W90" s="298">
        <v>1.361056444943701</v>
      </c>
      <c r="DA90" s="122" t="s">
        <v>1073</v>
      </c>
    </row>
    <row r="91" spans="1:105" ht="12" customHeight="1" x14ac:dyDescent="0.25">
      <c r="A91" s="59" t="s">
        <v>162</v>
      </c>
      <c r="B91" s="298">
        <v>25.388100244289951</v>
      </c>
      <c r="C91" s="298">
        <v>22.263873649570499</v>
      </c>
      <c r="D91" s="298">
        <v>18.464729261280631</v>
      </c>
      <c r="E91" s="298">
        <v>22.546652873443911</v>
      </c>
      <c r="F91" s="298">
        <v>26.56723595002261</v>
      </c>
      <c r="G91" s="298">
        <v>29.31376738521158</v>
      </c>
      <c r="H91" s="298">
        <v>35.274627677374433</v>
      </c>
      <c r="I91" s="298">
        <v>32.257167288228992</v>
      </c>
      <c r="J91" s="298">
        <v>22.68082024568217</v>
      </c>
      <c r="K91" s="298">
        <v>38.123252503674593</v>
      </c>
      <c r="L91" s="298">
        <v>43.722903658278369</v>
      </c>
      <c r="M91" s="298">
        <v>34.479117984670552</v>
      </c>
      <c r="N91" s="298">
        <v>18.46269022456725</v>
      </c>
      <c r="O91" s="298">
        <v>22.18089060363581</v>
      </c>
      <c r="P91" s="298">
        <v>21.80494543742341</v>
      </c>
      <c r="Q91" s="298">
        <v>36.217163385407353</v>
      </c>
      <c r="R91" s="298">
        <v>29.67608164467568</v>
      </c>
      <c r="S91" s="298">
        <v>29.21640896924325</v>
      </c>
      <c r="T91" s="298">
        <v>54.509975524902643</v>
      </c>
      <c r="U91" s="298">
        <v>58.583335664535447</v>
      </c>
      <c r="V91" s="298">
        <v>69.492303044917591</v>
      </c>
      <c r="W91" s="298">
        <v>76.326384965253169</v>
      </c>
      <c r="DA91" s="122" t="s">
        <v>1074</v>
      </c>
    </row>
    <row r="92" spans="1:105" ht="12" customHeight="1" x14ac:dyDescent="0.25">
      <c r="A92" s="60" t="s">
        <v>1021</v>
      </c>
      <c r="B92" s="265">
        <v>1.2493247612537379</v>
      </c>
      <c r="C92" s="265">
        <v>1.3425533889518819</v>
      </c>
      <c r="D92" s="265">
        <v>1.2760439994525501</v>
      </c>
      <c r="E92" s="265">
        <v>2.5794615714969011</v>
      </c>
      <c r="F92" s="265">
        <v>3.4558740240855341</v>
      </c>
      <c r="G92" s="265">
        <v>3.4862532072897889</v>
      </c>
      <c r="H92" s="265">
        <v>4.2893790514005392</v>
      </c>
      <c r="I92" s="265">
        <v>4.100013287243768</v>
      </c>
      <c r="J92" s="265">
        <v>2.7250403736881741</v>
      </c>
      <c r="K92" s="265">
        <v>3.0750632740769648</v>
      </c>
      <c r="L92" s="265">
        <v>2.2578506203324369</v>
      </c>
      <c r="M92" s="265">
        <v>1.998914369295208</v>
      </c>
      <c r="N92" s="265">
        <v>1.289815638394042</v>
      </c>
      <c r="O92" s="265">
        <v>1.41530552472358</v>
      </c>
      <c r="P92" s="265">
        <v>1.467561422082138</v>
      </c>
      <c r="Q92" s="265">
        <v>2.900045642736139</v>
      </c>
      <c r="R92" s="265">
        <v>2.8436835840159622</v>
      </c>
      <c r="S92" s="265">
        <v>2.5081930440512279</v>
      </c>
      <c r="T92" s="265">
        <v>3.6652045923933518</v>
      </c>
      <c r="U92" s="265">
        <v>3.853251678748479</v>
      </c>
      <c r="V92" s="265">
        <v>4.2172962648696677</v>
      </c>
      <c r="W92" s="265">
        <v>3.087038875682671</v>
      </c>
      <c r="DA92" s="72" t="s">
        <v>1075</v>
      </c>
    </row>
    <row r="93" spans="1:105" ht="12" customHeight="1" x14ac:dyDescent="0.25">
      <c r="A93" s="57" t="s">
        <v>1023</v>
      </c>
      <c r="B93" s="264">
        <f t="shared" ref="B93:W93" si="3">B94+B95+B106</f>
        <v>42.641144355035934</v>
      </c>
      <c r="C93" s="264">
        <f t="shared" si="3"/>
        <v>37.252306807325979</v>
      </c>
      <c r="D93" s="264">
        <f t="shared" si="3"/>
        <v>34.457133006793811</v>
      </c>
      <c r="E93" s="264">
        <f t="shared" si="3"/>
        <v>35.478448878842201</v>
      </c>
      <c r="F93" s="264">
        <f t="shared" si="3"/>
        <v>34.483131281588001</v>
      </c>
      <c r="G93" s="264">
        <f t="shared" si="3"/>
        <v>33.435697092651836</v>
      </c>
      <c r="H93" s="264">
        <f t="shared" si="3"/>
        <v>36.890345094848378</v>
      </c>
      <c r="I93" s="264">
        <f t="shared" si="3"/>
        <v>34.597236313961773</v>
      </c>
      <c r="J93" s="264">
        <f t="shared" si="3"/>
        <v>32.364985274398869</v>
      </c>
      <c r="K93" s="264">
        <f t="shared" si="3"/>
        <v>45.361141314722346</v>
      </c>
      <c r="L93" s="264">
        <f t="shared" si="3"/>
        <v>47.03957419659411</v>
      </c>
      <c r="M93" s="264">
        <f t="shared" si="3"/>
        <v>32.641299003920388</v>
      </c>
      <c r="N93" s="264">
        <f t="shared" si="3"/>
        <v>17.901285823335282</v>
      </c>
      <c r="O93" s="264">
        <f t="shared" si="3"/>
        <v>20.458799678250855</v>
      </c>
      <c r="P93" s="264">
        <f t="shared" si="3"/>
        <v>19.747667214432635</v>
      </c>
      <c r="Q93" s="264">
        <f t="shared" si="3"/>
        <v>30.696153122331772</v>
      </c>
      <c r="R93" s="264">
        <f t="shared" si="3"/>
        <v>30.249700837647215</v>
      </c>
      <c r="S93" s="264">
        <f t="shared" si="3"/>
        <v>29.284604917429974</v>
      </c>
      <c r="T93" s="264">
        <f t="shared" si="3"/>
        <v>48.598491765697091</v>
      </c>
      <c r="U93" s="264">
        <f t="shared" si="3"/>
        <v>53.145002152055291</v>
      </c>
      <c r="V93" s="264">
        <f t="shared" si="3"/>
        <v>54.008119395929256</v>
      </c>
      <c r="W93" s="264">
        <f t="shared" si="3"/>
        <v>55.20815503479551</v>
      </c>
      <c r="DA93" s="70"/>
    </row>
    <row r="94" spans="1:105" ht="12" customHeight="1" x14ac:dyDescent="0.25">
      <c r="A94" s="60" t="s">
        <v>1024</v>
      </c>
      <c r="B94" s="265">
        <v>17.735993692718321</v>
      </c>
      <c r="C94" s="265">
        <v>14.652458276612171</v>
      </c>
      <c r="D94" s="265">
        <v>12.63159425444913</v>
      </c>
      <c r="E94" s="265">
        <v>9.8459642116943087</v>
      </c>
      <c r="F94" s="265">
        <v>9.8303926573219425</v>
      </c>
      <c r="G94" s="265">
        <v>10.10836017264408</v>
      </c>
      <c r="H94" s="265">
        <v>11.11680951676346</v>
      </c>
      <c r="I94" s="265">
        <v>10.13839294417533</v>
      </c>
      <c r="J94" s="265">
        <v>10.1029552899039</v>
      </c>
      <c r="K94" s="265">
        <v>17.170838089451792</v>
      </c>
      <c r="L94" s="265">
        <v>21.462498216047479</v>
      </c>
      <c r="M94" s="265">
        <v>14.724933820521681</v>
      </c>
      <c r="N94" s="265">
        <v>7.5825831249954456</v>
      </c>
      <c r="O94" s="265">
        <v>8.9857478789373459</v>
      </c>
      <c r="P94" s="265">
        <v>8.5358586249035273</v>
      </c>
      <c r="Q94" s="265">
        <v>12.50948098302012</v>
      </c>
      <c r="R94" s="265">
        <v>11.2071945215447</v>
      </c>
      <c r="S94" s="265">
        <v>11.312923578607441</v>
      </c>
      <c r="T94" s="265">
        <v>20.748169089896859</v>
      </c>
      <c r="U94" s="265">
        <v>22.47276983780101</v>
      </c>
      <c r="V94" s="265">
        <v>23.718148906702119</v>
      </c>
      <c r="W94" s="265">
        <v>27.542169022477609</v>
      </c>
      <c r="DA94" s="72" t="s">
        <v>1076</v>
      </c>
    </row>
    <row r="95" spans="1:105" ht="12" customHeight="1" x14ac:dyDescent="0.25">
      <c r="A95" s="60" t="s">
        <v>1026</v>
      </c>
      <c r="B95" s="265">
        <v>16.177433396140241</v>
      </c>
      <c r="C95" s="265">
        <v>13.764141040916209</v>
      </c>
      <c r="D95" s="265">
        <v>13.09620954105289</v>
      </c>
      <c r="E95" s="265">
        <v>14.36815800147553</v>
      </c>
      <c r="F95" s="265">
        <v>11.86533435876091</v>
      </c>
      <c r="G95" s="265">
        <v>11.30557847141645</v>
      </c>
      <c r="H95" s="265">
        <v>12.25554460288873</v>
      </c>
      <c r="I95" s="265">
        <v>11.572545756918929</v>
      </c>
      <c r="J95" s="265">
        <v>10.12359726454261</v>
      </c>
      <c r="K95" s="265">
        <v>14.340117281952709</v>
      </c>
      <c r="L95" s="265">
        <v>14.49384251331748</v>
      </c>
      <c r="M95" s="265">
        <v>9.3796381668178004</v>
      </c>
      <c r="N95" s="265">
        <v>5.0214604356559196</v>
      </c>
      <c r="O95" s="265">
        <v>5.739477415808552</v>
      </c>
      <c r="P95" s="265">
        <v>5.4668289204876768</v>
      </c>
      <c r="Q95" s="265">
        <v>8.1698562358565319</v>
      </c>
      <c r="R95" s="265">
        <v>8.3033139033777239</v>
      </c>
      <c r="S95" s="265">
        <v>8.2596745492073964</v>
      </c>
      <c r="T95" s="265">
        <v>13.89942948611198</v>
      </c>
      <c r="U95" s="265">
        <v>15.891025829275</v>
      </c>
      <c r="V95" s="265">
        <v>15.89607988393182</v>
      </c>
      <c r="W95" s="265">
        <v>16.52648994792056</v>
      </c>
      <c r="DA95" s="72" t="s">
        <v>1077</v>
      </c>
    </row>
    <row r="96" spans="1:105" ht="12" customHeight="1" x14ac:dyDescent="0.25">
      <c r="A96" s="64" t="s">
        <v>30</v>
      </c>
      <c r="B96" s="232">
        <v>4.2858160766171904</v>
      </c>
      <c r="C96" s="232">
        <v>3.988673876994147</v>
      </c>
      <c r="D96" s="232">
        <v>3.6107160411128918</v>
      </c>
      <c r="E96" s="232">
        <v>1.7078983287524589</v>
      </c>
      <c r="F96" s="232">
        <v>2.2347406654035091</v>
      </c>
      <c r="G96" s="232">
        <v>2.2818329347742079</v>
      </c>
      <c r="H96" s="232">
        <v>2.3250542172664841</v>
      </c>
      <c r="I96" s="232">
        <v>2.1843774067000981</v>
      </c>
      <c r="J96" s="232">
        <v>4.3308159110018316</v>
      </c>
      <c r="K96" s="232">
        <v>5.5283910608045899</v>
      </c>
      <c r="L96" s="232">
        <v>6.6433238153683218</v>
      </c>
      <c r="M96" s="232">
        <v>4.7476275008628512</v>
      </c>
      <c r="N96" s="232">
        <v>2.731527822474868</v>
      </c>
      <c r="O96" s="232">
        <v>3.0026564245486869</v>
      </c>
      <c r="P96" s="232">
        <v>2.9899137742036368</v>
      </c>
      <c r="Q96" s="232">
        <v>4.5218291754680981</v>
      </c>
      <c r="R96" s="232">
        <v>4.7937784844887883</v>
      </c>
      <c r="S96" s="232">
        <v>4.3949531912542854</v>
      </c>
      <c r="T96" s="232">
        <v>6.7898576819156427</v>
      </c>
      <c r="U96" s="232">
        <v>6.527085484832547</v>
      </c>
      <c r="V96" s="232">
        <v>5.9081546834169343</v>
      </c>
      <c r="W96" s="232">
        <v>6.0063173912021881</v>
      </c>
      <c r="DA96" s="73" t="s">
        <v>1078</v>
      </c>
    </row>
    <row r="97" spans="1:105" ht="12" customHeight="1" x14ac:dyDescent="0.25">
      <c r="A97" s="64" t="s">
        <v>32</v>
      </c>
      <c r="B97" s="232">
        <v>4.2297376975710961</v>
      </c>
      <c r="C97" s="232">
        <v>3.5059582552799662</v>
      </c>
      <c r="D97" s="232">
        <v>3.4756162365351568</v>
      </c>
      <c r="E97" s="232">
        <v>3.7667411399747128</v>
      </c>
      <c r="F97" s="232">
        <v>4.1726258096967612</v>
      </c>
      <c r="G97" s="232">
        <v>3.4325853093607508</v>
      </c>
      <c r="H97" s="232">
        <v>4.201862931716013</v>
      </c>
      <c r="I97" s="232">
        <v>4.155692598859309</v>
      </c>
      <c r="J97" s="232">
        <v>3.5127781413076642</v>
      </c>
      <c r="K97" s="232">
        <v>5.1956074711601854</v>
      </c>
      <c r="L97" s="232">
        <v>4.3267495241145912</v>
      </c>
      <c r="M97" s="232">
        <v>2.0914530035253249</v>
      </c>
      <c r="N97" s="232">
        <v>0.91945543082606251</v>
      </c>
      <c r="O97" s="232">
        <v>1.245003624893595</v>
      </c>
      <c r="P97" s="232">
        <v>1.0740747623548099</v>
      </c>
      <c r="Q97" s="232">
        <v>1.295111239914795</v>
      </c>
      <c r="R97" s="232">
        <v>1.373664170494981</v>
      </c>
      <c r="S97" s="232">
        <v>1.6290878674835909</v>
      </c>
      <c r="T97" s="232">
        <v>2.4626432620785899</v>
      </c>
      <c r="U97" s="232">
        <v>3.8696322843189179</v>
      </c>
      <c r="V97" s="232">
        <v>4.23228323502134</v>
      </c>
      <c r="W97" s="232">
        <v>4.8012337758110784</v>
      </c>
      <c r="DA97" s="73" t="s">
        <v>1079</v>
      </c>
    </row>
    <row r="98" spans="1:105" ht="12" customHeight="1" x14ac:dyDescent="0.25">
      <c r="A98" s="64" t="s">
        <v>33</v>
      </c>
      <c r="B98" s="232">
        <v>0</v>
      </c>
      <c r="C98" s="232">
        <v>0</v>
      </c>
      <c r="D98" s="232">
        <v>0</v>
      </c>
      <c r="E98" s="232">
        <v>0</v>
      </c>
      <c r="F98" s="232">
        <v>0</v>
      </c>
      <c r="G98" s="232">
        <v>0</v>
      </c>
      <c r="H98" s="232">
        <v>0</v>
      </c>
      <c r="I98" s="232">
        <v>0</v>
      </c>
      <c r="J98" s="232">
        <v>0</v>
      </c>
      <c r="K98" s="232">
        <v>1.186607977889083E-2</v>
      </c>
      <c r="L98" s="232">
        <v>1.9061585520066229E-2</v>
      </c>
      <c r="M98" s="232">
        <v>1.3380617210723519E-2</v>
      </c>
      <c r="N98" s="232">
        <v>7.5605666514813458E-3</v>
      </c>
      <c r="O98" s="232">
        <v>1.0994214041021549E-2</v>
      </c>
      <c r="P98" s="232">
        <v>8.3450794795116578E-3</v>
      </c>
      <c r="Q98" s="232">
        <v>2.273817789215998E-2</v>
      </c>
      <c r="R98" s="232">
        <v>2.7739477937255619E-2</v>
      </c>
      <c r="S98" s="232">
        <v>2.608536146525537E-2</v>
      </c>
      <c r="T98" s="232">
        <v>4.0964216550395671E-2</v>
      </c>
      <c r="U98" s="232">
        <v>4.3665399396942563E-2</v>
      </c>
      <c r="V98" s="232">
        <v>3.4449973415121148E-2</v>
      </c>
      <c r="W98" s="232">
        <v>4.1157221877422948E-2</v>
      </c>
      <c r="DA98" s="73" t="s">
        <v>1080</v>
      </c>
    </row>
    <row r="99" spans="1:105" ht="12" customHeight="1" x14ac:dyDescent="0.25">
      <c r="A99" s="64" t="s">
        <v>160</v>
      </c>
      <c r="B99" s="232">
        <v>6.6113205191958652E-2</v>
      </c>
      <c r="C99" s="232">
        <v>0.3097839246080647</v>
      </c>
      <c r="D99" s="232">
        <v>0.26248317788988401</v>
      </c>
      <c r="E99" s="232">
        <v>0.2107827138892675</v>
      </c>
      <c r="F99" s="232">
        <v>0.26655270297843581</v>
      </c>
      <c r="G99" s="232">
        <v>0.26219374531633483</v>
      </c>
      <c r="H99" s="232">
        <v>0.29613212356597579</v>
      </c>
      <c r="I99" s="232">
        <v>0.2506283268961757</v>
      </c>
      <c r="J99" s="232">
        <v>0.30904369253034109</v>
      </c>
      <c r="K99" s="232">
        <v>0.51225980181028496</v>
      </c>
      <c r="L99" s="232">
        <v>0.49926519265345548</v>
      </c>
      <c r="M99" s="232">
        <v>0.31037934626579328</v>
      </c>
      <c r="N99" s="232">
        <v>0.16209046807697541</v>
      </c>
      <c r="O99" s="232">
        <v>0.21398233119723589</v>
      </c>
      <c r="P99" s="232">
        <v>0.13262906620439499</v>
      </c>
      <c r="Q99" s="232">
        <v>0.16032564019920281</v>
      </c>
      <c r="R99" s="232">
        <v>0.13438984647071159</v>
      </c>
      <c r="S99" s="232">
        <v>0.13493815239489329</v>
      </c>
      <c r="T99" s="232">
        <v>0.2029402883069561</v>
      </c>
      <c r="U99" s="232">
        <v>0.2231963693374473</v>
      </c>
      <c r="V99" s="232">
        <v>0.20771534223870211</v>
      </c>
      <c r="W99" s="232">
        <v>3.683196764121386E-2</v>
      </c>
      <c r="DA99" s="73" t="s">
        <v>1081</v>
      </c>
    </row>
    <row r="100" spans="1:105" ht="12" customHeight="1" x14ac:dyDescent="0.25">
      <c r="A100" s="64" t="s">
        <v>70</v>
      </c>
      <c r="B100" s="232">
        <v>1.133861192311103</v>
      </c>
      <c r="C100" s="232">
        <v>0.59231238107376094</v>
      </c>
      <c r="D100" s="232">
        <v>0.59101492534101674</v>
      </c>
      <c r="E100" s="232">
        <v>0.41439411305113411</v>
      </c>
      <c r="F100" s="232">
        <v>0.57684673407210885</v>
      </c>
      <c r="G100" s="232">
        <v>0.3103522813653376</v>
      </c>
      <c r="H100" s="232">
        <v>0.31847988034270552</v>
      </c>
      <c r="I100" s="232">
        <v>0.2735858406415243</v>
      </c>
      <c r="J100" s="232">
        <v>6.2293461544414078E-2</v>
      </c>
      <c r="K100" s="232">
        <v>0.1392950357515749</v>
      </c>
      <c r="L100" s="232">
        <v>8.2877345208381262E-2</v>
      </c>
      <c r="M100" s="232">
        <v>6.981252294745266E-2</v>
      </c>
      <c r="N100" s="232">
        <v>3.0680914774158879E-2</v>
      </c>
      <c r="O100" s="232">
        <v>2.6290521189601779E-2</v>
      </c>
      <c r="P100" s="232">
        <v>2.4188822321446792E-2</v>
      </c>
      <c r="Q100" s="232">
        <v>5.5362581981136597E-2</v>
      </c>
      <c r="R100" s="232">
        <v>4.0201926944922972E-2</v>
      </c>
      <c r="S100" s="232">
        <v>3.0248335063923829E-2</v>
      </c>
      <c r="T100" s="232">
        <v>4.4261855437090707E-2</v>
      </c>
      <c r="U100" s="232">
        <v>3.6554900202729723E-2</v>
      </c>
      <c r="V100" s="232">
        <v>2.5917294091519608E-2</v>
      </c>
      <c r="W100" s="232">
        <v>3.2066963112157162E-2</v>
      </c>
      <c r="DA100" s="73" t="s">
        <v>1082</v>
      </c>
    </row>
    <row r="101" spans="1:105" ht="12" customHeight="1" x14ac:dyDescent="0.25">
      <c r="A101" s="64" t="s">
        <v>34</v>
      </c>
      <c r="B101" s="232">
        <v>8.7517444736464237E-2</v>
      </c>
      <c r="C101" s="232">
        <v>8.9805984718423937E-2</v>
      </c>
      <c r="D101" s="232">
        <v>5.4496214729644957E-2</v>
      </c>
      <c r="E101" s="232">
        <v>4.1619733065892513E-2</v>
      </c>
      <c r="F101" s="232">
        <v>0</v>
      </c>
      <c r="G101" s="232">
        <v>7.5549012366851907E-3</v>
      </c>
      <c r="H101" s="232">
        <v>7.9176888181350293E-3</v>
      </c>
      <c r="I101" s="232">
        <v>0</v>
      </c>
      <c r="J101" s="232">
        <v>0</v>
      </c>
      <c r="K101" s="232">
        <v>2.2385210991642319E-2</v>
      </c>
      <c r="L101" s="232">
        <v>0</v>
      </c>
      <c r="M101" s="232">
        <v>7.6666165818377006E-3</v>
      </c>
      <c r="N101" s="232">
        <v>4.2646355789706051E-3</v>
      </c>
      <c r="O101" s="232">
        <v>4.6769482527933689E-3</v>
      </c>
      <c r="P101" s="232">
        <v>0</v>
      </c>
      <c r="Q101" s="232">
        <v>0</v>
      </c>
      <c r="R101" s="232">
        <v>0</v>
      </c>
      <c r="S101" s="232">
        <v>1.405720805241651E-3</v>
      </c>
      <c r="T101" s="232">
        <v>2.9288534511670429E-3</v>
      </c>
      <c r="U101" s="232">
        <v>2.8911854819626691E-3</v>
      </c>
      <c r="V101" s="232">
        <v>9.6802066442656541E-4</v>
      </c>
      <c r="W101" s="232">
        <v>8.3267420812588083E-4</v>
      </c>
      <c r="DA101" s="73" t="s">
        <v>1083</v>
      </c>
    </row>
    <row r="102" spans="1:105" ht="12" customHeight="1" x14ac:dyDescent="0.25">
      <c r="A102" s="64" t="s">
        <v>162</v>
      </c>
      <c r="B102" s="232">
        <v>0.48755102477875251</v>
      </c>
      <c r="C102" s="232">
        <v>0.44439348381404148</v>
      </c>
      <c r="D102" s="232">
        <v>0.35439597809033119</v>
      </c>
      <c r="E102" s="232">
        <v>0.25970059962624448</v>
      </c>
      <c r="F102" s="232">
        <v>0.4400448164969003</v>
      </c>
      <c r="G102" s="232">
        <v>0.48494415049045819</v>
      </c>
      <c r="H102" s="232">
        <v>0.57203648554085096</v>
      </c>
      <c r="I102" s="232">
        <v>0.5122749102130193</v>
      </c>
      <c r="J102" s="232">
        <v>0.57072420278691105</v>
      </c>
      <c r="K102" s="232">
        <v>0.92228487680472726</v>
      </c>
      <c r="L102" s="232">
        <v>1.19168931428701</v>
      </c>
      <c r="M102" s="232">
        <v>1.0370976800635821</v>
      </c>
      <c r="N102" s="232">
        <v>0.58353027978942196</v>
      </c>
      <c r="O102" s="232">
        <v>0.6908532313973379</v>
      </c>
      <c r="P102" s="232">
        <v>0.69236740577264233</v>
      </c>
      <c r="Q102" s="232">
        <v>1.1842131300054659</v>
      </c>
      <c r="R102" s="232">
        <v>0.95890507166563466</v>
      </c>
      <c r="S102" s="232">
        <v>0.88637116732238508</v>
      </c>
      <c r="T102" s="232">
        <v>1.5728453304701511</v>
      </c>
      <c r="U102" s="232">
        <v>1.477510934446802</v>
      </c>
      <c r="V102" s="232">
        <v>1.682751932170762</v>
      </c>
      <c r="W102" s="232">
        <v>1.798276170145406</v>
      </c>
      <c r="DA102" s="73" t="s">
        <v>1084</v>
      </c>
    </row>
    <row r="103" spans="1:105" ht="12" customHeight="1" x14ac:dyDescent="0.25">
      <c r="A103" s="64" t="s">
        <v>36</v>
      </c>
      <c r="B103" s="232">
        <v>1.0976255046574771E-2</v>
      </c>
      <c r="C103" s="232">
        <v>2.7016691592757189E-2</v>
      </c>
      <c r="D103" s="232">
        <v>4.8479756369572899E-2</v>
      </c>
      <c r="E103" s="232">
        <v>0.11172786282036561</v>
      </c>
      <c r="F103" s="232">
        <v>0.11624602231668631</v>
      </c>
      <c r="G103" s="232">
        <v>0.11546273210005829</v>
      </c>
      <c r="H103" s="232">
        <v>0.1077718904232582</v>
      </c>
      <c r="I103" s="232">
        <v>0.121658441720711</v>
      </c>
      <c r="J103" s="232">
        <v>0.11998072392439139</v>
      </c>
      <c r="K103" s="232">
        <v>0.1202085830251193</v>
      </c>
      <c r="L103" s="232">
        <v>0.15801647462970231</v>
      </c>
      <c r="M103" s="232">
        <v>0.1048793148395397</v>
      </c>
      <c r="N103" s="232">
        <v>5.6378482353991378E-2</v>
      </c>
      <c r="O103" s="232">
        <v>6.6412665189665807E-2</v>
      </c>
      <c r="P103" s="232">
        <v>6.7317447955279663E-2</v>
      </c>
      <c r="Q103" s="232">
        <v>0.10460513860850271</v>
      </c>
      <c r="R103" s="232">
        <v>0.1023695857697719</v>
      </c>
      <c r="S103" s="232">
        <v>9.4847776640719875E-2</v>
      </c>
      <c r="T103" s="232">
        <v>0.14552168710816041</v>
      </c>
      <c r="U103" s="232">
        <v>0.14200656886771759</v>
      </c>
      <c r="V103" s="232">
        <v>6.2667667162836088E-2</v>
      </c>
      <c r="W103" s="232">
        <v>0.12050914846324449</v>
      </c>
      <c r="DA103" s="73" t="s">
        <v>1085</v>
      </c>
    </row>
    <row r="104" spans="1:105" ht="12" customHeight="1" x14ac:dyDescent="0.25">
      <c r="A104" s="64" t="s">
        <v>73</v>
      </c>
      <c r="B104" s="232">
        <v>0.11012241697358199</v>
      </c>
      <c r="C104" s="232">
        <v>0.1054733556730157</v>
      </c>
      <c r="D104" s="232">
        <v>9.5183472088183008E-2</v>
      </c>
      <c r="E104" s="232">
        <v>0.17738454470692541</v>
      </c>
      <c r="F104" s="232">
        <v>0.21660005955074171</v>
      </c>
      <c r="G104" s="232">
        <v>0.13587118116478891</v>
      </c>
      <c r="H104" s="232">
        <v>0.13215457160592539</v>
      </c>
      <c r="I104" s="232">
        <v>0.15311322350623</v>
      </c>
      <c r="J104" s="232">
        <v>9.3336751443993282E-2</v>
      </c>
      <c r="K104" s="232">
        <v>0.15968087327090211</v>
      </c>
      <c r="L104" s="232">
        <v>0.20857267813389679</v>
      </c>
      <c r="M104" s="232">
        <v>0.1337395263002096</v>
      </c>
      <c r="N104" s="232">
        <v>6.7476087643011856E-2</v>
      </c>
      <c r="O104" s="232">
        <v>0.1186904702918094</v>
      </c>
      <c r="P104" s="232">
        <v>0.1236188696853307</v>
      </c>
      <c r="Q104" s="232">
        <v>0.17174201469758699</v>
      </c>
      <c r="R104" s="232">
        <v>0.13532765891362539</v>
      </c>
      <c r="S104" s="232">
        <v>0.24256304607732401</v>
      </c>
      <c r="T104" s="232">
        <v>0.2106217617155895</v>
      </c>
      <c r="U104" s="232">
        <v>0.1866912508258321</v>
      </c>
      <c r="V104" s="232">
        <v>0.16677613161406249</v>
      </c>
      <c r="W104" s="232">
        <v>0.16163287888990491</v>
      </c>
      <c r="DA104" s="73" t="s">
        <v>1086</v>
      </c>
    </row>
    <row r="105" spans="1:105" ht="12" customHeight="1" x14ac:dyDescent="0.25">
      <c r="A105" s="64" t="s">
        <v>79</v>
      </c>
      <c r="B105" s="232">
        <v>5.7657380829135194</v>
      </c>
      <c r="C105" s="232">
        <v>4.7007230871620376</v>
      </c>
      <c r="D105" s="232">
        <v>4.6038237388962138</v>
      </c>
      <c r="E105" s="232">
        <v>7.6779089655885286</v>
      </c>
      <c r="F105" s="232">
        <v>3.8416775482457668</v>
      </c>
      <c r="G105" s="232">
        <v>4.274781235607831</v>
      </c>
      <c r="H105" s="232">
        <v>4.2941348136093822</v>
      </c>
      <c r="I105" s="232">
        <v>3.9212150083818682</v>
      </c>
      <c r="J105" s="232">
        <v>1.1246243800030611</v>
      </c>
      <c r="K105" s="232">
        <v>1.728138288554788</v>
      </c>
      <c r="L105" s="232">
        <v>1.3642865834020541</v>
      </c>
      <c r="M105" s="232">
        <v>0.86360203822048498</v>
      </c>
      <c r="N105" s="232">
        <v>0.45849574748697808</v>
      </c>
      <c r="O105" s="232">
        <v>0.35991698480680501</v>
      </c>
      <c r="P105" s="232">
        <v>0.35437369251062412</v>
      </c>
      <c r="Q105" s="232">
        <v>0.65392913708958456</v>
      </c>
      <c r="R105" s="232">
        <v>0.73693768069203192</v>
      </c>
      <c r="S105" s="232">
        <v>0.81917393069977751</v>
      </c>
      <c r="T105" s="232">
        <v>2.4268445490782371</v>
      </c>
      <c r="U105" s="232">
        <v>3.3817914515641041</v>
      </c>
      <c r="V105" s="232">
        <v>3.574395604136118</v>
      </c>
      <c r="W105" s="232">
        <v>3.5276317565698219</v>
      </c>
      <c r="DA105" s="73" t="s">
        <v>1087</v>
      </c>
    </row>
    <row r="106" spans="1:105" ht="12" customHeight="1" x14ac:dyDescent="0.25">
      <c r="A106" s="60" t="s">
        <v>1038</v>
      </c>
      <c r="B106" s="265">
        <v>8.7277172661773683</v>
      </c>
      <c r="C106" s="265">
        <v>8.8357074897975973</v>
      </c>
      <c r="D106" s="265">
        <v>8.7293292112917875</v>
      </c>
      <c r="E106" s="265">
        <v>11.26432666567236</v>
      </c>
      <c r="F106" s="265">
        <v>12.787404265505151</v>
      </c>
      <c r="G106" s="265">
        <v>12.02175844859131</v>
      </c>
      <c r="H106" s="265">
        <v>13.51799097519619</v>
      </c>
      <c r="I106" s="265">
        <v>12.886297612867519</v>
      </c>
      <c r="J106" s="265">
        <v>12.138432719952361</v>
      </c>
      <c r="K106" s="265">
        <v>13.85018594331785</v>
      </c>
      <c r="L106" s="265">
        <v>11.083233467229149</v>
      </c>
      <c r="M106" s="265">
        <v>8.5367270165809028</v>
      </c>
      <c r="N106" s="265">
        <v>5.2972422626839153</v>
      </c>
      <c r="O106" s="265">
        <v>5.7335743835049593</v>
      </c>
      <c r="P106" s="265">
        <v>5.7449796690414301</v>
      </c>
      <c r="Q106" s="265">
        <v>10.01681590345512</v>
      </c>
      <c r="R106" s="265">
        <v>10.73919241272479</v>
      </c>
      <c r="S106" s="265">
        <v>9.7120067896151401</v>
      </c>
      <c r="T106" s="265">
        <v>13.95089318968825</v>
      </c>
      <c r="U106" s="265">
        <v>14.781206484979281</v>
      </c>
      <c r="V106" s="265">
        <v>14.39389060529532</v>
      </c>
      <c r="W106" s="265">
        <v>11.13949606439734</v>
      </c>
      <c r="DA106" s="72" t="s">
        <v>1088</v>
      </c>
    </row>
    <row r="107" spans="1:105" ht="12" customHeight="1" x14ac:dyDescent="0.25">
      <c r="A107" s="132" t="s">
        <v>1040</v>
      </c>
      <c r="B107" s="319">
        <v>15.838639158299131</v>
      </c>
      <c r="C107" s="319">
        <v>14.84484728836504</v>
      </c>
      <c r="D107" s="319">
        <v>13.885180607121541</v>
      </c>
      <c r="E107" s="319">
        <v>15.39381485480679</v>
      </c>
      <c r="F107" s="319">
        <v>17.1964667317677</v>
      </c>
      <c r="G107" s="319">
        <v>16.687659989788099</v>
      </c>
      <c r="H107" s="319">
        <v>18.770355363994781</v>
      </c>
      <c r="I107" s="319">
        <v>17.65584533805972</v>
      </c>
      <c r="J107" s="319">
        <v>16.75561564556503</v>
      </c>
      <c r="K107" s="319">
        <v>21.778637732924569</v>
      </c>
      <c r="L107" s="319">
        <v>20.702831477397879</v>
      </c>
      <c r="M107" s="319">
        <v>15.56397087993254</v>
      </c>
      <c r="N107" s="319">
        <v>9.0244443052484478</v>
      </c>
      <c r="O107" s="319">
        <v>10.13151820688649</v>
      </c>
      <c r="P107" s="319">
        <v>9.9987730288105627</v>
      </c>
      <c r="Q107" s="319">
        <v>16.580084242667809</v>
      </c>
      <c r="R107" s="319">
        <v>16.428662166521519</v>
      </c>
      <c r="S107" s="319">
        <v>15.34797303525416</v>
      </c>
      <c r="T107" s="319">
        <v>24.136390915455848</v>
      </c>
      <c r="U107" s="319">
        <v>25.60367654495867</v>
      </c>
      <c r="V107" s="319">
        <v>26.04066328722908</v>
      </c>
      <c r="W107" s="319">
        <v>23.871313287760081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6">
        <v>9.3435842304797116</v>
      </c>
      <c r="C110" s="226">
        <v>17.20041874335039</v>
      </c>
      <c r="D110" s="226">
        <v>30.160601978132611</v>
      </c>
      <c r="E110" s="226">
        <v>34.962264550512913</v>
      </c>
      <c r="F110" s="226">
        <v>33.81402384103847</v>
      </c>
      <c r="G110" s="226">
        <v>38.996825255125358</v>
      </c>
      <c r="H110" s="226">
        <v>39.750935363371148</v>
      </c>
      <c r="I110" s="226">
        <v>62.445605113751682</v>
      </c>
      <c r="J110" s="226">
        <v>64.574286513509065</v>
      </c>
      <c r="K110" s="226">
        <v>68.740600019201509</v>
      </c>
      <c r="L110" s="226">
        <v>67.856272611175314</v>
      </c>
      <c r="M110" s="226">
        <v>58.653864566257369</v>
      </c>
      <c r="N110" s="226">
        <v>61.917365327958883</v>
      </c>
      <c r="O110" s="226">
        <v>63.267150270096963</v>
      </c>
      <c r="P110" s="226">
        <v>70.56964746345659</v>
      </c>
      <c r="Q110" s="226">
        <v>71.974300181522878</v>
      </c>
      <c r="R110" s="226">
        <v>77.906754561956632</v>
      </c>
      <c r="S110" s="226">
        <v>70.961115888028999</v>
      </c>
      <c r="T110" s="226">
        <v>66.626062864239955</v>
      </c>
      <c r="U110" s="226">
        <v>71.558230629597759</v>
      </c>
      <c r="V110" s="226">
        <v>72.224610681188494</v>
      </c>
      <c r="W110" s="226">
        <v>79.984280405677126</v>
      </c>
      <c r="DA110" s="89" t="s">
        <v>1090</v>
      </c>
    </row>
    <row r="111" spans="1:105" ht="12" customHeight="1" x14ac:dyDescent="0.25">
      <c r="A111" s="55" t="s">
        <v>92</v>
      </c>
      <c r="B111" s="262">
        <v>1.673793697140756E-2</v>
      </c>
      <c r="C111" s="262">
        <v>3.3256864037737213E-2</v>
      </c>
      <c r="D111" s="262">
        <v>5.7888292464914913E-2</v>
      </c>
      <c r="E111" s="262">
        <v>7.1551671570257755E-2</v>
      </c>
      <c r="F111" s="262">
        <v>8.5217662319815826E-2</v>
      </c>
      <c r="G111" s="262">
        <v>9.9576181790516249E-2</v>
      </c>
      <c r="H111" s="262">
        <v>0.1046279859379758</v>
      </c>
      <c r="I111" s="262">
        <v>0.1643208859798356</v>
      </c>
      <c r="J111" s="262">
        <v>0.17366195617034141</v>
      </c>
      <c r="K111" s="262">
        <v>0.17240375409907699</v>
      </c>
      <c r="L111" s="262">
        <v>0.15919779670605111</v>
      </c>
      <c r="M111" s="262">
        <v>0.1536996168501864</v>
      </c>
      <c r="N111" s="262">
        <v>0.17237940567888521</v>
      </c>
      <c r="O111" s="262">
        <v>0.1735999830259804</v>
      </c>
      <c r="P111" s="262">
        <v>0.19894323547053239</v>
      </c>
      <c r="Q111" s="262">
        <v>0.2207164403530236</v>
      </c>
      <c r="R111" s="262">
        <v>0.39419482954891538</v>
      </c>
      <c r="S111" s="262">
        <v>0.34970265750603913</v>
      </c>
      <c r="T111" s="262">
        <v>0.35636437545514782</v>
      </c>
      <c r="U111" s="262">
        <v>0.34482047650041292</v>
      </c>
      <c r="V111" s="262">
        <v>0.35461777411627898</v>
      </c>
      <c r="W111" s="262">
        <v>0.35931013104665549</v>
      </c>
      <c r="DA111" s="67" t="s">
        <v>1091</v>
      </c>
    </row>
    <row r="112" spans="1:105" ht="12" customHeight="1" x14ac:dyDescent="0.25">
      <c r="A112" s="202" t="s">
        <v>93</v>
      </c>
      <c r="B112" s="227">
        <v>0.13357081294509601</v>
      </c>
      <c r="C112" s="227">
        <v>0.26539389968508931</v>
      </c>
      <c r="D112" s="227">
        <v>0.46195575343309042</v>
      </c>
      <c r="E112" s="227">
        <v>0.57099121328667179</v>
      </c>
      <c r="F112" s="227">
        <v>0.680047514384998</v>
      </c>
      <c r="G112" s="227">
        <v>0.79463028056852747</v>
      </c>
      <c r="H112" s="227">
        <v>0.83494430421243604</v>
      </c>
      <c r="I112" s="227">
        <v>1.3113010499249911</v>
      </c>
      <c r="J112" s="227">
        <v>1.3858439485662291</v>
      </c>
      <c r="K112" s="227">
        <v>1.375803339989732</v>
      </c>
      <c r="L112" s="227">
        <v>1.2704181621319119</v>
      </c>
      <c r="M112" s="227">
        <v>1.2265420049734319</v>
      </c>
      <c r="N112" s="227">
        <v>1.375609036576803</v>
      </c>
      <c r="O112" s="227">
        <v>1.385349395188044</v>
      </c>
      <c r="P112" s="227">
        <v>1.587591692878267</v>
      </c>
      <c r="Q112" s="227">
        <v>1.7613445682500939</v>
      </c>
      <c r="R112" s="227">
        <v>3.1457236295934261</v>
      </c>
      <c r="S112" s="227">
        <v>2.7906705785745389</v>
      </c>
      <c r="T112" s="227">
        <v>2.843831914024268</v>
      </c>
      <c r="U112" s="227">
        <v>2.7517101686398759</v>
      </c>
      <c r="V112" s="227">
        <v>2.8298938187188409</v>
      </c>
      <c r="W112" s="227">
        <v>2.8673394089901869</v>
      </c>
      <c r="DA112" s="174" t="s">
        <v>1092</v>
      </c>
    </row>
    <row r="113" spans="1:105" ht="12" customHeight="1" x14ac:dyDescent="0.25">
      <c r="A113" s="202" t="s">
        <v>94</v>
      </c>
      <c r="B113" s="227">
        <v>0.1637700408199628</v>
      </c>
      <c r="C113" s="227">
        <v>0.32539720936385852</v>
      </c>
      <c r="D113" s="227">
        <v>0.56640003102961978</v>
      </c>
      <c r="E113" s="227">
        <v>0.70008748353007255</v>
      </c>
      <c r="F113" s="227">
        <v>0.83380048930393458</v>
      </c>
      <c r="G113" s="227">
        <v>0.97428944704393328</v>
      </c>
      <c r="H113" s="227">
        <v>1.023718129494894</v>
      </c>
      <c r="I113" s="227">
        <v>1.6077750950108329</v>
      </c>
      <c r="J113" s="227">
        <v>1.6991715107707039</v>
      </c>
      <c r="K113" s="227">
        <v>1.686860805758329</v>
      </c>
      <c r="L113" s="227">
        <v>1.557648933051613</v>
      </c>
      <c r="M113" s="227">
        <v>1.5038527489120359</v>
      </c>
      <c r="N113" s="227">
        <v>1.686622571991794</v>
      </c>
      <c r="O113" s="227">
        <v>1.698565143068455</v>
      </c>
      <c r="P113" s="227">
        <v>1.9465327088709119</v>
      </c>
      <c r="Q113" s="227">
        <v>2.159569635612733</v>
      </c>
      <c r="R113" s="227">
        <v>3.8569450605844429</v>
      </c>
      <c r="S113" s="227">
        <v>3.421617526248657</v>
      </c>
      <c r="T113" s="227">
        <v>3.4867981887353352</v>
      </c>
      <c r="U113" s="227">
        <v>3.3738484980854082</v>
      </c>
      <c r="V113" s="227">
        <v>3.4697088083026459</v>
      </c>
      <c r="W113" s="227">
        <v>3.515620528925226</v>
      </c>
      <c r="DA113" s="174" t="s">
        <v>1093</v>
      </c>
    </row>
    <row r="114" spans="1:105" ht="12" customHeight="1" x14ac:dyDescent="0.25">
      <c r="A114" s="202" t="s">
        <v>95</v>
      </c>
      <c r="B114" s="227">
        <v>0.30325784399780659</v>
      </c>
      <c r="C114" s="227">
        <v>0.60254766781836266</v>
      </c>
      <c r="D114" s="227">
        <v>1.0488197437720601</v>
      </c>
      <c r="E114" s="227">
        <v>1.296372766363141</v>
      </c>
      <c r="F114" s="227">
        <v>1.5439731067088149</v>
      </c>
      <c r="G114" s="227">
        <v>1.8041206783673409</v>
      </c>
      <c r="H114" s="227">
        <v>1.89564923631775</v>
      </c>
      <c r="I114" s="227">
        <v>2.9771648495975791</v>
      </c>
      <c r="J114" s="227">
        <v>3.1464063045895529</v>
      </c>
      <c r="K114" s="227">
        <v>3.1236102068328822</v>
      </c>
      <c r="L114" s="227">
        <v>2.8843447481460021</v>
      </c>
      <c r="M114" s="227">
        <v>2.7847287577255582</v>
      </c>
      <c r="N114" s="227">
        <v>3.1231690622984791</v>
      </c>
      <c r="O114" s="227">
        <v>3.1452834755230579</v>
      </c>
      <c r="P114" s="227">
        <v>3.6044523748537038</v>
      </c>
      <c r="Q114" s="227">
        <v>3.9989391733681279</v>
      </c>
      <c r="R114" s="227">
        <v>7.1420196125899329</v>
      </c>
      <c r="S114" s="227">
        <v>6.3359107001504382</v>
      </c>
      <c r="T114" s="227">
        <v>6.4566076669283179</v>
      </c>
      <c r="U114" s="227">
        <v>6.247455373290121</v>
      </c>
      <c r="V114" s="227">
        <v>6.4249627541022143</v>
      </c>
      <c r="W114" s="227">
        <v>6.5099788494791389</v>
      </c>
      <c r="DA114" s="174" t="s">
        <v>1094</v>
      </c>
    </row>
    <row r="115" spans="1:105" ht="12" customHeight="1" x14ac:dyDescent="0.25">
      <c r="A115" s="56" t="s">
        <v>96</v>
      </c>
      <c r="B115" s="263">
        <v>0.33622290552544071</v>
      </c>
      <c r="C115" s="263">
        <v>0.6915935157341464</v>
      </c>
      <c r="D115" s="263">
        <v>1.1746606850638519</v>
      </c>
      <c r="E115" s="263">
        <v>1.2687903715554869</v>
      </c>
      <c r="F115" s="263">
        <v>1.397696470356224</v>
      </c>
      <c r="G115" s="263">
        <v>1.6375031122480539</v>
      </c>
      <c r="H115" s="263">
        <v>1.693477648383507</v>
      </c>
      <c r="I115" s="263">
        <v>2.6330820762202491</v>
      </c>
      <c r="J115" s="263">
        <v>2.8617048463947841</v>
      </c>
      <c r="K115" s="263">
        <v>3.090471070801875</v>
      </c>
      <c r="L115" s="263">
        <v>3.1284934071612982</v>
      </c>
      <c r="M115" s="263">
        <v>2.8035984515810251</v>
      </c>
      <c r="N115" s="263">
        <v>2.9820357980751262</v>
      </c>
      <c r="O115" s="263">
        <v>3.0727522088366501</v>
      </c>
      <c r="P115" s="263">
        <v>3.404977234679206</v>
      </c>
      <c r="Q115" s="263">
        <v>3.5317627355885048</v>
      </c>
      <c r="R115" s="263">
        <v>3.2215776757264978</v>
      </c>
      <c r="S115" s="263">
        <v>2.89428015499429</v>
      </c>
      <c r="T115" s="263">
        <v>2.599389613292566</v>
      </c>
      <c r="U115" s="263">
        <v>2.7957198131411132</v>
      </c>
      <c r="V115" s="263">
        <v>2.8548073046739839</v>
      </c>
      <c r="W115" s="263">
        <v>3.1549586216867151</v>
      </c>
      <c r="DA115" s="68" t="s">
        <v>1095</v>
      </c>
    </row>
    <row r="116" spans="1:105" ht="12" customHeight="1" x14ac:dyDescent="0.25">
      <c r="A116" s="37" t="s">
        <v>160</v>
      </c>
      <c r="B116" s="229">
        <v>2.80106285238984E-2</v>
      </c>
      <c r="C116" s="229">
        <v>0.20960084182744049</v>
      </c>
      <c r="D116" s="229">
        <v>0.35777621976946661</v>
      </c>
      <c r="E116" s="229">
        <v>0.3484116361332269</v>
      </c>
      <c r="F116" s="229">
        <v>0.29128781123734282</v>
      </c>
      <c r="G116" s="229">
        <v>0.3243074993206902</v>
      </c>
      <c r="H116" s="229">
        <v>0.3206964954652235</v>
      </c>
      <c r="I116" s="229">
        <v>0.46669968123266731</v>
      </c>
      <c r="J116" s="229">
        <v>0.56493409637867553</v>
      </c>
      <c r="K116" s="229">
        <v>0.72671382957285735</v>
      </c>
      <c r="L116" s="229">
        <v>0.67724010499099208</v>
      </c>
      <c r="M116" s="229">
        <v>0.4465363418050905</v>
      </c>
      <c r="N116" s="229">
        <v>0.41911770829104711</v>
      </c>
      <c r="O116" s="229">
        <v>0.48862191728317822</v>
      </c>
      <c r="P116" s="229">
        <v>0.34980882669139007</v>
      </c>
      <c r="Q116" s="229">
        <v>0.2469627901945369</v>
      </c>
      <c r="R116" s="229">
        <v>0.2151657796154951</v>
      </c>
      <c r="S116" s="229">
        <v>0.21913268216866</v>
      </c>
      <c r="T116" s="229">
        <v>0.18618251399715099</v>
      </c>
      <c r="U116" s="229">
        <v>0.2334851648123713</v>
      </c>
      <c r="V116" s="229">
        <v>0.20365790895427541</v>
      </c>
      <c r="W116" s="229">
        <v>4.5348965678273269E-2</v>
      </c>
      <c r="DA116" s="69" t="s">
        <v>1096</v>
      </c>
    </row>
    <row r="117" spans="1:105" ht="12" customHeight="1" x14ac:dyDescent="0.25">
      <c r="A117" s="37" t="s">
        <v>162</v>
      </c>
      <c r="B117" s="229">
        <v>0.2065640381807517</v>
      </c>
      <c r="C117" s="229">
        <v>0.30067812081565742</v>
      </c>
      <c r="D117" s="229">
        <v>0.48305744528837502</v>
      </c>
      <c r="E117" s="229">
        <v>0.42927007225124741</v>
      </c>
      <c r="F117" s="229">
        <v>0.48087935335658588</v>
      </c>
      <c r="G117" s="229">
        <v>0.5998275228343477</v>
      </c>
      <c r="H117" s="229">
        <v>0.61948732201733825</v>
      </c>
      <c r="I117" s="229">
        <v>0.95391666321480528</v>
      </c>
      <c r="J117" s="229">
        <v>1.043287954343896</v>
      </c>
      <c r="K117" s="229">
        <v>1.30839307010101</v>
      </c>
      <c r="L117" s="229">
        <v>1.616495217772103</v>
      </c>
      <c r="M117" s="229">
        <v>1.492050968344913</v>
      </c>
      <c r="N117" s="229">
        <v>1.5088356304063051</v>
      </c>
      <c r="O117" s="229">
        <v>1.577541606346454</v>
      </c>
      <c r="P117" s="229">
        <v>1.826117281708372</v>
      </c>
      <c r="Q117" s="229">
        <v>1.824141032013231</v>
      </c>
      <c r="R117" s="229">
        <v>1.535261500333315</v>
      </c>
      <c r="S117" s="229">
        <v>1.439421600526311</v>
      </c>
      <c r="T117" s="229">
        <v>1.4429677822901521</v>
      </c>
      <c r="U117" s="229">
        <v>1.545620500304048</v>
      </c>
      <c r="V117" s="229">
        <v>1.649881689532753</v>
      </c>
      <c r="W117" s="229">
        <v>2.2141082744851448</v>
      </c>
      <c r="DA117" s="69" t="s">
        <v>1097</v>
      </c>
    </row>
    <row r="118" spans="1:105" ht="12" customHeight="1" x14ac:dyDescent="0.25">
      <c r="A118" s="37" t="s">
        <v>97</v>
      </c>
      <c r="B118" s="229">
        <v>0</v>
      </c>
      <c r="C118" s="229">
        <v>0</v>
      </c>
      <c r="D118" s="229">
        <v>0</v>
      </c>
      <c r="E118" s="229">
        <v>0</v>
      </c>
      <c r="F118" s="229">
        <v>0</v>
      </c>
      <c r="G118" s="229">
        <v>0</v>
      </c>
      <c r="H118" s="229">
        <v>0</v>
      </c>
      <c r="I118" s="229">
        <v>0</v>
      </c>
      <c r="J118" s="229">
        <v>0</v>
      </c>
      <c r="K118" s="229">
        <v>0</v>
      </c>
      <c r="L118" s="229">
        <v>0</v>
      </c>
      <c r="M118" s="229">
        <v>0</v>
      </c>
      <c r="N118" s="229">
        <v>0</v>
      </c>
      <c r="O118" s="229">
        <v>0</v>
      </c>
      <c r="P118" s="229">
        <v>0</v>
      </c>
      <c r="Q118" s="229">
        <v>0</v>
      </c>
      <c r="R118" s="229">
        <v>0</v>
      </c>
      <c r="S118" s="229">
        <v>0</v>
      </c>
      <c r="T118" s="229">
        <v>0</v>
      </c>
      <c r="U118" s="229">
        <v>0</v>
      </c>
      <c r="V118" s="229">
        <v>0</v>
      </c>
      <c r="W118" s="229">
        <v>0</v>
      </c>
      <c r="DA118" s="69" t="s">
        <v>1098</v>
      </c>
    </row>
    <row r="119" spans="1:105" ht="12" customHeight="1" x14ac:dyDescent="0.25">
      <c r="A119" s="37" t="s">
        <v>78</v>
      </c>
      <c r="B119" s="229">
        <v>0</v>
      </c>
      <c r="C119" s="229">
        <v>0</v>
      </c>
      <c r="D119" s="229">
        <v>0</v>
      </c>
      <c r="E119" s="229">
        <v>0</v>
      </c>
      <c r="F119" s="229">
        <v>0</v>
      </c>
      <c r="G119" s="229">
        <v>0</v>
      </c>
      <c r="H119" s="229">
        <v>0</v>
      </c>
      <c r="I119" s="229">
        <v>0</v>
      </c>
      <c r="J119" s="229">
        <v>0</v>
      </c>
      <c r="K119" s="229">
        <v>0</v>
      </c>
      <c r="L119" s="229">
        <v>0</v>
      </c>
      <c r="M119" s="229">
        <v>0</v>
      </c>
      <c r="N119" s="229">
        <v>0</v>
      </c>
      <c r="O119" s="229">
        <v>0</v>
      </c>
      <c r="P119" s="229">
        <v>0</v>
      </c>
      <c r="Q119" s="229">
        <v>0</v>
      </c>
      <c r="R119" s="229">
        <v>0</v>
      </c>
      <c r="S119" s="229">
        <v>0</v>
      </c>
      <c r="T119" s="229">
        <v>0</v>
      </c>
      <c r="U119" s="229">
        <v>0</v>
      </c>
      <c r="V119" s="229">
        <v>0</v>
      </c>
      <c r="W119" s="229">
        <v>0</v>
      </c>
      <c r="DA119" s="69" t="s">
        <v>1099</v>
      </c>
    </row>
    <row r="120" spans="1:105" ht="12" customHeight="1" x14ac:dyDescent="0.25">
      <c r="A120" s="37" t="s">
        <v>38</v>
      </c>
      <c r="B120" s="229">
        <v>0.1016482388207906</v>
      </c>
      <c r="C120" s="229">
        <v>0.18131455309104849</v>
      </c>
      <c r="D120" s="229">
        <v>0.33382702000601061</v>
      </c>
      <c r="E120" s="229">
        <v>0.49110866317101293</v>
      </c>
      <c r="F120" s="229">
        <v>0.62552930576229548</v>
      </c>
      <c r="G120" s="229">
        <v>0.71336809009301594</v>
      </c>
      <c r="H120" s="229">
        <v>0.75329383090094582</v>
      </c>
      <c r="I120" s="229">
        <v>1.2124657317727761</v>
      </c>
      <c r="J120" s="229">
        <v>1.2534827956722121</v>
      </c>
      <c r="K120" s="229">
        <v>1.055364171128008</v>
      </c>
      <c r="L120" s="229">
        <v>0.83475808439820287</v>
      </c>
      <c r="M120" s="229">
        <v>0.86501114143102176</v>
      </c>
      <c r="N120" s="229">
        <v>1.054082459377774</v>
      </c>
      <c r="O120" s="229">
        <v>1.0065886852070181</v>
      </c>
      <c r="P120" s="229">
        <v>1.229051126279445</v>
      </c>
      <c r="Q120" s="229">
        <v>1.4606589133807371</v>
      </c>
      <c r="R120" s="229">
        <v>1.4711503957776879</v>
      </c>
      <c r="S120" s="229">
        <v>1.2357258722993201</v>
      </c>
      <c r="T120" s="229">
        <v>0.970239317005263</v>
      </c>
      <c r="U120" s="229">
        <v>1.016614148024694</v>
      </c>
      <c r="V120" s="229">
        <v>1.001267706186955</v>
      </c>
      <c r="W120" s="229">
        <v>0.8955013815232975</v>
      </c>
      <c r="DA120" s="69" t="s">
        <v>1100</v>
      </c>
    </row>
    <row r="121" spans="1:105" ht="12" customHeight="1" x14ac:dyDescent="0.25">
      <c r="A121" s="57" t="s">
        <v>1053</v>
      </c>
      <c r="B121" s="264">
        <f t="shared" ref="B121:W121" si="4">B122+B133</f>
        <v>4.678969946537368</v>
      </c>
      <c r="C121" s="264">
        <f t="shared" si="4"/>
        <v>8.4398008084143896</v>
      </c>
      <c r="D121" s="264">
        <f t="shared" si="4"/>
        <v>14.943712191917228</v>
      </c>
      <c r="E121" s="264">
        <f t="shared" si="4"/>
        <v>18.278924540449896</v>
      </c>
      <c r="F121" s="264">
        <f t="shared" si="4"/>
        <v>16.096297496531232</v>
      </c>
      <c r="G121" s="264">
        <f t="shared" si="4"/>
        <v>18.467753380529963</v>
      </c>
      <c r="H121" s="264">
        <f t="shared" si="4"/>
        <v>18.701693248965523</v>
      </c>
      <c r="I121" s="264">
        <f t="shared" si="4"/>
        <v>29.485252896915714</v>
      </c>
      <c r="J121" s="264">
        <f t="shared" si="4"/>
        <v>28.726195723856367</v>
      </c>
      <c r="K121" s="264">
        <f t="shared" si="4"/>
        <v>31.076989891504439</v>
      </c>
      <c r="L121" s="264">
        <f t="shared" si="4"/>
        <v>30.509989334655749</v>
      </c>
      <c r="M121" s="264">
        <f t="shared" si="4"/>
        <v>25.359361094208943</v>
      </c>
      <c r="N121" s="264">
        <f t="shared" si="4"/>
        <v>26.261759961507131</v>
      </c>
      <c r="O121" s="264">
        <f t="shared" si="4"/>
        <v>26.925863938412107</v>
      </c>
      <c r="P121" s="264">
        <f t="shared" si="4"/>
        <v>29.78197680502478</v>
      </c>
      <c r="Q121" s="264">
        <f t="shared" si="4"/>
        <v>29.57189136631672</v>
      </c>
      <c r="R121" s="264">
        <f t="shared" si="4"/>
        <v>28.128344790084881</v>
      </c>
      <c r="S121" s="264">
        <f t="shared" si="4"/>
        <v>26.158228556925536</v>
      </c>
      <c r="T121" s="264">
        <f t="shared" si="4"/>
        <v>23.973401797468537</v>
      </c>
      <c r="U121" s="264">
        <f t="shared" si="4"/>
        <v>27.343133990120187</v>
      </c>
      <c r="V121" s="264">
        <f t="shared" si="4"/>
        <v>27.422889825296497</v>
      </c>
      <c r="W121" s="264">
        <f t="shared" si="4"/>
        <v>31.509948691562979</v>
      </c>
      <c r="DA121" s="70"/>
    </row>
    <row r="122" spans="1:105" ht="12" customHeight="1" x14ac:dyDescent="0.25">
      <c r="A122" s="60" t="s">
        <v>1054</v>
      </c>
      <c r="B122" s="265">
        <v>4.6767480128107932</v>
      </c>
      <c r="C122" s="265">
        <v>8.4353860141675376</v>
      </c>
      <c r="D122" s="265">
        <v>14.9360276158777</v>
      </c>
      <c r="E122" s="265">
        <v>18.269426173206291</v>
      </c>
      <c r="F122" s="265">
        <v>16.084984991392059</v>
      </c>
      <c r="G122" s="265">
        <v>18.454534805441419</v>
      </c>
      <c r="H122" s="265">
        <v>18.687804055148131</v>
      </c>
      <c r="I122" s="265">
        <v>29.463439568357789</v>
      </c>
      <c r="J122" s="265">
        <v>28.703142383525542</v>
      </c>
      <c r="K122" s="265">
        <v>31.054103575438418</v>
      </c>
      <c r="L122" s="265">
        <v>30.488856087810468</v>
      </c>
      <c r="M122" s="265">
        <v>25.338957721736911</v>
      </c>
      <c r="N122" s="265">
        <v>26.238876877654022</v>
      </c>
      <c r="O122" s="265">
        <v>26.902818824914721</v>
      </c>
      <c r="P122" s="265">
        <v>29.75556741626194</v>
      </c>
      <c r="Q122" s="265">
        <v>29.54279740739474</v>
      </c>
      <c r="R122" s="265">
        <v>28.10136385312661</v>
      </c>
      <c r="S122" s="265">
        <v>26.134662665228369</v>
      </c>
      <c r="T122" s="265">
        <v>23.953217292751329</v>
      </c>
      <c r="U122" s="265">
        <v>27.321772175068642</v>
      </c>
      <c r="V122" s="265">
        <v>27.40110726099493</v>
      </c>
      <c r="W122" s="265">
        <v>31.48787789702023</v>
      </c>
      <c r="DA122" s="72" t="s">
        <v>1101</v>
      </c>
    </row>
    <row r="123" spans="1:105" ht="12" customHeight="1" x14ac:dyDescent="0.25">
      <c r="A123" s="64" t="s">
        <v>30</v>
      </c>
      <c r="B123" s="232">
        <v>1.23899022352793</v>
      </c>
      <c r="C123" s="232">
        <v>2.4444681100733741</v>
      </c>
      <c r="D123" s="232">
        <v>4.1179666783812747</v>
      </c>
      <c r="E123" s="232">
        <v>2.1716299629556661</v>
      </c>
      <c r="F123" s="232">
        <v>3.029478055637596</v>
      </c>
      <c r="G123" s="232">
        <v>3.724724517322048</v>
      </c>
      <c r="H123" s="232">
        <v>3.5453469460370051</v>
      </c>
      <c r="I123" s="232">
        <v>5.5613754370610859</v>
      </c>
      <c r="J123" s="232">
        <v>12.27903703416828</v>
      </c>
      <c r="K123" s="232">
        <v>11.971954289649711</v>
      </c>
      <c r="L123" s="232">
        <v>13.97471675060501</v>
      </c>
      <c r="M123" s="232">
        <v>12.82564746991013</v>
      </c>
      <c r="N123" s="232">
        <v>14.273182700570731</v>
      </c>
      <c r="O123" s="232">
        <v>14.074438477726741</v>
      </c>
      <c r="P123" s="232">
        <v>16.273891532202931</v>
      </c>
      <c r="Q123" s="232">
        <v>16.351264867477251</v>
      </c>
      <c r="R123" s="232">
        <v>16.2238492957745</v>
      </c>
      <c r="S123" s="232">
        <v>13.90619187216301</v>
      </c>
      <c r="T123" s="232">
        <v>11.701123172306289</v>
      </c>
      <c r="U123" s="232">
        <v>11.22215422085991</v>
      </c>
      <c r="V123" s="232">
        <v>10.184270674086109</v>
      </c>
      <c r="W123" s="232">
        <v>11.44382075207206</v>
      </c>
      <c r="DA123" s="73" t="s">
        <v>1102</v>
      </c>
    </row>
    <row r="124" spans="1:105" ht="12" customHeight="1" x14ac:dyDescent="0.25">
      <c r="A124" s="64" t="s">
        <v>32</v>
      </c>
      <c r="B124" s="232">
        <v>1.222778477119006</v>
      </c>
      <c r="C124" s="232">
        <v>2.14863471283314</v>
      </c>
      <c r="D124" s="232">
        <v>3.9638874079063089</v>
      </c>
      <c r="E124" s="232">
        <v>4.7894934871456654</v>
      </c>
      <c r="F124" s="232">
        <v>5.6565303171681132</v>
      </c>
      <c r="G124" s="232">
        <v>5.6031423092947046</v>
      </c>
      <c r="H124" s="232">
        <v>6.4071890461718413</v>
      </c>
      <c r="I124" s="232">
        <v>10.58029929827312</v>
      </c>
      <c r="J124" s="232">
        <v>9.9596782168364477</v>
      </c>
      <c r="K124" s="232">
        <v>11.25129797576939</v>
      </c>
      <c r="L124" s="232">
        <v>9.1016335693948225</v>
      </c>
      <c r="M124" s="232">
        <v>5.6500302347278497</v>
      </c>
      <c r="N124" s="232">
        <v>4.8044743462733353</v>
      </c>
      <c r="O124" s="232">
        <v>5.8357415719800256</v>
      </c>
      <c r="P124" s="232">
        <v>5.8461138012899543</v>
      </c>
      <c r="Q124" s="232">
        <v>4.6832169228289082</v>
      </c>
      <c r="R124" s="232">
        <v>4.6489675226393503</v>
      </c>
      <c r="S124" s="232">
        <v>5.1546415800106171</v>
      </c>
      <c r="T124" s="232">
        <v>4.2439316829541998</v>
      </c>
      <c r="U124" s="232">
        <v>6.6531395020881057</v>
      </c>
      <c r="V124" s="232">
        <v>7.2954620087783493</v>
      </c>
      <c r="W124" s="232">
        <v>9.1477781043766537</v>
      </c>
      <c r="DA124" s="73" t="s">
        <v>1103</v>
      </c>
    </row>
    <row r="125" spans="1:105" ht="12" customHeight="1" x14ac:dyDescent="0.25">
      <c r="A125" s="64" t="s">
        <v>33</v>
      </c>
      <c r="B125" s="232">
        <v>0</v>
      </c>
      <c r="C125" s="232">
        <v>0</v>
      </c>
      <c r="D125" s="232">
        <v>0</v>
      </c>
      <c r="E125" s="232">
        <v>0</v>
      </c>
      <c r="F125" s="232">
        <v>0</v>
      </c>
      <c r="G125" s="232">
        <v>0</v>
      </c>
      <c r="H125" s="232">
        <v>0</v>
      </c>
      <c r="I125" s="232">
        <v>0</v>
      </c>
      <c r="J125" s="232">
        <v>0</v>
      </c>
      <c r="K125" s="232">
        <v>2.5696475366477171E-2</v>
      </c>
      <c r="L125" s="232">
        <v>4.0097437045613978E-2</v>
      </c>
      <c r="M125" s="232">
        <v>3.6147545114557131E-2</v>
      </c>
      <c r="N125" s="232">
        <v>3.9506589773140928E-2</v>
      </c>
      <c r="O125" s="232">
        <v>5.1533498093966963E-2</v>
      </c>
      <c r="P125" s="232">
        <v>4.5421683878946413E-2</v>
      </c>
      <c r="Q125" s="232">
        <v>8.2222913535877865E-2</v>
      </c>
      <c r="R125" s="232">
        <v>9.3880247294215444E-2</v>
      </c>
      <c r="S125" s="232">
        <v>8.2537407295353471E-2</v>
      </c>
      <c r="T125" s="232">
        <v>7.0594608306719861E-2</v>
      </c>
      <c r="U125" s="232">
        <v>7.5074831988431387E-2</v>
      </c>
      <c r="V125" s="232">
        <v>5.938366085089606E-2</v>
      </c>
      <c r="W125" s="232">
        <v>7.8416746758734807E-2</v>
      </c>
      <c r="DA125" s="73" t="s">
        <v>1104</v>
      </c>
    </row>
    <row r="126" spans="1:105" ht="12" customHeight="1" x14ac:dyDescent="0.25">
      <c r="A126" s="64" t="s">
        <v>160</v>
      </c>
      <c r="B126" s="232">
        <v>1.9112722854777161E-2</v>
      </c>
      <c r="C126" s="232">
        <v>0.1898518023961526</v>
      </c>
      <c r="D126" s="232">
        <v>0.29935806856000058</v>
      </c>
      <c r="E126" s="232">
        <v>0.26801481648465808</v>
      </c>
      <c r="F126" s="232">
        <v>0.36134643130873112</v>
      </c>
      <c r="G126" s="232">
        <v>0.42798903310810582</v>
      </c>
      <c r="H126" s="232">
        <v>0.45155554314015939</v>
      </c>
      <c r="I126" s="232">
        <v>0.63809404764800037</v>
      </c>
      <c r="J126" s="232">
        <v>0.87622263881411377</v>
      </c>
      <c r="K126" s="232">
        <v>1.1093193054264869</v>
      </c>
      <c r="L126" s="232">
        <v>1.050240789802815</v>
      </c>
      <c r="M126" s="232">
        <v>0.83848534376859696</v>
      </c>
      <c r="N126" s="232">
        <v>0.84697905906282756</v>
      </c>
      <c r="O126" s="232">
        <v>1.00300558236819</v>
      </c>
      <c r="P126" s="232">
        <v>0.72189073011062777</v>
      </c>
      <c r="Q126" s="232">
        <v>0.57974923558974178</v>
      </c>
      <c r="R126" s="232">
        <v>0.45482298005173871</v>
      </c>
      <c r="S126" s="232">
        <v>0.42696150707876529</v>
      </c>
      <c r="T126" s="232">
        <v>0.34973182375055067</v>
      </c>
      <c r="U126" s="232">
        <v>0.38374617339719108</v>
      </c>
      <c r="V126" s="232">
        <v>0.3580524515475163</v>
      </c>
      <c r="W126" s="232">
        <v>7.0175851221176477E-2</v>
      </c>
      <c r="DA126" s="73" t="s">
        <v>1105</v>
      </c>
    </row>
    <row r="127" spans="1:105" ht="12" customHeight="1" x14ac:dyDescent="0.25">
      <c r="A127" s="64" t="s">
        <v>70</v>
      </c>
      <c r="B127" s="232">
        <v>0.32778889877608253</v>
      </c>
      <c r="C127" s="232">
        <v>0.36300002742454379</v>
      </c>
      <c r="D127" s="232">
        <v>0.67404352523666355</v>
      </c>
      <c r="E127" s="232">
        <v>0.52691114993456512</v>
      </c>
      <c r="F127" s="232">
        <v>0.78198985206282501</v>
      </c>
      <c r="G127" s="232">
        <v>0.50660008179901628</v>
      </c>
      <c r="H127" s="232">
        <v>0.48563240494009879</v>
      </c>
      <c r="I127" s="232">
        <v>0.69654335803170886</v>
      </c>
      <c r="J127" s="232">
        <v>0.17661884896729679</v>
      </c>
      <c r="K127" s="232">
        <v>0.30164902997116722</v>
      </c>
      <c r="L127" s="232">
        <v>0.17433854746775229</v>
      </c>
      <c r="M127" s="232">
        <v>0.18859752753271139</v>
      </c>
      <c r="N127" s="232">
        <v>0.16031844830174291</v>
      </c>
      <c r="O127" s="232">
        <v>0.12323232188845511</v>
      </c>
      <c r="P127" s="232">
        <v>0.13165806791729359</v>
      </c>
      <c r="Q127" s="232">
        <v>0.20019514373345981</v>
      </c>
      <c r="R127" s="232">
        <v>0.13605760179878659</v>
      </c>
      <c r="S127" s="232">
        <v>9.5709586179313536E-2</v>
      </c>
      <c r="T127" s="232">
        <v>7.62775078016205E-2</v>
      </c>
      <c r="U127" s="232">
        <v>6.2849602407758318E-2</v>
      </c>
      <c r="V127" s="232">
        <v>4.4675326275525958E-2</v>
      </c>
      <c r="W127" s="232">
        <v>6.1097100605498132E-2</v>
      </c>
      <c r="DA127" s="73" t="s">
        <v>1106</v>
      </c>
    </row>
    <row r="128" spans="1:105" ht="12" customHeight="1" x14ac:dyDescent="0.25">
      <c r="A128" s="64" t="s">
        <v>34</v>
      </c>
      <c r="B128" s="232">
        <v>2.530049271321317E-2</v>
      </c>
      <c r="C128" s="232">
        <v>5.5037807679418439E-2</v>
      </c>
      <c r="D128" s="232">
        <v>6.2152103294564297E-2</v>
      </c>
      <c r="E128" s="232">
        <v>5.2920398043910029E-2</v>
      </c>
      <c r="F128" s="232">
        <v>0</v>
      </c>
      <c r="G128" s="232">
        <v>1.233215869285912E-2</v>
      </c>
      <c r="H128" s="232">
        <v>1.207324700756819E-2</v>
      </c>
      <c r="I128" s="232">
        <v>0</v>
      </c>
      <c r="J128" s="232">
        <v>0</v>
      </c>
      <c r="K128" s="232">
        <v>4.8476079171776737E-2</v>
      </c>
      <c r="L128" s="232">
        <v>0</v>
      </c>
      <c r="M128" s="232">
        <v>2.0711254526128479E-2</v>
      </c>
      <c r="N128" s="232">
        <v>2.2284203832436619E-2</v>
      </c>
      <c r="O128" s="232">
        <v>2.1922395086326169E-2</v>
      </c>
      <c r="P128" s="232">
        <v>0</v>
      </c>
      <c r="Q128" s="232">
        <v>0</v>
      </c>
      <c r="R128" s="232">
        <v>0</v>
      </c>
      <c r="S128" s="232">
        <v>4.4478797351657296E-3</v>
      </c>
      <c r="T128" s="232">
        <v>5.0473627859709443E-3</v>
      </c>
      <c r="U128" s="232">
        <v>4.9708755056283192E-3</v>
      </c>
      <c r="V128" s="232">
        <v>1.668640208811728E-3</v>
      </c>
      <c r="W128" s="232">
        <v>1.586491982029417E-3</v>
      </c>
      <c r="DA128" s="73" t="s">
        <v>1107</v>
      </c>
    </row>
    <row r="129" spans="1:105" ht="12" customHeight="1" x14ac:dyDescent="0.25">
      <c r="A129" s="64" t="s">
        <v>162</v>
      </c>
      <c r="B129" s="232">
        <v>0.1409465414224432</v>
      </c>
      <c r="C129" s="232">
        <v>0.27234758544021898</v>
      </c>
      <c r="D129" s="232">
        <v>0.40418321798534779</v>
      </c>
      <c r="E129" s="232">
        <v>0.33021497477420808</v>
      </c>
      <c r="F129" s="232">
        <v>0.59653727867064332</v>
      </c>
      <c r="G129" s="232">
        <v>0.79159317026969722</v>
      </c>
      <c r="H129" s="232">
        <v>0.8722668882183543</v>
      </c>
      <c r="I129" s="232">
        <v>1.304240326759845</v>
      </c>
      <c r="J129" s="232">
        <v>1.618157817448197</v>
      </c>
      <c r="K129" s="232">
        <v>1.997245177792188</v>
      </c>
      <c r="L129" s="232">
        <v>2.5068054914556912</v>
      </c>
      <c r="M129" s="232">
        <v>2.8017044795405051</v>
      </c>
      <c r="N129" s="232">
        <v>3.049148621595712</v>
      </c>
      <c r="O129" s="232">
        <v>3.23825637290554</v>
      </c>
      <c r="P129" s="232">
        <v>3.768507359372868</v>
      </c>
      <c r="Q129" s="232">
        <v>4.282201250174194</v>
      </c>
      <c r="R129" s="232">
        <v>3.2452753964321168</v>
      </c>
      <c r="S129" s="232">
        <v>2.8045913087917191</v>
      </c>
      <c r="T129" s="232">
        <v>2.7105217524420411</v>
      </c>
      <c r="U129" s="232">
        <v>2.540315368612676</v>
      </c>
      <c r="V129" s="232">
        <v>2.900669002907188</v>
      </c>
      <c r="W129" s="232">
        <v>3.4262508644664971</v>
      </c>
      <c r="DA129" s="73" t="s">
        <v>1108</v>
      </c>
    </row>
    <row r="130" spans="1:105" ht="12" customHeight="1" x14ac:dyDescent="0.25">
      <c r="A130" s="64" t="s">
        <v>36</v>
      </c>
      <c r="B130" s="232">
        <v>3.1731349293900061E-3</v>
      </c>
      <c r="C130" s="232">
        <v>1.6557242601130132E-2</v>
      </c>
      <c r="D130" s="232">
        <v>5.5290424124410327E-2</v>
      </c>
      <c r="E130" s="232">
        <v>0.1420644136205329</v>
      </c>
      <c r="F130" s="232">
        <v>0.1575864166771099</v>
      </c>
      <c r="G130" s="232">
        <v>0.18847430174927801</v>
      </c>
      <c r="H130" s="232">
        <v>0.1643354119414672</v>
      </c>
      <c r="I130" s="232">
        <v>0.3097396390483641</v>
      </c>
      <c r="J130" s="232">
        <v>0.34017787473056599</v>
      </c>
      <c r="K130" s="232">
        <v>0.26031654515244129</v>
      </c>
      <c r="L130" s="232">
        <v>0.33239919297187259</v>
      </c>
      <c r="M130" s="232">
        <v>0.28332996191743759</v>
      </c>
      <c r="N130" s="232">
        <v>0.29459717466481189</v>
      </c>
      <c r="O130" s="232">
        <v>0.31129801022583159</v>
      </c>
      <c r="P130" s="232">
        <v>0.36640416044798058</v>
      </c>
      <c r="Q130" s="232">
        <v>0.37825982838233507</v>
      </c>
      <c r="R130" s="232">
        <v>0.34645504321352733</v>
      </c>
      <c r="S130" s="232">
        <v>0.30011045014963789</v>
      </c>
      <c r="T130" s="232">
        <v>0.25078098317577618</v>
      </c>
      <c r="U130" s="232">
        <v>0.2441548559325441</v>
      </c>
      <c r="V130" s="232">
        <v>0.1080243357018453</v>
      </c>
      <c r="W130" s="232">
        <v>0.229605764094025</v>
      </c>
      <c r="DA130" s="73" t="s">
        <v>1109</v>
      </c>
    </row>
    <row r="131" spans="1:105" ht="12" customHeight="1" x14ac:dyDescent="0.25">
      <c r="A131" s="64" t="s">
        <v>73</v>
      </c>
      <c r="B131" s="232">
        <v>3.1835383409459607E-2</v>
      </c>
      <c r="C131" s="232">
        <v>6.463959259547454E-2</v>
      </c>
      <c r="D131" s="232">
        <v>0.1085553009233485</v>
      </c>
      <c r="E131" s="232">
        <v>0.22554831617651891</v>
      </c>
      <c r="F131" s="232">
        <v>0.29362920602703868</v>
      </c>
      <c r="G131" s="232">
        <v>0.22178780574576659</v>
      </c>
      <c r="H131" s="232">
        <v>0.20151521773919809</v>
      </c>
      <c r="I131" s="232">
        <v>0.38982280153829679</v>
      </c>
      <c r="J131" s="232">
        <v>0.26463499053799172</v>
      </c>
      <c r="K131" s="232">
        <v>0.34579538507761859</v>
      </c>
      <c r="L131" s="232">
        <v>0.4387478587290139</v>
      </c>
      <c r="M131" s="232">
        <v>0.36129540845559582</v>
      </c>
      <c r="N131" s="232">
        <v>0.35258602124573191</v>
      </c>
      <c r="O131" s="232">
        <v>0.55634128112596481</v>
      </c>
      <c r="P131" s="232">
        <v>0.672848860709514</v>
      </c>
      <c r="Q131" s="232">
        <v>0.62103168037163015</v>
      </c>
      <c r="R131" s="232">
        <v>0.45799687049969429</v>
      </c>
      <c r="S131" s="232">
        <v>0.76750038352170047</v>
      </c>
      <c r="T131" s="232">
        <v>0.3629694895028992</v>
      </c>
      <c r="U131" s="232">
        <v>0.32098216168934951</v>
      </c>
      <c r="V131" s="232">
        <v>0.2874828702609919</v>
      </c>
      <c r="W131" s="232">
        <v>0.30795869967957501</v>
      </c>
      <c r="DA131" s="73" t="s">
        <v>1110</v>
      </c>
    </row>
    <row r="132" spans="1:105" ht="12" customHeight="1" x14ac:dyDescent="0.25">
      <c r="A132" s="64" t="s">
        <v>79</v>
      </c>
      <c r="B132" s="232">
        <v>1.6668221380584911</v>
      </c>
      <c r="C132" s="232">
        <v>2.8808491331240851</v>
      </c>
      <c r="D132" s="232">
        <v>5.2505908894657809</v>
      </c>
      <c r="E132" s="232">
        <v>9.7626286540705678</v>
      </c>
      <c r="F132" s="232">
        <v>5.207887433840007</v>
      </c>
      <c r="G132" s="232">
        <v>6.9778914274599488</v>
      </c>
      <c r="H132" s="232">
        <v>6.5478893499524364</v>
      </c>
      <c r="I132" s="232">
        <v>9.9833246599973702</v>
      </c>
      <c r="J132" s="232">
        <v>3.1886149620226361</v>
      </c>
      <c r="K132" s="232">
        <v>3.7423533120611681</v>
      </c>
      <c r="L132" s="232">
        <v>2.8698764503378822</v>
      </c>
      <c r="M132" s="232">
        <v>2.333008496243389</v>
      </c>
      <c r="N132" s="232">
        <v>2.3957997123335519</v>
      </c>
      <c r="O132" s="232">
        <v>1.687049313513675</v>
      </c>
      <c r="P132" s="232">
        <v>1.928831220331823</v>
      </c>
      <c r="Q132" s="232">
        <v>2.3646555653013461</v>
      </c>
      <c r="R132" s="232">
        <v>2.4940588954226799</v>
      </c>
      <c r="S132" s="232">
        <v>2.5919706903030759</v>
      </c>
      <c r="T132" s="232">
        <v>4.182238909725263</v>
      </c>
      <c r="U132" s="232">
        <v>5.8143845825870466</v>
      </c>
      <c r="V132" s="232">
        <v>6.1614182903776991</v>
      </c>
      <c r="W132" s="232">
        <v>6.7211875217639792</v>
      </c>
      <c r="DA132" s="73" t="s">
        <v>1111</v>
      </c>
    </row>
    <row r="133" spans="1:105" ht="12" customHeight="1" x14ac:dyDescent="0.25">
      <c r="A133" s="60" t="s">
        <v>1066</v>
      </c>
      <c r="B133" s="265">
        <v>2.2219337265744401E-3</v>
      </c>
      <c r="C133" s="265">
        <v>4.4147942468524418E-3</v>
      </c>
      <c r="D133" s="265">
        <v>7.684576039527464E-3</v>
      </c>
      <c r="E133" s="265">
        <v>9.4983672436044324E-3</v>
      </c>
      <c r="F133" s="265">
        <v>1.1312505139174721E-2</v>
      </c>
      <c r="G133" s="265">
        <v>1.321857508854328E-2</v>
      </c>
      <c r="H133" s="265">
        <v>1.3889193817390431E-2</v>
      </c>
      <c r="I133" s="265">
        <v>2.181332855792718E-2</v>
      </c>
      <c r="J133" s="265">
        <v>2.3053340330826001E-2</v>
      </c>
      <c r="K133" s="265">
        <v>2.288631606602182E-2</v>
      </c>
      <c r="L133" s="265">
        <v>2.1133246845281301E-2</v>
      </c>
      <c r="M133" s="265">
        <v>2.040337247203047E-2</v>
      </c>
      <c r="N133" s="265">
        <v>2.2883083853109009E-2</v>
      </c>
      <c r="O133" s="265">
        <v>2.3045113497385739E-2</v>
      </c>
      <c r="P133" s="265">
        <v>2.6409388762840071E-2</v>
      </c>
      <c r="Q133" s="265">
        <v>2.9093958921978191E-2</v>
      </c>
      <c r="R133" s="265">
        <v>2.6980936958271209E-2</v>
      </c>
      <c r="S133" s="265">
        <v>2.356589169716633E-2</v>
      </c>
      <c r="T133" s="265">
        <v>2.0184504717207879E-2</v>
      </c>
      <c r="U133" s="265">
        <v>2.136181505154381E-2</v>
      </c>
      <c r="V133" s="265">
        <v>2.1782564301565919E-2</v>
      </c>
      <c r="W133" s="265">
        <v>2.207079454275036E-2</v>
      </c>
      <c r="DA133" s="72" t="s">
        <v>1112</v>
      </c>
    </row>
    <row r="134" spans="1:105" ht="12" customHeight="1" x14ac:dyDescent="0.25">
      <c r="A134" s="57" t="s">
        <v>1012</v>
      </c>
      <c r="B134" s="264">
        <v>2.2233781649747142</v>
      </c>
      <c r="C134" s="264">
        <v>4.0543686942903134</v>
      </c>
      <c r="D134" s="264">
        <v>7.0872520025971797</v>
      </c>
      <c r="E134" s="264">
        <v>7.12946485155451</v>
      </c>
      <c r="F134" s="264">
        <v>7.2065699577684619</v>
      </c>
      <c r="G134" s="264">
        <v>8.2546002440353732</v>
      </c>
      <c r="H134" s="264">
        <v>8.2929898107182574</v>
      </c>
      <c r="I134" s="264">
        <v>12.97337814381377</v>
      </c>
      <c r="J134" s="264">
        <v>14.821656340057119</v>
      </c>
      <c r="K134" s="264">
        <v>15.846722300761581</v>
      </c>
      <c r="L134" s="264">
        <v>16.151708393007919</v>
      </c>
      <c r="M134" s="264">
        <v>13.79826966795904</v>
      </c>
      <c r="N134" s="264">
        <v>14.47898874158572</v>
      </c>
      <c r="O134" s="264">
        <v>14.78352126867833</v>
      </c>
      <c r="P134" s="264">
        <v>16.438514857855509</v>
      </c>
      <c r="Q134" s="264">
        <v>16.448205883010669</v>
      </c>
      <c r="R134" s="264">
        <v>15.597335125297191</v>
      </c>
      <c r="S134" s="264">
        <v>14.25168805166494</v>
      </c>
      <c r="T134" s="264">
        <v>12.87965764666372</v>
      </c>
      <c r="U134" s="264">
        <v>14.111031527545959</v>
      </c>
      <c r="V134" s="264">
        <v>13.956580093837999</v>
      </c>
      <c r="W134" s="264">
        <v>15.90728850262207</v>
      </c>
      <c r="DA134" s="70" t="s">
        <v>1113</v>
      </c>
    </row>
    <row r="135" spans="1:105" ht="12" customHeight="1" x14ac:dyDescent="0.25">
      <c r="A135" s="60" t="s">
        <v>1014</v>
      </c>
      <c r="B135" s="265">
        <v>2.2144836891639299</v>
      </c>
      <c r="C135" s="265">
        <v>4.0341059588993842</v>
      </c>
      <c r="D135" s="265">
        <v>7.0514121839760797</v>
      </c>
      <c r="E135" s="265">
        <v>7.0486923497655383</v>
      </c>
      <c r="F135" s="265">
        <v>7.0911956142810526</v>
      </c>
      <c r="G135" s="265">
        <v>8.1144545040580809</v>
      </c>
      <c r="H135" s="265">
        <v>8.1319138448688264</v>
      </c>
      <c r="I135" s="265">
        <v>12.716308696733259</v>
      </c>
      <c r="J135" s="265">
        <v>14.63138289240313</v>
      </c>
      <c r="K135" s="265">
        <v>15.682727148196751</v>
      </c>
      <c r="L135" s="265">
        <v>16.034741364053499</v>
      </c>
      <c r="M135" s="265">
        <v>13.665283181350469</v>
      </c>
      <c r="N135" s="265">
        <v>14.313009607134481</v>
      </c>
      <c r="O135" s="265">
        <v>14.620146006189669</v>
      </c>
      <c r="P135" s="265">
        <v>16.24179885066895</v>
      </c>
      <c r="Q135" s="265">
        <v>16.18994852975818</v>
      </c>
      <c r="R135" s="265">
        <v>15.36032446875636</v>
      </c>
      <c r="S135" s="265">
        <v>14.05624259320239</v>
      </c>
      <c r="T135" s="265">
        <v>12.72410558826456</v>
      </c>
      <c r="U135" s="265">
        <v>13.94787856312572</v>
      </c>
      <c r="V135" s="265">
        <v>13.77755131547713</v>
      </c>
      <c r="W135" s="265">
        <v>15.76243949360628</v>
      </c>
      <c r="DA135" s="72" t="s">
        <v>1114</v>
      </c>
    </row>
    <row r="136" spans="1:105" ht="12" customHeight="1" x14ac:dyDescent="0.25">
      <c r="A136" s="59" t="s">
        <v>30</v>
      </c>
      <c r="B136" s="233">
        <v>1.588871119820398</v>
      </c>
      <c r="C136" s="233">
        <v>3.015977402221746</v>
      </c>
      <c r="D136" s="233">
        <v>5.2838155481066096</v>
      </c>
      <c r="E136" s="233">
        <v>4.6430740720086598</v>
      </c>
      <c r="F136" s="233">
        <v>4.5043065019703716</v>
      </c>
      <c r="G136" s="233">
        <v>5.544785249695293</v>
      </c>
      <c r="H136" s="233">
        <v>5.3840379321691119</v>
      </c>
      <c r="I136" s="233">
        <v>8.6241443250959051</v>
      </c>
      <c r="J136" s="233">
        <v>12.01731476220278</v>
      </c>
      <c r="K136" s="233">
        <v>12.18710545314004</v>
      </c>
      <c r="L136" s="233">
        <v>12.626983869901769</v>
      </c>
      <c r="M136" s="233">
        <v>10.50089810041173</v>
      </c>
      <c r="N136" s="233">
        <v>11.121492463002021</v>
      </c>
      <c r="O136" s="233">
        <v>11.12845629116052</v>
      </c>
      <c r="P136" s="233">
        <v>12.62177597222178</v>
      </c>
      <c r="Q136" s="233">
        <v>12.315344774695459</v>
      </c>
      <c r="R136" s="233">
        <v>12.36503943873703</v>
      </c>
      <c r="S136" s="233">
        <v>11.28834028671224</v>
      </c>
      <c r="T136" s="233">
        <v>9.9868420562240914</v>
      </c>
      <c r="U136" s="233">
        <v>10.95797451772297</v>
      </c>
      <c r="V136" s="233">
        <v>10.35755387832382</v>
      </c>
      <c r="W136" s="233">
        <v>11.96189570980148</v>
      </c>
      <c r="DA136" s="71" t="s">
        <v>1115</v>
      </c>
    </row>
    <row r="137" spans="1:105" ht="12" customHeight="1" x14ac:dyDescent="0.25">
      <c r="A137" s="59" t="s">
        <v>33</v>
      </c>
      <c r="B137" s="298">
        <v>0</v>
      </c>
      <c r="C137" s="298">
        <v>0</v>
      </c>
      <c r="D137" s="298">
        <v>0</v>
      </c>
      <c r="E137" s="298">
        <v>0</v>
      </c>
      <c r="F137" s="298">
        <v>0</v>
      </c>
      <c r="G137" s="298">
        <v>0</v>
      </c>
      <c r="H137" s="298">
        <v>0</v>
      </c>
      <c r="I137" s="298">
        <v>0</v>
      </c>
      <c r="J137" s="298">
        <v>0</v>
      </c>
      <c r="K137" s="298">
        <v>2.6158273535676482E-2</v>
      </c>
      <c r="L137" s="298">
        <v>3.6230408088768581E-2</v>
      </c>
      <c r="M137" s="298">
        <v>2.9595518566881359E-2</v>
      </c>
      <c r="N137" s="298">
        <v>3.0783060065736459E-2</v>
      </c>
      <c r="O137" s="298">
        <v>4.0746796540187313E-2</v>
      </c>
      <c r="P137" s="298">
        <v>3.5228348245205113E-2</v>
      </c>
      <c r="Q137" s="298">
        <v>6.1928146646831189E-2</v>
      </c>
      <c r="R137" s="298">
        <v>7.1551019683947531E-2</v>
      </c>
      <c r="S137" s="298">
        <v>6.6999675288386046E-2</v>
      </c>
      <c r="T137" s="298">
        <v>6.0252096555040151E-2</v>
      </c>
      <c r="U137" s="298">
        <v>7.3307502254992746E-2</v>
      </c>
      <c r="V137" s="298">
        <v>6.0394061238013823E-2</v>
      </c>
      <c r="W137" s="298">
        <v>8.1966763282277019E-2</v>
      </c>
      <c r="DA137" s="122" t="s">
        <v>1116</v>
      </c>
    </row>
    <row r="138" spans="1:105" ht="12" customHeight="1" x14ac:dyDescent="0.25">
      <c r="A138" s="59" t="s">
        <v>160</v>
      </c>
      <c r="B138" s="298">
        <v>2.451000241036376E-2</v>
      </c>
      <c r="C138" s="298">
        <v>0.23423858279774301</v>
      </c>
      <c r="D138" s="298">
        <v>0.38411015451204789</v>
      </c>
      <c r="E138" s="298">
        <v>0.57303162443033606</v>
      </c>
      <c r="F138" s="298">
        <v>0.53725924073912912</v>
      </c>
      <c r="G138" s="298">
        <v>0.6371228977533514</v>
      </c>
      <c r="H138" s="298">
        <v>0.6857416805047627</v>
      </c>
      <c r="I138" s="298">
        <v>0.9895061432516864</v>
      </c>
      <c r="J138" s="298">
        <v>0.85754633878016961</v>
      </c>
      <c r="K138" s="298">
        <v>1.129255176669425</v>
      </c>
      <c r="L138" s="298">
        <v>0.94895472652631163</v>
      </c>
      <c r="M138" s="298">
        <v>0.68650328759304557</v>
      </c>
      <c r="N138" s="298">
        <v>0.65995590607209975</v>
      </c>
      <c r="O138" s="298">
        <v>0.79306210338966521</v>
      </c>
      <c r="P138" s="298">
        <v>0.55988716981737008</v>
      </c>
      <c r="Q138" s="298">
        <v>0.43665195182269578</v>
      </c>
      <c r="R138" s="298">
        <v>0.34664425090834622</v>
      </c>
      <c r="S138" s="298">
        <v>0.34658566669718538</v>
      </c>
      <c r="T138" s="298">
        <v>0.29849412183766771</v>
      </c>
      <c r="U138" s="298">
        <v>0.37471243992919401</v>
      </c>
      <c r="V138" s="298">
        <v>0.36414463802555203</v>
      </c>
      <c r="W138" s="298">
        <v>7.3352792903739542E-2</v>
      </c>
      <c r="DA138" s="122" t="s">
        <v>1117</v>
      </c>
    </row>
    <row r="139" spans="1:105" ht="12" customHeight="1" x14ac:dyDescent="0.25">
      <c r="A139" s="59" t="s">
        <v>70</v>
      </c>
      <c r="B139" s="298">
        <v>0.42035385330165881</v>
      </c>
      <c r="C139" s="298">
        <v>0.44786834207685222</v>
      </c>
      <c r="D139" s="298">
        <v>0.86487384112249943</v>
      </c>
      <c r="E139" s="298">
        <v>1.126567389585881</v>
      </c>
      <c r="F139" s="298">
        <v>1.162682782457096</v>
      </c>
      <c r="G139" s="298">
        <v>0.75414668869878831</v>
      </c>
      <c r="H139" s="298">
        <v>0.7374915146769141</v>
      </c>
      <c r="I139" s="298">
        <v>1.0801447441079179</v>
      </c>
      <c r="J139" s="298">
        <v>0.1728542959086958</v>
      </c>
      <c r="K139" s="298">
        <v>0.30707004463542592</v>
      </c>
      <c r="L139" s="298">
        <v>0.15752519826078809</v>
      </c>
      <c r="M139" s="298">
        <v>0.15441274393802401</v>
      </c>
      <c r="N139" s="298">
        <v>0.1249182086344847</v>
      </c>
      <c r="O139" s="298">
        <v>9.743802638834638E-2</v>
      </c>
      <c r="P139" s="298">
        <v>0.1021119401526879</v>
      </c>
      <c r="Q139" s="298">
        <v>0.15078174301983871</v>
      </c>
      <c r="R139" s="298">
        <v>0.1036965754249298</v>
      </c>
      <c r="S139" s="298">
        <v>7.7692181110719308E-2</v>
      </c>
      <c r="T139" s="298">
        <v>6.5102418942150131E-2</v>
      </c>
      <c r="U139" s="298">
        <v>6.137006568249273E-2</v>
      </c>
      <c r="V139" s="298">
        <v>4.5435467471211827E-2</v>
      </c>
      <c r="W139" s="298">
        <v>6.3863036781827434E-2</v>
      </c>
      <c r="DA139" s="122" t="s">
        <v>1118</v>
      </c>
    </row>
    <row r="140" spans="1:105" ht="12" customHeight="1" x14ac:dyDescent="0.25">
      <c r="A140" s="59" t="s">
        <v>162</v>
      </c>
      <c r="B140" s="298">
        <v>0.18074871363150921</v>
      </c>
      <c r="C140" s="298">
        <v>0.3360216318030434</v>
      </c>
      <c r="D140" s="298">
        <v>0.51861264023492193</v>
      </c>
      <c r="E140" s="298">
        <v>0.7060192637406616</v>
      </c>
      <c r="F140" s="298">
        <v>0.88694708911445752</v>
      </c>
      <c r="G140" s="298">
        <v>1.1783996679106481</v>
      </c>
      <c r="H140" s="298">
        <v>1.3246427175180371</v>
      </c>
      <c r="I140" s="298">
        <v>2.0225134842777561</v>
      </c>
      <c r="J140" s="298">
        <v>1.5836674955114849</v>
      </c>
      <c r="K140" s="298">
        <v>2.0331382002161829</v>
      </c>
      <c r="L140" s="298">
        <v>2.265047161275866</v>
      </c>
      <c r="M140" s="298">
        <v>2.2938735308407838</v>
      </c>
      <c r="N140" s="298">
        <v>2.375859969360143</v>
      </c>
      <c r="O140" s="298">
        <v>2.560442788710946</v>
      </c>
      <c r="P140" s="298">
        <v>2.9227954202319002</v>
      </c>
      <c r="Q140" s="298">
        <v>3.225241913573357</v>
      </c>
      <c r="R140" s="298">
        <v>2.4733931840021088</v>
      </c>
      <c r="S140" s="298">
        <v>2.2766247833938591</v>
      </c>
      <c r="T140" s="298">
        <v>2.3134148947056139</v>
      </c>
      <c r="U140" s="298">
        <v>2.480514037536075</v>
      </c>
      <c r="V140" s="298">
        <v>2.9500232704185292</v>
      </c>
      <c r="W140" s="298">
        <v>3.581361190836954</v>
      </c>
      <c r="DA140" s="122" t="s">
        <v>1119</v>
      </c>
    </row>
    <row r="141" spans="1:105" ht="12" customHeight="1" x14ac:dyDescent="0.25">
      <c r="A141" s="60" t="s">
        <v>1021</v>
      </c>
      <c r="B141" s="265">
        <v>8.8944758107843656E-3</v>
      </c>
      <c r="C141" s="265">
        <v>2.026273539092872E-2</v>
      </c>
      <c r="D141" s="265">
        <v>3.5839818621100028E-2</v>
      </c>
      <c r="E141" s="265">
        <v>8.0772501788971704E-2</v>
      </c>
      <c r="F141" s="265">
        <v>0.1153743434874083</v>
      </c>
      <c r="G141" s="265">
        <v>0.14014573997729321</v>
      </c>
      <c r="H141" s="265">
        <v>0.16107596584943079</v>
      </c>
      <c r="I141" s="265">
        <v>0.25706944708050827</v>
      </c>
      <c r="J141" s="265">
        <v>0.1902734476539929</v>
      </c>
      <c r="K141" s="265">
        <v>0.16399515256483191</v>
      </c>
      <c r="L141" s="265">
        <v>0.1169670289544149</v>
      </c>
      <c r="M141" s="265">
        <v>0.1329864866085666</v>
      </c>
      <c r="N141" s="265">
        <v>0.1659791344512431</v>
      </c>
      <c r="O141" s="265">
        <v>0.16337526248865999</v>
      </c>
      <c r="P141" s="265">
        <v>0.19671600718655791</v>
      </c>
      <c r="Q141" s="265">
        <v>0.25825735325249261</v>
      </c>
      <c r="R141" s="265">
        <v>0.23701065654082701</v>
      </c>
      <c r="S141" s="265">
        <v>0.19544545846255021</v>
      </c>
      <c r="T141" s="265">
        <v>0.15555205839915559</v>
      </c>
      <c r="U141" s="265">
        <v>0.16315296442024199</v>
      </c>
      <c r="V141" s="265">
        <v>0.17902877836086581</v>
      </c>
      <c r="W141" s="265">
        <v>0.14484900901579331</v>
      </c>
      <c r="DA141" s="72" t="s">
        <v>1120</v>
      </c>
    </row>
    <row r="142" spans="1:105" ht="12" customHeight="1" x14ac:dyDescent="0.25">
      <c r="A142" s="57" t="s">
        <v>1023</v>
      </c>
      <c r="B142" s="264">
        <f t="shared" ref="B142:W142" si="5">B143+B144+B155</f>
        <v>1.2042415680629897</v>
      </c>
      <c r="C142" s="264">
        <f t="shared" si="5"/>
        <v>2.2248987082255365</v>
      </c>
      <c r="D142" s="264">
        <f t="shared" si="5"/>
        <v>3.8396509660155407</v>
      </c>
      <c r="E142" s="264">
        <f t="shared" si="5"/>
        <v>4.4344479348683254</v>
      </c>
      <c r="F142" s="264">
        <f t="shared" si="5"/>
        <v>4.5273717960654114</v>
      </c>
      <c r="G142" s="264">
        <f t="shared" si="5"/>
        <v>5.2781598870426034</v>
      </c>
      <c r="H142" s="264">
        <f t="shared" si="5"/>
        <v>5.4320972780944459</v>
      </c>
      <c r="I142" s="264">
        <f t="shared" si="5"/>
        <v>8.5107714206478882</v>
      </c>
      <c r="J142" s="264">
        <f t="shared" si="5"/>
        <v>8.818908414690636</v>
      </c>
      <c r="K142" s="264">
        <f t="shared" si="5"/>
        <v>9.4483071829729788</v>
      </c>
      <c r="L142" s="264">
        <f t="shared" si="5"/>
        <v>9.498665938544482</v>
      </c>
      <c r="M142" s="264">
        <f t="shared" si="5"/>
        <v>8.421110791219995</v>
      </c>
      <c r="N142" s="264">
        <f t="shared" si="5"/>
        <v>8.9177815923270742</v>
      </c>
      <c r="O142" s="264">
        <f t="shared" si="5"/>
        <v>9.1425268228723784</v>
      </c>
      <c r="P142" s="264">
        <f t="shared" si="5"/>
        <v>10.237815777103393</v>
      </c>
      <c r="Q142" s="264">
        <f t="shared" si="5"/>
        <v>10.544326933386039</v>
      </c>
      <c r="R142" s="264">
        <f t="shared" si="5"/>
        <v>9.7454413904434851</v>
      </c>
      <c r="S142" s="264">
        <f t="shared" si="5"/>
        <v>8.8372617955098622</v>
      </c>
      <c r="T142" s="264">
        <f t="shared" si="5"/>
        <v>7.9954483386565709</v>
      </c>
      <c r="U142" s="264">
        <f t="shared" si="5"/>
        <v>8.7514282481227301</v>
      </c>
      <c r="V142" s="264">
        <f t="shared" si="5"/>
        <v>8.9061633821137605</v>
      </c>
      <c r="W142" s="264">
        <f t="shared" si="5"/>
        <v>10.075389840793367</v>
      </c>
      <c r="DA142" s="70"/>
    </row>
    <row r="143" spans="1:105" ht="12" customHeight="1" x14ac:dyDescent="0.25">
      <c r="A143" s="60" t="s">
        <v>1024</v>
      </c>
      <c r="B143" s="265">
        <v>0.45457767768572799</v>
      </c>
      <c r="C143" s="265">
        <v>0.79613106519624788</v>
      </c>
      <c r="D143" s="265">
        <v>1.277220527141979</v>
      </c>
      <c r="E143" s="265">
        <v>1.10994202350848</v>
      </c>
      <c r="F143" s="265">
        <v>1.1814892498684211</v>
      </c>
      <c r="G143" s="265">
        <v>1.462881849113657</v>
      </c>
      <c r="H143" s="265">
        <v>1.5028791217149571</v>
      </c>
      <c r="I143" s="265">
        <v>2.2884524244383471</v>
      </c>
      <c r="J143" s="265">
        <v>2.5395761899203659</v>
      </c>
      <c r="K143" s="265">
        <v>3.2966741071924899</v>
      </c>
      <c r="L143" s="265">
        <v>4.0027281401339474</v>
      </c>
      <c r="M143" s="265">
        <v>3.526746494645459</v>
      </c>
      <c r="N143" s="265">
        <v>3.512777210012981</v>
      </c>
      <c r="O143" s="265">
        <v>3.7342027520522478</v>
      </c>
      <c r="P143" s="265">
        <v>4.1190607445336784</v>
      </c>
      <c r="Q143" s="265">
        <v>4.0104649321607351</v>
      </c>
      <c r="R143" s="265">
        <v>3.3627229017517841</v>
      </c>
      <c r="S143" s="265">
        <v>3.1735624347784799</v>
      </c>
      <c r="T143" s="265">
        <v>3.1700410662449241</v>
      </c>
      <c r="U143" s="265">
        <v>3.425561476475361</v>
      </c>
      <c r="V143" s="265">
        <v>3.624741978851509</v>
      </c>
      <c r="W143" s="265">
        <v>4.6524224001456833</v>
      </c>
      <c r="DA143" s="72" t="s">
        <v>1121</v>
      </c>
    </row>
    <row r="144" spans="1:105" ht="12" customHeight="1" x14ac:dyDescent="0.25">
      <c r="A144" s="60" t="s">
        <v>1026</v>
      </c>
      <c r="B144" s="265">
        <v>0.5259704500720026</v>
      </c>
      <c r="C144" s="265">
        <v>0.94868566068758853</v>
      </c>
      <c r="D144" s="265">
        <v>1.6797802973116649</v>
      </c>
      <c r="E144" s="265">
        <v>2.0546709552356841</v>
      </c>
      <c r="F144" s="265">
        <v>1.8089977848173979</v>
      </c>
      <c r="G144" s="265">
        <v>2.0754891969588258</v>
      </c>
      <c r="H144" s="265">
        <v>2.1017238223694981</v>
      </c>
      <c r="I144" s="265">
        <v>3.313605635366387</v>
      </c>
      <c r="J144" s="265">
        <v>3.2280988149434582</v>
      </c>
      <c r="K144" s="265">
        <v>3.4924996577566789</v>
      </c>
      <c r="L144" s="265">
        <v>3.428929100896366</v>
      </c>
      <c r="M144" s="265">
        <v>2.8497457978813272</v>
      </c>
      <c r="N144" s="265">
        <v>2.9509552028288608</v>
      </c>
      <c r="O144" s="265">
        <v>3.0256254317712381</v>
      </c>
      <c r="P144" s="265">
        <v>3.3464597928321771</v>
      </c>
      <c r="Q144" s="265">
        <v>3.3225306144759461</v>
      </c>
      <c r="R144" s="265">
        <v>3.1604197944765531</v>
      </c>
      <c r="S144" s="265">
        <v>2.9392347517668682</v>
      </c>
      <c r="T144" s="265">
        <v>2.6938985050359592</v>
      </c>
      <c r="U144" s="265">
        <v>3.0727430189356562</v>
      </c>
      <c r="V144" s="265">
        <v>3.0816654391166982</v>
      </c>
      <c r="W144" s="265">
        <v>3.5412840854246008</v>
      </c>
      <c r="DA144" s="72" t="s">
        <v>1122</v>
      </c>
    </row>
    <row r="145" spans="1:105" ht="12" customHeight="1" x14ac:dyDescent="0.25">
      <c r="A145" s="64" t="s">
        <v>30</v>
      </c>
      <c r="B145" s="232">
        <v>0.1393430314651766</v>
      </c>
      <c r="C145" s="232">
        <v>0.2749170980604565</v>
      </c>
      <c r="D145" s="232">
        <v>0.46312710911015148</v>
      </c>
      <c r="E145" s="232">
        <v>0.24423235673096511</v>
      </c>
      <c r="F145" s="232">
        <v>0.34071023968838893</v>
      </c>
      <c r="G145" s="232">
        <v>0.41890113074376528</v>
      </c>
      <c r="H145" s="232">
        <v>0.39872743277176109</v>
      </c>
      <c r="I145" s="232">
        <v>0.62546007046729035</v>
      </c>
      <c r="J145" s="232">
        <v>1.380961860168874</v>
      </c>
      <c r="K145" s="232">
        <v>1.3464258003039109</v>
      </c>
      <c r="L145" s="232">
        <v>1.5716664739708379</v>
      </c>
      <c r="M145" s="232">
        <v>1.442436401049344</v>
      </c>
      <c r="N145" s="232">
        <v>1.6052334460644011</v>
      </c>
      <c r="O145" s="232">
        <v>1.582881677687717</v>
      </c>
      <c r="P145" s="232">
        <v>1.830243158316176</v>
      </c>
      <c r="Q145" s="232">
        <v>1.8389449502165149</v>
      </c>
      <c r="R145" s="232">
        <v>1.8246151583587771</v>
      </c>
      <c r="S145" s="232">
        <v>1.5639598237394099</v>
      </c>
      <c r="T145" s="232">
        <v>1.3159667795714669</v>
      </c>
      <c r="U145" s="232">
        <v>1.2620995380026061</v>
      </c>
      <c r="V145" s="232">
        <v>1.1453739682854449</v>
      </c>
      <c r="W145" s="232">
        <v>1.2870292637154701</v>
      </c>
      <c r="DA145" s="73" t="s">
        <v>1123</v>
      </c>
    </row>
    <row r="146" spans="1:105" ht="12" customHeight="1" x14ac:dyDescent="0.25">
      <c r="A146" s="64" t="s">
        <v>32</v>
      </c>
      <c r="B146" s="232">
        <v>0.13751977745794819</v>
      </c>
      <c r="C146" s="232">
        <v>0.24164619600061721</v>
      </c>
      <c r="D146" s="232">
        <v>0.4457985844565906</v>
      </c>
      <c r="E146" s="232">
        <v>0.53865036947690836</v>
      </c>
      <c r="F146" s="232">
        <v>0.63616166374949112</v>
      </c>
      <c r="G146" s="232">
        <v>0.63015738161739721</v>
      </c>
      <c r="H146" s="232">
        <v>0.72058449526896629</v>
      </c>
      <c r="I146" s="232">
        <v>1.189913326218448</v>
      </c>
      <c r="J146" s="232">
        <v>1.120115178310275</v>
      </c>
      <c r="K146" s="232">
        <v>1.26537719030385</v>
      </c>
      <c r="L146" s="232">
        <v>1.0236151898224399</v>
      </c>
      <c r="M146" s="232">
        <v>0.63543063199895711</v>
      </c>
      <c r="N146" s="232">
        <v>0.54033519175004796</v>
      </c>
      <c r="O146" s="232">
        <v>0.65631665693988495</v>
      </c>
      <c r="P146" s="232">
        <v>0.65748316967553999</v>
      </c>
      <c r="Q146" s="232">
        <v>0.52669797601618062</v>
      </c>
      <c r="R146" s="232">
        <v>0.52284611733509445</v>
      </c>
      <c r="S146" s="232">
        <v>0.57971674855506672</v>
      </c>
      <c r="T146" s="232">
        <v>0.47729376294034631</v>
      </c>
      <c r="U146" s="232">
        <v>0.74824531249481119</v>
      </c>
      <c r="V146" s="232">
        <v>0.82048411112364661</v>
      </c>
      <c r="W146" s="232">
        <v>1.028804834799308</v>
      </c>
      <c r="DA146" s="73" t="s">
        <v>1124</v>
      </c>
    </row>
    <row r="147" spans="1:105" ht="12" customHeight="1" x14ac:dyDescent="0.25">
      <c r="A147" s="64" t="s">
        <v>33</v>
      </c>
      <c r="B147" s="232">
        <v>0</v>
      </c>
      <c r="C147" s="232">
        <v>0</v>
      </c>
      <c r="D147" s="232">
        <v>0</v>
      </c>
      <c r="E147" s="232">
        <v>0</v>
      </c>
      <c r="F147" s="232">
        <v>0</v>
      </c>
      <c r="G147" s="232">
        <v>0</v>
      </c>
      <c r="H147" s="232">
        <v>0</v>
      </c>
      <c r="I147" s="232">
        <v>0</v>
      </c>
      <c r="J147" s="232">
        <v>0</v>
      </c>
      <c r="K147" s="232">
        <v>2.8899540186359228E-3</v>
      </c>
      <c r="L147" s="232">
        <v>4.5095581271097666E-3</v>
      </c>
      <c r="M147" s="232">
        <v>4.0653335439115989E-3</v>
      </c>
      <c r="N147" s="232">
        <v>4.4431084905299937E-3</v>
      </c>
      <c r="O147" s="232">
        <v>5.7957146957716733E-3</v>
      </c>
      <c r="P147" s="232">
        <v>5.1083495299288437E-3</v>
      </c>
      <c r="Q147" s="232">
        <v>9.247199703775584E-3</v>
      </c>
      <c r="R147" s="232">
        <v>1.055824170704728E-2</v>
      </c>
      <c r="S147" s="232">
        <v>9.2825692434136235E-3</v>
      </c>
      <c r="T147" s="232">
        <v>7.9394223939437975E-3</v>
      </c>
      <c r="U147" s="232">
        <v>8.443290735756977E-3</v>
      </c>
      <c r="V147" s="232">
        <v>6.6785832247345817E-3</v>
      </c>
      <c r="W147" s="232">
        <v>8.8191391695455531E-3</v>
      </c>
      <c r="DA147" s="73" t="s">
        <v>1125</v>
      </c>
    </row>
    <row r="148" spans="1:105" ht="12" customHeight="1" x14ac:dyDescent="0.25">
      <c r="A148" s="64" t="s">
        <v>160</v>
      </c>
      <c r="B148" s="232">
        <v>2.1495123137897599E-3</v>
      </c>
      <c r="C148" s="232">
        <v>2.1351682339897999E-2</v>
      </c>
      <c r="D148" s="232">
        <v>3.3667304208369567E-2</v>
      </c>
      <c r="E148" s="232">
        <v>3.0142285465510281E-2</v>
      </c>
      <c r="F148" s="232">
        <v>4.0638825223584779E-2</v>
      </c>
      <c r="G148" s="232">
        <v>4.8133785218515003E-2</v>
      </c>
      <c r="H148" s="232">
        <v>5.0784192692732502E-2</v>
      </c>
      <c r="I148" s="232">
        <v>7.1763244996382189E-2</v>
      </c>
      <c r="J148" s="232">
        <v>9.8544376228504399E-2</v>
      </c>
      <c r="K148" s="232">
        <v>0.12475959208203249</v>
      </c>
      <c r="L148" s="232">
        <v>0.11811532701428661</v>
      </c>
      <c r="M148" s="232">
        <v>9.4300251463770482E-2</v>
      </c>
      <c r="N148" s="232">
        <v>9.5255497126750924E-2</v>
      </c>
      <c r="O148" s="232">
        <v>0.1128030195635583</v>
      </c>
      <c r="P148" s="232">
        <v>8.1187438617393512E-2</v>
      </c>
      <c r="Q148" s="232">
        <v>6.5201495897737716E-2</v>
      </c>
      <c r="R148" s="232">
        <v>5.1151664974381568E-2</v>
      </c>
      <c r="S148" s="232">
        <v>4.8018224506962352E-2</v>
      </c>
      <c r="T148" s="232">
        <v>3.9332588422274981E-2</v>
      </c>
      <c r="U148" s="232">
        <v>4.3158012144815357E-2</v>
      </c>
      <c r="V148" s="232">
        <v>4.0268367800437667E-2</v>
      </c>
      <c r="W148" s="232">
        <v>7.892326879678167E-3</v>
      </c>
      <c r="DA148" s="73" t="s">
        <v>1126</v>
      </c>
    </row>
    <row r="149" spans="1:105" ht="12" customHeight="1" x14ac:dyDescent="0.25">
      <c r="A149" s="64" t="s">
        <v>70</v>
      </c>
      <c r="B149" s="232">
        <v>3.6864777436285877E-2</v>
      </c>
      <c r="C149" s="232">
        <v>4.0824796905379233E-2</v>
      </c>
      <c r="D149" s="232">
        <v>7.5806302876637408E-2</v>
      </c>
      <c r="E149" s="232">
        <v>5.9259060766131542E-2</v>
      </c>
      <c r="F149" s="232">
        <v>8.7946486172562358E-2</v>
      </c>
      <c r="G149" s="232">
        <v>5.6974776554231651E-2</v>
      </c>
      <c r="H149" s="232">
        <v>5.4616646844390632E-2</v>
      </c>
      <c r="I149" s="232">
        <v>7.8336746498859036E-2</v>
      </c>
      <c r="J149" s="232">
        <v>1.9863438275498638E-2</v>
      </c>
      <c r="K149" s="232">
        <v>3.3924957176036032E-2</v>
      </c>
      <c r="L149" s="232">
        <v>1.9606984174758139E-2</v>
      </c>
      <c r="M149" s="232">
        <v>2.1210620321454619E-2</v>
      </c>
      <c r="N149" s="232">
        <v>1.8030213767586241E-2</v>
      </c>
      <c r="O149" s="232">
        <v>1.3859322680961151E-2</v>
      </c>
      <c r="P149" s="232">
        <v>1.480692418073002E-2</v>
      </c>
      <c r="Q149" s="232">
        <v>2.2514946189805981E-2</v>
      </c>
      <c r="R149" s="232">
        <v>1.530171774442369E-2</v>
      </c>
      <c r="S149" s="232">
        <v>1.0763978298818659E-2</v>
      </c>
      <c r="T149" s="232">
        <v>8.578549667181334E-3</v>
      </c>
      <c r="U149" s="232">
        <v>7.0683803306706913E-3</v>
      </c>
      <c r="V149" s="232">
        <v>5.0244104244841206E-3</v>
      </c>
      <c r="W149" s="232">
        <v>6.8712852211711339E-3</v>
      </c>
      <c r="DA149" s="73" t="s">
        <v>1127</v>
      </c>
    </row>
    <row r="150" spans="1:105" ht="12" customHeight="1" x14ac:dyDescent="0.25">
      <c r="A150" s="64" t="s">
        <v>34</v>
      </c>
      <c r="B150" s="232">
        <v>2.8454198308226291E-3</v>
      </c>
      <c r="C150" s="232">
        <v>6.1898268619184592E-3</v>
      </c>
      <c r="D150" s="232">
        <v>6.9899360951706062E-3</v>
      </c>
      <c r="E150" s="232">
        <v>5.9516923941377604E-3</v>
      </c>
      <c r="F150" s="232">
        <v>0</v>
      </c>
      <c r="G150" s="232">
        <v>1.386936187341015E-3</v>
      </c>
      <c r="H150" s="232">
        <v>1.3578176854956419E-3</v>
      </c>
      <c r="I150" s="232">
        <v>0</v>
      </c>
      <c r="J150" s="232">
        <v>0</v>
      </c>
      <c r="K150" s="232">
        <v>5.4518620866171874E-3</v>
      </c>
      <c r="L150" s="232">
        <v>0</v>
      </c>
      <c r="M150" s="232">
        <v>2.329291173016705E-3</v>
      </c>
      <c r="N150" s="232">
        <v>2.5061929116421519E-3</v>
      </c>
      <c r="O150" s="232">
        <v>2.465502092185894E-3</v>
      </c>
      <c r="P150" s="232">
        <v>0</v>
      </c>
      <c r="Q150" s="232">
        <v>0</v>
      </c>
      <c r="R150" s="232">
        <v>0</v>
      </c>
      <c r="S150" s="232">
        <v>5.0023077996995033E-4</v>
      </c>
      <c r="T150" s="232">
        <v>5.6765163933180599E-4</v>
      </c>
      <c r="U150" s="232">
        <v>5.5904949759648197E-4</v>
      </c>
      <c r="V150" s="232">
        <v>1.8766361566473639E-4</v>
      </c>
      <c r="W150" s="232">
        <v>1.7842481560645829E-4</v>
      </c>
      <c r="DA150" s="73" t="s">
        <v>1128</v>
      </c>
    </row>
    <row r="151" spans="1:105" ht="12" customHeight="1" x14ac:dyDescent="0.25">
      <c r="A151" s="64" t="s">
        <v>162</v>
      </c>
      <c r="B151" s="232">
        <v>1.585155232332032E-2</v>
      </c>
      <c r="C151" s="232">
        <v>3.0629570312025799E-2</v>
      </c>
      <c r="D151" s="232">
        <v>4.5456464298048629E-2</v>
      </c>
      <c r="E151" s="232">
        <v>3.7137626065535868E-2</v>
      </c>
      <c r="F151" s="232">
        <v>6.7089563108308464E-2</v>
      </c>
      <c r="G151" s="232">
        <v>8.9026523323509299E-2</v>
      </c>
      <c r="H151" s="232">
        <v>9.8099492750599454E-2</v>
      </c>
      <c r="I151" s="232">
        <v>0.14668138411323989</v>
      </c>
      <c r="J151" s="232">
        <v>0.18198611368398959</v>
      </c>
      <c r="K151" s="232">
        <v>0.22462017243390731</v>
      </c>
      <c r="L151" s="232">
        <v>0.2819278714551644</v>
      </c>
      <c r="M151" s="232">
        <v>0.31509368519237407</v>
      </c>
      <c r="N151" s="232">
        <v>0.3429224898249838</v>
      </c>
      <c r="O151" s="232">
        <v>0.3641904924618749</v>
      </c>
      <c r="P151" s="232">
        <v>0.42382516793281672</v>
      </c>
      <c r="Q151" s="232">
        <v>0.48159774969345442</v>
      </c>
      <c r="R151" s="232">
        <v>0.36497988691999561</v>
      </c>
      <c r="S151" s="232">
        <v>0.31541835243473609</v>
      </c>
      <c r="T151" s="232">
        <v>0.30483882008538088</v>
      </c>
      <c r="U151" s="232">
        <v>0.28569655968079422</v>
      </c>
      <c r="V151" s="232">
        <v>0.32622372999139898</v>
      </c>
      <c r="W151" s="232">
        <v>0.38533329234472458</v>
      </c>
      <c r="DA151" s="73" t="s">
        <v>1129</v>
      </c>
    </row>
    <row r="152" spans="1:105" ht="12" customHeight="1" x14ac:dyDescent="0.25">
      <c r="A152" s="64" t="s">
        <v>36</v>
      </c>
      <c r="B152" s="232">
        <v>3.5686660952839641E-4</v>
      </c>
      <c r="C152" s="232">
        <v>1.862110235362829E-3</v>
      </c>
      <c r="D152" s="232">
        <v>6.2182373695840462E-3</v>
      </c>
      <c r="E152" s="232">
        <v>1.5977273816447941E-2</v>
      </c>
      <c r="F152" s="232">
        <v>1.772295583979477E-2</v>
      </c>
      <c r="G152" s="232">
        <v>2.119676173412097E-2</v>
      </c>
      <c r="H152" s="232">
        <v>1.8481981570281868E-2</v>
      </c>
      <c r="I152" s="232">
        <v>3.4834867499626963E-2</v>
      </c>
      <c r="J152" s="232">
        <v>3.8258103576770973E-2</v>
      </c>
      <c r="K152" s="232">
        <v>2.9276499405134309E-2</v>
      </c>
      <c r="L152" s="232">
        <v>3.7383274158042483E-2</v>
      </c>
      <c r="M152" s="232">
        <v>3.1864703246868527E-2</v>
      </c>
      <c r="N152" s="232">
        <v>3.3131870291909227E-2</v>
      </c>
      <c r="O152" s="232">
        <v>3.5010129709039689E-2</v>
      </c>
      <c r="P152" s="232">
        <v>4.1207642714804399E-2</v>
      </c>
      <c r="Q152" s="232">
        <v>4.2540990370537678E-2</v>
      </c>
      <c r="R152" s="232">
        <v>3.8964065309820738E-2</v>
      </c>
      <c r="S152" s="232">
        <v>3.3751920801404628E-2</v>
      </c>
      <c r="T152" s="232">
        <v>2.8204082458397499E-2</v>
      </c>
      <c r="U152" s="232">
        <v>2.74588750795072E-2</v>
      </c>
      <c r="V152" s="232">
        <v>1.214895656387535E-2</v>
      </c>
      <c r="W152" s="232">
        <v>2.5822611513139519E-2</v>
      </c>
      <c r="DA152" s="73" t="s">
        <v>1130</v>
      </c>
    </row>
    <row r="153" spans="1:105" ht="12" customHeight="1" x14ac:dyDescent="0.25">
      <c r="A153" s="64" t="s">
        <v>73</v>
      </c>
      <c r="B153" s="232">
        <v>3.5803662917524961E-3</v>
      </c>
      <c r="C153" s="232">
        <v>7.2696915713188091E-3</v>
      </c>
      <c r="D153" s="232">
        <v>1.2208671565787281E-2</v>
      </c>
      <c r="E153" s="232">
        <v>2.5366290646274658E-2</v>
      </c>
      <c r="F153" s="232">
        <v>3.3023007702205773E-2</v>
      </c>
      <c r="G153" s="232">
        <v>2.4943364852893168E-2</v>
      </c>
      <c r="H153" s="232">
        <v>2.266340830857411E-2</v>
      </c>
      <c r="I153" s="232">
        <v>4.3841420108969631E-2</v>
      </c>
      <c r="J153" s="232">
        <v>2.9762173351395148E-2</v>
      </c>
      <c r="K153" s="232">
        <v>3.8889876859708128E-2</v>
      </c>
      <c r="L153" s="232">
        <v>4.9343776507028793E-2</v>
      </c>
      <c r="M153" s="232">
        <v>4.0633086938572607E-2</v>
      </c>
      <c r="N153" s="232">
        <v>3.9653585734300917E-2</v>
      </c>
      <c r="O153" s="232">
        <v>6.2568920374991496E-2</v>
      </c>
      <c r="P153" s="232">
        <v>7.5671944934471491E-2</v>
      </c>
      <c r="Q153" s="232">
        <v>6.9844325916059005E-2</v>
      </c>
      <c r="R153" s="232">
        <v>5.1508616553303008E-2</v>
      </c>
      <c r="S153" s="232">
        <v>8.6316928140142482E-2</v>
      </c>
      <c r="T153" s="232">
        <v>4.0821362458120632E-2</v>
      </c>
      <c r="U153" s="232">
        <v>3.6099257771932833E-2</v>
      </c>
      <c r="V153" s="232">
        <v>3.2331760070238878E-2</v>
      </c>
      <c r="W153" s="232">
        <v>3.4634574159300088E-2</v>
      </c>
      <c r="DA153" s="73" t="s">
        <v>1131</v>
      </c>
    </row>
    <row r="154" spans="1:105" ht="12" customHeight="1" x14ac:dyDescent="0.25">
      <c r="A154" s="64" t="s">
        <v>79</v>
      </c>
      <c r="B154" s="232">
        <v>0.18745914634337829</v>
      </c>
      <c r="C154" s="232">
        <v>0.32399468840061157</v>
      </c>
      <c r="D154" s="232">
        <v>0.59050768733132519</v>
      </c>
      <c r="E154" s="232">
        <v>1.097953999873772</v>
      </c>
      <c r="F154" s="232">
        <v>0.58570504333306173</v>
      </c>
      <c r="G154" s="232">
        <v>0.78476853672705249</v>
      </c>
      <c r="H154" s="232">
        <v>0.73640835447669584</v>
      </c>
      <c r="I154" s="232">
        <v>1.122774575463571</v>
      </c>
      <c r="J154" s="232">
        <v>0.35860757134815041</v>
      </c>
      <c r="K154" s="232">
        <v>0.42088375308684722</v>
      </c>
      <c r="L154" s="232">
        <v>0.32276064566669749</v>
      </c>
      <c r="M154" s="232">
        <v>0.26238179295305669</v>
      </c>
      <c r="N154" s="232">
        <v>0.26944360686670871</v>
      </c>
      <c r="O154" s="232">
        <v>0.18973399556525339</v>
      </c>
      <c r="P154" s="232">
        <v>0.21692599693031669</v>
      </c>
      <c r="Q154" s="232">
        <v>0.26594098047187908</v>
      </c>
      <c r="R154" s="232">
        <v>0.28049432557370929</v>
      </c>
      <c r="S154" s="232">
        <v>0.291505975266943</v>
      </c>
      <c r="T154" s="232">
        <v>0.47035548539951483</v>
      </c>
      <c r="U154" s="232">
        <v>0.65391474319716492</v>
      </c>
      <c r="V154" s="232">
        <v>0.69294388801677276</v>
      </c>
      <c r="W154" s="232">
        <v>0.75589833280665775</v>
      </c>
      <c r="DA154" s="73" t="s">
        <v>1132</v>
      </c>
    </row>
    <row r="155" spans="1:105" ht="12" customHeight="1" x14ac:dyDescent="0.25">
      <c r="A155" s="60" t="s">
        <v>1038</v>
      </c>
      <c r="B155" s="265">
        <v>0.22369344030525909</v>
      </c>
      <c r="C155" s="265">
        <v>0.48008198234170041</v>
      </c>
      <c r="D155" s="265">
        <v>0.88265014156189692</v>
      </c>
      <c r="E155" s="265">
        <v>1.269834956124162</v>
      </c>
      <c r="F155" s="265">
        <v>1.536884761379592</v>
      </c>
      <c r="G155" s="265">
        <v>1.739788840970121</v>
      </c>
      <c r="H155" s="265">
        <v>1.827494334009991</v>
      </c>
      <c r="I155" s="265">
        <v>2.908713360843155</v>
      </c>
      <c r="J155" s="265">
        <v>3.0512334098268128</v>
      </c>
      <c r="K155" s="265">
        <v>2.6591334180238091</v>
      </c>
      <c r="L155" s="265">
        <v>2.0670086975141682</v>
      </c>
      <c r="M155" s="265">
        <v>2.0446184986932092</v>
      </c>
      <c r="N155" s="265">
        <v>2.4540491794852328</v>
      </c>
      <c r="O155" s="265">
        <v>2.3826986390488929</v>
      </c>
      <c r="P155" s="265">
        <v>2.7722952397375362</v>
      </c>
      <c r="Q155" s="265">
        <v>3.2113313867493578</v>
      </c>
      <c r="R155" s="265">
        <v>3.2222986942151488</v>
      </c>
      <c r="S155" s="265">
        <v>2.7244646089645141</v>
      </c>
      <c r="T155" s="265">
        <v>2.1315087673756872</v>
      </c>
      <c r="U155" s="265">
        <v>2.2531237527117129</v>
      </c>
      <c r="V155" s="265">
        <v>2.1997559641455529</v>
      </c>
      <c r="W155" s="265">
        <v>1.8816833552230809</v>
      </c>
      <c r="DA155" s="72" t="s">
        <v>1133</v>
      </c>
    </row>
    <row r="156" spans="1:105" ht="12" customHeight="1" x14ac:dyDescent="0.25">
      <c r="A156" s="132" t="s">
        <v>1040</v>
      </c>
      <c r="B156" s="319">
        <v>0.28343501064492371</v>
      </c>
      <c r="C156" s="319">
        <v>0.56316137578095682</v>
      </c>
      <c r="D156" s="319">
        <v>0.98026231183912949</v>
      </c>
      <c r="E156" s="319">
        <v>1.211633717334559</v>
      </c>
      <c r="F156" s="319">
        <v>1.443049347599576</v>
      </c>
      <c r="G156" s="319">
        <v>1.686192043499039</v>
      </c>
      <c r="H156" s="319">
        <v>1.7717377212463761</v>
      </c>
      <c r="I156" s="319">
        <v>2.7825586956408142</v>
      </c>
      <c r="J156" s="319">
        <v>2.9407374684133321</v>
      </c>
      <c r="K156" s="319">
        <v>2.9194314664806278</v>
      </c>
      <c r="L156" s="319">
        <v>2.6958058977702972</v>
      </c>
      <c r="M156" s="319">
        <v>2.6027014328271671</v>
      </c>
      <c r="N156" s="319">
        <v>2.919019157917869</v>
      </c>
      <c r="O156" s="319">
        <v>2.9396880344919558</v>
      </c>
      <c r="P156" s="319">
        <v>3.368842776720292</v>
      </c>
      <c r="Q156" s="319">
        <v>3.7375434456369589</v>
      </c>
      <c r="R156" s="319">
        <v>6.6751724480878458</v>
      </c>
      <c r="S156" s="319">
        <v>5.9217558664547312</v>
      </c>
      <c r="T156" s="319">
        <v>6.0345633230155116</v>
      </c>
      <c r="U156" s="319">
        <v>5.8390825341519559</v>
      </c>
      <c r="V156" s="319">
        <v>6.0049869200262798</v>
      </c>
      <c r="W156" s="319">
        <v>6.0844458305708091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5">
        <f t="shared" ref="B160:W160" si="6">SUM(B$161:B$167,B$169:B$170,B$172:B$175)</f>
        <v>1</v>
      </c>
      <c r="C160" s="235">
        <f t="shared" si="6"/>
        <v>1.0000000000000002</v>
      </c>
      <c r="D160" s="235">
        <f t="shared" si="6"/>
        <v>1.0000000000000002</v>
      </c>
      <c r="E160" s="235">
        <f t="shared" si="6"/>
        <v>0.99999999999999989</v>
      </c>
      <c r="F160" s="235">
        <f t="shared" si="6"/>
        <v>1</v>
      </c>
      <c r="G160" s="235">
        <f t="shared" si="6"/>
        <v>1</v>
      </c>
      <c r="H160" s="235">
        <f t="shared" si="6"/>
        <v>1</v>
      </c>
      <c r="I160" s="235">
        <f t="shared" si="6"/>
        <v>1</v>
      </c>
      <c r="J160" s="235">
        <f t="shared" si="6"/>
        <v>1</v>
      </c>
      <c r="K160" s="235">
        <f t="shared" si="6"/>
        <v>1</v>
      </c>
      <c r="L160" s="235">
        <f t="shared" si="6"/>
        <v>0.99999999999999989</v>
      </c>
      <c r="M160" s="235">
        <f t="shared" si="6"/>
        <v>0.99999999999999989</v>
      </c>
      <c r="N160" s="235">
        <f t="shared" si="6"/>
        <v>1</v>
      </c>
      <c r="O160" s="235">
        <f t="shared" si="6"/>
        <v>0.99999999999999978</v>
      </c>
      <c r="P160" s="235">
        <f t="shared" si="6"/>
        <v>1</v>
      </c>
      <c r="Q160" s="235">
        <f t="shared" si="6"/>
        <v>1</v>
      </c>
      <c r="R160" s="235">
        <f t="shared" si="6"/>
        <v>1</v>
      </c>
      <c r="S160" s="235">
        <f t="shared" si="6"/>
        <v>1</v>
      </c>
      <c r="T160" s="235">
        <f t="shared" si="6"/>
        <v>1</v>
      </c>
      <c r="U160" s="235">
        <f t="shared" si="6"/>
        <v>1</v>
      </c>
      <c r="V160" s="235">
        <f t="shared" si="6"/>
        <v>1.0000000000000002</v>
      </c>
      <c r="W160" s="235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9">
        <f t="shared" ref="B161:W161" si="7">IF(B$6=0,0,B$6/B$5)</f>
        <v>1.7580313453745811E-3</v>
      </c>
      <c r="C161" s="269">
        <f t="shared" si="7"/>
        <v>1.9580285674829375E-3</v>
      </c>
      <c r="D161" s="269">
        <f t="shared" si="7"/>
        <v>2.0090191977468396E-3</v>
      </c>
      <c r="E161" s="269">
        <f t="shared" si="7"/>
        <v>1.9096783681642636E-3</v>
      </c>
      <c r="F161" s="269">
        <f t="shared" si="7"/>
        <v>2.0783846931829953E-3</v>
      </c>
      <c r="G161" s="269">
        <f t="shared" si="7"/>
        <v>1.9929690952313053E-3</v>
      </c>
      <c r="H161" s="269">
        <f t="shared" si="7"/>
        <v>1.9372763698312432E-3</v>
      </c>
      <c r="I161" s="269">
        <f t="shared" si="7"/>
        <v>1.9720849872792235E-3</v>
      </c>
      <c r="J161" s="269">
        <f t="shared" si="7"/>
        <v>1.9317335135135294E-3</v>
      </c>
      <c r="K161" s="269">
        <f t="shared" si="7"/>
        <v>1.7589965632805904E-3</v>
      </c>
      <c r="L161" s="269">
        <f t="shared" si="7"/>
        <v>1.5431868757508006E-3</v>
      </c>
      <c r="M161" s="269">
        <f t="shared" si="7"/>
        <v>2.131820800848738E-3</v>
      </c>
      <c r="N161" s="269">
        <f t="shared" si="7"/>
        <v>2.4385593926072088E-3</v>
      </c>
      <c r="O161" s="269">
        <f t="shared" si="7"/>
        <v>2.3113332163070704E-3</v>
      </c>
      <c r="P161" s="269">
        <f t="shared" si="7"/>
        <v>2.2142908619008231E-3</v>
      </c>
      <c r="Q161" s="269">
        <f t="shared" si="7"/>
        <v>1.8967123749319785E-3</v>
      </c>
      <c r="R161" s="269">
        <f t="shared" si="7"/>
        <v>1.8829735628038862E-3</v>
      </c>
      <c r="S161" s="269">
        <f t="shared" si="7"/>
        <v>1.9651659714128591E-3</v>
      </c>
      <c r="T161" s="269">
        <f t="shared" si="7"/>
        <v>1.6916636977256027E-3</v>
      </c>
      <c r="U161" s="269">
        <f t="shared" si="7"/>
        <v>1.62177017108789E-3</v>
      </c>
      <c r="V161" s="269">
        <f t="shared" si="7"/>
        <v>1.6004413327745765E-3</v>
      </c>
      <c r="W161" s="269">
        <f t="shared" si="7"/>
        <v>1.6041894707284053E-3</v>
      </c>
      <c r="DA161" s="76"/>
    </row>
    <row r="162" spans="1:105" ht="12" customHeight="1" x14ac:dyDescent="0.25">
      <c r="A162" s="202" t="s">
        <v>93</v>
      </c>
      <c r="B162" s="270">
        <f t="shared" ref="B162:W162" si="8">IF(B$7=0,0,B$7/B$5)</f>
        <v>1.3910070363400289E-2</v>
      </c>
      <c r="C162" s="270">
        <f t="shared" si="8"/>
        <v>1.5492508264369043E-2</v>
      </c>
      <c r="D162" s="270">
        <f t="shared" si="8"/>
        <v>1.5895961397733891E-2</v>
      </c>
      <c r="E162" s="270">
        <f t="shared" si="8"/>
        <v>1.510994701119419E-2</v>
      </c>
      <c r="F162" s="270">
        <f t="shared" si="8"/>
        <v>1.6444801965820276E-2</v>
      </c>
      <c r="G162" s="270">
        <f t="shared" si="8"/>
        <v>1.5768968181191844E-2</v>
      </c>
      <c r="H162" s="270">
        <f t="shared" si="8"/>
        <v>1.5328310663291142E-2</v>
      </c>
      <c r="I162" s="270">
        <f t="shared" si="8"/>
        <v>1.5603726866323026E-2</v>
      </c>
      <c r="J162" s="270">
        <f t="shared" si="8"/>
        <v>1.5284453924560933E-2</v>
      </c>
      <c r="K162" s="270">
        <f t="shared" si="8"/>
        <v>1.3917707456461181E-2</v>
      </c>
      <c r="L162" s="270">
        <f t="shared" si="8"/>
        <v>1.2210156594788019E-2</v>
      </c>
      <c r="M162" s="270">
        <f t="shared" si="8"/>
        <v>1.6867604448570283E-2</v>
      </c>
      <c r="N162" s="270">
        <f t="shared" si="8"/>
        <v>1.9294612024832545E-2</v>
      </c>
      <c r="O162" s="270">
        <f t="shared" si="8"/>
        <v>1.8287960426123864E-2</v>
      </c>
      <c r="P162" s="270">
        <f t="shared" si="8"/>
        <v>1.752013226334824E-2</v>
      </c>
      <c r="Q162" s="270">
        <f t="shared" si="8"/>
        <v>1.5007356190690905E-2</v>
      </c>
      <c r="R162" s="270">
        <f t="shared" si="8"/>
        <v>1.4898650595700176E-2</v>
      </c>
      <c r="S162" s="270">
        <f t="shared" si="8"/>
        <v>1.5548981541218414E-2</v>
      </c>
      <c r="T162" s="270">
        <f t="shared" si="8"/>
        <v>1.3384949664568865E-2</v>
      </c>
      <c r="U162" s="270">
        <f t="shared" si="8"/>
        <v>1.2831931155521963E-2</v>
      </c>
      <c r="V162" s="270">
        <f t="shared" si="8"/>
        <v>1.2663171000881728E-2</v>
      </c>
      <c r="W162" s="270">
        <f t="shared" si="8"/>
        <v>1.2692827390573905E-2</v>
      </c>
      <c r="DA162" s="77"/>
    </row>
    <row r="163" spans="1:105" ht="12" customHeight="1" x14ac:dyDescent="0.25">
      <c r="A163" s="202" t="s">
        <v>94</v>
      </c>
      <c r="B163" s="270">
        <f t="shared" ref="B163:W163" si="9">IF(B$8=0,0,B$8/B$5)</f>
        <v>1.5351592912932635E-2</v>
      </c>
      <c r="C163" s="270">
        <f t="shared" si="9"/>
        <v>1.7098021351539729E-2</v>
      </c>
      <c r="D163" s="270">
        <f t="shared" si="9"/>
        <v>1.7543284969987038E-2</v>
      </c>
      <c r="E163" s="270">
        <f t="shared" si="9"/>
        <v>1.6675814671805421E-2</v>
      </c>
      <c r="F163" s="270">
        <f t="shared" si="9"/>
        <v>1.8149002752517733E-2</v>
      </c>
      <c r="G163" s="270">
        <f t="shared" si="9"/>
        <v>1.7403131245949305E-2</v>
      </c>
      <c r="H163" s="270">
        <f t="shared" si="9"/>
        <v>1.6916807693867619E-2</v>
      </c>
      <c r="I163" s="270">
        <f t="shared" si="9"/>
        <v>1.7220765712778571E-2</v>
      </c>
      <c r="J163" s="270">
        <f t="shared" si="9"/>
        <v>1.6868406012072647E-2</v>
      </c>
      <c r="K163" s="270">
        <f t="shared" si="9"/>
        <v>1.5360021450002979E-2</v>
      </c>
      <c r="L163" s="270">
        <f t="shared" si="9"/>
        <v>1.3475514397076333E-2</v>
      </c>
      <c r="M163" s="270">
        <f t="shared" si="9"/>
        <v>1.8615620923970944E-2</v>
      </c>
      <c r="N163" s="270">
        <f t="shared" si="9"/>
        <v>2.1294143126519598E-2</v>
      </c>
      <c r="O163" s="270">
        <f t="shared" si="9"/>
        <v>2.0183170633584567E-2</v>
      </c>
      <c r="P163" s="270">
        <f t="shared" si="9"/>
        <v>1.9335771226243612E-2</v>
      </c>
      <c r="Q163" s="270">
        <f t="shared" si="9"/>
        <v>1.6562592202628405E-2</v>
      </c>
      <c r="R163" s="270">
        <f t="shared" si="9"/>
        <v>1.6442621275231332E-2</v>
      </c>
      <c r="S163" s="270">
        <f t="shared" si="9"/>
        <v>1.7160347043215021E-2</v>
      </c>
      <c r="T163" s="270">
        <f t="shared" si="9"/>
        <v>1.4772053127150834E-2</v>
      </c>
      <c r="U163" s="270">
        <f t="shared" si="9"/>
        <v>1.4161724437042779E-2</v>
      </c>
      <c r="V163" s="270">
        <f t="shared" si="9"/>
        <v>1.3975475401180456E-2</v>
      </c>
      <c r="W163" s="270">
        <f t="shared" si="9"/>
        <v>1.4008205129350595E-2</v>
      </c>
      <c r="DA163" s="77"/>
    </row>
    <row r="164" spans="1:105" ht="12" customHeight="1" x14ac:dyDescent="0.25">
      <c r="A164" s="202" t="s">
        <v>95</v>
      </c>
      <c r="B164" s="270">
        <f t="shared" ref="B164:W164" si="10">IF(B$9=0,0,B$9/B$5)</f>
        <v>2.4977519842610367E-2</v>
      </c>
      <c r="C164" s="270">
        <f t="shared" si="10"/>
        <v>2.781901331018791E-2</v>
      </c>
      <c r="D164" s="270">
        <f t="shared" si="10"/>
        <v>2.8543471086526623E-2</v>
      </c>
      <c r="E164" s="270">
        <f t="shared" si="10"/>
        <v>2.7132069891315589E-2</v>
      </c>
      <c r="F164" s="270">
        <f t="shared" si="10"/>
        <v>2.9528992785674675E-2</v>
      </c>
      <c r="G164" s="270">
        <f t="shared" si="10"/>
        <v>2.8315436611992102E-2</v>
      </c>
      <c r="H164" s="270">
        <f t="shared" si="10"/>
        <v>2.7524173044690518E-2</v>
      </c>
      <c r="I164" s="270">
        <f t="shared" si="10"/>
        <v>2.8018722209179694E-2</v>
      </c>
      <c r="J164" s="270">
        <f t="shared" si="10"/>
        <v>2.7445422000788661E-2</v>
      </c>
      <c r="K164" s="270">
        <f t="shared" si="10"/>
        <v>2.4991233334956908E-2</v>
      </c>
      <c r="L164" s="270">
        <f t="shared" si="10"/>
        <v>2.1925081660992118E-2</v>
      </c>
      <c r="M164" s="270">
        <f t="shared" si="10"/>
        <v>3.0288195084908157E-2</v>
      </c>
      <c r="N164" s="270">
        <f t="shared" si="10"/>
        <v>3.4646234139387666E-2</v>
      </c>
      <c r="O164" s="270">
        <f t="shared" si="10"/>
        <v>3.2838647288677067E-2</v>
      </c>
      <c r="P164" s="270">
        <f t="shared" si="10"/>
        <v>3.1459902058034311E-2</v>
      </c>
      <c r="Q164" s="270">
        <f t="shared" si="10"/>
        <v>2.6947853407297447E-2</v>
      </c>
      <c r="R164" s="270">
        <f t="shared" si="10"/>
        <v>2.6752656971553462E-2</v>
      </c>
      <c r="S164" s="270">
        <f t="shared" si="10"/>
        <v>2.7920419151871771E-2</v>
      </c>
      <c r="T164" s="270">
        <f t="shared" si="10"/>
        <v>2.4034590559568195E-2</v>
      </c>
      <c r="U164" s="270">
        <f t="shared" si="10"/>
        <v>2.3041566770170684E-2</v>
      </c>
      <c r="V164" s="270">
        <f t="shared" si="10"/>
        <v>2.2738533787515228E-2</v>
      </c>
      <c r="W164" s="270">
        <f t="shared" si="10"/>
        <v>2.2791786074717567E-2</v>
      </c>
      <c r="DA164" s="77"/>
    </row>
    <row r="165" spans="1:105" ht="12" customHeight="1" x14ac:dyDescent="0.25">
      <c r="A165" s="56" t="s">
        <v>96</v>
      </c>
      <c r="B165" s="271">
        <f t="shared" ref="B165:W165" si="11">IF(B$10=0,0,B$10/B$5)</f>
        <v>7.6550752329122614E-3</v>
      </c>
      <c r="C165" s="271">
        <f t="shared" si="11"/>
        <v>8.8264511503373441E-3</v>
      </c>
      <c r="D165" s="271">
        <f t="shared" si="11"/>
        <v>8.8369675712698936E-3</v>
      </c>
      <c r="E165" s="271">
        <f t="shared" si="11"/>
        <v>7.340536443824726E-3</v>
      </c>
      <c r="F165" s="271">
        <f t="shared" si="11"/>
        <v>7.3893573144189735E-3</v>
      </c>
      <c r="G165" s="271">
        <f t="shared" si="11"/>
        <v>7.1043558909230113E-3</v>
      </c>
      <c r="H165" s="271">
        <f t="shared" si="11"/>
        <v>6.7970531359307492E-3</v>
      </c>
      <c r="I165" s="271">
        <f t="shared" si="11"/>
        <v>6.8500656892231115E-3</v>
      </c>
      <c r="J165" s="271">
        <f t="shared" si="11"/>
        <v>6.9002503061282297E-3</v>
      </c>
      <c r="K165" s="271">
        <f t="shared" si="11"/>
        <v>6.835030163696256E-3</v>
      </c>
      <c r="L165" s="271">
        <f t="shared" si="11"/>
        <v>6.5737652715615446E-3</v>
      </c>
      <c r="M165" s="271">
        <f t="shared" si="11"/>
        <v>8.4292940146929677E-3</v>
      </c>
      <c r="N165" s="271">
        <f t="shared" si="11"/>
        <v>9.1444647789137423E-3</v>
      </c>
      <c r="O165" s="271">
        <f t="shared" si="11"/>
        <v>8.8682494795713409E-3</v>
      </c>
      <c r="P165" s="271">
        <f t="shared" si="11"/>
        <v>8.2151818997190321E-3</v>
      </c>
      <c r="Q165" s="271">
        <f t="shared" si="11"/>
        <v>6.6254721020538058E-3</v>
      </c>
      <c r="R165" s="271">
        <f t="shared" si="11"/>
        <v>6.4696748662951024E-3</v>
      </c>
      <c r="S165" s="271">
        <f t="shared" si="11"/>
        <v>6.9451651609300962E-3</v>
      </c>
      <c r="T165" s="271">
        <f t="shared" si="11"/>
        <v>6.2689378596871154E-3</v>
      </c>
      <c r="U165" s="271">
        <f t="shared" si="11"/>
        <v>6.1076122176820435E-3</v>
      </c>
      <c r="V165" s="271">
        <f t="shared" si="11"/>
        <v>6.0357911895520637E-3</v>
      </c>
      <c r="W165" s="271">
        <f t="shared" si="11"/>
        <v>6.5986943826783617E-3</v>
      </c>
      <c r="DA165" s="78"/>
    </row>
    <row r="166" spans="1:105" ht="12" customHeight="1" x14ac:dyDescent="0.25">
      <c r="A166" s="134" t="s">
        <v>999</v>
      </c>
      <c r="B166" s="320">
        <f t="shared" ref="B166:W166" si="12">IF(B$16=0,0,B$16/B$5)</f>
        <v>0.54188261097904866</v>
      </c>
      <c r="C166" s="320">
        <f t="shared" si="12"/>
        <v>0.52796403165595496</v>
      </c>
      <c r="D166" s="320">
        <f t="shared" si="12"/>
        <v>0.51087293772774867</v>
      </c>
      <c r="E166" s="320">
        <f t="shared" si="12"/>
        <v>0.56203060512619896</v>
      </c>
      <c r="F166" s="320">
        <f t="shared" si="12"/>
        <v>0.61354207657971138</v>
      </c>
      <c r="G166" s="320">
        <f t="shared" si="12"/>
        <v>0.63383851985762618</v>
      </c>
      <c r="H166" s="320">
        <f t="shared" si="12"/>
        <v>0.65540677350908838</v>
      </c>
      <c r="I166" s="320">
        <f t="shared" si="12"/>
        <v>0.64909395163101369</v>
      </c>
      <c r="J166" s="320">
        <f t="shared" si="12"/>
        <v>0.66369424817302958</v>
      </c>
      <c r="K166" s="320">
        <f t="shared" si="12"/>
        <v>0.67207292124008833</v>
      </c>
      <c r="L166" s="320">
        <f t="shared" si="12"/>
        <v>0.6926936397723833</v>
      </c>
      <c r="M166" s="320">
        <f t="shared" si="12"/>
        <v>0.62460227657551814</v>
      </c>
      <c r="N166" s="320">
        <f t="shared" si="12"/>
        <v>0.59532174267859672</v>
      </c>
      <c r="O166" s="320">
        <f t="shared" si="12"/>
        <v>0.61127320165725019</v>
      </c>
      <c r="P166" s="320">
        <f t="shared" si="12"/>
        <v>0.63732601596556959</v>
      </c>
      <c r="Q166" s="320">
        <f t="shared" si="12"/>
        <v>0.71253417040667544</v>
      </c>
      <c r="R166" s="320">
        <f t="shared" si="12"/>
        <v>0.70970204989667995</v>
      </c>
      <c r="S166" s="320">
        <f t="shared" si="12"/>
        <v>0.68363178563929583</v>
      </c>
      <c r="T166" s="320">
        <f t="shared" si="12"/>
        <v>0.71239689159426056</v>
      </c>
      <c r="U166" s="320">
        <f t="shared" si="12"/>
        <v>0.7123413624108863</v>
      </c>
      <c r="V166" s="320">
        <f t="shared" si="12"/>
        <v>0.72064578303839044</v>
      </c>
      <c r="W166" s="320">
        <f t="shared" si="12"/>
        <v>0.69042379863384684</v>
      </c>
      <c r="DA166" s="140"/>
    </row>
    <row r="167" spans="1:105" ht="12" customHeight="1" x14ac:dyDescent="0.25">
      <c r="A167" s="203" t="s">
        <v>1000</v>
      </c>
      <c r="B167" s="272">
        <f t="shared" ref="B167:W167" si="13">IF(B$25=0,0,B$25/B$5)</f>
        <v>0.24470446953189826</v>
      </c>
      <c r="C167" s="272">
        <f t="shared" si="13"/>
        <v>0.24740925158642543</v>
      </c>
      <c r="D167" s="272">
        <f t="shared" si="13"/>
        <v>0.25822703031763489</v>
      </c>
      <c r="E167" s="272">
        <f t="shared" si="13"/>
        <v>0.2429061981725</v>
      </c>
      <c r="F167" s="272">
        <f t="shared" si="13"/>
        <v>0.1954295464568499</v>
      </c>
      <c r="G167" s="272">
        <f t="shared" si="13"/>
        <v>0.18400153341872447</v>
      </c>
      <c r="H167" s="272">
        <f t="shared" si="13"/>
        <v>0.17237537857141733</v>
      </c>
      <c r="I167" s="272">
        <f t="shared" si="13"/>
        <v>0.17615279950931287</v>
      </c>
      <c r="J167" s="272">
        <f t="shared" si="13"/>
        <v>0.15905422740319231</v>
      </c>
      <c r="K167" s="272">
        <f t="shared" si="13"/>
        <v>0.15783761690052245</v>
      </c>
      <c r="L167" s="272">
        <f t="shared" si="13"/>
        <v>0.14722984133635164</v>
      </c>
      <c r="M167" s="272">
        <f t="shared" si="13"/>
        <v>0.17508135652262993</v>
      </c>
      <c r="N167" s="272">
        <f t="shared" si="13"/>
        <v>0.1849125746470188</v>
      </c>
      <c r="O167" s="272">
        <f t="shared" si="13"/>
        <v>0.1784365897703219</v>
      </c>
      <c r="P167" s="272">
        <f t="shared" si="13"/>
        <v>0.16498595417157261</v>
      </c>
      <c r="Q167" s="272">
        <f t="shared" si="13"/>
        <v>0.12736575989611823</v>
      </c>
      <c r="R167" s="272">
        <f t="shared" si="13"/>
        <v>0.12969314202512305</v>
      </c>
      <c r="S167" s="272">
        <f t="shared" si="13"/>
        <v>0.14412345843654203</v>
      </c>
      <c r="T167" s="272">
        <f t="shared" si="13"/>
        <v>0.13275845971455583</v>
      </c>
      <c r="U167" s="272">
        <f t="shared" si="13"/>
        <v>0.13717104322476403</v>
      </c>
      <c r="V167" s="272">
        <f t="shared" si="13"/>
        <v>0.13313777209257815</v>
      </c>
      <c r="W167" s="272">
        <f t="shared" si="13"/>
        <v>0.15135037612820942</v>
      </c>
      <c r="DA167" s="79"/>
    </row>
    <row r="168" spans="1:105" ht="12" customHeight="1" x14ac:dyDescent="0.25">
      <c r="A168" s="203" t="s">
        <v>1012</v>
      </c>
      <c r="B168" s="272">
        <f t="shared" ref="B168:W168" si="14">IF(B$36=0,0,B$36/B$5)</f>
        <v>0.11362081669270037</v>
      </c>
      <c r="C168" s="272">
        <f t="shared" si="14"/>
        <v>0.11613974094511914</v>
      </c>
      <c r="D168" s="272">
        <f t="shared" si="14"/>
        <v>0.11967160261151596</v>
      </c>
      <c r="E168" s="272">
        <f t="shared" si="14"/>
        <v>9.2580018049590665E-2</v>
      </c>
      <c r="F168" s="272">
        <f t="shared" si="14"/>
        <v>8.5515494205029075E-2</v>
      </c>
      <c r="G168" s="272">
        <f t="shared" si="14"/>
        <v>8.038241038778994E-2</v>
      </c>
      <c r="H168" s="272">
        <f t="shared" si="14"/>
        <v>7.4709311112456253E-2</v>
      </c>
      <c r="I168" s="272">
        <f t="shared" si="14"/>
        <v>7.5754043732034468E-2</v>
      </c>
      <c r="J168" s="272">
        <f t="shared" si="14"/>
        <v>8.0215657815387045E-2</v>
      </c>
      <c r="K168" s="272">
        <f t="shared" si="14"/>
        <v>7.8664285833805817E-2</v>
      </c>
      <c r="L168" s="272">
        <f t="shared" si="14"/>
        <v>7.6176290043431946E-2</v>
      </c>
      <c r="M168" s="272">
        <f t="shared" si="14"/>
        <v>9.3115595105812007E-2</v>
      </c>
      <c r="N168" s="272">
        <f t="shared" si="14"/>
        <v>9.9656601608859086E-2</v>
      </c>
      <c r="O168" s="272">
        <f t="shared" si="14"/>
        <v>9.5765847620192412E-2</v>
      </c>
      <c r="P168" s="272">
        <f t="shared" si="14"/>
        <v>8.9020074589000034E-2</v>
      </c>
      <c r="Q168" s="272">
        <f t="shared" si="14"/>
        <v>6.9257410123118548E-2</v>
      </c>
      <c r="R168" s="272">
        <f t="shared" si="14"/>
        <v>7.0305071797920768E-2</v>
      </c>
      <c r="S168" s="272">
        <f t="shared" si="14"/>
        <v>7.6759250033813398E-2</v>
      </c>
      <c r="T168" s="272">
        <f t="shared" si="14"/>
        <v>6.9718704555980629E-2</v>
      </c>
      <c r="U168" s="272">
        <f t="shared" si="14"/>
        <v>6.9192492768902852E-2</v>
      </c>
      <c r="V168" s="272">
        <f t="shared" si="14"/>
        <v>6.6230620465360435E-2</v>
      </c>
      <c r="W168" s="272">
        <f t="shared" si="14"/>
        <v>7.4676320081107028E-2</v>
      </c>
      <c r="DA168" s="79"/>
    </row>
    <row r="169" spans="1:105" ht="12" customHeight="1" x14ac:dyDescent="0.25">
      <c r="A169" s="62" t="s">
        <v>1014</v>
      </c>
      <c r="B169" s="321">
        <f t="shared" ref="B169:W169" si="15">IF(B$37=0,0,B$37/B$5)</f>
        <v>0.1131662842062368</v>
      </c>
      <c r="C169" s="321">
        <f t="shared" si="15"/>
        <v>0.11555930314663869</v>
      </c>
      <c r="D169" s="321">
        <f t="shared" si="15"/>
        <v>0.11906643032046137</v>
      </c>
      <c r="E169" s="321">
        <f t="shared" si="15"/>
        <v>9.1531142737174609E-2</v>
      </c>
      <c r="F169" s="321">
        <f t="shared" si="15"/>
        <v>8.4146424861398963E-2</v>
      </c>
      <c r="G169" s="321">
        <f t="shared" si="15"/>
        <v>7.9017686227695658E-2</v>
      </c>
      <c r="H169" s="321">
        <f t="shared" si="15"/>
        <v>7.3258221129223491E-2</v>
      </c>
      <c r="I169" s="321">
        <f t="shared" si="15"/>
        <v>7.4252965915568223E-2</v>
      </c>
      <c r="J169" s="321">
        <f t="shared" si="15"/>
        <v>7.9185886957246363E-2</v>
      </c>
      <c r="K169" s="321">
        <f t="shared" si="15"/>
        <v>7.7850201929773571E-2</v>
      </c>
      <c r="L169" s="321">
        <f t="shared" si="15"/>
        <v>7.5624638533489663E-2</v>
      </c>
      <c r="M169" s="321">
        <f t="shared" si="15"/>
        <v>9.2218155344191574E-2</v>
      </c>
      <c r="N169" s="321">
        <f t="shared" si="15"/>
        <v>9.8514193339013359E-2</v>
      </c>
      <c r="O169" s="321">
        <f t="shared" si="15"/>
        <v>9.4707522596806648E-2</v>
      </c>
      <c r="P169" s="321">
        <f t="shared" si="15"/>
        <v>8.7954791393770881E-2</v>
      </c>
      <c r="Q169" s="321">
        <f t="shared" si="15"/>
        <v>6.8169982378187791E-2</v>
      </c>
      <c r="R169" s="321">
        <f t="shared" si="15"/>
        <v>6.9236744991378704E-2</v>
      </c>
      <c r="S169" s="321">
        <f t="shared" si="15"/>
        <v>7.5706585482097549E-2</v>
      </c>
      <c r="T169" s="321">
        <f t="shared" si="15"/>
        <v>6.8876687764842195E-2</v>
      </c>
      <c r="U169" s="321">
        <f t="shared" si="15"/>
        <v>6.8392483195624298E-2</v>
      </c>
      <c r="V169" s="321">
        <f t="shared" si="15"/>
        <v>6.5381043635487135E-2</v>
      </c>
      <c r="W169" s="321">
        <f t="shared" si="15"/>
        <v>7.3996330467609325E-2</v>
      </c>
      <c r="DA169" s="141"/>
    </row>
    <row r="170" spans="1:105" ht="12" customHeight="1" x14ac:dyDescent="0.25">
      <c r="A170" s="62" t="s">
        <v>1021</v>
      </c>
      <c r="B170" s="321">
        <f t="shared" ref="B170:W170" si="16">IF(B$43=0,0,B$43/B$5)</f>
        <v>4.5453248646357949E-4</v>
      </c>
      <c r="C170" s="321">
        <f t="shared" si="16"/>
        <v>5.8043779848045835E-4</v>
      </c>
      <c r="D170" s="321">
        <f t="shared" si="16"/>
        <v>6.0517229105460778E-4</v>
      </c>
      <c r="E170" s="321">
        <f t="shared" si="16"/>
        <v>1.0488753124160656E-3</v>
      </c>
      <c r="F170" s="321">
        <f t="shared" si="16"/>
        <v>1.3690693436301043E-3</v>
      </c>
      <c r="G170" s="321">
        <f t="shared" si="16"/>
        <v>1.364724160094288E-3</v>
      </c>
      <c r="H170" s="321">
        <f t="shared" si="16"/>
        <v>1.4510899832327478E-3</v>
      </c>
      <c r="I170" s="321">
        <f t="shared" si="16"/>
        <v>1.5010778164662338E-3</v>
      </c>
      <c r="J170" s="321">
        <f t="shared" si="16"/>
        <v>1.0297708581406648E-3</v>
      </c>
      <c r="K170" s="321">
        <f t="shared" si="16"/>
        <v>8.1408390403222587E-4</v>
      </c>
      <c r="L170" s="321">
        <f t="shared" si="16"/>
        <v>5.5165150994226735E-4</v>
      </c>
      <c r="M170" s="321">
        <f t="shared" si="16"/>
        <v>8.9743976162044573E-4</v>
      </c>
      <c r="N170" s="321">
        <f t="shared" si="16"/>
        <v>1.1424082698457327E-3</v>
      </c>
      <c r="O170" s="321">
        <f t="shared" si="16"/>
        <v>1.0583250233857659E-3</v>
      </c>
      <c r="P170" s="321">
        <f t="shared" si="16"/>
        <v>1.0652831952291187E-3</v>
      </c>
      <c r="Q170" s="321">
        <f t="shared" si="16"/>
        <v>1.0874277449307492E-3</v>
      </c>
      <c r="R170" s="321">
        <f t="shared" si="16"/>
        <v>1.0683268065420689E-3</v>
      </c>
      <c r="S170" s="321">
        <f t="shared" si="16"/>
        <v>1.0526645517158627E-3</v>
      </c>
      <c r="T170" s="321">
        <f t="shared" si="16"/>
        <v>8.4201679113843342E-4</v>
      </c>
      <c r="U170" s="321">
        <f t="shared" si="16"/>
        <v>8.0000957327858201E-4</v>
      </c>
      <c r="V170" s="321">
        <f t="shared" si="16"/>
        <v>8.4957682987329627E-4</v>
      </c>
      <c r="W170" s="321">
        <f t="shared" si="16"/>
        <v>6.7998961349770943E-4</v>
      </c>
      <c r="DA170" s="141"/>
    </row>
    <row r="171" spans="1:105" ht="12" customHeight="1" x14ac:dyDescent="0.25">
      <c r="A171" s="203" t="s">
        <v>1023</v>
      </c>
      <c r="B171" s="272">
        <f t="shared" ref="B171:W171" si="17">IF(B$44=0,0,B$44/B$5)</f>
        <v>1.3233943648076271E-2</v>
      </c>
      <c r="C171" s="272">
        <f t="shared" si="17"/>
        <v>1.3691154751382734E-2</v>
      </c>
      <c r="D171" s="272">
        <f t="shared" si="17"/>
        <v>1.3943372006225131E-2</v>
      </c>
      <c r="E171" s="272">
        <f t="shared" si="17"/>
        <v>1.2416662521717269E-2</v>
      </c>
      <c r="F171" s="272">
        <f t="shared" si="17"/>
        <v>1.1509203546209257E-2</v>
      </c>
      <c r="G171" s="272">
        <f t="shared" si="17"/>
        <v>1.1003948788817542E-2</v>
      </c>
      <c r="H171" s="272">
        <f t="shared" si="17"/>
        <v>1.047011867553428E-2</v>
      </c>
      <c r="I171" s="272">
        <f t="shared" si="17"/>
        <v>1.0635314325027628E-2</v>
      </c>
      <c r="J171" s="272">
        <f t="shared" si="17"/>
        <v>1.0189882745361669E-2</v>
      </c>
      <c r="K171" s="272">
        <f t="shared" si="17"/>
        <v>1.0017156268000042E-2</v>
      </c>
      <c r="L171" s="272">
        <f t="shared" si="17"/>
        <v>9.5594032594808129E-3</v>
      </c>
      <c r="M171" s="272">
        <f t="shared" si="17"/>
        <v>1.2098350351825653E-2</v>
      </c>
      <c r="N171" s="272">
        <f t="shared" si="17"/>
        <v>1.3057154737195466E-2</v>
      </c>
      <c r="O171" s="272">
        <f t="shared" si="17"/>
        <v>1.2598659990834779E-2</v>
      </c>
      <c r="P171" s="272">
        <f t="shared" si="17"/>
        <v>1.1788977762891388E-2</v>
      </c>
      <c r="Q171" s="272">
        <f t="shared" si="17"/>
        <v>9.4293818168199126E-3</v>
      </c>
      <c r="R171" s="272">
        <f t="shared" si="17"/>
        <v>9.3382615035273366E-3</v>
      </c>
      <c r="S171" s="272">
        <f t="shared" si="17"/>
        <v>1.0127016303666391E-2</v>
      </c>
      <c r="T171" s="272">
        <f t="shared" si="17"/>
        <v>9.2125710202018464E-3</v>
      </c>
      <c r="U171" s="272">
        <f t="shared" si="17"/>
        <v>9.1475649644863904E-3</v>
      </c>
      <c r="V171" s="272">
        <f t="shared" si="17"/>
        <v>9.0047008436871245E-3</v>
      </c>
      <c r="W171" s="272">
        <f t="shared" si="17"/>
        <v>1.0083034634629772E-2</v>
      </c>
      <c r="DA171" s="79"/>
    </row>
    <row r="172" spans="1:105" ht="12" customHeight="1" x14ac:dyDescent="0.25">
      <c r="A172" s="62" t="s">
        <v>1135</v>
      </c>
      <c r="B172" s="321">
        <f t="shared" ref="B172:W172" si="18">IF(B$45=0,0,B$45/B$5)</f>
        <v>4.7733592268852255E-3</v>
      </c>
      <c r="C172" s="321">
        <f t="shared" si="18"/>
        <v>4.6861223873511711E-3</v>
      </c>
      <c r="D172" s="321">
        <f t="shared" si="18"/>
        <v>4.4314980720173598E-3</v>
      </c>
      <c r="E172" s="321">
        <f t="shared" si="18"/>
        <v>2.9616386328783621E-3</v>
      </c>
      <c r="F172" s="321">
        <f t="shared" si="18"/>
        <v>2.8808286046698383E-3</v>
      </c>
      <c r="G172" s="321">
        <f t="shared" si="18"/>
        <v>2.9271546874560053E-3</v>
      </c>
      <c r="H172" s="321">
        <f t="shared" si="18"/>
        <v>2.7820126116723429E-3</v>
      </c>
      <c r="I172" s="321">
        <f t="shared" si="18"/>
        <v>2.7457821329802609E-3</v>
      </c>
      <c r="J172" s="321">
        <f t="shared" si="18"/>
        <v>2.8241977312653183E-3</v>
      </c>
      <c r="K172" s="321">
        <f t="shared" si="18"/>
        <v>3.3626805902165716E-3</v>
      </c>
      <c r="L172" s="321">
        <f t="shared" si="18"/>
        <v>3.8790813741446297E-3</v>
      </c>
      <c r="M172" s="321">
        <f t="shared" si="18"/>
        <v>4.8903898497661092E-3</v>
      </c>
      <c r="N172" s="321">
        <f t="shared" si="18"/>
        <v>4.9680950075924428E-3</v>
      </c>
      <c r="O172" s="321">
        <f t="shared" si="18"/>
        <v>4.970523190370401E-3</v>
      </c>
      <c r="P172" s="321">
        <f t="shared" si="18"/>
        <v>4.5834765645833839E-3</v>
      </c>
      <c r="Q172" s="321">
        <f t="shared" si="18"/>
        <v>3.469875400694585E-3</v>
      </c>
      <c r="R172" s="321">
        <f t="shared" si="18"/>
        <v>3.1145748860675502E-3</v>
      </c>
      <c r="S172" s="321">
        <f t="shared" si="18"/>
        <v>3.5122296521551228E-3</v>
      </c>
      <c r="T172" s="321">
        <f t="shared" si="18"/>
        <v>3.5259919883126483E-3</v>
      </c>
      <c r="U172" s="321">
        <f t="shared" si="18"/>
        <v>3.4514646046748254E-3</v>
      </c>
      <c r="V172" s="321">
        <f t="shared" si="18"/>
        <v>3.5345029793925E-3</v>
      </c>
      <c r="W172" s="321">
        <f t="shared" si="18"/>
        <v>4.4878396586050624E-3</v>
      </c>
      <c r="DA172" s="141"/>
    </row>
    <row r="173" spans="1:105" ht="12" customHeight="1" x14ac:dyDescent="0.25">
      <c r="A173" s="62" t="s">
        <v>1026</v>
      </c>
      <c r="B173" s="321">
        <f t="shared" ref="B173:W173" si="19">IF(B$46=0,0,B$46/B$5)</f>
        <v>6.1116588146569511E-3</v>
      </c>
      <c r="C173" s="321">
        <f t="shared" si="19"/>
        <v>6.1792125668090909E-3</v>
      </c>
      <c r="D173" s="321">
        <f t="shared" si="19"/>
        <v>6.4493938710740942E-3</v>
      </c>
      <c r="E173" s="321">
        <f t="shared" si="19"/>
        <v>6.0667457772047399E-3</v>
      </c>
      <c r="F173" s="321">
        <f t="shared" si="19"/>
        <v>4.8809844484337178E-3</v>
      </c>
      <c r="G173" s="321">
        <f t="shared" si="19"/>
        <v>4.5955621316608351E-3</v>
      </c>
      <c r="H173" s="321">
        <f t="shared" si="19"/>
        <v>4.3051910898525871E-3</v>
      </c>
      <c r="I173" s="321">
        <f t="shared" si="19"/>
        <v>4.3995347200115366E-3</v>
      </c>
      <c r="J173" s="321">
        <f t="shared" si="19"/>
        <v>3.9724863741831132E-3</v>
      </c>
      <c r="K173" s="321">
        <f t="shared" si="19"/>
        <v>3.942100708090172E-3</v>
      </c>
      <c r="L173" s="321">
        <f t="shared" si="19"/>
        <v>3.6771643742557945E-3</v>
      </c>
      <c r="M173" s="321">
        <f t="shared" si="19"/>
        <v>4.3727747103292887E-3</v>
      </c>
      <c r="N173" s="321">
        <f t="shared" si="19"/>
        <v>4.6183159994756398E-3</v>
      </c>
      <c r="O173" s="321">
        <f t="shared" si="19"/>
        <v>4.4565739187896521E-3</v>
      </c>
      <c r="P173" s="321">
        <f t="shared" si="19"/>
        <v>4.1206352423237584E-3</v>
      </c>
      <c r="Q173" s="321">
        <f t="shared" si="19"/>
        <v>3.1810455715976325E-3</v>
      </c>
      <c r="R173" s="321">
        <f t="shared" si="19"/>
        <v>3.2391735066166238E-3</v>
      </c>
      <c r="S173" s="321">
        <f t="shared" si="19"/>
        <v>3.599580370712098E-3</v>
      </c>
      <c r="T173" s="321">
        <f t="shared" si="19"/>
        <v>3.3157318788939382E-3</v>
      </c>
      <c r="U173" s="321">
        <f t="shared" si="19"/>
        <v>3.4259391217659725E-3</v>
      </c>
      <c r="V173" s="321">
        <f t="shared" si="19"/>
        <v>3.3252054608153623E-3</v>
      </c>
      <c r="W173" s="321">
        <f t="shared" si="19"/>
        <v>3.7800775038358647E-3</v>
      </c>
      <c r="DA173" s="141"/>
    </row>
    <row r="174" spans="1:105" ht="12" customHeight="1" x14ac:dyDescent="0.25">
      <c r="A174" s="62" t="s">
        <v>1038</v>
      </c>
      <c r="B174" s="321">
        <f t="shared" ref="B174:W174" si="20">IF(B$57=0,0,B$57/B$5)</f>
        <v>2.3489256065340942E-3</v>
      </c>
      <c r="C174" s="321">
        <f t="shared" si="20"/>
        <v>2.8258197972224719E-3</v>
      </c>
      <c r="D174" s="321">
        <f t="shared" si="20"/>
        <v>3.0624800631336769E-3</v>
      </c>
      <c r="E174" s="321">
        <f t="shared" si="20"/>
        <v>3.3882781116341665E-3</v>
      </c>
      <c r="F174" s="321">
        <f t="shared" si="20"/>
        <v>3.7473904931056997E-3</v>
      </c>
      <c r="G174" s="321">
        <f t="shared" si="20"/>
        <v>3.481231969700703E-3</v>
      </c>
      <c r="H174" s="321">
        <f t="shared" si="20"/>
        <v>3.3829149740093483E-3</v>
      </c>
      <c r="I174" s="321">
        <f t="shared" si="20"/>
        <v>3.4899974720358305E-3</v>
      </c>
      <c r="J174" s="321">
        <f t="shared" si="20"/>
        <v>3.393198639913237E-3</v>
      </c>
      <c r="K174" s="321">
        <f t="shared" si="20"/>
        <v>2.7123749696932979E-3</v>
      </c>
      <c r="L174" s="321">
        <f t="shared" si="20"/>
        <v>2.0031575110803904E-3</v>
      </c>
      <c r="M174" s="321">
        <f t="shared" si="20"/>
        <v>2.8351857917302548E-3</v>
      </c>
      <c r="N174" s="321">
        <f t="shared" si="20"/>
        <v>3.4707437301273844E-3</v>
      </c>
      <c r="O174" s="321">
        <f t="shared" si="20"/>
        <v>3.171562881674726E-3</v>
      </c>
      <c r="P174" s="321">
        <f t="shared" si="20"/>
        <v>3.0848659559842466E-3</v>
      </c>
      <c r="Q174" s="321">
        <f t="shared" si="20"/>
        <v>2.7784608445276947E-3</v>
      </c>
      <c r="R174" s="321">
        <f t="shared" si="20"/>
        <v>2.984513110843163E-3</v>
      </c>
      <c r="S174" s="321">
        <f t="shared" si="20"/>
        <v>3.0152062807991707E-3</v>
      </c>
      <c r="T174" s="321">
        <f t="shared" si="20"/>
        <v>2.3708471529952607E-3</v>
      </c>
      <c r="U174" s="321">
        <f t="shared" si="20"/>
        <v>2.2701612380455921E-3</v>
      </c>
      <c r="V174" s="321">
        <f t="shared" si="20"/>
        <v>2.1449924034792635E-3</v>
      </c>
      <c r="W174" s="321">
        <f t="shared" si="20"/>
        <v>1.8151174721888429E-3</v>
      </c>
      <c r="DA174" s="141"/>
    </row>
    <row r="175" spans="1:105" ht="12" customHeight="1" x14ac:dyDescent="0.25">
      <c r="A175" s="41" t="s">
        <v>1040</v>
      </c>
      <c r="B175" s="322">
        <f t="shared" ref="B175:W175" si="21">IF(B$58=0,0,B$58/B$5)</f>
        <v>2.2905869451046418E-2</v>
      </c>
      <c r="C175" s="322">
        <f t="shared" si="21"/>
        <v>2.3601798417200913E-2</v>
      </c>
      <c r="D175" s="322">
        <f t="shared" si="21"/>
        <v>2.4456353113611086E-2</v>
      </c>
      <c r="E175" s="322">
        <f t="shared" si="21"/>
        <v>2.1898469743688913E-2</v>
      </c>
      <c r="F175" s="322">
        <f t="shared" si="21"/>
        <v>2.0413139700585756E-2</v>
      </c>
      <c r="G175" s="322">
        <f t="shared" si="21"/>
        <v>2.0188726521754252E-2</v>
      </c>
      <c r="H175" s="322">
        <f t="shared" si="21"/>
        <v>1.8534797223892459E-2</v>
      </c>
      <c r="I175" s="322">
        <f t="shared" si="21"/>
        <v>1.8698525337827749E-2</v>
      </c>
      <c r="J175" s="322">
        <f t="shared" si="21"/>
        <v>1.8415718105965352E-2</v>
      </c>
      <c r="K175" s="322">
        <f t="shared" si="21"/>
        <v>1.8545030789185415E-2</v>
      </c>
      <c r="L175" s="322">
        <f t="shared" si="21"/>
        <v>1.8613120788183349E-2</v>
      </c>
      <c r="M175" s="322">
        <f t="shared" si="21"/>
        <v>1.8769886171223084E-2</v>
      </c>
      <c r="N175" s="322">
        <f t="shared" si="21"/>
        <v>2.0233912866069341E-2</v>
      </c>
      <c r="O175" s="322">
        <f t="shared" si="21"/>
        <v>1.9436339917136662E-2</v>
      </c>
      <c r="P175" s="322">
        <f t="shared" si="21"/>
        <v>1.8133699201720425E-2</v>
      </c>
      <c r="Q175" s="322">
        <f t="shared" si="21"/>
        <v>1.4373291479665399E-2</v>
      </c>
      <c r="R175" s="322">
        <f t="shared" si="21"/>
        <v>1.4514897505164956E-2</v>
      </c>
      <c r="S175" s="322">
        <f t="shared" si="21"/>
        <v>1.5818410718034196E-2</v>
      </c>
      <c r="T175" s="322">
        <f t="shared" si="21"/>
        <v>1.5761178206300634E-2</v>
      </c>
      <c r="U175" s="322">
        <f t="shared" si="21"/>
        <v>1.4382931879455075E-2</v>
      </c>
      <c r="V175" s="322">
        <f t="shared" si="21"/>
        <v>1.3967710848079955E-2</v>
      </c>
      <c r="W175" s="322">
        <f t="shared" si="21"/>
        <v>1.5770768074158011E-2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5">
        <f t="shared" ref="B178:W178" si="22">SUM(B$179:B$183,B$185:B$186,B$188:B$189,B$191:B$194)</f>
        <v>0.99999999999999967</v>
      </c>
      <c r="C178" s="235">
        <f t="shared" si="22"/>
        <v>1</v>
      </c>
      <c r="D178" s="235">
        <f t="shared" si="22"/>
        <v>1.0000000000000002</v>
      </c>
      <c r="E178" s="235">
        <f t="shared" si="22"/>
        <v>1</v>
      </c>
      <c r="F178" s="235">
        <f t="shared" si="22"/>
        <v>0.99999999999999978</v>
      </c>
      <c r="G178" s="235">
        <f t="shared" si="22"/>
        <v>0.99999999999999989</v>
      </c>
      <c r="H178" s="235">
        <f t="shared" si="22"/>
        <v>1.0000000000000002</v>
      </c>
      <c r="I178" s="235">
        <f t="shared" si="22"/>
        <v>1.0000000000000002</v>
      </c>
      <c r="J178" s="235">
        <f t="shared" si="22"/>
        <v>1.0000000000000002</v>
      </c>
      <c r="K178" s="235">
        <f t="shared" si="22"/>
        <v>0.99999999999999989</v>
      </c>
      <c r="L178" s="235">
        <f t="shared" si="22"/>
        <v>1</v>
      </c>
      <c r="M178" s="235">
        <f t="shared" si="22"/>
        <v>0.99999999999999978</v>
      </c>
      <c r="N178" s="235">
        <f t="shared" si="22"/>
        <v>1</v>
      </c>
      <c r="O178" s="235">
        <f t="shared" si="22"/>
        <v>1.0000000000000002</v>
      </c>
      <c r="P178" s="235">
        <f t="shared" si="22"/>
        <v>1.0000000000000002</v>
      </c>
      <c r="Q178" s="235">
        <f t="shared" si="22"/>
        <v>1.0000000000000002</v>
      </c>
      <c r="R178" s="235">
        <f t="shared" si="22"/>
        <v>1</v>
      </c>
      <c r="S178" s="235">
        <f t="shared" si="22"/>
        <v>1</v>
      </c>
      <c r="T178" s="235">
        <f t="shared" si="22"/>
        <v>1</v>
      </c>
      <c r="U178" s="235">
        <f t="shared" si="22"/>
        <v>0.99999999999999989</v>
      </c>
      <c r="V178" s="235">
        <f t="shared" si="22"/>
        <v>1</v>
      </c>
      <c r="W178" s="235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9">
        <f t="shared" ref="B179:W179" si="23">IF(B$62=0,0,B$62/B$61)</f>
        <v>4.4182577130133932E-3</v>
      </c>
      <c r="C179" s="269">
        <f t="shared" si="23"/>
        <v>4.7631686724269526E-3</v>
      </c>
      <c r="D179" s="269">
        <f t="shared" si="23"/>
        <v>4.718213541019747E-3</v>
      </c>
      <c r="E179" s="269">
        <f t="shared" si="23"/>
        <v>4.9869972874192923E-3</v>
      </c>
      <c r="F179" s="269">
        <f t="shared" si="23"/>
        <v>6.1255123880442526E-3</v>
      </c>
      <c r="G179" s="269">
        <f t="shared" si="23"/>
        <v>6.2097167942034804E-3</v>
      </c>
      <c r="H179" s="269">
        <f t="shared" si="23"/>
        <v>6.3948167414392028E-3</v>
      </c>
      <c r="I179" s="269">
        <f t="shared" si="23"/>
        <v>6.3892074663993272E-3</v>
      </c>
      <c r="J179" s="269">
        <f t="shared" si="23"/>
        <v>6.5456690235809719E-3</v>
      </c>
      <c r="K179" s="269">
        <f t="shared" si="23"/>
        <v>6.1405624923517596E-3</v>
      </c>
      <c r="L179" s="269">
        <f t="shared" si="23"/>
        <v>5.789371751014293E-3</v>
      </c>
      <c r="M179" s="269">
        <f t="shared" si="23"/>
        <v>6.4434708390216817E-3</v>
      </c>
      <c r="N179" s="269">
        <f t="shared" si="23"/>
        <v>6.8194048886100252E-3</v>
      </c>
      <c r="O179" s="269">
        <f t="shared" si="23"/>
        <v>6.7322949814470718E-3</v>
      </c>
      <c r="P179" s="269">
        <f t="shared" si="23"/>
        <v>6.9046374820105616E-3</v>
      </c>
      <c r="Q179" s="269">
        <f t="shared" si="23"/>
        <v>7.4323030914824634E-3</v>
      </c>
      <c r="R179" s="269">
        <f t="shared" si="23"/>
        <v>7.3147359236593011E-3</v>
      </c>
      <c r="S179" s="269">
        <f t="shared" si="23"/>
        <v>7.0192775907953631E-3</v>
      </c>
      <c r="T179" s="269">
        <f t="shared" si="23"/>
        <v>6.6948781695246509E-3</v>
      </c>
      <c r="U179" s="269">
        <f t="shared" si="23"/>
        <v>6.3964547113830282E-3</v>
      </c>
      <c r="V179" s="269">
        <f t="shared" si="23"/>
        <v>6.4929875725277652E-3</v>
      </c>
      <c r="W179" s="269">
        <f t="shared" si="23"/>
        <v>5.9030004105150536E-3</v>
      </c>
      <c r="DA179" s="76"/>
    </row>
    <row r="180" spans="1:105" ht="12" customHeight="1" x14ac:dyDescent="0.25">
      <c r="A180" s="202" t="s">
        <v>93</v>
      </c>
      <c r="B180" s="270">
        <f t="shared" ref="B180:W180" si="24">IF(B$63=0,0,B$63/B$61)</f>
        <v>3.5063605799301102E-2</v>
      </c>
      <c r="C180" s="270">
        <f t="shared" si="24"/>
        <v>3.7800843575430607E-2</v>
      </c>
      <c r="D180" s="270">
        <f t="shared" si="24"/>
        <v>3.7444076472037048E-2</v>
      </c>
      <c r="E180" s="270">
        <f t="shared" si="24"/>
        <v>3.9577163299737088E-2</v>
      </c>
      <c r="F180" s="270">
        <f t="shared" si="24"/>
        <v>4.8612499687491234E-2</v>
      </c>
      <c r="G180" s="270">
        <f t="shared" si="24"/>
        <v>4.9280751812177177E-2</v>
      </c>
      <c r="H180" s="270">
        <f t="shared" si="24"/>
        <v>5.0749718089139383E-2</v>
      </c>
      <c r="I180" s="270">
        <f t="shared" si="24"/>
        <v>5.0705202485570401E-2</v>
      </c>
      <c r="J180" s="270">
        <f t="shared" si="24"/>
        <v>5.1946892472916201E-2</v>
      </c>
      <c r="K180" s="270">
        <f t="shared" si="24"/>
        <v>4.8731938380060583E-2</v>
      </c>
      <c r="L180" s="270">
        <f t="shared" si="24"/>
        <v>4.5944863810292509E-2</v>
      </c>
      <c r="M180" s="270">
        <f t="shared" si="24"/>
        <v>5.1135840449799345E-2</v>
      </c>
      <c r="N180" s="270">
        <f t="shared" si="24"/>
        <v>5.4119279664419144E-2</v>
      </c>
      <c r="O180" s="270">
        <f t="shared" si="24"/>
        <v>5.3427969278205305E-2</v>
      </c>
      <c r="P180" s="270">
        <f t="shared" si="24"/>
        <v>5.4795691555795729E-2</v>
      </c>
      <c r="Q180" s="270">
        <f t="shared" si="24"/>
        <v>5.8983283164559495E-2</v>
      </c>
      <c r="R180" s="270">
        <f t="shared" si="24"/>
        <v>5.8050261802915101E-2</v>
      </c>
      <c r="S180" s="270">
        <f t="shared" si="24"/>
        <v>5.5705483569824188E-2</v>
      </c>
      <c r="T180" s="270">
        <f t="shared" si="24"/>
        <v>5.3131026811574181E-2</v>
      </c>
      <c r="U180" s="270">
        <f t="shared" si="24"/>
        <v>5.0762717134498876E-2</v>
      </c>
      <c r="V180" s="270">
        <f t="shared" si="24"/>
        <v>5.1528808750179948E-2</v>
      </c>
      <c r="W180" s="270">
        <f t="shared" si="24"/>
        <v>4.6846628891243448E-2</v>
      </c>
      <c r="DA180" s="77"/>
    </row>
    <row r="181" spans="1:105" ht="12" customHeight="1" x14ac:dyDescent="0.25">
      <c r="A181" s="202" t="s">
        <v>94</v>
      </c>
      <c r="B181" s="270">
        <f t="shared" ref="B181:W181" si="25">IF(B$64=0,0,B$64/B$61)</f>
        <v>3.9249571071357785E-2</v>
      </c>
      <c r="C181" s="270">
        <f t="shared" si="25"/>
        <v>4.2313585914792451E-2</v>
      </c>
      <c r="D181" s="270">
        <f t="shared" si="25"/>
        <v>4.1914227221886778E-2</v>
      </c>
      <c r="E181" s="270">
        <f t="shared" si="25"/>
        <v>4.4301966335895955E-2</v>
      </c>
      <c r="F181" s="270">
        <f t="shared" si="25"/>
        <v>5.4415959737905077E-2</v>
      </c>
      <c r="G181" s="270">
        <f t="shared" si="25"/>
        <v>5.5163989173656121E-2</v>
      </c>
      <c r="H181" s="270">
        <f t="shared" si="25"/>
        <v>5.680832366164551E-2</v>
      </c>
      <c r="I181" s="270">
        <f t="shared" si="25"/>
        <v>5.6758493693898758E-2</v>
      </c>
      <c r="J181" s="270">
        <f t="shared" si="25"/>
        <v>5.814841918204957E-2</v>
      </c>
      <c r="K181" s="270">
        <f t="shared" si="25"/>
        <v>5.4549657266890123E-2</v>
      </c>
      <c r="L181" s="270">
        <f t="shared" si="25"/>
        <v>5.1429856011040186E-2</v>
      </c>
      <c r="M181" s="270">
        <f t="shared" si="25"/>
        <v>5.7240542102718277E-2</v>
      </c>
      <c r="N181" s="270">
        <f t="shared" si="25"/>
        <v>6.0580150418005387E-2</v>
      </c>
      <c r="O181" s="270">
        <f t="shared" si="25"/>
        <v>5.9806309978109484E-2</v>
      </c>
      <c r="P181" s="270">
        <f t="shared" si="25"/>
        <v>6.1337313750152646E-2</v>
      </c>
      <c r="Q181" s="270">
        <f t="shared" si="25"/>
        <v>6.6024828645419684E-2</v>
      </c>
      <c r="R181" s="270">
        <f t="shared" si="25"/>
        <v>6.4980421277433378E-2</v>
      </c>
      <c r="S181" s="270">
        <f t="shared" si="25"/>
        <v>6.2355718603297416E-2</v>
      </c>
      <c r="T181" s="270">
        <f t="shared" si="25"/>
        <v>5.9473917909967547E-2</v>
      </c>
      <c r="U181" s="270">
        <f t="shared" si="25"/>
        <v>5.6822874559736766E-2</v>
      </c>
      <c r="V181" s="270">
        <f t="shared" si="25"/>
        <v>5.7680423765855332E-2</v>
      </c>
      <c r="W181" s="270">
        <f t="shared" si="25"/>
        <v>5.243927565935138E-2</v>
      </c>
      <c r="DA181" s="77"/>
    </row>
    <row r="182" spans="1:105" ht="12" customHeight="1" x14ac:dyDescent="0.25">
      <c r="A182" s="202" t="s">
        <v>95</v>
      </c>
      <c r="B182" s="270">
        <f t="shared" ref="B182:W182" si="26">IF(B$65=0,0,B$65/B$61)</f>
        <v>6.3188476393836068E-2</v>
      </c>
      <c r="C182" s="270">
        <f t="shared" si="26"/>
        <v>6.8121280098945081E-2</v>
      </c>
      <c r="D182" s="270">
        <f t="shared" si="26"/>
        <v>6.7478346516474497E-2</v>
      </c>
      <c r="E182" s="270">
        <f t="shared" si="26"/>
        <v>7.132240372581071E-2</v>
      </c>
      <c r="F182" s="270">
        <f t="shared" si="26"/>
        <v>8.7605074233683869E-2</v>
      </c>
      <c r="G182" s="270">
        <f t="shared" si="26"/>
        <v>8.8809338103393795E-2</v>
      </c>
      <c r="H182" s="270">
        <f t="shared" si="26"/>
        <v>9.145657699395357E-2</v>
      </c>
      <c r="I182" s="270">
        <f t="shared" si="26"/>
        <v>9.1376354977388149E-2</v>
      </c>
      <c r="J182" s="270">
        <f t="shared" si="26"/>
        <v>9.3614016982344422E-2</v>
      </c>
      <c r="K182" s="270">
        <f t="shared" si="26"/>
        <v>8.7820315901900481E-2</v>
      </c>
      <c r="L182" s="270">
        <f t="shared" si="26"/>
        <v>8.2797700810124539E-2</v>
      </c>
      <c r="M182" s="270">
        <f t="shared" si="26"/>
        <v>9.2152411980558943E-2</v>
      </c>
      <c r="N182" s="270">
        <f t="shared" si="26"/>
        <v>9.7528897772251474E-2</v>
      </c>
      <c r="O182" s="270">
        <f t="shared" si="26"/>
        <v>9.6283080377710745E-2</v>
      </c>
      <c r="P182" s="270">
        <f t="shared" si="26"/>
        <v>9.8747866439518744E-2</v>
      </c>
      <c r="Q182" s="270">
        <f t="shared" si="26"/>
        <v>0.10629436736221248</v>
      </c>
      <c r="R182" s="270">
        <f t="shared" si="26"/>
        <v>0.10461296018969667</v>
      </c>
      <c r="S182" s="270">
        <f t="shared" si="26"/>
        <v>0.10038741177124508</v>
      </c>
      <c r="T182" s="270">
        <f t="shared" si="26"/>
        <v>9.5747957374376497E-2</v>
      </c>
      <c r="U182" s="270">
        <f t="shared" si="26"/>
        <v>9.1480002704234023E-2</v>
      </c>
      <c r="V182" s="270">
        <f t="shared" si="26"/>
        <v>9.2860584103935398E-2</v>
      </c>
      <c r="W182" s="270">
        <f t="shared" si="26"/>
        <v>8.4422780725082733E-2</v>
      </c>
      <c r="DA182" s="77"/>
    </row>
    <row r="183" spans="1:105" ht="12" customHeight="1" x14ac:dyDescent="0.25">
      <c r="A183" s="56" t="s">
        <v>96</v>
      </c>
      <c r="B183" s="271">
        <f t="shared" ref="B183:W183" si="27">IF(B$66=0,0,B$66/B$61)</f>
        <v>1.9238618970304062E-2</v>
      </c>
      <c r="C183" s="271">
        <f t="shared" si="27"/>
        <v>2.147153330966927E-2</v>
      </c>
      <c r="D183" s="271">
        <f t="shared" si="27"/>
        <v>2.0753758900402635E-2</v>
      </c>
      <c r="E183" s="271">
        <f t="shared" si="27"/>
        <v>1.9169319789041961E-2</v>
      </c>
      <c r="F183" s="271">
        <f t="shared" si="27"/>
        <v>2.1778258816869442E-2</v>
      </c>
      <c r="G183" s="271">
        <f t="shared" si="27"/>
        <v>2.2135836523216712E-2</v>
      </c>
      <c r="H183" s="271">
        <f t="shared" si="27"/>
        <v>2.2436607323036904E-2</v>
      </c>
      <c r="I183" s="271">
        <f t="shared" si="27"/>
        <v>2.2193004423857306E-2</v>
      </c>
      <c r="J183" s="271">
        <f t="shared" si="27"/>
        <v>2.33814624883882E-2</v>
      </c>
      <c r="K183" s="271">
        <f t="shared" si="27"/>
        <v>2.3860723058497135E-2</v>
      </c>
      <c r="L183" s="271">
        <f t="shared" si="27"/>
        <v>2.4661932756822606E-2</v>
      </c>
      <c r="M183" s="271">
        <f t="shared" si="27"/>
        <v>2.5477709081171619E-2</v>
      </c>
      <c r="N183" s="271">
        <f t="shared" si="27"/>
        <v>2.5572396557614424E-2</v>
      </c>
      <c r="O183" s="271">
        <f t="shared" si="27"/>
        <v>2.5830836957784282E-2</v>
      </c>
      <c r="P183" s="271">
        <f t="shared" si="27"/>
        <v>2.5616712710290573E-2</v>
      </c>
      <c r="Q183" s="271">
        <f t="shared" si="27"/>
        <v>2.5962036963243614E-2</v>
      </c>
      <c r="R183" s="271">
        <f t="shared" si="27"/>
        <v>2.5132569088445338E-2</v>
      </c>
      <c r="S183" s="271">
        <f t="shared" si="27"/>
        <v>2.4807086468854666E-2</v>
      </c>
      <c r="T183" s="271">
        <f t="shared" si="27"/>
        <v>2.480976288570437E-2</v>
      </c>
      <c r="U183" s="271">
        <f t="shared" si="27"/>
        <v>2.4089150017407648E-2</v>
      </c>
      <c r="V183" s="271">
        <f t="shared" si="27"/>
        <v>2.4487193864327881E-2</v>
      </c>
      <c r="W183" s="271">
        <f t="shared" si="27"/>
        <v>2.4281480685774105E-2</v>
      </c>
      <c r="DA183" s="78"/>
    </row>
    <row r="184" spans="1:105" ht="12" customHeight="1" x14ac:dyDescent="0.25">
      <c r="A184" s="203" t="s">
        <v>1053</v>
      </c>
      <c r="B184" s="272">
        <f t="shared" ref="B184:W184" si="28">IF(B$72=0,0,B$72/B$61)</f>
        <v>0.55828040812062985</v>
      </c>
      <c r="C184" s="272">
        <f t="shared" si="28"/>
        <v>0.54637866506564747</v>
      </c>
      <c r="D184" s="272">
        <f t="shared" si="28"/>
        <v>0.55054566448546027</v>
      </c>
      <c r="E184" s="272">
        <f t="shared" si="28"/>
        <v>0.57586051130748006</v>
      </c>
      <c r="F184" s="272">
        <f t="shared" si="28"/>
        <v>0.52295312159170837</v>
      </c>
      <c r="G184" s="272">
        <f t="shared" si="28"/>
        <v>0.52053831488801949</v>
      </c>
      <c r="H184" s="272">
        <f t="shared" si="28"/>
        <v>0.51663050829350199</v>
      </c>
      <c r="I184" s="272">
        <f t="shared" si="28"/>
        <v>0.51817723175657537</v>
      </c>
      <c r="J184" s="272">
        <f t="shared" si="28"/>
        <v>0.48937155350634254</v>
      </c>
      <c r="K184" s="272">
        <f t="shared" si="28"/>
        <v>0.50028796953183563</v>
      </c>
      <c r="L184" s="272">
        <f t="shared" si="28"/>
        <v>0.50148932880739527</v>
      </c>
      <c r="M184" s="272">
        <f t="shared" si="28"/>
        <v>0.4805033075366551</v>
      </c>
      <c r="N184" s="272">
        <f t="shared" si="28"/>
        <v>0.46955601056962382</v>
      </c>
      <c r="O184" s="272">
        <f t="shared" si="28"/>
        <v>0.47194083521044511</v>
      </c>
      <c r="P184" s="272">
        <f t="shared" si="28"/>
        <v>0.46716009752768195</v>
      </c>
      <c r="Q184" s="272">
        <f t="shared" si="28"/>
        <v>0.45322828449530317</v>
      </c>
      <c r="R184" s="272">
        <f t="shared" si="28"/>
        <v>0.45751596510999021</v>
      </c>
      <c r="S184" s="272">
        <f t="shared" si="28"/>
        <v>0.46746032368509921</v>
      </c>
      <c r="T184" s="272">
        <f t="shared" si="28"/>
        <v>0.47707827923585749</v>
      </c>
      <c r="U184" s="272">
        <f t="shared" si="28"/>
        <v>0.49123873705676097</v>
      </c>
      <c r="V184" s="272">
        <f t="shared" si="28"/>
        <v>0.4904449380267758</v>
      </c>
      <c r="W184" s="272">
        <f t="shared" si="28"/>
        <v>0.50565694814405171</v>
      </c>
      <c r="DA184" s="79"/>
    </row>
    <row r="185" spans="1:105" ht="12" customHeight="1" x14ac:dyDescent="0.25">
      <c r="A185" s="62" t="s">
        <v>1054</v>
      </c>
      <c r="B185" s="321">
        <f t="shared" ref="B185:W185" si="29">IF(B$73=0,0,B$73/B$61)</f>
        <v>0.55809306368372313</v>
      </c>
      <c r="C185" s="321">
        <f t="shared" si="29"/>
        <v>0.54617669559922188</v>
      </c>
      <c r="D185" s="321">
        <f t="shared" si="29"/>
        <v>0.55034560122150789</v>
      </c>
      <c r="E185" s="321">
        <f t="shared" si="29"/>
        <v>0.57564905098548136</v>
      </c>
      <c r="F185" s="321">
        <f t="shared" si="29"/>
        <v>0.52269338557275147</v>
      </c>
      <c r="G185" s="321">
        <f t="shared" si="29"/>
        <v>0.5202750084057528</v>
      </c>
      <c r="H185" s="321">
        <f t="shared" si="29"/>
        <v>0.51635935314154724</v>
      </c>
      <c r="I185" s="321">
        <f t="shared" si="29"/>
        <v>0.51790631445097146</v>
      </c>
      <c r="J185" s="321">
        <f t="shared" si="29"/>
        <v>0.48909400186561564</v>
      </c>
      <c r="K185" s="321">
        <f t="shared" si="29"/>
        <v>0.50002759535333707</v>
      </c>
      <c r="L185" s="321">
        <f t="shared" si="29"/>
        <v>0.50124384593582272</v>
      </c>
      <c r="M185" s="321">
        <f t="shared" si="29"/>
        <v>0.48023008933742994</v>
      </c>
      <c r="N185" s="321">
        <f t="shared" si="29"/>
        <v>0.46926685188946504</v>
      </c>
      <c r="O185" s="321">
        <f t="shared" si="29"/>
        <v>0.47165537019361847</v>
      </c>
      <c r="P185" s="321">
        <f t="shared" si="29"/>
        <v>0.4668673247866752</v>
      </c>
      <c r="Q185" s="321">
        <f t="shared" si="29"/>
        <v>0.45291313750116258</v>
      </c>
      <c r="R185" s="321">
        <f t="shared" si="29"/>
        <v>0.45720580323810484</v>
      </c>
      <c r="S185" s="321">
        <f t="shared" si="29"/>
        <v>0.46716268993597065</v>
      </c>
      <c r="T185" s="321">
        <f t="shared" si="29"/>
        <v>0.47679440077916735</v>
      </c>
      <c r="U185" s="321">
        <f t="shared" si="29"/>
        <v>0.49096751245105852</v>
      </c>
      <c r="V185" s="321">
        <f t="shared" si="29"/>
        <v>0.49016962020250415</v>
      </c>
      <c r="W185" s="321">
        <f t="shared" si="29"/>
        <v>0.50540664715216721</v>
      </c>
      <c r="DA185" s="141"/>
    </row>
    <row r="186" spans="1:105" ht="12" customHeight="1" x14ac:dyDescent="0.25">
      <c r="A186" s="62" t="s">
        <v>1066</v>
      </c>
      <c r="B186" s="321">
        <f t="shared" ref="B186:W186" si="30">IF(B$84=0,0,B$84/B$61)</f>
        <v>1.8734443690682481E-4</v>
      </c>
      <c r="C186" s="321">
        <f t="shared" si="30"/>
        <v>2.0196946642558848E-4</v>
      </c>
      <c r="D186" s="321">
        <f t="shared" si="30"/>
        <v>2.0006326395243955E-4</v>
      </c>
      <c r="E186" s="321">
        <f t="shared" si="30"/>
        <v>2.1146032199878558E-4</v>
      </c>
      <c r="F186" s="321">
        <f t="shared" si="30"/>
        <v>2.5973601895694847E-4</v>
      </c>
      <c r="G186" s="321">
        <f t="shared" si="30"/>
        <v>2.6330648226661677E-4</v>
      </c>
      <c r="H186" s="321">
        <f t="shared" si="30"/>
        <v>2.7115515195472075E-4</v>
      </c>
      <c r="I186" s="321">
        <f t="shared" si="30"/>
        <v>2.7091730560395102E-4</v>
      </c>
      <c r="J186" s="321">
        <f t="shared" si="30"/>
        <v>2.7755164072691696E-4</v>
      </c>
      <c r="K186" s="321">
        <f t="shared" si="30"/>
        <v>2.6037417849856474E-4</v>
      </c>
      <c r="L186" s="321">
        <f t="shared" si="30"/>
        <v>2.4548287157254004E-4</v>
      </c>
      <c r="M186" s="321">
        <f t="shared" si="30"/>
        <v>2.7321819922513063E-4</v>
      </c>
      <c r="N186" s="321">
        <f t="shared" si="30"/>
        <v>2.8915868015877812E-4</v>
      </c>
      <c r="O186" s="321">
        <f t="shared" si="30"/>
        <v>2.8546501682664987E-4</v>
      </c>
      <c r="P186" s="321">
        <f t="shared" si="30"/>
        <v>2.9277274100672268E-4</v>
      </c>
      <c r="Q186" s="321">
        <f t="shared" si="30"/>
        <v>3.1514699414058694E-4</v>
      </c>
      <c r="R186" s="321">
        <f t="shared" si="30"/>
        <v>3.101618718853399E-4</v>
      </c>
      <c r="S186" s="321">
        <f t="shared" si="30"/>
        <v>2.9763374912853677E-4</v>
      </c>
      <c r="T186" s="321">
        <f t="shared" si="30"/>
        <v>2.8387845669010391E-4</v>
      </c>
      <c r="U186" s="321">
        <f t="shared" si="30"/>
        <v>2.7122460570249383E-4</v>
      </c>
      <c r="V186" s="321">
        <f t="shared" si="30"/>
        <v>2.7531782427163681E-4</v>
      </c>
      <c r="W186" s="321">
        <f t="shared" si="30"/>
        <v>2.5030099188452348E-4</v>
      </c>
      <c r="DA186" s="141"/>
    </row>
    <row r="187" spans="1:105" ht="12" customHeight="1" x14ac:dyDescent="0.25">
      <c r="A187" s="203" t="s">
        <v>1012</v>
      </c>
      <c r="B187" s="272">
        <f t="shared" ref="B187:W187" si="31">IF(B$85=0,0,B$85/B$61)</f>
        <v>0.23631035756945393</v>
      </c>
      <c r="C187" s="272">
        <f t="shared" si="31"/>
        <v>0.23380737753599287</v>
      </c>
      <c r="D187" s="272">
        <f t="shared" si="31"/>
        <v>0.23258678392175633</v>
      </c>
      <c r="E187" s="272">
        <f t="shared" si="31"/>
        <v>0.20007673198032827</v>
      </c>
      <c r="F187" s="272">
        <f t="shared" si="31"/>
        <v>0.20857474331859435</v>
      </c>
      <c r="G187" s="272">
        <f t="shared" si="31"/>
        <v>0.20726819974022487</v>
      </c>
      <c r="H187" s="272">
        <f t="shared" si="31"/>
        <v>0.20408527670587676</v>
      </c>
      <c r="I187" s="272">
        <f t="shared" si="31"/>
        <v>0.20310826881203461</v>
      </c>
      <c r="J187" s="272">
        <f t="shared" si="31"/>
        <v>0.22493984799147834</v>
      </c>
      <c r="K187" s="272">
        <f t="shared" si="31"/>
        <v>0.22725905133653215</v>
      </c>
      <c r="L187" s="272">
        <f t="shared" si="31"/>
        <v>0.23650109447697495</v>
      </c>
      <c r="M187" s="272">
        <f t="shared" si="31"/>
        <v>0.23291208105385347</v>
      </c>
      <c r="N187" s="272">
        <f t="shared" si="31"/>
        <v>0.2306320359646622</v>
      </c>
      <c r="O187" s="272">
        <f t="shared" si="31"/>
        <v>0.23084031256774953</v>
      </c>
      <c r="P187" s="272">
        <f t="shared" si="31"/>
        <v>0.22971776816455144</v>
      </c>
      <c r="Q187" s="272">
        <f t="shared" si="31"/>
        <v>0.22458906236747514</v>
      </c>
      <c r="R187" s="272">
        <f t="shared" si="31"/>
        <v>0.22601720816880369</v>
      </c>
      <c r="S187" s="272">
        <f t="shared" si="31"/>
        <v>0.22689468670474802</v>
      </c>
      <c r="T187" s="272">
        <f t="shared" si="31"/>
        <v>0.22833809748141976</v>
      </c>
      <c r="U187" s="272">
        <f t="shared" si="31"/>
        <v>0.22584444804381756</v>
      </c>
      <c r="V187" s="272">
        <f t="shared" si="31"/>
        <v>0.22236378459500303</v>
      </c>
      <c r="W187" s="272">
        <f t="shared" si="31"/>
        <v>0.22740524701361317</v>
      </c>
      <c r="DA187" s="79"/>
    </row>
    <row r="188" spans="1:105" ht="12" customHeight="1" x14ac:dyDescent="0.25">
      <c r="A188" s="62" t="s">
        <v>1014</v>
      </c>
      <c r="B188" s="321">
        <f t="shared" ref="B188:W188" si="32">IF(B$86=0,0,B$86/B$61)</f>
        <v>0.23536501377128674</v>
      </c>
      <c r="C188" s="321">
        <f t="shared" si="32"/>
        <v>0.2326388658931986</v>
      </c>
      <c r="D188" s="321">
        <f t="shared" si="32"/>
        <v>0.23141060616677225</v>
      </c>
      <c r="E188" s="321">
        <f t="shared" si="32"/>
        <v>0.19780998426106725</v>
      </c>
      <c r="F188" s="321">
        <f t="shared" si="32"/>
        <v>0.20523554391867768</v>
      </c>
      <c r="G188" s="321">
        <f t="shared" si="32"/>
        <v>0.20374922191360695</v>
      </c>
      <c r="H188" s="321">
        <f t="shared" si="32"/>
        <v>0.20012129823594543</v>
      </c>
      <c r="I188" s="321">
        <f t="shared" si="32"/>
        <v>0.19908364779334603</v>
      </c>
      <c r="J188" s="321">
        <f t="shared" si="32"/>
        <v>0.22205217610042036</v>
      </c>
      <c r="K188" s="321">
        <f t="shared" si="32"/>
        <v>0.22490718436440238</v>
      </c>
      <c r="L188" s="321">
        <f t="shared" si="32"/>
        <v>0.23478840689666833</v>
      </c>
      <c r="M188" s="321">
        <f t="shared" si="32"/>
        <v>0.23066729528771016</v>
      </c>
      <c r="N188" s="321">
        <f t="shared" si="32"/>
        <v>0.22798819761452946</v>
      </c>
      <c r="O188" s="321">
        <f t="shared" si="32"/>
        <v>0.22828925616019227</v>
      </c>
      <c r="P188" s="321">
        <f t="shared" si="32"/>
        <v>0.22696878733970874</v>
      </c>
      <c r="Q188" s="321">
        <f t="shared" si="32"/>
        <v>0.22106273388952288</v>
      </c>
      <c r="R188" s="321">
        <f t="shared" si="32"/>
        <v>0.222582744110214</v>
      </c>
      <c r="S188" s="321">
        <f t="shared" si="32"/>
        <v>0.22378308786080989</v>
      </c>
      <c r="T188" s="321">
        <f t="shared" si="32"/>
        <v>0.22558037968731498</v>
      </c>
      <c r="U188" s="321">
        <f t="shared" si="32"/>
        <v>0.22323321504329074</v>
      </c>
      <c r="V188" s="321">
        <f t="shared" si="32"/>
        <v>0.21951140124320193</v>
      </c>
      <c r="W188" s="321">
        <f t="shared" si="32"/>
        <v>0.22533453429161257</v>
      </c>
      <c r="DA188" s="141"/>
    </row>
    <row r="189" spans="1:105" ht="12" customHeight="1" x14ac:dyDescent="0.25">
      <c r="A189" s="62" t="s">
        <v>1021</v>
      </c>
      <c r="B189" s="321">
        <f t="shared" ref="B189:W189" si="33">IF(B$92=0,0,B$92/B$61)</f>
        <v>9.4534379816724363E-4</v>
      </c>
      <c r="C189" s="321">
        <f t="shared" si="33"/>
        <v>1.1685116427942602E-3</v>
      </c>
      <c r="D189" s="321">
        <f t="shared" si="33"/>
        <v>1.1761777549840174E-3</v>
      </c>
      <c r="E189" s="321">
        <f t="shared" si="33"/>
        <v>2.266747719261004E-3</v>
      </c>
      <c r="F189" s="321">
        <f t="shared" si="33"/>
        <v>3.3391993999166104E-3</v>
      </c>
      <c r="G189" s="321">
        <f t="shared" si="33"/>
        <v>3.5189778266179043E-3</v>
      </c>
      <c r="H189" s="321">
        <f t="shared" si="33"/>
        <v>3.963978469931375E-3</v>
      </c>
      <c r="I189" s="321">
        <f t="shared" si="33"/>
        <v>4.0246210186886625E-3</v>
      </c>
      <c r="J189" s="321">
        <f t="shared" si="33"/>
        <v>2.8876718910579419E-3</v>
      </c>
      <c r="K189" s="321">
        <f t="shared" si="33"/>
        <v>2.3518669721297766E-3</v>
      </c>
      <c r="L189" s="321">
        <f t="shared" si="33"/>
        <v>1.7126875803066379E-3</v>
      </c>
      <c r="M189" s="321">
        <f t="shared" si="33"/>
        <v>2.2447857661433276E-3</v>
      </c>
      <c r="N189" s="321">
        <f t="shared" si="33"/>
        <v>2.6438383501326082E-3</v>
      </c>
      <c r="O189" s="321">
        <f t="shared" si="33"/>
        <v>2.5510564075572283E-3</v>
      </c>
      <c r="P189" s="321">
        <f t="shared" si="33"/>
        <v>2.7489808248427833E-3</v>
      </c>
      <c r="Q189" s="321">
        <f t="shared" si="33"/>
        <v>3.5263284779523019E-3</v>
      </c>
      <c r="R189" s="321">
        <f t="shared" si="33"/>
        <v>3.4344640585897692E-3</v>
      </c>
      <c r="S189" s="321">
        <f t="shared" si="33"/>
        <v>3.1115988439380381E-3</v>
      </c>
      <c r="T189" s="321">
        <f t="shared" si="33"/>
        <v>2.7577177941047535E-3</v>
      </c>
      <c r="U189" s="321">
        <f t="shared" si="33"/>
        <v>2.6112330005268031E-3</v>
      </c>
      <c r="V189" s="321">
        <f t="shared" si="33"/>
        <v>2.8523833518010965E-3</v>
      </c>
      <c r="W189" s="321">
        <f t="shared" si="33"/>
        <v>2.0707127220006092E-3</v>
      </c>
      <c r="DA189" s="141"/>
    </row>
    <row r="190" spans="1:105" ht="12" customHeight="1" x14ac:dyDescent="0.25">
      <c r="A190" s="203" t="s">
        <v>1023</v>
      </c>
      <c r="B190" s="272">
        <f t="shared" ref="B190:W190" si="34">IF(B$93=0,0,B$93/B$61)</f>
        <v>3.2265862818835395E-2</v>
      </c>
      <c r="C190" s="272">
        <f t="shared" si="34"/>
        <v>3.2423108521060402E-2</v>
      </c>
      <c r="D190" s="272">
        <f t="shared" si="34"/>
        <v>3.1760435659353187E-2</v>
      </c>
      <c r="E190" s="272">
        <f t="shared" si="34"/>
        <v>3.1177317765724386E-2</v>
      </c>
      <c r="F190" s="272">
        <f t="shared" si="34"/>
        <v>3.3318937692815173E-2</v>
      </c>
      <c r="G190" s="272">
        <f t="shared" si="34"/>
        <v>3.3749549929571222E-2</v>
      </c>
      <c r="H190" s="272">
        <f t="shared" si="34"/>
        <v>3.409177224768014E-2</v>
      </c>
      <c r="I190" s="272">
        <f t="shared" si="34"/>
        <v>3.3961052002178693E-2</v>
      </c>
      <c r="J190" s="272">
        <f t="shared" si="34"/>
        <v>3.4296540753594125E-2</v>
      </c>
      <c r="K190" s="272">
        <f t="shared" si="34"/>
        <v>3.4693065009606963E-2</v>
      </c>
      <c r="L190" s="272">
        <f t="shared" si="34"/>
        <v>3.5681764676512295E-2</v>
      </c>
      <c r="M190" s="272">
        <f t="shared" si="34"/>
        <v>3.665625927651113E-2</v>
      </c>
      <c r="N190" s="272">
        <f t="shared" si="34"/>
        <v>3.6693698360912679E-2</v>
      </c>
      <c r="O190" s="272">
        <f t="shared" si="34"/>
        <v>3.6876526727559422E-2</v>
      </c>
      <c r="P190" s="272">
        <f t="shared" si="34"/>
        <v>3.6990587031670748E-2</v>
      </c>
      <c r="Q190" s="272">
        <f t="shared" si="34"/>
        <v>3.7325177688147047E-2</v>
      </c>
      <c r="R190" s="272">
        <f t="shared" si="34"/>
        <v>3.6534131608015441E-2</v>
      </c>
      <c r="S190" s="272">
        <f t="shared" si="34"/>
        <v>3.6329716734672599E-2</v>
      </c>
      <c r="T190" s="272">
        <f t="shared" si="34"/>
        <v>3.6565742001704066E-2</v>
      </c>
      <c r="U190" s="272">
        <f t="shared" si="34"/>
        <v>3.6014772717256817E-2</v>
      </c>
      <c r="V190" s="272">
        <f t="shared" si="34"/>
        <v>3.6528583943768851E-2</v>
      </c>
      <c r="W190" s="272">
        <f t="shared" si="34"/>
        <v>3.7032325666275304E-2</v>
      </c>
      <c r="DA190" s="79"/>
    </row>
    <row r="191" spans="1:105" ht="12" customHeight="1" x14ac:dyDescent="0.25">
      <c r="A191" s="62" t="s">
        <v>1135</v>
      </c>
      <c r="B191" s="321">
        <f t="shared" ref="B191:W191" si="35">IF(B$94=0,0,B$94/B$61)</f>
        <v>1.3420538967721073E-2</v>
      </c>
      <c r="C191" s="321">
        <f t="shared" si="35"/>
        <v>1.2752988620545721E-2</v>
      </c>
      <c r="D191" s="321">
        <f t="shared" si="35"/>
        <v>1.1643015584447683E-2</v>
      </c>
      <c r="E191" s="321">
        <f t="shared" si="35"/>
        <v>8.6523161141074424E-3</v>
      </c>
      <c r="F191" s="321">
        <f t="shared" si="35"/>
        <v>9.4985063209762528E-3</v>
      </c>
      <c r="G191" s="321">
        <f t="shared" si="35"/>
        <v>1.020324491537865E-2</v>
      </c>
      <c r="H191" s="321">
        <f t="shared" si="35"/>
        <v>1.0273466870313122E-2</v>
      </c>
      <c r="I191" s="321">
        <f t="shared" si="35"/>
        <v>9.9519651474795062E-3</v>
      </c>
      <c r="J191" s="321">
        <f t="shared" si="35"/>
        <v>1.0705903768972565E-2</v>
      </c>
      <c r="K191" s="321">
        <f t="shared" si="35"/>
        <v>1.3132584076173673E-2</v>
      </c>
      <c r="L191" s="321">
        <f t="shared" si="35"/>
        <v>1.6280330419541088E-2</v>
      </c>
      <c r="M191" s="321">
        <f t="shared" si="35"/>
        <v>1.6536136992883841E-2</v>
      </c>
      <c r="N191" s="321">
        <f t="shared" si="35"/>
        <v>1.5542627536980496E-2</v>
      </c>
      <c r="O191" s="321">
        <f t="shared" si="35"/>
        <v>1.6196608649382584E-2</v>
      </c>
      <c r="P191" s="321">
        <f t="shared" si="35"/>
        <v>1.5989049133042266E-2</v>
      </c>
      <c r="Q191" s="321">
        <f t="shared" si="35"/>
        <v>1.5210980953116052E-2</v>
      </c>
      <c r="R191" s="321">
        <f t="shared" si="35"/>
        <v>1.3535509716419062E-2</v>
      </c>
      <c r="S191" s="321">
        <f t="shared" si="35"/>
        <v>1.4034517802464381E-2</v>
      </c>
      <c r="T191" s="321">
        <f t="shared" si="35"/>
        <v>1.5611023519137339E-2</v>
      </c>
      <c r="U191" s="321">
        <f t="shared" si="35"/>
        <v>1.5229121559162971E-2</v>
      </c>
      <c r="V191" s="321">
        <f t="shared" si="35"/>
        <v>1.6041854502983861E-2</v>
      </c>
      <c r="W191" s="321">
        <f t="shared" si="35"/>
        <v>1.847463607782502E-2</v>
      </c>
      <c r="DA191" s="141"/>
    </row>
    <row r="192" spans="1:105" ht="12" customHeight="1" x14ac:dyDescent="0.25">
      <c r="A192" s="62" t="s">
        <v>1026</v>
      </c>
      <c r="B192" s="321">
        <f t="shared" ref="B192:W192" si="36">IF(B$95=0,0,B$95/B$61)</f>
        <v>1.2241201651968835E-2</v>
      </c>
      <c r="C192" s="321">
        <f t="shared" si="36"/>
        <v>1.1979828282232541E-2</v>
      </c>
      <c r="D192" s="321">
        <f t="shared" si="36"/>
        <v>1.2071268971449474E-2</v>
      </c>
      <c r="E192" s="321">
        <f t="shared" si="36"/>
        <v>1.2626274312327173E-2</v>
      </c>
      <c r="F192" s="321">
        <f t="shared" si="36"/>
        <v>1.1464745848503112E-2</v>
      </c>
      <c r="G192" s="321">
        <f t="shared" si="36"/>
        <v>1.1411701214018057E-2</v>
      </c>
      <c r="H192" s="321">
        <f t="shared" si="36"/>
        <v>1.1325815312888315E-2</v>
      </c>
      <c r="I192" s="321">
        <f t="shared" si="36"/>
        <v>1.1359746330076484E-2</v>
      </c>
      <c r="J192" s="321">
        <f t="shared" si="36"/>
        <v>1.0727777665049731E-2</v>
      </c>
      <c r="K192" s="321">
        <f t="shared" si="36"/>
        <v>1.096759487721939E-2</v>
      </c>
      <c r="L192" s="321">
        <f t="shared" si="36"/>
        <v>1.0994272092200807E-2</v>
      </c>
      <c r="M192" s="321">
        <f t="shared" si="36"/>
        <v>1.053335679200261E-2</v>
      </c>
      <c r="N192" s="321">
        <f t="shared" si="36"/>
        <v>1.0292889369825491E-2</v>
      </c>
      <c r="O192" s="321">
        <f t="shared" si="36"/>
        <v>1.034527908063388E-2</v>
      </c>
      <c r="P192" s="321">
        <f t="shared" si="36"/>
        <v>1.0240258192256761E-2</v>
      </c>
      <c r="Q192" s="321">
        <f t="shared" si="36"/>
        <v>9.9341873385467728E-3</v>
      </c>
      <c r="R192" s="321">
        <f t="shared" si="36"/>
        <v>1.0028342579544687E-2</v>
      </c>
      <c r="S192" s="321">
        <f t="shared" si="36"/>
        <v>1.0246736725298586E-2</v>
      </c>
      <c r="T192" s="321">
        <f t="shared" si="36"/>
        <v>1.045799847061897E-2</v>
      </c>
      <c r="U192" s="321">
        <f t="shared" si="36"/>
        <v>1.0768871207266731E-2</v>
      </c>
      <c r="V192" s="321">
        <f t="shared" si="36"/>
        <v>1.0751370255281006E-2</v>
      </c>
      <c r="W192" s="321">
        <f t="shared" si="36"/>
        <v>1.1085578887504772E-2</v>
      </c>
      <c r="DA192" s="141"/>
    </row>
    <row r="193" spans="1:105" ht="12" customHeight="1" x14ac:dyDescent="0.25">
      <c r="A193" s="62" t="s">
        <v>1038</v>
      </c>
      <c r="B193" s="321">
        <f t="shared" ref="B193:W193" si="37">IF(B$106=0,0,B$106/B$61)</f>
        <v>6.6041221991454862E-3</v>
      </c>
      <c r="C193" s="321">
        <f t="shared" si="37"/>
        <v>7.69029161828214E-3</v>
      </c>
      <c r="D193" s="321">
        <f t="shared" si="37"/>
        <v>8.0461511034560281E-3</v>
      </c>
      <c r="E193" s="321">
        <f t="shared" si="37"/>
        <v>9.8987273392897712E-3</v>
      </c>
      <c r="F193" s="321">
        <f t="shared" si="37"/>
        <v>1.235568552333581E-2</v>
      </c>
      <c r="G193" s="321">
        <f t="shared" si="37"/>
        <v>1.2134603800174519E-2</v>
      </c>
      <c r="H193" s="321">
        <f t="shared" si="37"/>
        <v>1.2492490064478704E-2</v>
      </c>
      <c r="I193" s="321">
        <f t="shared" si="37"/>
        <v>1.2649340524622707E-2</v>
      </c>
      <c r="J193" s="321">
        <f t="shared" si="37"/>
        <v>1.286285931957183E-2</v>
      </c>
      <c r="K193" s="321">
        <f t="shared" si="37"/>
        <v>1.0592886056213903E-2</v>
      </c>
      <c r="L193" s="321">
        <f t="shared" si="37"/>
        <v>8.4071621647703997E-3</v>
      </c>
      <c r="M193" s="321">
        <f t="shared" si="37"/>
        <v>9.5867654916246773E-3</v>
      </c>
      <c r="N193" s="321">
        <f t="shared" si="37"/>
        <v>1.0858181454106689E-2</v>
      </c>
      <c r="O193" s="321">
        <f t="shared" si="37"/>
        <v>1.033463899754296E-2</v>
      </c>
      <c r="P193" s="321">
        <f t="shared" si="37"/>
        <v>1.0761279706371718E-2</v>
      </c>
      <c r="Q193" s="321">
        <f t="shared" si="37"/>
        <v>1.2180009396484224E-2</v>
      </c>
      <c r="R193" s="321">
        <f t="shared" si="37"/>
        <v>1.2970279312051691E-2</v>
      </c>
      <c r="S193" s="321">
        <f t="shared" si="37"/>
        <v>1.2048462206909633E-2</v>
      </c>
      <c r="T193" s="321">
        <f t="shared" si="37"/>
        <v>1.0496720011947755E-2</v>
      </c>
      <c r="U193" s="321">
        <f t="shared" si="37"/>
        <v>1.0016779950827115E-2</v>
      </c>
      <c r="V193" s="321">
        <f t="shared" si="37"/>
        <v>9.7353591855039879E-3</v>
      </c>
      <c r="W193" s="321">
        <f t="shared" si="37"/>
        <v>7.4721107009455123E-3</v>
      </c>
      <c r="DA193" s="141"/>
    </row>
    <row r="194" spans="1:105" ht="12" customHeight="1" x14ac:dyDescent="0.25">
      <c r="A194" s="41" t="s">
        <v>1040</v>
      </c>
      <c r="B194" s="322">
        <f t="shared" ref="B194:W194" si="38">IF(B$107=0,0,B$107/B$61)</f>
        <v>1.1984841543267809E-2</v>
      </c>
      <c r="C194" s="322">
        <f t="shared" si="38"/>
        <v>1.2920437306034805E-2</v>
      </c>
      <c r="D194" s="322">
        <f t="shared" si="38"/>
        <v>1.2798493281609697E-2</v>
      </c>
      <c r="E194" s="322">
        <f t="shared" si="38"/>
        <v>1.3527588508562269E-2</v>
      </c>
      <c r="F194" s="322">
        <f t="shared" si="38"/>
        <v>1.6615892532888067E-2</v>
      </c>
      <c r="G194" s="322">
        <f t="shared" si="38"/>
        <v>1.6844303035537314E-2</v>
      </c>
      <c r="H194" s="322">
        <f t="shared" si="38"/>
        <v>1.7346399943726561E-2</v>
      </c>
      <c r="I194" s="322">
        <f t="shared" si="38"/>
        <v>1.7331184382097489E-2</v>
      </c>
      <c r="J194" s="322">
        <f t="shared" si="38"/>
        <v>1.7755597599305683E-2</v>
      </c>
      <c r="K194" s="322">
        <f t="shared" si="38"/>
        <v>1.6656717022325126E-2</v>
      </c>
      <c r="L194" s="322">
        <f t="shared" si="38"/>
        <v>1.5704086899823361E-2</v>
      </c>
      <c r="M194" s="322">
        <f t="shared" si="38"/>
        <v>1.7478377679710427E-2</v>
      </c>
      <c r="N194" s="322">
        <f t="shared" si="38"/>
        <v>1.8498125803900842E-2</v>
      </c>
      <c r="O194" s="322">
        <f t="shared" si="38"/>
        <v>1.8261833920989207E-2</v>
      </c>
      <c r="P194" s="322">
        <f t="shared" si="38"/>
        <v>1.8729325338327846E-2</v>
      </c>
      <c r="Q194" s="322">
        <f t="shared" si="38"/>
        <v>2.0160656222157028E-2</v>
      </c>
      <c r="R194" s="322">
        <f t="shared" si="38"/>
        <v>1.9841746831040879E-2</v>
      </c>
      <c r="S194" s="322">
        <f t="shared" si="38"/>
        <v>1.9040294871463505E-2</v>
      </c>
      <c r="T194" s="322">
        <f t="shared" si="38"/>
        <v>1.8160338129871445E-2</v>
      </c>
      <c r="U194" s="322">
        <f t="shared" si="38"/>
        <v>1.7350843054903985E-2</v>
      </c>
      <c r="V194" s="322">
        <f t="shared" si="38"/>
        <v>1.7612695377626202E-2</v>
      </c>
      <c r="W194" s="322">
        <f t="shared" si="38"/>
        <v>1.6012312804093161E-2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5">
        <f t="shared" ref="B197:W197" si="39">SUM(B$198:B$202,B$204:B$205,B$207:B$208,B$210:B$213)</f>
        <v>0.99999999999999978</v>
      </c>
      <c r="C197" s="235">
        <f t="shared" si="39"/>
        <v>1</v>
      </c>
      <c r="D197" s="235">
        <f t="shared" si="39"/>
        <v>1</v>
      </c>
      <c r="E197" s="235">
        <f t="shared" si="39"/>
        <v>1.0000000000000002</v>
      </c>
      <c r="F197" s="235">
        <f t="shared" si="39"/>
        <v>1</v>
      </c>
      <c r="G197" s="235">
        <f t="shared" si="39"/>
        <v>1</v>
      </c>
      <c r="H197" s="235">
        <f t="shared" si="39"/>
        <v>1.0000000000000002</v>
      </c>
      <c r="I197" s="235">
        <f t="shared" si="39"/>
        <v>0.99999999999999989</v>
      </c>
      <c r="J197" s="235">
        <f t="shared" si="39"/>
        <v>1</v>
      </c>
      <c r="K197" s="235">
        <f t="shared" si="39"/>
        <v>1.0000000000000002</v>
      </c>
      <c r="L197" s="235">
        <f t="shared" si="39"/>
        <v>1.0000000000000002</v>
      </c>
      <c r="M197" s="235">
        <f t="shared" si="39"/>
        <v>1</v>
      </c>
      <c r="N197" s="235">
        <f t="shared" si="39"/>
        <v>1</v>
      </c>
      <c r="O197" s="235">
        <f t="shared" si="39"/>
        <v>0.99999999999999989</v>
      </c>
      <c r="P197" s="235">
        <f t="shared" si="39"/>
        <v>1</v>
      </c>
      <c r="Q197" s="235">
        <f t="shared" si="39"/>
        <v>0.99999999999999989</v>
      </c>
      <c r="R197" s="235">
        <f t="shared" si="39"/>
        <v>0.99999999999999978</v>
      </c>
      <c r="S197" s="235">
        <f t="shared" si="39"/>
        <v>1.0000000000000007</v>
      </c>
      <c r="T197" s="235">
        <f t="shared" si="39"/>
        <v>1.0000000000000002</v>
      </c>
      <c r="U197" s="235">
        <f t="shared" si="39"/>
        <v>1</v>
      </c>
      <c r="V197" s="235">
        <f t="shared" si="39"/>
        <v>1</v>
      </c>
      <c r="W197" s="235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9">
        <f t="shared" ref="B198:W198" si="40">IF(B$111=0,0,B$111/B$110)</f>
        <v>1.7913828953140623E-3</v>
      </c>
      <c r="C198" s="269">
        <f t="shared" si="40"/>
        <v>1.9334915349426699E-3</v>
      </c>
      <c r="D198" s="269">
        <f t="shared" si="40"/>
        <v>1.9193347834000711E-3</v>
      </c>
      <c r="E198" s="269">
        <f t="shared" si="40"/>
        <v>2.0465399621606619E-3</v>
      </c>
      <c r="F198" s="269">
        <f t="shared" si="40"/>
        <v>2.5201869709570385E-3</v>
      </c>
      <c r="G198" s="269">
        <f t="shared" si="40"/>
        <v>2.5534432902952512E-3</v>
      </c>
      <c r="H198" s="269">
        <f t="shared" si="40"/>
        <v>2.6320886535511861E-3</v>
      </c>
      <c r="I198" s="269">
        <f t="shared" si="40"/>
        <v>2.6314243521302523E-3</v>
      </c>
      <c r="J198" s="269">
        <f t="shared" si="40"/>
        <v>2.6893360429775868E-3</v>
      </c>
      <c r="K198" s="269">
        <f t="shared" si="40"/>
        <v>2.5080338846463217E-3</v>
      </c>
      <c r="L198" s="269">
        <f t="shared" si="40"/>
        <v>2.3461028815755006E-3</v>
      </c>
      <c r="M198" s="269">
        <f t="shared" si="40"/>
        <v>2.6204516614001141E-3</v>
      </c>
      <c r="N198" s="269">
        <f t="shared" si="40"/>
        <v>2.7840235895994596E-3</v>
      </c>
      <c r="O198" s="269">
        <f t="shared" si="40"/>
        <v>2.7439197480028103E-3</v>
      </c>
      <c r="P198" s="269">
        <f t="shared" si="40"/>
        <v>2.8191048506165783E-3</v>
      </c>
      <c r="Q198" s="269">
        <f t="shared" si="40"/>
        <v>3.0666007143711769E-3</v>
      </c>
      <c r="R198" s="269">
        <f t="shared" si="40"/>
        <v>5.0598286601122042E-3</v>
      </c>
      <c r="S198" s="269">
        <f t="shared" si="40"/>
        <v>4.9280884767629943E-3</v>
      </c>
      <c r="T198" s="269">
        <f t="shared" si="40"/>
        <v>5.3487233093945643E-3</v>
      </c>
      <c r="U198" s="269">
        <f t="shared" si="40"/>
        <v>4.8187395561145839E-3</v>
      </c>
      <c r="V198" s="269">
        <f t="shared" si="40"/>
        <v>4.9099298808493565E-3</v>
      </c>
      <c r="W198" s="269">
        <f t="shared" si="40"/>
        <v>4.4922593442642562E-3</v>
      </c>
      <c r="DA198" s="76"/>
    </row>
    <row r="199" spans="1:105" ht="12" customHeight="1" x14ac:dyDescent="0.25">
      <c r="A199" s="202" t="s">
        <v>93</v>
      </c>
      <c r="B199" s="270">
        <f t="shared" ref="B199:W199" si="41">IF(B$112=0,0,B$112/B$110)</f>
        <v>1.4295457679867066E-2</v>
      </c>
      <c r="C199" s="270">
        <f t="shared" si="41"/>
        <v>1.542950224904783E-2</v>
      </c>
      <c r="D199" s="270">
        <f t="shared" si="41"/>
        <v>1.5316529615954713E-2</v>
      </c>
      <c r="E199" s="270">
        <f t="shared" si="41"/>
        <v>1.6331642719015323E-2</v>
      </c>
      <c r="F199" s="270">
        <f t="shared" si="41"/>
        <v>2.0111404593015539E-2</v>
      </c>
      <c r="G199" s="270">
        <f t="shared" si="41"/>
        <v>2.0376794145930868E-2</v>
      </c>
      <c r="H199" s="270">
        <f t="shared" si="41"/>
        <v>2.1004393898660378E-2</v>
      </c>
      <c r="I199" s="270">
        <f t="shared" si="41"/>
        <v>2.0999092690931715E-2</v>
      </c>
      <c r="J199" s="270">
        <f t="shared" si="41"/>
        <v>2.1461235166358481E-2</v>
      </c>
      <c r="K199" s="270">
        <f t="shared" si="41"/>
        <v>2.0014421456976298E-2</v>
      </c>
      <c r="L199" s="270">
        <f t="shared" si="41"/>
        <v>1.872219196906913E-2</v>
      </c>
      <c r="M199" s="270">
        <f t="shared" si="41"/>
        <v>2.0911529258023382E-2</v>
      </c>
      <c r="N199" s="270">
        <f t="shared" si="41"/>
        <v>2.2216853531971014E-2</v>
      </c>
      <c r="O199" s="270">
        <f t="shared" si="41"/>
        <v>2.1896819902173237E-2</v>
      </c>
      <c r="P199" s="270">
        <f t="shared" si="41"/>
        <v>2.2496806345821366E-2</v>
      </c>
      <c r="Q199" s="270">
        <f t="shared" si="41"/>
        <v>2.4471854034119018E-2</v>
      </c>
      <c r="R199" s="270">
        <f t="shared" si="41"/>
        <v>4.0378060250112681E-2</v>
      </c>
      <c r="S199" s="270">
        <f t="shared" si="41"/>
        <v>3.9326757247983464E-2</v>
      </c>
      <c r="T199" s="270">
        <f t="shared" si="41"/>
        <v>4.268347538138309E-2</v>
      </c>
      <c r="U199" s="270">
        <f t="shared" si="41"/>
        <v>3.8454139299270482E-2</v>
      </c>
      <c r="V199" s="270">
        <f t="shared" si="41"/>
        <v>3.9181849400482964E-2</v>
      </c>
      <c r="W199" s="270">
        <f t="shared" si="41"/>
        <v>3.5848786717179351E-2</v>
      </c>
      <c r="DA199" s="77"/>
    </row>
    <row r="200" spans="1:105" ht="12" customHeight="1" x14ac:dyDescent="0.25">
      <c r="A200" s="202" t="s">
        <v>94</v>
      </c>
      <c r="B200" s="270">
        <f t="shared" ref="B200:W200" si="42">IF(B$113=0,0,B$113/B$110)</f>
        <v>1.7527539408884275E-2</v>
      </c>
      <c r="C200" s="270">
        <f t="shared" si="42"/>
        <v>1.8917981836323358E-2</v>
      </c>
      <c r="D200" s="270">
        <f t="shared" si="42"/>
        <v>1.8779467049108559E-2</v>
      </c>
      <c r="E200" s="270">
        <f t="shared" si="42"/>
        <v>2.0024088614700501E-2</v>
      </c>
      <c r="F200" s="270">
        <f t="shared" si="42"/>
        <v>2.4658422588913854E-2</v>
      </c>
      <c r="G200" s="270">
        <f t="shared" si="42"/>
        <v>2.4983814468740179E-2</v>
      </c>
      <c r="H200" s="270">
        <f t="shared" si="42"/>
        <v>2.5753309202334096E-2</v>
      </c>
      <c r="I200" s="270">
        <f t="shared" si="42"/>
        <v>2.5746809436502219E-2</v>
      </c>
      <c r="J200" s="270">
        <f t="shared" si="42"/>
        <v>2.6313438405784536E-2</v>
      </c>
      <c r="K200" s="270">
        <f t="shared" si="42"/>
        <v>2.4539512388415775E-2</v>
      </c>
      <c r="L200" s="270">
        <f t="shared" si="42"/>
        <v>2.2955120773832223E-2</v>
      </c>
      <c r="M200" s="270">
        <f t="shared" si="42"/>
        <v>2.5639448654116107E-2</v>
      </c>
      <c r="N200" s="270">
        <f t="shared" si="42"/>
        <v>2.7239895674795404E-2</v>
      </c>
      <c r="O200" s="270">
        <f t="shared" si="42"/>
        <v>2.6847505155788199E-2</v>
      </c>
      <c r="P200" s="270">
        <f t="shared" si="42"/>
        <v>2.7583143445330287E-2</v>
      </c>
      <c r="Q200" s="270">
        <f t="shared" si="42"/>
        <v>3.0004732663828443E-2</v>
      </c>
      <c r="R200" s="270">
        <f t="shared" si="42"/>
        <v>4.9507197190676755E-2</v>
      </c>
      <c r="S200" s="270">
        <f t="shared" si="42"/>
        <v>4.8218203496795307E-2</v>
      </c>
      <c r="T200" s="270">
        <f t="shared" si="42"/>
        <v>5.2333847128865782E-2</v>
      </c>
      <c r="U200" s="270">
        <f t="shared" si="42"/>
        <v>4.7148294031321737E-2</v>
      </c>
      <c r="V200" s="270">
        <f t="shared" si="42"/>
        <v>4.804053321406633E-2</v>
      </c>
      <c r="W200" s="270">
        <f t="shared" si="42"/>
        <v>4.3953893328715805E-2</v>
      </c>
      <c r="DA200" s="77"/>
    </row>
    <row r="201" spans="1:105" ht="12" customHeight="1" x14ac:dyDescent="0.25">
      <c r="A201" s="202" t="s">
        <v>95</v>
      </c>
      <c r="B201" s="270">
        <f t="shared" ref="B201:W201" si="43">IF(B$114=0,0,B$114/B$110)</f>
        <v>3.2456264803451873E-2</v>
      </c>
      <c r="C201" s="270">
        <f t="shared" si="43"/>
        <v>3.5030988303776329E-2</v>
      </c>
      <c r="D201" s="270">
        <f t="shared" si="43"/>
        <v>3.4774496362257212E-2</v>
      </c>
      <c r="E201" s="270">
        <f t="shared" si="43"/>
        <v>3.7079199045878815E-2</v>
      </c>
      <c r="F201" s="270">
        <f t="shared" si="43"/>
        <v>4.5660732776646604E-2</v>
      </c>
      <c r="G201" s="270">
        <f t="shared" si="43"/>
        <v>4.6263270575602179E-2</v>
      </c>
      <c r="H201" s="270">
        <f t="shared" si="43"/>
        <v>4.7688166806371876E-2</v>
      </c>
      <c r="I201" s="270">
        <f t="shared" si="43"/>
        <v>4.7676130997118836E-2</v>
      </c>
      <c r="J201" s="270">
        <f t="shared" si="43"/>
        <v>4.8725374672646496E-2</v>
      </c>
      <c r="K201" s="270">
        <f t="shared" si="43"/>
        <v>4.5440543230061352E-2</v>
      </c>
      <c r="L201" s="270">
        <f t="shared" si="43"/>
        <v>4.2506678265009458E-2</v>
      </c>
      <c r="M201" s="270">
        <f t="shared" si="43"/>
        <v>4.7477327850747764E-2</v>
      </c>
      <c r="N201" s="270">
        <f t="shared" si="43"/>
        <v>5.0440923087665797E-2</v>
      </c>
      <c r="O201" s="270">
        <f t="shared" si="43"/>
        <v>4.9714321920544396E-2</v>
      </c>
      <c r="P201" s="270">
        <f t="shared" si="43"/>
        <v>5.1076525169269325E-2</v>
      </c>
      <c r="Q201" s="270">
        <f t="shared" si="43"/>
        <v>5.5560653778954402E-2</v>
      </c>
      <c r="R201" s="270">
        <f t="shared" si="43"/>
        <v>9.1673946023641942E-2</v>
      </c>
      <c r="S201" s="270">
        <f t="shared" si="43"/>
        <v>8.9287078153449578E-2</v>
      </c>
      <c r="T201" s="270">
        <f t="shared" si="43"/>
        <v>9.6908137587006615E-2</v>
      </c>
      <c r="U201" s="270">
        <f t="shared" si="43"/>
        <v>8.7305895049703236E-2</v>
      </c>
      <c r="V201" s="270">
        <f t="shared" si="43"/>
        <v>8.8958080819058677E-2</v>
      </c>
      <c r="W201" s="270">
        <f t="shared" si="43"/>
        <v>8.1390728483906868E-2</v>
      </c>
      <c r="DA201" s="77"/>
    </row>
    <row r="202" spans="1:105" ht="12" customHeight="1" x14ac:dyDescent="0.25">
      <c r="A202" s="56" t="s">
        <v>96</v>
      </c>
      <c r="B202" s="271">
        <f t="shared" ref="B202:W202" si="44">IF(B$115=0,0,B$115/B$110)</f>
        <v>3.5984360736926603E-2</v>
      </c>
      <c r="C202" s="271">
        <f t="shared" si="44"/>
        <v>4.0207946449066161E-2</v>
      </c>
      <c r="D202" s="271">
        <f t="shared" si="44"/>
        <v>3.8946858087100453E-2</v>
      </c>
      <c r="E202" s="271">
        <f t="shared" si="44"/>
        <v>3.6290280045285943E-2</v>
      </c>
      <c r="F202" s="271">
        <f t="shared" si="44"/>
        <v>4.1334816492910445E-2</v>
      </c>
      <c r="G202" s="271">
        <f t="shared" si="44"/>
        <v>4.1990677485543172E-2</v>
      </c>
      <c r="H202" s="271">
        <f t="shared" si="44"/>
        <v>4.2602208800952571E-2</v>
      </c>
      <c r="I202" s="271">
        <f t="shared" si="44"/>
        <v>4.2166011065531264E-2</v>
      </c>
      <c r="J202" s="271">
        <f t="shared" si="44"/>
        <v>4.4316476432087408E-2</v>
      </c>
      <c r="K202" s="271">
        <f t="shared" si="44"/>
        <v>4.4958453518569884E-2</v>
      </c>
      <c r="L202" s="271">
        <f t="shared" si="44"/>
        <v>4.6104704646657287E-2</v>
      </c>
      <c r="M202" s="271">
        <f t="shared" si="44"/>
        <v>4.7799040563030359E-2</v>
      </c>
      <c r="N202" s="271">
        <f t="shared" si="44"/>
        <v>4.8161542117952219E-2</v>
      </c>
      <c r="O202" s="271">
        <f t="shared" si="44"/>
        <v>4.8567893380982226E-2</v>
      </c>
      <c r="P202" s="271">
        <f t="shared" si="44"/>
        <v>4.8249883017233736E-2</v>
      </c>
      <c r="Q202" s="271">
        <f t="shared" si="44"/>
        <v>4.9069775276469767E-2</v>
      </c>
      <c r="R202" s="271">
        <f t="shared" si="44"/>
        <v>4.1351711977226376E-2</v>
      </c>
      <c r="S202" s="271">
        <f t="shared" si="44"/>
        <v>4.0786846694480315E-2</v>
      </c>
      <c r="T202" s="271">
        <f t="shared" si="44"/>
        <v>3.9014606319890024E-2</v>
      </c>
      <c r="U202" s="271">
        <f t="shared" si="44"/>
        <v>3.9069157922761069E-2</v>
      </c>
      <c r="V202" s="271">
        <f t="shared" si="44"/>
        <v>3.9526793952210842E-2</v>
      </c>
      <c r="W202" s="271">
        <f t="shared" si="44"/>
        <v>3.9444733461186238E-2</v>
      </c>
      <c r="DA202" s="78"/>
    </row>
    <row r="203" spans="1:105" ht="12" customHeight="1" x14ac:dyDescent="0.25">
      <c r="A203" s="203" t="s">
        <v>1053</v>
      </c>
      <c r="B203" s="272">
        <f t="shared" ref="B203:W203" si="45">IF(B$121=0,0,B$121/B$110)</f>
        <v>0.50076820962068258</v>
      </c>
      <c r="C203" s="272">
        <f t="shared" si="45"/>
        <v>0.49067414778359286</v>
      </c>
      <c r="D203" s="272">
        <f t="shared" si="45"/>
        <v>0.49547128411932534</v>
      </c>
      <c r="E203" s="272">
        <f t="shared" si="45"/>
        <v>0.52281866679547606</v>
      </c>
      <c r="F203" s="272">
        <f t="shared" si="45"/>
        <v>0.47602431382318727</v>
      </c>
      <c r="G203" s="272">
        <f t="shared" si="45"/>
        <v>0.47357068837552985</v>
      </c>
      <c r="H203" s="272">
        <f t="shared" si="45"/>
        <v>0.47047177828671582</v>
      </c>
      <c r="I203" s="272">
        <f t="shared" si="45"/>
        <v>0.47217498882755665</v>
      </c>
      <c r="J203" s="272">
        <f t="shared" si="45"/>
        <v>0.44485502318088782</v>
      </c>
      <c r="K203" s="272">
        <f t="shared" si="45"/>
        <v>0.45209075688637596</v>
      </c>
      <c r="L203" s="272">
        <f t="shared" si="45"/>
        <v>0.44962666177497984</v>
      </c>
      <c r="M203" s="272">
        <f t="shared" si="45"/>
        <v>0.43235618457096137</v>
      </c>
      <c r="N203" s="272">
        <f t="shared" si="45"/>
        <v>0.42414207746737881</v>
      </c>
      <c r="O203" s="272">
        <f t="shared" si="45"/>
        <v>0.42558995977314534</v>
      </c>
      <c r="P203" s="272">
        <f t="shared" si="45"/>
        <v>0.42202246823532624</v>
      </c>
      <c r="Q203" s="272">
        <f t="shared" si="45"/>
        <v>0.41086736921004985</v>
      </c>
      <c r="R203" s="272">
        <f t="shared" si="45"/>
        <v>0.36105142549245012</v>
      </c>
      <c r="S203" s="272">
        <f t="shared" si="45"/>
        <v>0.36862763824347328</v>
      </c>
      <c r="T203" s="272">
        <f t="shared" si="45"/>
        <v>0.3598201779732616</v>
      </c>
      <c r="U203" s="272">
        <f t="shared" si="45"/>
        <v>0.38211025831053153</v>
      </c>
      <c r="V203" s="272">
        <f t="shared" si="45"/>
        <v>0.37968899474371304</v>
      </c>
      <c r="W203" s="272">
        <f t="shared" si="45"/>
        <v>0.39395176816926725</v>
      </c>
      <c r="DA203" s="79"/>
    </row>
    <row r="204" spans="1:105" ht="12" customHeight="1" x14ac:dyDescent="0.25">
      <c r="A204" s="62" t="s">
        <v>1054</v>
      </c>
      <c r="B204" s="321">
        <f t="shared" ref="B204:W204" si="46">IF(B$122=0,0,B$122/B$110)</f>
        <v>0.50053040647450586</v>
      </c>
      <c r="C204" s="321">
        <f t="shared" si="46"/>
        <v>0.49041747994819151</v>
      </c>
      <c r="D204" s="321">
        <f t="shared" si="46"/>
        <v>0.49521649556951125</v>
      </c>
      <c r="E204" s="321">
        <f t="shared" si="46"/>
        <v>0.52254699196646492</v>
      </c>
      <c r="F204" s="321">
        <f t="shared" si="46"/>
        <v>0.475689763129299</v>
      </c>
      <c r="G204" s="321">
        <f t="shared" si="46"/>
        <v>0.47323172295970267</v>
      </c>
      <c r="H204" s="321">
        <f t="shared" si="46"/>
        <v>0.47012237282768882</v>
      </c>
      <c r="I204" s="321">
        <f t="shared" si="46"/>
        <v>0.47182567155345562</v>
      </c>
      <c r="J204" s="321">
        <f t="shared" si="46"/>
        <v>0.44449801822465029</v>
      </c>
      <c r="K204" s="321">
        <f t="shared" si="46"/>
        <v>0.45175781949479621</v>
      </c>
      <c r="L204" s="321">
        <f t="shared" si="46"/>
        <v>0.44931522045891498</v>
      </c>
      <c r="M204" s="321">
        <f t="shared" si="46"/>
        <v>0.43200832390358823</v>
      </c>
      <c r="N204" s="321">
        <f t="shared" si="46"/>
        <v>0.4237725028943668</v>
      </c>
      <c r="O204" s="321">
        <f t="shared" si="46"/>
        <v>0.42522570891944</v>
      </c>
      <c r="P204" s="321">
        <f t="shared" si="46"/>
        <v>0.42164823668235557</v>
      </c>
      <c r="Q204" s="321">
        <f t="shared" si="46"/>
        <v>0.41046314216166452</v>
      </c>
      <c r="R204" s="321">
        <f t="shared" si="46"/>
        <v>0.36070510203038347</v>
      </c>
      <c r="S204" s="321">
        <f t="shared" si="46"/>
        <v>0.36829554239911882</v>
      </c>
      <c r="T204" s="321">
        <f t="shared" si="46"/>
        <v>0.35951722588740392</v>
      </c>
      <c r="U204" s="321">
        <f t="shared" si="46"/>
        <v>0.38181173478830915</v>
      </c>
      <c r="V204" s="321">
        <f t="shared" si="46"/>
        <v>0.3793873999812612</v>
      </c>
      <c r="W204" s="321">
        <f t="shared" si="46"/>
        <v>0.39367582901683867</v>
      </c>
      <c r="DA204" s="141"/>
    </row>
    <row r="205" spans="1:105" ht="12" customHeight="1" x14ac:dyDescent="0.25">
      <c r="A205" s="62" t="s">
        <v>1066</v>
      </c>
      <c r="B205" s="321">
        <f t="shared" ref="B205:W205" si="47">IF(B$133=0,0,B$133/B$110)</f>
        <v>2.3780314617663197E-4</v>
      </c>
      <c r="C205" s="321">
        <f t="shared" si="47"/>
        <v>2.5666783540134351E-4</v>
      </c>
      <c r="D205" s="321">
        <f t="shared" si="47"/>
        <v>2.5478854981405956E-4</v>
      </c>
      <c r="E205" s="321">
        <f t="shared" si="47"/>
        <v>2.7167482901118561E-4</v>
      </c>
      <c r="F205" s="321">
        <f t="shared" si="47"/>
        <v>3.3455069388829353E-4</v>
      </c>
      <c r="G205" s="321">
        <f t="shared" si="47"/>
        <v>3.3896541582717585E-4</v>
      </c>
      <c r="H205" s="321">
        <f t="shared" si="47"/>
        <v>3.4940545902697806E-4</v>
      </c>
      <c r="I205" s="321">
        <f t="shared" si="47"/>
        <v>3.4931727410106365E-4</v>
      </c>
      <c r="J205" s="321">
        <f t="shared" si="47"/>
        <v>3.5700495623754505E-4</v>
      </c>
      <c r="K205" s="321">
        <f t="shared" si="47"/>
        <v>3.3293739157977848E-4</v>
      </c>
      <c r="L205" s="321">
        <f t="shared" si="47"/>
        <v>3.1144131606487395E-4</v>
      </c>
      <c r="M205" s="321">
        <f t="shared" si="47"/>
        <v>3.4786066737311296E-4</v>
      </c>
      <c r="N205" s="321">
        <f t="shared" si="47"/>
        <v>3.6957457301200954E-4</v>
      </c>
      <c r="O205" s="321">
        <f t="shared" si="47"/>
        <v>3.6425085370532241E-4</v>
      </c>
      <c r="P205" s="321">
        <f t="shared" si="47"/>
        <v>3.7423155297064176E-4</v>
      </c>
      <c r="Q205" s="321">
        <f t="shared" si="47"/>
        <v>4.0422704838535053E-4</v>
      </c>
      <c r="R205" s="321">
        <f t="shared" si="47"/>
        <v>3.4632346206661934E-4</v>
      </c>
      <c r="S205" s="321">
        <f t="shared" si="47"/>
        <v>3.3209584435441286E-4</v>
      </c>
      <c r="T205" s="321">
        <f t="shared" si="47"/>
        <v>3.0295208585770207E-4</v>
      </c>
      <c r="U205" s="321">
        <f t="shared" si="47"/>
        <v>2.9852352222230861E-4</v>
      </c>
      <c r="V205" s="321">
        <f t="shared" si="47"/>
        <v>3.0159476245178804E-4</v>
      </c>
      <c r="W205" s="321">
        <f t="shared" si="47"/>
        <v>2.7593915242855416E-4</v>
      </c>
      <c r="DA205" s="141"/>
    </row>
    <row r="206" spans="1:105" ht="12" customHeight="1" x14ac:dyDescent="0.25">
      <c r="A206" s="203" t="s">
        <v>1012</v>
      </c>
      <c r="B206" s="272">
        <f t="shared" ref="B206:W206" si="48">IF(B$134=0,0,B$134/B$110)</f>
        <v>0.23795773764438607</v>
      </c>
      <c r="C206" s="272">
        <f t="shared" si="48"/>
        <v>0.23571337156298683</v>
      </c>
      <c r="D206" s="272">
        <f t="shared" si="48"/>
        <v>0.23498377146900654</v>
      </c>
      <c r="E206" s="272">
        <f t="shared" si="48"/>
        <v>0.20391885203128005</v>
      </c>
      <c r="F206" s="272">
        <f t="shared" si="48"/>
        <v>0.21312370251014584</v>
      </c>
      <c r="G206" s="272">
        <f t="shared" si="48"/>
        <v>0.21167364753494824</v>
      </c>
      <c r="H206" s="272">
        <f t="shared" si="48"/>
        <v>0.20862376532553009</v>
      </c>
      <c r="I206" s="272">
        <f t="shared" si="48"/>
        <v>0.20775486313538485</v>
      </c>
      <c r="J206" s="272">
        <f t="shared" si="48"/>
        <v>0.22952876663927832</v>
      </c>
      <c r="K206" s="272">
        <f t="shared" si="48"/>
        <v>0.23052929849805021</v>
      </c>
      <c r="L206" s="272">
        <f t="shared" si="48"/>
        <v>0.23802822895326375</v>
      </c>
      <c r="M206" s="272">
        <f t="shared" si="48"/>
        <v>0.23524911393301379</v>
      </c>
      <c r="N206" s="272">
        <f t="shared" si="48"/>
        <v>0.23384374746720224</v>
      </c>
      <c r="O206" s="272">
        <f t="shared" si="48"/>
        <v>0.23366820230665136</v>
      </c>
      <c r="P206" s="272">
        <f t="shared" si="48"/>
        <v>0.23294030009669442</v>
      </c>
      <c r="Q206" s="272">
        <f t="shared" si="48"/>
        <v>0.22852887546704101</v>
      </c>
      <c r="R206" s="272">
        <f t="shared" si="48"/>
        <v>0.20020517107914118</v>
      </c>
      <c r="S206" s="272">
        <f t="shared" si="48"/>
        <v>0.2008379923753309</v>
      </c>
      <c r="T206" s="272">
        <f t="shared" si="48"/>
        <v>0.19331260310109946</v>
      </c>
      <c r="U206" s="272">
        <f t="shared" si="48"/>
        <v>0.1971964846446243</v>
      </c>
      <c r="V206" s="272">
        <f t="shared" si="48"/>
        <v>0.19323856455861946</v>
      </c>
      <c r="W206" s="272">
        <f t="shared" si="48"/>
        <v>0.19888018523065942</v>
      </c>
      <c r="DA206" s="79"/>
    </row>
    <row r="207" spans="1:105" ht="12" customHeight="1" x14ac:dyDescent="0.25">
      <c r="A207" s="62" t="s">
        <v>1014</v>
      </c>
      <c r="B207" s="321">
        <f t="shared" ref="B207:W207" si="49">IF(B$135=0,0,B$135/B$110)</f>
        <v>0.23700580361228632</v>
      </c>
      <c r="C207" s="321">
        <f t="shared" si="49"/>
        <v>0.23453533423184553</v>
      </c>
      <c r="D207" s="321">
        <f t="shared" si="49"/>
        <v>0.23379547228827119</v>
      </c>
      <c r="E207" s="321">
        <f t="shared" si="49"/>
        <v>0.20160857542799329</v>
      </c>
      <c r="F207" s="321">
        <f t="shared" si="49"/>
        <v>0.20971167606721819</v>
      </c>
      <c r="G207" s="321">
        <f t="shared" si="49"/>
        <v>0.20807987447623308</v>
      </c>
      <c r="H207" s="321">
        <f t="shared" si="49"/>
        <v>0.2045716351208694</v>
      </c>
      <c r="I207" s="321">
        <f t="shared" si="49"/>
        <v>0.20363816914847852</v>
      </c>
      <c r="J207" s="321">
        <f t="shared" si="49"/>
        <v>0.22658218437058869</v>
      </c>
      <c r="K207" s="321">
        <f t="shared" si="49"/>
        <v>0.22814358826975689</v>
      </c>
      <c r="L207" s="321">
        <f t="shared" si="49"/>
        <v>0.23630448220954481</v>
      </c>
      <c r="M207" s="321">
        <f t="shared" si="49"/>
        <v>0.23298180405340058</v>
      </c>
      <c r="N207" s="321">
        <f t="shared" si="49"/>
        <v>0.23116309182928715</v>
      </c>
      <c r="O207" s="321">
        <f t="shared" si="49"/>
        <v>0.23108589439818406</v>
      </c>
      <c r="P207" s="321">
        <f t="shared" si="49"/>
        <v>0.23015275595757392</v>
      </c>
      <c r="Q207" s="321">
        <f t="shared" si="49"/>
        <v>0.22494068700808897</v>
      </c>
      <c r="R207" s="321">
        <f t="shared" si="49"/>
        <v>0.19716293606532934</v>
      </c>
      <c r="S207" s="321">
        <f t="shared" si="49"/>
        <v>0.19808373103069607</v>
      </c>
      <c r="T207" s="321">
        <f t="shared" si="49"/>
        <v>0.19097790025791753</v>
      </c>
      <c r="U207" s="321">
        <f t="shared" si="49"/>
        <v>0.19491648186947524</v>
      </c>
      <c r="V207" s="321">
        <f t="shared" si="49"/>
        <v>0.19075978652614056</v>
      </c>
      <c r="W207" s="321">
        <f t="shared" si="49"/>
        <v>0.19706921677184325</v>
      </c>
      <c r="DA207" s="141"/>
    </row>
    <row r="208" spans="1:105" ht="12" customHeight="1" x14ac:dyDescent="0.25">
      <c r="A208" s="62" t="s">
        <v>1021</v>
      </c>
      <c r="B208" s="321">
        <f t="shared" ref="B208:W208" si="50">IF(B$141=0,0,B$141/B$110)</f>
        <v>9.5193403209976857E-4</v>
      </c>
      <c r="C208" s="321">
        <f t="shared" si="50"/>
        <v>1.178037331141267E-3</v>
      </c>
      <c r="D208" s="321">
        <f t="shared" si="50"/>
        <v>1.1882991807353523E-3</v>
      </c>
      <c r="E208" s="321">
        <f t="shared" si="50"/>
        <v>2.3102766032867495E-3</v>
      </c>
      <c r="F208" s="321">
        <f t="shared" si="50"/>
        <v>3.412026442927622E-3</v>
      </c>
      <c r="G208" s="321">
        <f t="shared" si="50"/>
        <v>3.5937730587151792E-3</v>
      </c>
      <c r="H208" s="321">
        <f t="shared" si="50"/>
        <v>4.0521302046606852E-3</v>
      </c>
      <c r="I208" s="321">
        <f t="shared" si="50"/>
        <v>4.1166939869063226E-3</v>
      </c>
      <c r="J208" s="321">
        <f t="shared" si="50"/>
        <v>2.9465822686896791E-3</v>
      </c>
      <c r="K208" s="321">
        <f t="shared" si="50"/>
        <v>2.3857102282933617E-3</v>
      </c>
      <c r="L208" s="321">
        <f t="shared" si="50"/>
        <v>1.7237467437188922E-3</v>
      </c>
      <c r="M208" s="321">
        <f t="shared" si="50"/>
        <v>2.2673098796131431E-3</v>
      </c>
      <c r="N208" s="321">
        <f t="shared" si="50"/>
        <v>2.6806556379151193E-3</v>
      </c>
      <c r="O208" s="321">
        <f t="shared" si="50"/>
        <v>2.5823079084672925E-3</v>
      </c>
      <c r="P208" s="321">
        <f t="shared" si="50"/>
        <v>2.7875441391204949E-3</v>
      </c>
      <c r="Q208" s="321">
        <f t="shared" si="50"/>
        <v>3.5881884589520747E-3</v>
      </c>
      <c r="R208" s="321">
        <f t="shared" si="50"/>
        <v>3.0422350138118045E-3</v>
      </c>
      <c r="S208" s="321">
        <f t="shared" si="50"/>
        <v>2.7542613446348225E-3</v>
      </c>
      <c r="T208" s="321">
        <f t="shared" si="50"/>
        <v>2.3347028431818786E-3</v>
      </c>
      <c r="U208" s="321">
        <f t="shared" si="50"/>
        <v>2.280002775149097E-3</v>
      </c>
      <c r="V208" s="321">
        <f t="shared" si="50"/>
        <v>2.4787780324788287E-3</v>
      </c>
      <c r="W208" s="321">
        <f t="shared" si="50"/>
        <v>1.8109684588162177E-3</v>
      </c>
      <c r="DA208" s="141"/>
    </row>
    <row r="209" spans="1:105" ht="12" customHeight="1" x14ac:dyDescent="0.25">
      <c r="A209" s="203" t="s">
        <v>1023</v>
      </c>
      <c r="B209" s="272">
        <f t="shared" ref="B209:W209" si="51">IF(B$142=0,0,B$142/B$110)</f>
        <v>0.12888432729429811</v>
      </c>
      <c r="C209" s="272">
        <f t="shared" si="51"/>
        <v>0.12935142692881665</v>
      </c>
      <c r="D209" s="272">
        <f t="shared" si="51"/>
        <v>0.12730684118305757</v>
      </c>
      <c r="E209" s="272">
        <f t="shared" si="51"/>
        <v>0.12683526058392205</v>
      </c>
      <c r="F209" s="272">
        <f t="shared" si="51"/>
        <v>0.13389035914059882</v>
      </c>
      <c r="G209" s="272">
        <f t="shared" si="51"/>
        <v>0.13534845086777658</v>
      </c>
      <c r="H209" s="272">
        <f t="shared" si="51"/>
        <v>0.1366533196876645</v>
      </c>
      <c r="I209" s="272">
        <f t="shared" si="51"/>
        <v>0.13629095922994999</v>
      </c>
      <c r="J209" s="272">
        <f t="shared" si="51"/>
        <v>0.13656997066232707</v>
      </c>
      <c r="K209" s="272">
        <f t="shared" si="51"/>
        <v>0.13744871561106181</v>
      </c>
      <c r="L209" s="272">
        <f t="shared" si="51"/>
        <v>0.13998213537270154</v>
      </c>
      <c r="M209" s="272">
        <f t="shared" si="51"/>
        <v>0.14357299137053836</v>
      </c>
      <c r="N209" s="272">
        <f t="shared" si="51"/>
        <v>0.14402714884737247</v>
      </c>
      <c r="O209" s="272">
        <f t="shared" si="51"/>
        <v>0.1445066955575138</v>
      </c>
      <c r="P209" s="272">
        <f t="shared" si="51"/>
        <v>0.14507392547773301</v>
      </c>
      <c r="Q209" s="272">
        <f t="shared" si="51"/>
        <v>0.14650127763372073</v>
      </c>
      <c r="R209" s="272">
        <f t="shared" si="51"/>
        <v>0.1250910969817548</v>
      </c>
      <c r="S209" s="272">
        <f t="shared" si="51"/>
        <v>0.12453668019333798</v>
      </c>
      <c r="T209" s="272">
        <f t="shared" si="51"/>
        <v>0.12000481485673901</v>
      </c>
      <c r="U209" s="272">
        <f t="shared" si="51"/>
        <v>0.1222979966263026</v>
      </c>
      <c r="V209" s="272">
        <f t="shared" si="51"/>
        <v>0.12331203031923639</v>
      </c>
      <c r="W209" s="272">
        <f t="shared" si="51"/>
        <v>0.12596712491118736</v>
      </c>
      <c r="DA209" s="79"/>
    </row>
    <row r="210" spans="1:105" ht="12" customHeight="1" x14ac:dyDescent="0.25">
      <c r="A210" s="62" t="s">
        <v>1135</v>
      </c>
      <c r="B210" s="321">
        <f t="shared" ref="B210:W210" si="52">IF(B$143=0,0,B$143/B$110)</f>
        <v>4.8651316932837176E-2</v>
      </c>
      <c r="C210" s="321">
        <f t="shared" si="52"/>
        <v>4.6285562989798072E-2</v>
      </c>
      <c r="D210" s="321">
        <f t="shared" si="52"/>
        <v>4.2347315483557128E-2</v>
      </c>
      <c r="E210" s="321">
        <f t="shared" si="52"/>
        <v>3.1746857298240901E-2</v>
      </c>
      <c r="F210" s="321">
        <f t="shared" si="52"/>
        <v>3.4940806081602861E-2</v>
      </c>
      <c r="G210" s="321">
        <f t="shared" si="52"/>
        <v>3.7512844687822129E-2</v>
      </c>
      <c r="H210" s="321">
        <f t="shared" si="52"/>
        <v>3.7807390140051855E-2</v>
      </c>
      <c r="I210" s="321">
        <f t="shared" si="52"/>
        <v>3.6647133457505518E-2</v>
      </c>
      <c r="J210" s="321">
        <f t="shared" si="52"/>
        <v>3.9327979092561582E-2</v>
      </c>
      <c r="K210" s="321">
        <f t="shared" si="52"/>
        <v>4.7958180555183118E-2</v>
      </c>
      <c r="L210" s="321">
        <f t="shared" si="52"/>
        <v>5.8988329097739656E-2</v>
      </c>
      <c r="M210" s="321">
        <f t="shared" si="52"/>
        <v>6.0128118082680267E-2</v>
      </c>
      <c r="N210" s="321">
        <f t="shared" si="52"/>
        <v>5.6733312075001693E-2</v>
      </c>
      <c r="O210" s="321">
        <f t="shared" si="52"/>
        <v>5.902277463281301E-2</v>
      </c>
      <c r="P210" s="321">
        <f t="shared" si="52"/>
        <v>5.8368730645376551E-2</v>
      </c>
      <c r="Q210" s="321">
        <f t="shared" si="52"/>
        <v>5.5720790921844836E-2</v>
      </c>
      <c r="R210" s="321">
        <f t="shared" si="52"/>
        <v>4.3163431985573514E-2</v>
      </c>
      <c r="S210" s="321">
        <f t="shared" si="52"/>
        <v>4.4722555375060744E-2</v>
      </c>
      <c r="T210" s="321">
        <f t="shared" si="52"/>
        <v>4.7579594680603174E-2</v>
      </c>
      <c r="U210" s="321">
        <f t="shared" si="52"/>
        <v>4.7870963917580264E-2</v>
      </c>
      <c r="V210" s="321">
        <f t="shared" si="52"/>
        <v>5.018707535651145E-2</v>
      </c>
      <c r="W210" s="321">
        <f t="shared" si="52"/>
        <v>5.8166709465269674E-2</v>
      </c>
      <c r="DA210" s="141"/>
    </row>
    <row r="211" spans="1:105" ht="12" customHeight="1" x14ac:dyDescent="0.25">
      <c r="A211" s="62" t="s">
        <v>1026</v>
      </c>
      <c r="B211" s="321">
        <f t="shared" ref="B211:W211" si="53">IF(B$144=0,0,B$144/B$110)</f>
        <v>5.6292150538573206E-2</v>
      </c>
      <c r="C211" s="321">
        <f t="shared" si="53"/>
        <v>5.5154800289635181E-2</v>
      </c>
      <c r="D211" s="321">
        <f t="shared" si="53"/>
        <v>5.5694521565901059E-2</v>
      </c>
      <c r="E211" s="321">
        <f t="shared" si="53"/>
        <v>5.8768245754422709E-2</v>
      </c>
      <c r="F211" s="321">
        <f t="shared" si="53"/>
        <v>5.3498447665429973E-2</v>
      </c>
      <c r="G211" s="321">
        <f t="shared" si="53"/>
        <v>5.3222004185739302E-2</v>
      </c>
      <c r="H211" s="321">
        <f t="shared" si="53"/>
        <v>5.2872311133240653E-2</v>
      </c>
      <c r="I211" s="321">
        <f t="shared" si="53"/>
        <v>5.3063872618902198E-2</v>
      </c>
      <c r="J211" s="321">
        <f t="shared" si="53"/>
        <v>4.9990468176030617E-2</v>
      </c>
      <c r="K211" s="321">
        <f t="shared" si="53"/>
        <v>5.0806941702299789E-2</v>
      </c>
      <c r="L211" s="321">
        <f t="shared" si="53"/>
        <v>5.0532234809662277E-2</v>
      </c>
      <c r="M211" s="321">
        <f t="shared" si="53"/>
        <v>4.8585814744775413E-2</v>
      </c>
      <c r="N211" s="321">
        <f t="shared" si="53"/>
        <v>4.7659573161720953E-2</v>
      </c>
      <c r="O211" s="321">
        <f t="shared" si="53"/>
        <v>4.7823007972611201E-2</v>
      </c>
      <c r="P211" s="321">
        <f t="shared" si="53"/>
        <v>4.7420667569086125E-2</v>
      </c>
      <c r="Q211" s="321">
        <f t="shared" si="53"/>
        <v>4.6162735950142669E-2</v>
      </c>
      <c r="R211" s="321">
        <f t="shared" si="53"/>
        <v>4.0566698128378292E-2</v>
      </c>
      <c r="S211" s="321">
        <f t="shared" si="53"/>
        <v>4.1420356979796472E-2</v>
      </c>
      <c r="T211" s="321">
        <f t="shared" si="53"/>
        <v>4.0433103641815953E-2</v>
      </c>
      <c r="U211" s="321">
        <f t="shared" si="53"/>
        <v>4.2940455512949963E-2</v>
      </c>
      <c r="V211" s="321">
        <f t="shared" si="53"/>
        <v>4.2667802706748879E-2</v>
      </c>
      <c r="W211" s="321">
        <f t="shared" si="53"/>
        <v>4.4274750831830294E-2</v>
      </c>
      <c r="DA211" s="141"/>
    </row>
    <row r="212" spans="1:105" ht="12" customHeight="1" x14ac:dyDescent="0.25">
      <c r="A212" s="62" t="s">
        <v>1038</v>
      </c>
      <c r="B212" s="321">
        <f t="shared" ref="B212:W212" si="54">IF(B$155=0,0,B$155/B$110)</f>
        <v>2.3940859822887729E-2</v>
      </c>
      <c r="C212" s="321">
        <f t="shared" si="54"/>
        <v>2.7911063649383425E-2</v>
      </c>
      <c r="D212" s="321">
        <f t="shared" si="54"/>
        <v>2.9265004133599393E-2</v>
      </c>
      <c r="E212" s="321">
        <f t="shared" si="54"/>
        <v>3.6320157531258453E-2</v>
      </c>
      <c r="F212" s="321">
        <f t="shared" si="54"/>
        <v>4.545110539356597E-2</v>
      </c>
      <c r="G212" s="321">
        <f t="shared" si="54"/>
        <v>4.4613601994215164E-2</v>
      </c>
      <c r="H212" s="321">
        <f t="shared" si="54"/>
        <v>4.5973618414372003E-2</v>
      </c>
      <c r="I212" s="321">
        <f t="shared" si="54"/>
        <v>4.6579953153542304E-2</v>
      </c>
      <c r="J212" s="321">
        <f t="shared" si="54"/>
        <v>4.7251523393734889E-2</v>
      </c>
      <c r="K212" s="321">
        <f t="shared" si="54"/>
        <v>3.8683593353578898E-2</v>
      </c>
      <c r="L212" s="321">
        <f t="shared" si="54"/>
        <v>3.046157146529959E-2</v>
      </c>
      <c r="M212" s="321">
        <f t="shared" si="54"/>
        <v>3.4859058543082695E-2</v>
      </c>
      <c r="N212" s="321">
        <f t="shared" si="54"/>
        <v>3.9634263610649839E-2</v>
      </c>
      <c r="O212" s="321">
        <f t="shared" si="54"/>
        <v>3.7660912952089586E-2</v>
      </c>
      <c r="P212" s="321">
        <f t="shared" si="54"/>
        <v>3.9284527263270329E-2</v>
      </c>
      <c r="Q212" s="321">
        <f t="shared" si="54"/>
        <v>4.4617750761733223E-2</v>
      </c>
      <c r="R212" s="321">
        <f t="shared" si="54"/>
        <v>4.1360966867803002E-2</v>
      </c>
      <c r="S212" s="321">
        <f t="shared" si="54"/>
        <v>3.8393767838480766E-2</v>
      </c>
      <c r="T212" s="321">
        <f t="shared" si="54"/>
        <v>3.1992116534319888E-2</v>
      </c>
      <c r="U212" s="321">
        <f t="shared" si="54"/>
        <v>3.1486577195772372E-2</v>
      </c>
      <c r="V212" s="321">
        <f t="shared" si="54"/>
        <v>3.0457152255976061E-2</v>
      </c>
      <c r="W212" s="321">
        <f t="shared" si="54"/>
        <v>2.352566461408738E-2</v>
      </c>
      <c r="DA212" s="141"/>
    </row>
    <row r="213" spans="1:105" ht="12" customHeight="1" x14ac:dyDescent="0.25">
      <c r="A213" s="41" t="s">
        <v>1040</v>
      </c>
      <c r="B213" s="322">
        <f t="shared" ref="B213:W213" si="55">IF(B$156=0,0,B$156/B$110)</f>
        <v>3.0334719916189141E-2</v>
      </c>
      <c r="C213" s="322">
        <f t="shared" si="55"/>
        <v>3.2741143351447337E-2</v>
      </c>
      <c r="D213" s="322">
        <f t="shared" si="55"/>
        <v>3.2501417330789706E-2</v>
      </c>
      <c r="E213" s="322">
        <f t="shared" si="55"/>
        <v>3.4655470202280811E-2</v>
      </c>
      <c r="F213" s="322">
        <f t="shared" si="55"/>
        <v>4.2676061103624582E-2</v>
      </c>
      <c r="G213" s="322">
        <f t="shared" si="55"/>
        <v>4.3239213255633485E-2</v>
      </c>
      <c r="H213" s="322">
        <f t="shared" si="55"/>
        <v>4.4570969338219885E-2</v>
      </c>
      <c r="I213" s="322">
        <f t="shared" si="55"/>
        <v>4.4559720264894076E-2</v>
      </c>
      <c r="J213" s="322">
        <f t="shared" si="55"/>
        <v>4.5540378797652284E-2</v>
      </c>
      <c r="K213" s="322">
        <f t="shared" si="55"/>
        <v>4.2470264525842585E-2</v>
      </c>
      <c r="L213" s="322">
        <f t="shared" si="55"/>
        <v>3.9728175362911435E-2</v>
      </c>
      <c r="M213" s="322">
        <f t="shared" si="55"/>
        <v>4.4373912138168978E-2</v>
      </c>
      <c r="N213" s="322">
        <f t="shared" si="55"/>
        <v>4.714378821606257E-2</v>
      </c>
      <c r="O213" s="322">
        <f t="shared" si="55"/>
        <v>4.6464682255198571E-2</v>
      </c>
      <c r="P213" s="322">
        <f t="shared" si="55"/>
        <v>4.773784336197507E-2</v>
      </c>
      <c r="Q213" s="322">
        <f t="shared" si="55"/>
        <v>5.1928861221445466E-2</v>
      </c>
      <c r="R213" s="322">
        <f t="shared" si="55"/>
        <v>8.5681562344883777E-2</v>
      </c>
      <c r="S213" s="322">
        <f t="shared" si="55"/>
        <v>8.3450715118386684E-2</v>
      </c>
      <c r="T213" s="322">
        <f t="shared" si="55"/>
        <v>9.0573614342360123E-2</v>
      </c>
      <c r="U213" s="322">
        <f t="shared" si="55"/>
        <v>8.1599034559370551E-2</v>
      </c>
      <c r="V213" s="322">
        <f t="shared" si="55"/>
        <v>8.3143223111763045E-2</v>
      </c>
      <c r="W213" s="322">
        <f t="shared" si="55"/>
        <v>7.6070520353633722E-2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3">
        <f t="shared" ref="B217:W217" si="56">SUM(B218:B227)</f>
        <v>1881.6297236994071</v>
      </c>
      <c r="C217" s="323">
        <f t="shared" si="56"/>
        <v>1800.4335600514796</v>
      </c>
      <c r="D217" s="323">
        <f t="shared" si="56"/>
        <v>1734.3205186882224</v>
      </c>
      <c r="E217" s="323">
        <f t="shared" si="56"/>
        <v>1851.8260285648221</v>
      </c>
      <c r="F217" s="323">
        <f t="shared" si="56"/>
        <v>1823.2435001167132</v>
      </c>
      <c r="G217" s="323">
        <f t="shared" si="56"/>
        <v>1905.5716151861072</v>
      </c>
      <c r="H217" s="323">
        <f t="shared" si="56"/>
        <v>1953.9509075274018</v>
      </c>
      <c r="I217" s="323">
        <f t="shared" si="56"/>
        <v>1924.2471775990532</v>
      </c>
      <c r="J217" s="323">
        <f t="shared" si="56"/>
        <v>1855.1140845815214</v>
      </c>
      <c r="K217" s="323">
        <f t="shared" si="56"/>
        <v>1677.5360185705583</v>
      </c>
      <c r="L217" s="323">
        <f t="shared" si="56"/>
        <v>1581.1851136604821</v>
      </c>
      <c r="M217" s="323">
        <f t="shared" si="56"/>
        <v>1441.9726176426238</v>
      </c>
      <c r="N217" s="323">
        <f t="shared" si="56"/>
        <v>1476.0499609241599</v>
      </c>
      <c r="O217" s="323">
        <f t="shared" si="56"/>
        <v>1571.7888571964406</v>
      </c>
      <c r="P217" s="323">
        <f t="shared" si="56"/>
        <v>1661.6886525081266</v>
      </c>
      <c r="Q217" s="323">
        <f t="shared" si="56"/>
        <v>1714.4982712085534</v>
      </c>
      <c r="R217" s="323">
        <f t="shared" si="56"/>
        <v>1644.838319583044</v>
      </c>
      <c r="S217" s="323">
        <f t="shared" si="56"/>
        <v>1528.5943096977076</v>
      </c>
      <c r="T217" s="323">
        <f t="shared" si="56"/>
        <v>1573.149567374232</v>
      </c>
      <c r="U217" s="323">
        <f t="shared" si="56"/>
        <v>1536.4034802334625</v>
      </c>
      <c r="V217" s="323">
        <f t="shared" si="56"/>
        <v>1549.2061368839063</v>
      </c>
      <c r="W217" s="323">
        <f t="shared" si="56"/>
        <v>1499.6705728612251</v>
      </c>
      <c r="DA217" s="95"/>
    </row>
    <row r="218" spans="1:105" ht="12" customHeight="1" x14ac:dyDescent="0.25">
      <c r="A218" s="55" t="s">
        <v>92</v>
      </c>
      <c r="B218" s="276">
        <f>IF(B$6=0,0,B$6/CHI!B$10*1000)</f>
        <v>3.3079640346520693</v>
      </c>
      <c r="C218" s="276">
        <f>IF(C$6=0,0,C$6/CHI!C$10*1000)</f>
        <v>3.525300344435804</v>
      </c>
      <c r="D218" s="276">
        <f>IF(D$6=0,0,D$6/CHI!D$10*1000)</f>
        <v>3.4842832170908955</v>
      </c>
      <c r="E218" s="276">
        <f>IF(E$6=0,0,E$6/CHI!E$10*1000)</f>
        <v>3.5363921083537782</v>
      </c>
      <c r="F218" s="276">
        <f>IF(F$6=0,0,F$6/CHI!F$10*1000)</f>
        <v>3.7894013825879655</v>
      </c>
      <c r="G218" s="276">
        <f>IF(G$6=0,0,G$6/CHI!G$10*1000)</f>
        <v>3.7977453378159143</v>
      </c>
      <c r="H218" s="276">
        <f>IF(H$6=0,0,H$6/CHI!H$10*1000)</f>
        <v>3.7853429209631488</v>
      </c>
      <c r="I218" s="276">
        <f>IF(I$6=0,0,I$6/CHI!I$10*1000)</f>
        <v>3.7947789707575099</v>
      </c>
      <c r="J218" s="276">
        <f>IF(J$6=0,0,J$6/CHI!J$10*1000)</f>
        <v>3.5835860485770974</v>
      </c>
      <c r="K218" s="276">
        <f>IF(K$6=0,0,K$6/CHI!K$10*1000)</f>
        <v>2.950780091445016</v>
      </c>
      <c r="L218" s="276">
        <f>IF(L$6=0,0,L$6/CHI!L$10*1000)</f>
        <v>2.4400641155333944</v>
      </c>
      <c r="M218" s="276">
        <f>IF(M$6=0,0,M$6/CHI!M$10*1000)</f>
        <v>3.0740272205448491</v>
      </c>
      <c r="N218" s="276">
        <f>IF(N$6=0,0,N$6/CHI!N$10*1000)</f>
        <v>3.5994354961691131</v>
      </c>
      <c r="O218" s="276">
        <f>IF(O$6=0,0,O$6/CHI!O$10*1000)</f>
        <v>3.6329277946594645</v>
      </c>
      <c r="P218" s="276">
        <f>IF(P$6=0,0,P$6/CHI!P$10*1000)</f>
        <v>3.6794619985730375</v>
      </c>
      <c r="Q218" s="276">
        <f>IF(Q$6=0,0,Q$6/CHI!Q$10*1000)</f>
        <v>3.2519100878007459</v>
      </c>
      <c r="R218" s="276">
        <f>IF(R$6=0,0,R$6/CHI!R$10*1000)</f>
        <v>3.0971870708616414</v>
      </c>
      <c r="S218" s="276">
        <f>IF(S$6=0,0,S$6/CHI!S$10*1000)</f>
        <v>3.0039415215132643</v>
      </c>
      <c r="T218" s="276">
        <f>IF(T$6=0,0,T$6/CHI!T$10*1000)</f>
        <v>2.6612400142197243</v>
      </c>
      <c r="U218" s="276">
        <f>IF(U$6=0,0,U$6/CHI!U$10*1000)</f>
        <v>2.491693334998252</v>
      </c>
      <c r="V218" s="276">
        <f>IF(V$6=0,0,V$6/CHI!V$10*1000)</f>
        <v>2.4794135344570321</v>
      </c>
      <c r="W218" s="276">
        <f>IF(W$6=0,0,W$6/CHI!W$10*1000)</f>
        <v>2.4057557425452134</v>
      </c>
      <c r="DA218" s="76"/>
    </row>
    <row r="219" spans="1:105" ht="12" customHeight="1" x14ac:dyDescent="0.25">
      <c r="A219" s="202" t="s">
        <v>93</v>
      </c>
      <c r="B219" s="277">
        <f>IF(B$7=0,0,B$7/CHI!B$10*1000)</f>
        <v>26.173601854524193</v>
      </c>
      <c r="C219" s="277">
        <f>IF(C$7=0,0,C$7/CHI!C$10*1000)</f>
        <v>27.893231808544922</v>
      </c>
      <c r="D219" s="277">
        <f>IF(D$7=0,0,D$7/CHI!D$10*1000)</f>
        <v>27.568692016365805</v>
      </c>
      <c r="E219" s="277">
        <f>IF(E$7=0,0,E$7/CHI!E$10*1000)</f>
        <v>27.980993165564637</v>
      </c>
      <c r="F219" s="277">
        <f>IF(F$7=0,0,F$7/CHI!F$10*1000)</f>
        <v>29.982878294888369</v>
      </c>
      <c r="G219" s="277">
        <f>IF(G$7=0,0,G$7/CHI!G$10*1000)</f>
        <v>30.048898166852076</v>
      </c>
      <c r="H219" s="277">
        <f>IF(H$7=0,0,H$7/CHI!H$10*1000)</f>
        <v>29.950766531399683</v>
      </c>
      <c r="I219" s="277">
        <f>IF(I$7=0,0,I$7/CHI!I$10*1000)</f>
        <v>30.025427382548596</v>
      </c>
      <c r="J219" s="277">
        <f>IF(J$7=0,0,J$7/CHI!J$10*1000)</f>
        <v>28.354405750590303</v>
      </c>
      <c r="K219" s="277">
        <f>IF(K$7=0,0,K$7/CHI!K$10*1000)</f>
        <v>23.347455554141661</v>
      </c>
      <c r="L219" s="277">
        <f>IF(L$7=0,0,L$7/CHI!L$10*1000)</f>
        <v>19.306517843142185</v>
      </c>
      <c r="M219" s="277">
        <f>IF(M$7=0,0,M$7/CHI!M$10*1000)</f>
        <v>24.322623740065257</v>
      </c>
      <c r="N219" s="277">
        <f>IF(N$7=0,0,N$7/CHI!N$10*1000)</f>
        <v>28.479811325300897</v>
      </c>
      <c r="O219" s="277">
        <f>IF(O$7=0,0,O$7/CHI!O$10*1000)</f>
        <v>28.744812418630968</v>
      </c>
      <c r="P219" s="277">
        <f>IF(P$7=0,0,P$7/CHI!P$10*1000)</f>
        <v>29.113004972447289</v>
      </c>
      <c r="Q219" s="277">
        <f>IF(Q$7=0,0,Q$7/CHI!Q$10*1000)</f>
        <v>25.730086244350531</v>
      </c>
      <c r="R219" s="277">
        <f>IF(R$7=0,0,R$7/CHI!R$10*1000)</f>
        <v>24.505871409886392</v>
      </c>
      <c r="S219" s="277">
        <f>IF(S$7=0,0,S$7/CHI!S$10*1000)</f>
        <v>23.76808470550116</v>
      </c>
      <c r="T219" s="277">
        <f>IF(T$7=0,0,T$7/CHI!T$10*1000)</f>
        <v>21.056527774142378</v>
      </c>
      <c r="U219" s="277">
        <f>IF(U$7=0,0,U$7/CHI!U$10*1000)</f>
        <v>19.715023685460142</v>
      </c>
      <c r="V219" s="277">
        <f>IF(V$7=0,0,V$7/CHI!V$10*1000)</f>
        <v>19.617862226976293</v>
      </c>
      <c r="W219" s="277">
        <f>IF(W$7=0,0,W$7/CHI!W$10*1000)</f>
        <v>19.035059724050623</v>
      </c>
      <c r="DA219" s="77"/>
    </row>
    <row r="220" spans="1:105" ht="12" customHeight="1" x14ac:dyDescent="0.25">
      <c r="A220" s="202" t="s">
        <v>94</v>
      </c>
      <c r="B220" s="277">
        <f>IF(B$8=0,0,B$8/CHI!B$10*1000)</f>
        <v>28.886013531107203</v>
      </c>
      <c r="C220" s="277">
        <f>IF(C$8=0,0,C$8/CHI!C$10*1000)</f>
        <v>30.783851451788884</v>
      </c>
      <c r="D220" s="277">
        <f>IF(D$8=0,0,D$8/CHI!D$10*1000)</f>
        <v>30.425679088643218</v>
      </c>
      <c r="E220" s="277">
        <f>IF(E$8=0,0,E$8/CHI!E$10*1000)</f>
        <v>30.880707656772419</v>
      </c>
      <c r="F220" s="277">
        <f>IF(F$8=0,0,F$8/CHI!F$10*1000)</f>
        <v>33.090051302128295</v>
      </c>
      <c r="G220" s="277">
        <f>IF(G$8=0,0,G$8/CHI!G$10*1000)</f>
        <v>33.162912917639431</v>
      </c>
      <c r="H220" s="277">
        <f>IF(H$8=0,0,H$8/CHI!H$10*1000)</f>
        <v>33.054611745899173</v>
      </c>
      <c r="I220" s="277">
        <f>IF(I$8=0,0,I$8/CHI!I$10*1000)</f>
        <v>33.137009818908709</v>
      </c>
      <c r="J220" s="277">
        <f>IF(J$8=0,0,J$8/CHI!J$10*1000)</f>
        <v>31.292817577435585</v>
      </c>
      <c r="K220" s="277">
        <f>IF(K$8=0,0,K$8/CHI!K$10*1000)</f>
        <v>25.766989228396369</v>
      </c>
      <c r="L220" s="277">
        <f>IF(L$8=0,0,L$8/CHI!L$10*1000)</f>
        <v>21.307282763574605</v>
      </c>
      <c r="M220" s="277">
        <f>IF(M$8=0,0,M$8/CHI!M$10*1000)</f>
        <v>26.843215632781181</v>
      </c>
      <c r="N220" s="277">
        <f>IF(N$8=0,0,N$8/CHI!N$10*1000)</f>
        <v>31.431219129812721</v>
      </c>
      <c r="O220" s="277">
        <f>IF(O$8=0,0,O$8/CHI!O$10*1000)</f>
        <v>31.723682704762656</v>
      </c>
      <c r="P220" s="277">
        <f>IF(P$8=0,0,P$8/CHI!P$10*1000)</f>
        <v>32.130031634142149</v>
      </c>
      <c r="Q220" s="277">
        <f>IF(Q$8=0,0,Q$8/CHI!Q$10*1000)</f>
        <v>28.396535698138663</v>
      </c>
      <c r="R220" s="277">
        <f>IF(R$8=0,0,R$8/CHI!R$10*1000)</f>
        <v>27.04545354789191</v>
      </c>
      <c r="S220" s="277">
        <f>IF(S$8=0,0,S$8/CHI!S$10*1000)</f>
        <v>26.231208842696361</v>
      </c>
      <c r="T220" s="277">
        <f>IF(T$8=0,0,T$8/CHI!T$10*1000)</f>
        <v>23.238648986206499</v>
      </c>
      <c r="U220" s="277">
        <f>IF(U$8=0,0,U$8/CHI!U$10*1000)</f>
        <v>21.758122711179801</v>
      </c>
      <c r="V220" s="277">
        <f>IF(V$8=0,0,V$8/CHI!V$10*1000)</f>
        <v>21.650892257378835</v>
      </c>
      <c r="W220" s="277">
        <f>IF(W$8=0,0,W$8/CHI!W$10*1000)</f>
        <v>21.007693011090765</v>
      </c>
      <c r="DA220" s="77"/>
    </row>
    <row r="221" spans="1:105" ht="12" customHeight="1" x14ac:dyDescent="0.25">
      <c r="A221" s="202" t="s">
        <v>95</v>
      </c>
      <c r="B221" s="277">
        <f>IF(B$9=0,0,B$9/CHI!B$10*1000)</f>
        <v>46.998443760147389</v>
      </c>
      <c r="C221" s="277">
        <f>IF(C$9=0,0,C$9/CHI!C$10*1000)</f>
        <v>50.08628517118111</v>
      </c>
      <c r="D221" s="277">
        <f>IF(D$9=0,0,D$9/CHI!D$10*1000)</f>
        <v>49.503527579947139</v>
      </c>
      <c r="E221" s="277">
        <f>IF(E$9=0,0,E$9/CHI!E$10*1000)</f>
        <v>50.243873233578121</v>
      </c>
      <c r="F221" s="277">
        <f>IF(F$9=0,0,F$9/CHI!F$10*1000)</f>
        <v>53.838544161474672</v>
      </c>
      <c r="G221" s="277">
        <f>IF(G$9=0,0,G$9/CHI!G$10*1000)</f>
        <v>53.957092279413637</v>
      </c>
      <c r="H221" s="277">
        <f>IF(H$9=0,0,H$9/CHI!H$10*1000)</f>
        <v>53.780882899614298</v>
      </c>
      <c r="I221" s="277">
        <f>IF(I$9=0,0,I$9/CHI!I$10*1000)</f>
        <v>53.914947130945933</v>
      </c>
      <c r="J221" s="277">
        <f>IF(J$9=0,0,J$9/CHI!J$10*1000)</f>
        <v>50.914388910946606</v>
      </c>
      <c r="K221" s="277">
        <f>IF(K$9=0,0,K$9/CHI!K$10*1000)</f>
        <v>41.923694067891418</v>
      </c>
      <c r="L221" s="277">
        <f>IF(L$9=0,0,L$9/CHI!L$10*1000)</f>
        <v>34.667612738151178</v>
      </c>
      <c r="M221" s="277">
        <f>IF(M$9=0,0,M$9/CHI!M$10*1000)</f>
        <v>43.674747950255473</v>
      </c>
      <c r="N221" s="277">
        <f>IF(N$9=0,0,N$9/CHI!N$10*1000)</f>
        <v>51.139572547612453</v>
      </c>
      <c r="O221" s="277">
        <f>IF(O$9=0,0,O$9/CHI!O$10*1000)</f>
        <v>51.61541989374674</v>
      </c>
      <c r="P221" s="277">
        <f>IF(P$9=0,0,P$9/CHI!P$10*1000)</f>
        <v>52.276562258852671</v>
      </c>
      <c r="Q221" s="277">
        <f>IF(Q$9=0,0,Q$9/CHI!Q$10*1000)</f>
        <v>46.202048079592984</v>
      </c>
      <c r="R221" s="277">
        <f>IF(R$9=0,0,R$9/CHI!R$10*1000)</f>
        <v>44.003795337471601</v>
      </c>
      <c r="S221" s="277">
        <f>IF(S$9=0,0,S$9/CHI!S$10*1000)</f>
        <v>42.678993839926086</v>
      </c>
      <c r="T221" s="277">
        <f>IF(T$9=0,0,T$9/CHI!T$10*1000)</f>
        <v>37.810005740801493</v>
      </c>
      <c r="U221" s="277">
        <f>IF(U$9=0,0,U$9/CHI!U$10*1000)</f>
        <v>35.401143375721944</v>
      </c>
      <c r="V221" s="277">
        <f>IF(V$9=0,0,V$9/CHI!V$10*1000)</f>
        <v>35.226676087360644</v>
      </c>
      <c r="W221" s="277">
        <f>IF(W$9=0,0,W$9/CHI!W$10*1000)</f>
        <v>34.180170879202194</v>
      </c>
      <c r="DA221" s="77"/>
    </row>
    <row r="222" spans="1:105" ht="12" customHeight="1" x14ac:dyDescent="0.25">
      <c r="A222" s="56" t="s">
        <v>96</v>
      </c>
      <c r="B222" s="278">
        <f>IF(B$10=0,0,B$10/CHI!B$10*1000)</f>
        <v>14.404017095402869</v>
      </c>
      <c r="C222" s="278">
        <f>IF(C$10=0,0,C$10/CHI!C$10*1000)</f>
        <v>15.891438867222339</v>
      </c>
      <c r="D222" s="278">
        <f>IF(D$10=0,0,D$10/CHI!D$10*1000)</f>
        <v>15.326134181835803</v>
      </c>
      <c r="E222" s="278">
        <f>IF(E$10=0,0,E$10/CHI!E$10*1000)</f>
        <v>13.593396450303283</v>
      </c>
      <c r="F222" s="278">
        <f>IF(F$10=0,0,F$10/CHI!F$10*1000)</f>
        <v>13.472597693554286</v>
      </c>
      <c r="G222" s="278">
        <f>IF(G$10=0,0,G$10/CHI!G$10*1000)</f>
        <v>13.5378589299231</v>
      </c>
      <c r="H222" s="278">
        <f>IF(H$10=0,0,H$10/CHI!H$10*1000)</f>
        <v>13.281108143463863</v>
      </c>
      <c r="I222" s="278">
        <f>IF(I$10=0,0,I$10/CHI!I$10*1000)</f>
        <v>13.181219568855685</v>
      </c>
      <c r="J222" s="278">
        <f>IF(J$10=0,0,J$10/CHI!J$10*1000)</f>
        <v>12.800751530036434</v>
      </c>
      <c r="K222" s="278">
        <f>IF(K$10=0,0,K$10/CHI!K$10*1000)</f>
        <v>11.466009287616689</v>
      </c>
      <c r="L222" s="278">
        <f>IF(L$10=0,0,L$10/CHI!L$10*1000)</f>
        <v>10.394339788091374</v>
      </c>
      <c r="M222" s="278">
        <f>IF(M$10=0,0,M$10/CHI!M$10*1000)</f>
        <v>12.15481115524612</v>
      </c>
      <c r="N222" s="278">
        <f>IF(N$10=0,0,N$10/CHI!N$10*1000)</f>
        <v>13.497686879587985</v>
      </c>
      <c r="O222" s="278">
        <f>IF(O$10=0,0,O$10/CHI!O$10*1000)</f>
        <v>13.939015714828368</v>
      </c>
      <c r="P222" s="278">
        <f>IF(P$10=0,0,P$10/CHI!P$10*1000)</f>
        <v>13.651074541053271</v>
      </c>
      <c r="Q222" s="278">
        <f>IF(Q$10=0,0,Q$10/CHI!Q$10*1000)</f>
        <v>11.359360464911747</v>
      </c>
      <c r="R222" s="278">
        <f>IF(R$10=0,0,R$10/CHI!R$10*1000)</f>
        <v>10.641569135325488</v>
      </c>
      <c r="S222" s="278">
        <f>IF(S$10=0,0,S$10/CHI!S$10*1000)</f>
        <v>10.616339944908509</v>
      </c>
      <c r="T222" s="278">
        <f>IF(T$10=0,0,T$10/CHI!T$10*1000)</f>
        <v>9.8619768818627271</v>
      </c>
      <c r="U222" s="278">
        <f>IF(U$10=0,0,U$10/CHI!U$10*1000)</f>
        <v>9.383756667163107</v>
      </c>
      <c r="V222" s="278">
        <f>IF(V$10=0,0,V$10/CHI!V$10*1000)</f>
        <v>9.35068475180387</v>
      </c>
      <c r="W222" s="278">
        <f>IF(W$10=0,0,W$10/CHI!W$10*1000)</f>
        <v>9.8958677850074093</v>
      </c>
      <c r="DA222" s="78"/>
    </row>
    <row r="223" spans="1:105" ht="12" customHeight="1" x14ac:dyDescent="0.25">
      <c r="A223" s="134" t="s">
        <v>999</v>
      </c>
      <c r="B223" s="324">
        <f>IF(B$16=0,0,B$16/CHI!B$10*1000)</f>
        <v>1019.6224275740204</v>
      </c>
      <c r="C223" s="324">
        <f>IF(C$16=0,0,C$16/CHI!C$10*1000)</f>
        <v>950.56416109346287</v>
      </c>
      <c r="D223" s="324">
        <f>IF(D$16=0,0,D$16/CHI!D$10*1000)</f>
        <v>886.01741834376514</v>
      </c>
      <c r="E223" s="324">
        <f>IF(E$16=0,0,E$16/CHI!E$10*1000)</f>
        <v>1040.7829034227327</v>
      </c>
      <c r="F223" s="324">
        <f>IF(F$16=0,0,F$16/CHI!F$10*1000)</f>
        <v>1118.6366031720695</v>
      </c>
      <c r="G223" s="324">
        <f>IF(G$16=0,0,G$16/CHI!G$10*1000)</f>
        <v>1207.8246920522683</v>
      </c>
      <c r="H223" s="324">
        <f>IF(H$16=0,0,H$16/CHI!H$10*1000)</f>
        <v>1280.6326598976896</v>
      </c>
      <c r="I223" s="324">
        <f>IF(I$16=0,0,I$16/CHI!I$10*1000)</f>
        <v>1249.0172044225942</v>
      </c>
      <c r="J223" s="324">
        <f>IF(J$16=0,0,J$16/CHI!J$10*1000)</f>
        <v>1231.2285476415309</v>
      </c>
      <c r="K223" s="324">
        <f>IF(K$16=0,0,K$16/CHI!K$10*1000)</f>
        <v>1127.4265324861822</v>
      </c>
      <c r="L223" s="324">
        <f>IF(L$16=0,0,L$16/CHI!L$10*1000)</f>
        <v>1095.2768715353891</v>
      </c>
      <c r="M223" s="324">
        <f>IF(M$16=0,0,M$16/CHI!M$10*1000)</f>
        <v>900.65937973914208</v>
      </c>
      <c r="N223" s="324">
        <f>IF(N$16=0,0,N$16/CHI!N$10*1000)</f>
        <v>878.72463501804543</v>
      </c>
      <c r="O223" s="324">
        <f>IF(O$16=0,0,O$16/CHI!O$10*1000)</f>
        <v>960.79240706765881</v>
      </c>
      <c r="P223" s="324">
        <f>IF(P$16=0,0,P$16/CHI!P$10*1000)</f>
        <v>1059.0374086782001</v>
      </c>
      <c r="Q223" s="324">
        <f>IF(Q$16=0,0,Q$16/CHI!Q$10*1000)</f>
        <v>1221.6386033392655</v>
      </c>
      <c r="R223" s="324">
        <f>IF(R$16=0,0,R$16/CHI!R$10*1000)</f>
        <v>1167.3451271566967</v>
      </c>
      <c r="S223" s="324">
        <f>IF(S$16=0,0,S$16/CHI!S$10*1000)</f>
        <v>1044.9956574567104</v>
      </c>
      <c r="T223" s="324">
        <f>IF(T$16=0,0,T$16/CHI!T$10*1000)</f>
        <v>1120.7068618102583</v>
      </c>
      <c r="U223" s="324">
        <f>IF(U$16=0,0,U$16/CHI!U$10*1000)</f>
        <v>1094.4437483223319</v>
      </c>
      <c r="V223" s="324">
        <f>IF(V$16=0,0,V$16/CHI!V$10*1000)</f>
        <v>1116.4288696025824</v>
      </c>
      <c r="W223" s="324">
        <f>IF(W$16=0,0,W$16/CHI!W$10*1000)</f>
        <v>1035.4082536142444</v>
      </c>
      <c r="DA223" s="140"/>
    </row>
    <row r="224" spans="1:105" ht="12" customHeight="1" x14ac:dyDescent="0.25">
      <c r="A224" s="203" t="s">
        <v>1000</v>
      </c>
      <c r="B224" s="279">
        <f>IF(B$25=0,0,B$25/CHI!B$10*1000)</f>
        <v>460.44320339331557</v>
      </c>
      <c r="C224" s="279">
        <f>IF(C$25=0,0,C$25/CHI!C$10*1000)</f>
        <v>445.44391962342007</v>
      </c>
      <c r="D224" s="279">
        <f>IF(D$25=0,0,D$25/CHI!D$10*1000)</f>
        <v>447.84843715979991</v>
      </c>
      <c r="E224" s="279">
        <f>IF(E$25=0,0,E$25/CHI!E$10*1000)</f>
        <v>449.8200202755603</v>
      </c>
      <c r="F224" s="279">
        <f>IF(F$25=0,0,F$25/CHI!F$10*1000)</f>
        <v>356.31565030820883</v>
      </c>
      <c r="G224" s="279">
        <f>IF(G$25=0,0,G$25/CHI!G$10*1000)</f>
        <v>350.62809923343934</v>
      </c>
      <c r="H224" s="279">
        <f>IF(H$25=0,0,H$25/CHI!H$10*1000)</f>
        <v>336.81302739500035</v>
      </c>
      <c r="I224" s="279">
        <f>IF(I$25=0,0,I$25/CHI!I$10*1000)</f>
        <v>338.96152728196711</v>
      </c>
      <c r="J224" s="279">
        <f>IF(J$25=0,0,J$25/CHI!J$10*1000)</f>
        <v>295.06373746789427</v>
      </c>
      <c r="K224" s="279">
        <f>IF(K$25=0,0,K$25/CHI!K$10*1000)</f>
        <v>264.77828743596746</v>
      </c>
      <c r="L224" s="279">
        <f>IF(L$25=0,0,L$25/CHI!L$10*1000)</f>
        <v>232.79763340763398</v>
      </c>
      <c r="M224" s="279">
        <f>IF(M$25=0,0,M$25/CHI!M$10*1000)</f>
        <v>252.46252196535818</v>
      </c>
      <c r="N224" s="279">
        <f>IF(N$25=0,0,N$25/CHI!N$10*1000)</f>
        <v>272.94019858211789</v>
      </c>
      <c r="O224" s="279">
        <f>IF(O$25=0,0,O$25/CHI!O$10*1000)</f>
        <v>280.46464351712439</v>
      </c>
      <c r="P224" s="279">
        <f>IF(P$25=0,0,P$25/CHI!P$10*1000)</f>
        <v>274.15528787012801</v>
      </c>
      <c r="Q224" s="279">
        <f>IF(Q$25=0,0,Q$25/CHI!Q$10*1000)</f>
        <v>218.36837515305834</v>
      </c>
      <c r="R224" s="279">
        <f>IF(R$25=0,0,R$25/CHI!R$10*1000)</f>
        <v>213.32424979004844</v>
      </c>
      <c r="S224" s="279">
        <f>IF(S$25=0,0,S$25/CHI!S$10*1000)</f>
        <v>220.30629846005223</v>
      </c>
      <c r="T224" s="279">
        <f>IF(T$25=0,0,T$25/CHI!T$10*1000)</f>
        <v>208.84891346522286</v>
      </c>
      <c r="U224" s="279">
        <f>IF(U$25=0,0,U$25/CHI!U$10*1000)</f>
        <v>210.75006819778216</v>
      </c>
      <c r="V224" s="279">
        <f>IF(V$25=0,0,V$25/CHI!V$10*1000)</f>
        <v>206.25785357687292</v>
      </c>
      <c r="W224" s="279">
        <f>IF(W$25=0,0,W$25/CHI!W$10*1000)</f>
        <v>226.9757052709538</v>
      </c>
      <c r="DA224" s="79"/>
    </row>
    <row r="225" spans="1:105" ht="12" customHeight="1" x14ac:dyDescent="0.25">
      <c r="A225" s="203" t="s">
        <v>1012</v>
      </c>
      <c r="B225" s="279">
        <f>IF(B$36=0,0,B$36/CHI!B$10*1000)</f>
        <v>213.79230591998672</v>
      </c>
      <c r="C225" s="279">
        <f>IF(C$36=0,0,C$36/CHI!C$10*1000)</f>
        <v>209.10188725327745</v>
      </c>
      <c r="D225" s="279">
        <f>IF(D$36=0,0,D$36/CHI!D$10*1000)</f>
        <v>207.54891591345523</v>
      </c>
      <c r="E225" s="279">
        <f>IF(E$36=0,0,E$36/CHI!E$10*1000)</f>
        <v>171.442087149233</v>
      </c>
      <c r="F225" s="279">
        <f>IF(F$36=0,0,F$36/CHI!F$10*1000)</f>
        <v>155.91556896858771</v>
      </c>
      <c r="G225" s="279">
        <f>IF(G$36=0,0,G$36/CHI!G$10*1000)</f>
        <v>153.17443959521344</v>
      </c>
      <c r="H225" s="279">
        <f>IF(H$36=0,0,H$36/CHI!H$10*1000)</f>
        <v>145.97832624893093</v>
      </c>
      <c r="I225" s="279">
        <f>IF(I$36=0,0,I$36/CHI!I$10*1000)</f>
        <v>145.76950484308253</v>
      </c>
      <c r="J225" s="279">
        <f>IF(J$36=0,0,J$36/CHI!J$10*1000)</f>
        <v>148.80919661729629</v>
      </c>
      <c r="K225" s="279">
        <f>IF(K$36=0,0,K$36/CHI!K$10*1000)</f>
        <v>131.96217286133896</v>
      </c>
      <c r="L225" s="279">
        <f>IF(L$36=0,0,L$36/CHI!L$10*1000)</f>
        <v>120.44881583055782</v>
      </c>
      <c r="M225" s="279">
        <f>IF(M$36=0,0,M$36/CHI!M$10*1000)</f>
        <v>134.2701384180784</v>
      </c>
      <c r="N225" s="279">
        <f>IF(N$36=0,0,N$36/CHI!N$10*1000)</f>
        <v>147.09812291059103</v>
      </c>
      <c r="O225" s="279">
        <f>IF(O$36=0,0,O$36/CHI!O$10*1000)</f>
        <v>150.52369218939074</v>
      </c>
      <c r="P225" s="279">
        <f>IF(P$36=0,0,P$36/CHI!P$10*1000)</f>
        <v>147.92364778996838</v>
      </c>
      <c r="Q225" s="279">
        <f>IF(Q$36=0,0,Q$36/CHI!Q$10*1000)</f>
        <v>118.74170992446849</v>
      </c>
      <c r="R225" s="279">
        <f>IF(R$36=0,0,R$36/CHI!R$10*1000)</f>
        <v>115.64047615425724</v>
      </c>
      <c r="S225" s="279">
        <f>IF(S$36=0,0,S$36/CHI!S$10*1000)</f>
        <v>117.33375281835073</v>
      </c>
      <c r="T225" s="279">
        <f>IF(T$36=0,0,T$36/CHI!T$10*1000)</f>
        <v>109.6779499101328</v>
      </c>
      <c r="U225" s="279">
        <f>IF(U$36=0,0,U$36/CHI!U$10*1000)</f>
        <v>106.30758669617101</v>
      </c>
      <c r="V225" s="279">
        <f>IF(V$36=0,0,V$36/CHI!V$10*1000)</f>
        <v>102.60488367456523</v>
      </c>
      <c r="W225" s="279">
        <f>IF(W$36=0,0,W$36/CHI!W$10*1000)</f>
        <v>111.98987971520201</v>
      </c>
      <c r="DA225" s="79"/>
    </row>
    <row r="226" spans="1:105" ht="12" customHeight="1" x14ac:dyDescent="0.25">
      <c r="A226" s="203" t="s">
        <v>1023</v>
      </c>
      <c r="B226" s="279">
        <f>IF(B$44=0,0,B$44/CHI!B$10*1000)</f>
        <v>24.901381729983271</v>
      </c>
      <c r="C226" s="279">
        <f>IF(C$44=0,0,C$44/CHI!C$10*1000)</f>
        <v>24.650014490247742</v>
      </c>
      <c r="D226" s="279">
        <f>IF(D$44=0,0,D$44/CHI!D$10*1000)</f>
        <v>24.182276170099211</v>
      </c>
      <c r="E226" s="279">
        <f>IF(E$44=0,0,E$44/CHI!E$10*1000)</f>
        <v>22.993498845621357</v>
      </c>
      <c r="F226" s="279">
        <f>IF(F$44=0,0,F$44/CHI!F$10*1000)</f>
        <v>20.984080557146253</v>
      </c>
      <c r="G226" s="279">
        <f>IF(G$44=0,0,G$44/CHI!G$10*1000)</f>
        <v>20.968812466932256</v>
      </c>
      <c r="H226" s="279">
        <f>IF(H$44=0,0,H$44/CHI!H$10*1000)</f>
        <v>20.458097887979807</v>
      </c>
      <c r="I226" s="279">
        <f>IF(I$44=0,0,I$44/CHI!I$10*1000)</f>
        <v>20.464973572813189</v>
      </c>
      <c r="J226" s="279">
        <f>IF(J$44=0,0,J$44/CHI!J$10*1000)</f>
        <v>18.903395001154653</v>
      </c>
      <c r="K226" s="279">
        <f>IF(K$44=0,0,K$44/CHI!K$10*1000)</f>
        <v>16.8041404432199</v>
      </c>
      <c r="L226" s="279">
        <f>IF(L$44=0,0,L$44/CHI!L$10*1000)</f>
        <v>15.115186129368556</v>
      </c>
      <c r="M226" s="279">
        <f>IF(M$44=0,0,M$44/CHI!M$10*1000)</f>
        <v>17.445489925979597</v>
      </c>
      <c r="N226" s="279">
        <f>IF(N$44=0,0,N$44/CHI!N$10*1000)</f>
        <v>19.273012739618075</v>
      </c>
      <c r="O226" s="279">
        <f>IF(O$44=0,0,O$44/CHI!O$10*1000)</f>
        <v>19.802433389200722</v>
      </c>
      <c r="P226" s="279">
        <f>IF(P$44=0,0,P$44/CHI!P$10*1000)</f>
        <v>19.589610573267258</v>
      </c>
      <c r="Q226" s="279">
        <f>IF(Q$44=0,0,Q$44/CHI!Q$10*1000)</f>
        <v>16.166658823503102</v>
      </c>
      <c r="R226" s="279">
        <f>IF(R$44=0,0,R$44/CHI!R$10*1000)</f>
        <v>15.359930359288931</v>
      </c>
      <c r="S226" s="279">
        <f>IF(S$44=0,0,S$44/CHI!S$10*1000)</f>
        <v>15.480099496000358</v>
      </c>
      <c r="T226" s="279">
        <f>IF(T$44=0,0,T$44/CHI!T$10*1000)</f>
        <v>14.492752114834918</v>
      </c>
      <c r="U226" s="279">
        <f>IF(U$44=0,0,U$44/CHI!U$10*1000)</f>
        <v>14.05435064709858</v>
      </c>
      <c r="V226" s="279">
        <f>IF(V$44=0,0,V$44/CHI!V$10*1000)</f>
        <v>13.950137807843783</v>
      </c>
      <c r="W226" s="279">
        <f>IF(W$44=0,0,W$44/CHI!W$10*1000)</f>
        <v>15.121230326694805</v>
      </c>
      <c r="DA226" s="79"/>
    </row>
    <row r="227" spans="1:105" ht="12" customHeight="1" x14ac:dyDescent="0.25">
      <c r="A227" s="41" t="s">
        <v>1040</v>
      </c>
      <c r="B227" s="280">
        <f>IF(B$58=0,0,B$58/CHI!B$10*1000)</f>
        <v>43.100364806267152</v>
      </c>
      <c r="C227" s="280">
        <f>IF(C$58=0,0,C$58/CHI!C$10*1000)</f>
        <v>42.493469947898419</v>
      </c>
      <c r="D227" s="280">
        <f>IF(D$58=0,0,D$58/CHI!D$10*1000)</f>
        <v>42.415155017220307</v>
      </c>
      <c r="E227" s="280">
        <f>IF(E$58=0,0,E$58/CHI!E$10*1000)</f>
        <v>40.552156257102347</v>
      </c>
      <c r="F227" s="280">
        <f>IF(F$58=0,0,F$58/CHI!F$10*1000)</f>
        <v>37.218124276067414</v>
      </c>
      <c r="G227" s="280">
        <f>IF(G$58=0,0,G$58/CHI!G$10*1000)</f>
        <v>38.471064206609853</v>
      </c>
      <c r="H227" s="280">
        <f>IF(H$58=0,0,H$58/CHI!H$10*1000)</f>
        <v>36.216083856461047</v>
      </c>
      <c r="I227" s="280">
        <f>IF(I$58=0,0,I$58/CHI!I$10*1000)</f>
        <v>35.980584606579427</v>
      </c>
      <c r="J227" s="280">
        <f>IF(J$58=0,0,J$58/CHI!J$10*1000)</f>
        <v>34.163258036059268</v>
      </c>
      <c r="K227" s="280">
        <f>IF(K$58=0,0,K$58/CHI!K$10*1000)</f>
        <v>31.109957114358515</v>
      </c>
      <c r="L227" s="280">
        <f>IF(L$58=0,0,L$58/CHI!L$10*1000)</f>
        <v>29.430789509039975</v>
      </c>
      <c r="M227" s="280">
        <f>IF(M$58=0,0,M$58/CHI!M$10*1000)</f>
        <v>27.065661895172639</v>
      </c>
      <c r="N227" s="280">
        <f>IF(N$58=0,0,N$58/CHI!N$10*1000)</f>
        <v>29.866266295304506</v>
      </c>
      <c r="O227" s="280">
        <f>IF(O$58=0,0,O$58/CHI!O$10*1000)</f>
        <v>30.549822506437803</v>
      </c>
      <c r="P227" s="280">
        <f>IF(P$58=0,0,P$58/CHI!P$10*1000)</f>
        <v>30.132562191494504</v>
      </c>
      <c r="Q227" s="280">
        <f>IF(Q$58=0,0,Q$58/CHI!Q$10*1000)</f>
        <v>24.642983393462952</v>
      </c>
      <c r="R227" s="280">
        <f>IF(R$58=0,0,R$58/CHI!R$10*1000)</f>
        <v>23.874659621315637</v>
      </c>
      <c r="S227" s="280">
        <f>IF(S$58=0,0,S$58/CHI!S$10*1000)</f>
        <v>24.179932612048297</v>
      </c>
      <c r="T227" s="280">
        <f>IF(T$58=0,0,T$58/CHI!T$10*1000)</f>
        <v>24.794690676550012</v>
      </c>
      <c r="U227" s="280">
        <f>IF(U$58=0,0,U$58/CHI!U$10*1000)</f>
        <v>22.097986595555593</v>
      </c>
      <c r="V227" s="280">
        <f>IF(V$58=0,0,V$58/CHI!V$10*1000)</f>
        <v>21.638863364065379</v>
      </c>
      <c r="W227" s="280">
        <f>IF(W$58=0,0,W$58/CHI!W$10*1000)</f>
        <v>23.650956792234066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3">
        <f t="shared" ref="B229:W229" si="57">SUM(B230:B238)</f>
        <v>1053.3010730951935</v>
      </c>
      <c r="C229" s="323">
        <f t="shared" si="57"/>
        <v>1030.6434313506468</v>
      </c>
      <c r="D229" s="323">
        <f t="shared" si="57"/>
        <v>996.96417728879715</v>
      </c>
      <c r="E229" s="323">
        <f t="shared" si="57"/>
        <v>955.22410357165222</v>
      </c>
      <c r="F229" s="323">
        <f t="shared" si="57"/>
        <v>802.75015886709218</v>
      </c>
      <c r="G229" s="323">
        <f t="shared" si="57"/>
        <v>785.87595900455449</v>
      </c>
      <c r="H229" s="323">
        <f t="shared" si="57"/>
        <v>766.19780925534633</v>
      </c>
      <c r="I229" s="323">
        <f t="shared" si="57"/>
        <v>749.8006295447633</v>
      </c>
      <c r="J229" s="323">
        <f t="shared" si="57"/>
        <v>693.84510442833061</v>
      </c>
      <c r="K229" s="323">
        <f t="shared" si="57"/>
        <v>611.42977247645808</v>
      </c>
      <c r="L229" s="323">
        <f t="shared" si="57"/>
        <v>543.46999628297692</v>
      </c>
      <c r="M229" s="323">
        <f t="shared" si="57"/>
        <v>583.72824502725382</v>
      </c>
      <c r="N229" s="323">
        <f t="shared" si="57"/>
        <v>614.1971914459964</v>
      </c>
      <c r="O229" s="323">
        <f t="shared" si="57"/>
        <v>642.1790131741426</v>
      </c>
      <c r="P229" s="323">
        <f t="shared" si="57"/>
        <v>623.59618072024034</v>
      </c>
      <c r="Q229" s="323">
        <f t="shared" si="57"/>
        <v>533.02403910630858</v>
      </c>
      <c r="R229" s="323">
        <f t="shared" si="57"/>
        <v>512.9892549278934</v>
      </c>
      <c r="S229" s="323">
        <f t="shared" si="57"/>
        <v>520.46945841339073</v>
      </c>
      <c r="T229" s="323">
        <f t="shared" si="57"/>
        <v>510.58631446238388</v>
      </c>
      <c r="U229" s="323">
        <f t="shared" si="57"/>
        <v>503.02956203542897</v>
      </c>
      <c r="V229" s="323">
        <f t="shared" si="57"/>
        <v>493.36407745011167</v>
      </c>
      <c r="W229" s="323">
        <f t="shared" si="57"/>
        <v>526.76845270305193</v>
      </c>
      <c r="DA229" s="95"/>
    </row>
    <row r="230" spans="1:105" ht="12" customHeight="1" x14ac:dyDescent="0.25">
      <c r="A230" s="55" t="s">
        <v>92</v>
      </c>
      <c r="B230" s="276">
        <f>IF(B$62=0,0,B$62/CHI!B$11*1000)</f>
        <v>4.6537555903281245</v>
      </c>
      <c r="C230" s="276">
        <f>IF(C$62=0,0,C$62/CHI!C$11*1000)</f>
        <v>4.9091285046520206</v>
      </c>
      <c r="D230" s="276">
        <f>IF(D$62=0,0,D$62/CHI!D$11*1000)</f>
        <v>4.7038898811956145</v>
      </c>
      <c r="E230" s="276">
        <f>IF(E$62=0,0,E$62/CHI!E$11*1000)</f>
        <v>4.7637000133893537</v>
      </c>
      <c r="F230" s="276">
        <f>IF(F$62=0,0,F$62/CHI!F$11*1000)</f>
        <v>4.9172560426448664</v>
      </c>
      <c r="G230" s="276">
        <f>IF(G$62=0,0,G$62/CHI!G$11*1000)</f>
        <v>4.880067140791347</v>
      </c>
      <c r="H230" s="276">
        <f>IF(H$62=0,0,H$62/CHI!H$11*1000)</f>
        <v>4.8996945778801306</v>
      </c>
      <c r="I230" s="276">
        <f>IF(I$62=0,0,I$62/CHI!I$11*1000)</f>
        <v>4.7906317805983178</v>
      </c>
      <c r="J230" s="276">
        <f>IF(J$62=0,0,J$62/CHI!J$11*1000)</f>
        <v>4.5416804072198271</v>
      </c>
      <c r="K230" s="276">
        <f>IF(K$62=0,0,K$62/CHI!K$11*1000)</f>
        <v>3.7545227275761093</v>
      </c>
      <c r="L230" s="276">
        <f>IF(L$62=0,0,L$62/CHI!L$11*1000)</f>
        <v>3.1463498440045097</v>
      </c>
      <c r="M230" s="276">
        <f>IF(M$62=0,0,M$62/CHI!M$11*1000)</f>
        <v>3.7612359247464129</v>
      </c>
      <c r="N230" s="276">
        <f>IF(N$62=0,0,N$62/CHI!N$11*1000)</f>
        <v>4.1884593299173751</v>
      </c>
      <c r="O230" s="276">
        <f>IF(O$62=0,0,O$62/CHI!O$11*1000)</f>
        <v>4.323338547582912</v>
      </c>
      <c r="P230" s="276">
        <f>IF(P$62=0,0,P$62/CHI!P$11*1000)</f>
        <v>4.3057055630396031</v>
      </c>
      <c r="Q230" s="276">
        <f>IF(Q$62=0,0,Q$62/CHI!Q$11*1000)</f>
        <v>3.9615962136842859</v>
      </c>
      <c r="R230" s="276">
        <f>IF(R$62=0,0,R$62/CHI!R$11*1000)</f>
        <v>3.7523809314722807</v>
      </c>
      <c r="S230" s="276">
        <f>IF(S$62=0,0,S$62/CHI!S$11*1000)</f>
        <v>3.653319606134513</v>
      </c>
      <c r="T230" s="276">
        <f>IF(T$62=0,0,T$62/CHI!T$11*1000)</f>
        <v>3.4183131703522625</v>
      </c>
      <c r="U230" s="276">
        <f>IF(U$62=0,0,U$62/CHI!U$11*1000)</f>
        <v>3.2176058120464615</v>
      </c>
      <c r="V230" s="276">
        <f>IF(V$62=0,0,V$62/CHI!V$11*1000)</f>
        <v>3.2034068236152007</v>
      </c>
      <c r="W230" s="276">
        <f>IF(W$62=0,0,W$62/CHI!W$11*1000)</f>
        <v>3.1095143925524957</v>
      </c>
      <c r="DA230" s="76"/>
    </row>
    <row r="231" spans="1:105" ht="12" customHeight="1" x14ac:dyDescent="0.25">
      <c r="A231" s="202" t="s">
        <v>93</v>
      </c>
      <c r="B231" s="277">
        <f>IF(B$63=0,0,B$63/CHI!B$11*1000)</f>
        <v>36.932533614990717</v>
      </c>
      <c r="C231" s="277">
        <f>IF(C$63=0,0,C$63/CHI!C$11*1000)</f>
        <v>38.959191130530861</v>
      </c>
      <c r="D231" s="277">
        <f>IF(D$63=0,0,D$63/CHI!D$11*1000)</f>
        <v>37.330402894283218</v>
      </c>
      <c r="E231" s="277">
        <f>IF(E$63=0,0,E$63/CHI!E$11*1000)</f>
        <v>37.805060334900247</v>
      </c>
      <c r="F231" s="277">
        <f>IF(F$63=0,0,F$63/CHI!F$11*1000)</f>
        <v>39.023691847060057</v>
      </c>
      <c r="G231" s="277">
        <f>IF(G$63=0,0,G$63/CHI!G$11*1000)</f>
        <v>38.728558090860169</v>
      </c>
      <c r="H231" s="277">
        <f>IF(H$63=0,0,H$63/CHI!H$11*1000)</f>
        <v>38.884322820225023</v>
      </c>
      <c r="I231" s="277">
        <f>IF(I$63=0,0,I$63/CHI!I$11*1000)</f>
        <v>38.018792744875377</v>
      </c>
      <c r="J231" s="277">
        <f>IF(J$63=0,0,J$63/CHI!J$11*1000)</f>
        <v>36.043097032597792</v>
      </c>
      <c r="K231" s="277">
        <f>IF(K$63=0,0,K$63/CHI!K$11*1000)</f>
        <v>29.796157996057214</v>
      </c>
      <c r="L231" s="277">
        <f>IF(L$63=0,0,L$63/CHI!L$11*1000)</f>
        <v>24.969654964201549</v>
      </c>
      <c r="M231" s="277">
        <f>IF(M$63=0,0,M$63/CHI!M$11*1000)</f>
        <v>29.84943440375503</v>
      </c>
      <c r="N231" s="277">
        <f>IF(N$63=0,0,N$63/CHI!N$11*1000)</f>
        <v>33.239909572966667</v>
      </c>
      <c r="O231" s="277">
        <f>IF(O$63=0,0,O$63/CHI!O$11*1000)</f>
        <v>34.310320586976282</v>
      </c>
      <c r="P231" s="277">
        <f>IF(P$63=0,0,P$63/CHI!P$11*1000)</f>
        <v>34.170383974118536</v>
      </c>
      <c r="Q231" s="277">
        <f>IF(Q$63=0,0,Q$63/CHI!Q$11*1000)</f>
        <v>31.439507832124633</v>
      </c>
      <c r="R231" s="277">
        <f>IF(R$63=0,0,R$63/CHI!R$11*1000)</f>
        <v>29.779160550646566</v>
      </c>
      <c r="S231" s="277">
        <f>IF(S$63=0,0,S$63/CHI!S$11*1000)</f>
        <v>28.993002864242435</v>
      </c>
      <c r="T231" s="277">
        <f>IF(T$63=0,0,T$63/CHI!T$11*1000)</f>
        <v>27.127975163323764</v>
      </c>
      <c r="U231" s="277">
        <f>IF(U$63=0,0,U$63/CHI!U$11*1000)</f>
        <v>25.535147367895341</v>
      </c>
      <c r="V231" s="277">
        <f>IF(V$63=0,0,V$63/CHI!V$11*1000)</f>
        <v>25.422463191135765</v>
      </c>
      <c r="W231" s="277">
        <f>IF(W$63=0,0,W$63/CHI!W$11*1000)</f>
        <v>24.677326215394398</v>
      </c>
      <c r="DA231" s="77"/>
    </row>
    <row r="232" spans="1:105" ht="12" customHeight="1" x14ac:dyDescent="0.25">
      <c r="A232" s="202" t="s">
        <v>94</v>
      </c>
      <c r="B232" s="277">
        <f>IF(B$64=0,0,B$64/CHI!B$11*1000)</f>
        <v>41.341615327987235</v>
      </c>
      <c r="C232" s="277">
        <f>IF(C$64=0,0,C$64/CHI!C$11*1000)</f>
        <v>43.610219379972094</v>
      </c>
      <c r="D232" s="277">
        <f>IF(D$64=0,0,D$64/CHI!D$11*1000)</f>
        <v>41.786983058964047</v>
      </c>
      <c r="E232" s="277">
        <f>IF(E$64=0,0,E$64/CHI!E$11*1000)</f>
        <v>42.318306079667721</v>
      </c>
      <c r="F232" s="277">
        <f>IF(F$64=0,0,F$64/CHI!F$11*1000)</f>
        <v>43.682420324508598</v>
      </c>
      <c r="G232" s="277">
        <f>IF(G$64=0,0,G$64/CHI!G$11*1000)</f>
        <v>43.352052894363858</v>
      </c>
      <c r="H232" s="277">
        <f>IF(H$64=0,0,H$64/CHI!H$11*1000)</f>
        <v>43.526413137021457</v>
      </c>
      <c r="I232" s="277">
        <f>IF(I$64=0,0,I$64/CHI!I$11*1000)</f>
        <v>42.557554303697763</v>
      </c>
      <c r="J232" s="277">
        <f>IF(J$64=0,0,J$64/CHI!J$11*1000)</f>
        <v>40.345995979711518</v>
      </c>
      <c r="K232" s="277">
        <f>IF(K$64=0,0,K$64/CHI!K$11*1000)</f>
        <v>33.353284531363393</v>
      </c>
      <c r="L232" s="277">
        <f>IF(L$64=0,0,L$64/CHI!L$11*1000)</f>
        <v>27.950583655154048</v>
      </c>
      <c r="M232" s="277">
        <f>IF(M$64=0,0,M$64/CHI!M$11*1000)</f>
        <v>33.412921186028377</v>
      </c>
      <c r="N232" s="277">
        <f>IF(N$64=0,0,N$64/CHI!N$11*1000)</f>
        <v>37.208158244114905</v>
      </c>
      <c r="O232" s="277">
        <f>IF(O$64=0,0,O$64/CHI!O$11*1000)</f>
        <v>38.406357123329215</v>
      </c>
      <c r="P232" s="277">
        <f>IF(P$64=0,0,P$64/CHI!P$11*1000)</f>
        <v>38.249714590234262</v>
      </c>
      <c r="Q232" s="277">
        <f>IF(Q$64=0,0,Q$64/CHI!Q$11*1000)</f>
        <v>35.192820845883496</v>
      </c>
      <c r="R232" s="277">
        <f>IF(R$64=0,0,R$64/CHI!R$11*1000)</f>
        <v>33.334257896011181</v>
      </c>
      <c r="S232" s="277">
        <f>IF(S$64=0,0,S$64/CHI!S$11*1000)</f>
        <v>32.454247090436006</v>
      </c>
      <c r="T232" s="277">
        <f>IF(T$64=0,0,T$64/CHI!T$11*1000)</f>
        <v>30.36656855228869</v>
      </c>
      <c r="U232" s="277">
        <f>IF(U$64=0,0,U$64/CHI!U$11*1000)</f>
        <v>28.58358570337851</v>
      </c>
      <c r="V232" s="277">
        <f>IF(V$64=0,0,V$64/CHI!V$11*1000)</f>
        <v>28.45744905817271</v>
      </c>
      <c r="W232" s="277">
        <f>IF(W$64=0,0,W$64/CHI!W$11*1000)</f>
        <v>27.62335609994534</v>
      </c>
      <c r="DA232" s="77"/>
    </row>
    <row r="233" spans="1:105" ht="12" customHeight="1" x14ac:dyDescent="0.25">
      <c r="A233" s="202" t="s">
        <v>95</v>
      </c>
      <c r="B233" s="277">
        <f>IF(B$65=0,0,B$65/CHI!B$11*1000)</f>
        <v>66.556489992877843</v>
      </c>
      <c r="C233" s="277">
        <f>IF(C$65=0,0,C$65/CHI!C$11*1000)</f>
        <v>70.208749869175307</v>
      </c>
      <c r="D233" s="277">
        <f>IF(D$65=0,0,D$65/CHI!D$11*1000)</f>
        <v>67.273494219605354</v>
      </c>
      <c r="E233" s="277">
        <f>IF(E$65=0,0,E$65/CHI!E$11*1000)</f>
        <v>68.128879163562999</v>
      </c>
      <c r="F233" s="277">
        <f>IF(F$65=0,0,F$65/CHI!F$11*1000)</f>
        <v>70.324987258653138</v>
      </c>
      <c r="G233" s="277">
        <f>IF(G$65=0,0,G$65/CHI!G$11*1000)</f>
        <v>69.79312375056432</v>
      </c>
      <c r="H233" s="277">
        <f>IF(H$65=0,0,H$65/CHI!H$11*1000)</f>
        <v>70.073828934760144</v>
      </c>
      <c r="I233" s="277">
        <f>IF(I$65=0,0,I$65/CHI!I$11*1000)</f>
        <v>68.514048487551392</v>
      </c>
      <c r="J233" s="277">
        <f>IF(J$65=0,0,J$65/CHI!J$11*1000)</f>
        <v>64.953627389070277</v>
      </c>
      <c r="K233" s="277">
        <f>IF(K$65=0,0,K$65/CHI!K$11*1000)</f>
        <v>53.695955770709688</v>
      </c>
      <c r="L233" s="277">
        <f>IF(L$65=0,0,L$65/CHI!L$11*1000)</f>
        <v>44.998066151517421</v>
      </c>
      <c r="M233" s="277">
        <f>IF(M$65=0,0,M$65/CHI!M$11*1000)</f>
        <v>53.791965720440153</v>
      </c>
      <c r="N233" s="277">
        <f>IF(N$65=0,0,N$65/CHI!N$11*1000)</f>
        <v>59.901975096540539</v>
      </c>
      <c r="O233" s="277">
        <f>IF(O$65=0,0,O$65/CHI!O$11*1000)</f>
        <v>61.830973542324926</v>
      </c>
      <c r="P233" s="277">
        <f>IF(P$65=0,0,P$65/CHI!P$11*1000)</f>
        <v>61.578792365956275</v>
      </c>
      <c r="Q233" s="277">
        <f>IF(Q$65=0,0,Q$65/CHI!Q$11*1000)</f>
        <v>56.657453025656274</v>
      </c>
      <c r="R233" s="277">
        <f>IF(R$65=0,0,R$65/CHI!R$11*1000)</f>
        <v>53.665324503513865</v>
      </c>
      <c r="S233" s="277">
        <f>IF(S$65=0,0,S$65/CHI!S$11*1000)</f>
        <v>52.248581836101977</v>
      </c>
      <c r="T233" s="277">
        <f>IF(T$65=0,0,T$65/CHI!T$11*1000)</f>
        <v>48.887596673084325</v>
      </c>
      <c r="U233" s="277">
        <f>IF(U$65=0,0,U$65/CHI!U$11*1000)</f>
        <v>46.01714569531071</v>
      </c>
      <c r="V233" s="277">
        <f>IF(V$65=0,0,V$65/CHI!V$11*1000)</f>
        <v>45.814076407916595</v>
      </c>
      <c r="W233" s="277">
        <f>IF(W$65=0,0,W$65/CHI!W$11*1000)</f>
        <v>44.471257575440866</v>
      </c>
      <c r="DA233" s="77"/>
    </row>
    <row r="234" spans="1:105" ht="12" customHeight="1" x14ac:dyDescent="0.25">
      <c r="A234" s="56" t="s">
        <v>96</v>
      </c>
      <c r="B234" s="278">
        <f>IF(B$66=0,0,B$66/CHI!B$11*1000)</f>
        <v>20.264058006290824</v>
      </c>
      <c r="C234" s="278">
        <f>IF(C$66=0,0,C$66/CHI!C$11*1000)</f>
        <v>22.129494766637254</v>
      </c>
      <c r="D234" s="278">
        <f>IF(D$66=0,0,D$66/CHI!D$11*1000)</f>
        <v>20.690754167789962</v>
      </c>
      <c r="E234" s="278">
        <f>IF(E$66=0,0,E$66/CHI!E$11*1000)</f>
        <v>18.310996311565937</v>
      </c>
      <c r="F234" s="278">
        <f>IF(F$66=0,0,F$66/CHI!F$11*1000)</f>
        <v>17.482500725090599</v>
      </c>
      <c r="G234" s="278">
        <f>IF(G$66=0,0,G$66/CHI!G$11*1000)</f>
        <v>17.396021756050974</v>
      </c>
      <c r="H234" s="278">
        <f>IF(H$66=0,0,H$66/CHI!H$11*1000)</f>
        <v>17.19087937803334</v>
      </c>
      <c r="I234" s="278">
        <f>IF(I$66=0,0,I$66/CHI!I$11*1000)</f>
        <v>16.640328688497924</v>
      </c>
      <c r="J234" s="278">
        <f>IF(J$66=0,0,J$66/CHI!J$11*1000)</f>
        <v>16.223113281942805</v>
      </c>
      <c r="K234" s="278">
        <f>IF(K$66=0,0,K$66/CHI!K$11*1000)</f>
        <v>14.589156470780681</v>
      </c>
      <c r="L234" s="278">
        <f>IF(L$66=0,0,L$66/CHI!L$11*1000)</f>
        <v>13.403020503681407</v>
      </c>
      <c r="M234" s="278">
        <f>IF(M$66=0,0,M$66/CHI!M$11*1000)</f>
        <v>14.872058409267236</v>
      </c>
      <c r="N234" s="278">
        <f>IF(N$66=0,0,N$66/CHI!N$11*1000)</f>
        <v>15.706494144230042</v>
      </c>
      <c r="O234" s="278">
        <f>IF(O$66=0,0,O$66/CHI!O$11*1000)</f>
        <v>16.588021387012077</v>
      </c>
      <c r="P234" s="278">
        <f>IF(P$66=0,0,P$66/CHI!P$11*1000)</f>
        <v>15.974484208744835</v>
      </c>
      <c r="Q234" s="278">
        <f>IF(Q$66=0,0,Q$66/CHI!Q$11*1000)</f>
        <v>13.838389805575391</v>
      </c>
      <c r="R234" s="278">
        <f>IF(R$66=0,0,R$66/CHI!R$11*1000)</f>
        <v>12.892737891105378</v>
      </c>
      <c r="S234" s="278">
        <f>IF(S$66=0,0,S$66/CHI!S$11*1000)</f>
        <v>12.911330859258943</v>
      </c>
      <c r="T234" s="278">
        <f>IF(T$66=0,0,T$66/CHI!T$11*1000)</f>
        <v>12.667525394497432</v>
      </c>
      <c r="U234" s="278">
        <f>IF(U$66=0,0,U$66/CHI!U$11*1000)</f>
        <v>12.117554583062319</v>
      </c>
      <c r="V234" s="278">
        <f>IF(V$66=0,0,V$66/CHI!V$11*1000)</f>
        <v>12.081101810216158</v>
      </c>
      <c r="W234" s="278">
        <f>IF(W$66=0,0,W$66/CHI!W$11*1000)</f>
        <v>12.790718010184266</v>
      </c>
      <c r="DA234" s="78"/>
    </row>
    <row r="235" spans="1:105" ht="12" customHeight="1" x14ac:dyDescent="0.25">
      <c r="A235" s="203" t="s">
        <v>1053</v>
      </c>
      <c r="B235" s="279">
        <f>IF(B$72=0,0,B$72/CHI!B$11*1000)</f>
        <v>588.03735296148227</v>
      </c>
      <c r="C235" s="279">
        <f>IF(C$72=0,0,C$72/CHI!C$11*1000)</f>
        <v>563.1215821800447</v>
      </c>
      <c r="D235" s="279">
        <f>IF(D$72=0,0,D$72/CHI!D$11*1000)</f>
        <v>548.87430545366101</v>
      </c>
      <c r="E235" s="279">
        <f>IF(E$72=0,0,E$72/CHI!E$11*1000)</f>
        <v>550.07584069600091</v>
      </c>
      <c r="F235" s="279">
        <f>IF(F$72=0,0,F$72/CHI!F$11*1000)</f>
        <v>419.80070143778573</v>
      </c>
      <c r="G235" s="279">
        <f>IF(G$72=0,0,G$72/CHI!G$11*1000)</f>
        <v>409.07854741123703</v>
      </c>
      <c r="H235" s="279">
        <f>IF(H$72=0,0,H$72/CHI!H$11*1000)</f>
        <v>395.84116364895732</v>
      </c>
      <c r="I235" s="279">
        <f>IF(I$72=0,0,I$72/CHI!I$11*1000)</f>
        <v>388.52961458684291</v>
      </c>
      <c r="J235" s="279">
        <f>IF(J$72=0,0,J$72/CHI!J$11*1000)</f>
        <v>339.54805664686256</v>
      </c>
      <c r="K235" s="279">
        <f>IF(K$72=0,0,K$72/CHI!K$11*1000)</f>
        <v>305.8909593835595</v>
      </c>
      <c r="L235" s="279">
        <f>IF(L$72=0,0,L$72/CHI!L$11*1000)</f>
        <v>272.54440366290771</v>
      </c>
      <c r="M235" s="279">
        <f>IF(M$72=0,0,M$72/CHI!M$11*1000)</f>
        <v>280.48335243816251</v>
      </c>
      <c r="N235" s="279">
        <f>IF(N$72=0,0,N$72/CHI!N$11*1000)</f>
        <v>288.39998291844955</v>
      </c>
      <c r="O235" s="279">
        <f>IF(O$72=0,0,O$72/CHI!O$11*1000)</f>
        <v>303.07049983202421</v>
      </c>
      <c r="P235" s="279">
        <f>IF(P$72=0,0,P$72/CHI!P$11*1000)</f>
        <v>291.31925260315739</v>
      </c>
      <c r="Q235" s="279">
        <f>IF(Q$72=0,0,Q$72/CHI!Q$11*1000)</f>
        <v>241.58157083890961</v>
      </c>
      <c r="R235" s="279">
        <f>IF(R$72=0,0,R$72/CHI!R$11*1000)</f>
        <v>234.70077405938997</v>
      </c>
      <c r="S235" s="279">
        <f>IF(S$72=0,0,S$72/CHI!S$11*1000)</f>
        <v>243.29882149813196</v>
      </c>
      <c r="T235" s="279">
        <f>IF(T$72=0,0,T$72/CHI!T$11*1000)</f>
        <v>243.58964030509253</v>
      </c>
      <c r="U235" s="279">
        <f>IF(U$72=0,0,U$72/CHI!U$11*1000)</f>
        <v>247.10760675649979</v>
      </c>
      <c r="V235" s="279">
        <f>IF(V$72=0,0,V$72/CHI!V$11*1000)</f>
        <v>241.96791438965741</v>
      </c>
      <c r="W235" s="279">
        <f>IF(W$72=0,0,W$72/CHI!W$11*1000)</f>
        <v>266.36412817238948</v>
      </c>
      <c r="DA235" s="79"/>
    </row>
    <row r="236" spans="1:105" ht="12" customHeight="1" x14ac:dyDescent="0.25">
      <c r="A236" s="203" t="s">
        <v>1012</v>
      </c>
      <c r="B236" s="279">
        <f>IF(B$85=0,0,B$85/CHI!B$11*1000)</f>
        <v>248.90595321141481</v>
      </c>
      <c r="C236" s="279">
        <f>IF(C$85=0,0,C$85/CHI!C$11*1000)</f>
        <v>240.97203785879188</v>
      </c>
      <c r="D236" s="279">
        <f>IF(D$85=0,0,D$85/CHI!D$11*1000)</f>
        <v>231.88069168080096</v>
      </c>
      <c r="E236" s="279">
        <f>IF(E$85=0,0,E$85/CHI!E$11*1000)</f>
        <v>191.11811695145477</v>
      </c>
      <c r="F236" s="279">
        <f>IF(F$85=0,0,F$85/CHI!F$11*1000)</f>
        <v>167.43340833466462</v>
      </c>
      <c r="G236" s="279">
        <f>IF(G$85=0,0,G$85/CHI!G$11*1000)</f>
        <v>162.88709524199675</v>
      </c>
      <c r="H236" s="279">
        <f>IF(H$85=0,0,H$85/CHI!H$11*1000)</f>
        <v>156.36969191331394</v>
      </c>
      <c r="I236" s="279">
        <f>IF(I$85=0,0,I$85/CHI!I$11*1000)</f>
        <v>152.29070782101056</v>
      </c>
      <c r="J236" s="279">
        <f>IF(J$85=0,0,J$85/CHI!J$11*1000)</f>
        <v>156.07341231974007</v>
      </c>
      <c r="K236" s="279">
        <f>IF(K$85=0,0,K$85/CHI!K$11*1000)</f>
        <v>138.95295005191156</v>
      </c>
      <c r="L236" s="279">
        <f>IF(L$85=0,0,L$85/CHI!L$11*1000)</f>
        <v>128.53124893632153</v>
      </c>
      <c r="M236" s="279">
        <f>IF(M$85=0,0,M$85/CHI!M$11*1000)</f>
        <v>135.9573603192114</v>
      </c>
      <c r="N236" s="279">
        <f>IF(N$85=0,0,N$85/CHI!N$11*1000)</f>
        <v>141.65354874696754</v>
      </c>
      <c r="O236" s="279">
        <f>IF(O$85=0,0,O$85/CHI!O$11*1000)</f>
        <v>148.24080412556799</v>
      </c>
      <c r="P236" s="279">
        <f>IF(P$85=0,0,P$85/CHI!P$11*1000)</f>
        <v>143.25112287099188</v>
      </c>
      <c r="Q236" s="279">
        <f>IF(Q$85=0,0,Q$85/CHI!Q$11*1000)</f>
        <v>119.71136916221023</v>
      </c>
      <c r="R236" s="279">
        <f>IF(R$85=0,0,R$85/CHI!R$11*1000)</f>
        <v>115.94439921939718</v>
      </c>
      <c r="S236" s="279">
        <f>IF(S$85=0,0,S$85/CHI!S$11*1000)</f>
        <v>118.09175470609617</v>
      </c>
      <c r="T236" s="279">
        <f>IF(T$85=0,0,T$85/CHI!T$11*1000)</f>
        <v>116.58630764439064</v>
      </c>
      <c r="U236" s="279">
        <f>IF(U$85=0,0,U$85/CHI!U$11*1000)</f>
        <v>113.60643378761478</v>
      </c>
      <c r="V236" s="279">
        <f>IF(V$85=0,0,V$85/CHI!V$11*1000)</f>
        <v>109.70630344502901</v>
      </c>
      <c r="W236" s="279">
        <f>IF(W$85=0,0,W$85/CHI!W$11*1000)</f>
        <v>119.78991010591633</v>
      </c>
      <c r="DA236" s="79"/>
    </row>
    <row r="237" spans="1:105" ht="12" customHeight="1" x14ac:dyDescent="0.25">
      <c r="A237" s="203" t="s">
        <v>1023</v>
      </c>
      <c r="B237" s="279">
        <f>IF(B$93=0,0,B$93/CHI!B$11*1000)</f>
        <v>33.985667931421638</v>
      </c>
      <c r="C237" s="279">
        <f>IF(C$93=0,0,C$93/CHI!C$11*1000)</f>
        <v>33.416663821200096</v>
      </c>
      <c r="D237" s="279">
        <f>IF(D$93=0,0,D$93/CHI!D$11*1000)</f>
        <v>31.66401660746082</v>
      </c>
      <c r="E237" s="279">
        <f>IF(E$93=0,0,E$93/CHI!E$11*1000)</f>
        <v>29.781325414532617</v>
      </c>
      <c r="F237" s="279">
        <f>IF(F$93=0,0,F$93/CHI!F$11*1000)</f>
        <v>26.746782526190131</v>
      </c>
      <c r="G237" s="279">
        <f>IF(G$93=0,0,G$93/CHI!G$11*1000)</f>
        <v>26.522959916873873</v>
      </c>
      <c r="H237" s="279">
        <f>IF(H$93=0,0,H$93/CHI!H$11*1000)</f>
        <v>26.121041209804744</v>
      </c>
      <c r="I237" s="279">
        <f>IF(I$93=0,0,I$93/CHI!I$11*1000)</f>
        <v>25.464018171236027</v>
      </c>
      <c r="J237" s="279">
        <f>IF(J$93=0,0,J$93/CHI!J$11*1000)</f>
        <v>23.796486900708008</v>
      </c>
      <c r="K237" s="279">
        <f>IF(K$93=0,0,K$93/CHI!K$11*1000)</f>
        <v>21.212372845334951</v>
      </c>
      <c r="L237" s="279">
        <f>IF(L$93=0,0,L$93/CHI!L$11*1000)</f>
        <v>19.391968516114197</v>
      </c>
      <c r="M237" s="279">
        <f>IF(M$93=0,0,M$93/CHI!M$11*1000)</f>
        <v>21.397293896741839</v>
      </c>
      <c r="N237" s="279">
        <f>IF(N$93=0,0,N$93/CHI!N$11*1000)</f>
        <v>22.537166477039129</v>
      </c>
      <c r="O237" s="279">
        <f>IF(O$93=0,0,O$93/CHI!O$11*1000)</f>
        <v>23.681331543193998</v>
      </c>
      <c r="P237" s="279">
        <f>IF(P$93=0,0,P$93/CHI!P$11*1000)</f>
        <v>23.067188795549523</v>
      </c>
      <c r="Q237" s="279">
        <f>IF(Q$93=0,0,Q$93/CHI!Q$11*1000)</f>
        <v>19.895216971696808</v>
      </c>
      <c r="R237" s="279">
        <f>IF(R$93=0,0,R$93/CHI!R$11*1000)</f>
        <v>18.741616953033439</v>
      </c>
      <c r="S237" s="279">
        <f>IF(S$93=0,0,S$93/CHI!S$11*1000)</f>
        <v>18.908507993206946</v>
      </c>
      <c r="T237" s="279">
        <f>IF(T$93=0,0,T$93/CHI!T$11*1000)</f>
        <v>18.669967444232469</v>
      </c>
      <c r="U237" s="279">
        <f>IF(U$93=0,0,U$93/CHI!U$11*1000)</f>
        <v>18.11649534676722</v>
      </c>
      <c r="V237" s="279">
        <f>IF(V$93=0,0,V$93/CHI!V$11*1000)</f>
        <v>18.02189111797648</v>
      </c>
      <c r="W237" s="279">
        <f>IF(W$93=0,0,W$93/CHI!W$11*1000)</f>
        <v>19.50746089121936</v>
      </c>
      <c r="DA237" s="79"/>
    </row>
    <row r="238" spans="1:105" ht="12" customHeight="1" x14ac:dyDescent="0.25">
      <c r="A238" s="41" t="s">
        <v>1040</v>
      </c>
      <c r="B238" s="280">
        <f>IF(B$107=0,0,B$107/CHI!B$11*1000)</f>
        <v>12.623646458399843</v>
      </c>
      <c r="C238" s="280">
        <f>IF(C$107=0,0,C$107/CHI!C$11*1000)</f>
        <v>13.316363839642623</v>
      </c>
      <c r="D238" s="280">
        <f>IF(D$107=0,0,D$107/CHI!D$11*1000)</f>
        <v>12.759639325036206</v>
      </c>
      <c r="E238" s="280">
        <f>IF(E$107=0,0,E$107/CHI!E$11*1000)</f>
        <v>12.921878606577575</v>
      </c>
      <c r="F238" s="280">
        <f>IF(F$107=0,0,F$107/CHI!F$11*1000)</f>
        <v>13.338410370494429</v>
      </c>
      <c r="G238" s="280">
        <f>IF(G$107=0,0,G$107/CHI!G$11*1000)</f>
        <v>13.237532801816212</v>
      </c>
      <c r="H238" s="280">
        <f>IF(H$107=0,0,H$107/CHI!H$11*1000)</f>
        <v>13.290773635350359</v>
      </c>
      <c r="I238" s="280">
        <f>IF(I$107=0,0,I$107/CHI!I$11*1000)</f>
        <v>12.994932960453067</v>
      </c>
      <c r="J238" s="280">
        <f>IF(J$107=0,0,J$107/CHI!J$11*1000)</f>
        <v>12.319634470477665</v>
      </c>
      <c r="K238" s="280">
        <f>IF(K$107=0,0,K$107/CHI!K$11*1000)</f>
        <v>10.184412699164998</v>
      </c>
      <c r="L238" s="280">
        <f>IF(L$107=0,0,L$107/CHI!L$11*1000)</f>
        <v>8.5347000490745479</v>
      </c>
      <c r="M238" s="280">
        <f>IF(M$107=0,0,M$107/CHI!M$11*1000)</f>
        <v>10.202622728900895</v>
      </c>
      <c r="N238" s="280">
        <f>IF(N$107=0,0,N$107/CHI!N$11*1000)</f>
        <v>11.36149691577061</v>
      </c>
      <c r="O238" s="280">
        <f>IF(O$107=0,0,O$107/CHI!O$11*1000)</f>
        <v>11.727366486130929</v>
      </c>
      <c r="P238" s="280">
        <f>IF(P$107=0,0,P$107/CHI!P$11*1000)</f>
        <v>11.679535748448066</v>
      </c>
      <c r="Q238" s="280">
        <f>IF(Q$107=0,0,Q$107/CHI!Q$11*1000)</f>
        <v>10.74611441056787</v>
      </c>
      <c r="R238" s="280">
        <f>IF(R$107=0,0,R$107/CHI!R$11*1000)</f>
        <v>10.178602923323551</v>
      </c>
      <c r="S238" s="280">
        <f>IF(S$107=0,0,S$107/CHI!S$11*1000)</f>
        <v>9.9098919597818718</v>
      </c>
      <c r="T238" s="280">
        <f>IF(T$107=0,0,T$107/CHI!T$11*1000)</f>
        <v>9.2724201151217613</v>
      </c>
      <c r="U238" s="280">
        <f>IF(U$107=0,0,U$107/CHI!U$11*1000)</f>
        <v>8.7279869828538175</v>
      </c>
      <c r="V238" s="280">
        <f>IF(V$107=0,0,V$107/CHI!V$11*1000)</f>
        <v>8.6894712063923976</v>
      </c>
      <c r="W238" s="280">
        <f>IF(W$107=0,0,W$107/CHI!W$11*1000)</f>
        <v>8.4347812400094213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3">
        <f t="shared" ref="B240:W240" si="58">SUM(B241:B249)</f>
        <v>183.29137908010028</v>
      </c>
      <c r="C240" s="323">
        <f t="shared" si="58"/>
        <v>366.71845017314666</v>
      </c>
      <c r="D240" s="323">
        <f t="shared" si="58"/>
        <v>627.77566789817456</v>
      </c>
      <c r="E240" s="323">
        <f t="shared" si="58"/>
        <v>769.58572565455142</v>
      </c>
      <c r="F240" s="323">
        <f t="shared" si="58"/>
        <v>808.07380552359109</v>
      </c>
      <c r="G240" s="323">
        <f t="shared" si="58"/>
        <v>846.05760343561633</v>
      </c>
      <c r="H240" s="323">
        <f t="shared" si="58"/>
        <v>834.84020006497667</v>
      </c>
      <c r="I240" s="323">
        <f t="shared" si="58"/>
        <v>776.30181977321377</v>
      </c>
      <c r="J240" s="323">
        <f t="shared" si="58"/>
        <v>749.42469694047372</v>
      </c>
      <c r="K240" s="323">
        <f t="shared" si="58"/>
        <v>539.70359810272009</v>
      </c>
      <c r="L240" s="323">
        <f t="shared" si="58"/>
        <v>606.02493157598485</v>
      </c>
      <c r="M240" s="323">
        <f t="shared" si="58"/>
        <v>816.49871318229725</v>
      </c>
      <c r="N240" s="323">
        <f t="shared" si="58"/>
        <v>819.38570408775524</v>
      </c>
      <c r="O240" s="323">
        <f t="shared" si="58"/>
        <v>702.81980033917466</v>
      </c>
      <c r="P240" s="323">
        <f t="shared" si="58"/>
        <v>766.9266415370713</v>
      </c>
      <c r="Q240" s="323">
        <f t="shared" si="58"/>
        <v>879.34347443761851</v>
      </c>
      <c r="R240" s="323">
        <f t="shared" si="58"/>
        <v>976.31764153529878</v>
      </c>
      <c r="S240" s="323">
        <f t="shared" si="58"/>
        <v>958.162463966117</v>
      </c>
      <c r="T240" s="323">
        <f t="shared" si="58"/>
        <v>469.95533667158156</v>
      </c>
      <c r="U240" s="323">
        <f t="shared" si="58"/>
        <v>694.15884092749491</v>
      </c>
      <c r="V240" s="323">
        <f t="shared" si="58"/>
        <v>627.78557895148083</v>
      </c>
      <c r="W240" s="323">
        <f t="shared" si="58"/>
        <v>753.1354015516456</v>
      </c>
      <c r="DA240" s="95"/>
    </row>
    <row r="241" spans="1:105" ht="12" customHeight="1" x14ac:dyDescent="0.25">
      <c r="A241" s="55" t="s">
        <v>92</v>
      </c>
      <c r="B241" s="276">
        <f>IF(B$111=0,0,B$111/CHI!B$12*1000)</f>
        <v>0.32834504134261749</v>
      </c>
      <c r="C241" s="276">
        <f>IF(C$111=0,0,C$111/CHI!C$12*1000)</f>
        <v>0.70904701911707435</v>
      </c>
      <c r="D241" s="276">
        <f>IF(D$111=0,0,D$111/CHI!D$12*1000)</f>
        <v>1.2049116755691778</v>
      </c>
      <c r="E241" s="276">
        <f>IF(E$111=0,0,E$111/CHI!E$12*1000)</f>
        <v>1.5749879418604509</v>
      </c>
      <c r="F241" s="276">
        <f>IF(F$111=0,0,F$111/CHI!F$12*1000)</f>
        <v>2.0364970762522256</v>
      </c>
      <c r="G241" s="276">
        <f>IF(G$111=0,0,G$111/CHI!G$12*1000)</f>
        <v>2.1603601106959553</v>
      </c>
      <c r="H241" s="276">
        <f>IF(H$111=0,0,H$111/CHI!H$12*1000)</f>
        <v>2.197373418119426</v>
      </c>
      <c r="I241" s="276">
        <f>IF(I$111=0,0,I$111/CHI!I$12*1000)</f>
        <v>2.0427795131542652</v>
      </c>
      <c r="J241" s="276">
        <f>IF(J$111=0,0,J$111/CHI!J$12*1000)</f>
        <v>2.0154548489795712</v>
      </c>
      <c r="K241" s="276">
        <f>IF(K$111=0,0,K$111/CHI!K$12*1000)</f>
        <v>1.3535949117071622</v>
      </c>
      <c r="L241" s="276">
        <f>IF(L$111=0,0,L$111/CHI!L$12*1000)</f>
        <v>1.4217968382770132</v>
      </c>
      <c r="M241" s="276">
        <f>IF(M$111=0,0,M$111/CHI!M$12*1000)</f>
        <v>2.1395954094896057</v>
      </c>
      <c r="N241" s="276">
        <f>IF(N$111=0,0,N$111/CHI!N$12*1000)</f>
        <v>2.281189129160873</v>
      </c>
      <c r="O241" s="276">
        <f>IF(O$111=0,0,O$111/CHI!O$12*1000)</f>
        <v>1.9284811294380539</v>
      </c>
      <c r="P241" s="276">
        <f>IF(P$111=0,0,P$111/CHI!P$12*1000)</f>
        <v>2.1620466152242392</v>
      </c>
      <c r="Q241" s="276">
        <f>IF(Q$111=0,0,Q$111/CHI!Q$12*1000)</f>
        <v>2.6965953268880338</v>
      </c>
      <c r="R241" s="276">
        <f>IF(R$111=0,0,R$111/CHI!R$12*1000)</f>
        <v>4.9399999840134585</v>
      </c>
      <c r="S241" s="276">
        <f>IF(S$111=0,0,S$111/CHI!S$12*1000)</f>
        <v>4.7219093975382558</v>
      </c>
      <c r="T241" s="276">
        <f>IF(T$111=0,0,T$111/CHI!T$12*1000)</f>
        <v>2.5136610636296579</v>
      </c>
      <c r="U241" s="276">
        <f>IF(U$111=0,0,U$111/CHI!U$12*1000)</f>
        <v>3.3449706650039706</v>
      </c>
      <c r="V241" s="276">
        <f>IF(V$111=0,0,V$111/CHI!V$12*1000)</f>
        <v>3.0823831728601885</v>
      </c>
      <c r="W241" s="276">
        <f>IF(W$111=0,0,W$111/CHI!W$12*1000)</f>
        <v>3.3832795451165909</v>
      </c>
      <c r="DA241" s="76"/>
    </row>
    <row r="242" spans="1:105" ht="12" customHeight="1" x14ac:dyDescent="0.25">
      <c r="A242" s="202" t="s">
        <v>93</v>
      </c>
      <c r="B242" s="277">
        <f>IF(B$112=0,0,B$112/CHI!B$12*1000)</f>
        <v>2.6202341527240463</v>
      </c>
      <c r="C242" s="277">
        <f>IF(C$112=0,0,C$112/CHI!C$12*1000)</f>
        <v>5.6582831517139009</v>
      </c>
      <c r="D242" s="277">
        <f>IF(D$112=0,0,D$112/CHI!D$12*1000)</f>
        <v>9.6153446095381394</v>
      </c>
      <c r="E242" s="277">
        <f>IF(E$112=0,0,E$112/CHI!E$12*1000)</f>
        <v>12.568599113044277</v>
      </c>
      <c r="F242" s="277">
        <f>IF(F$112=0,0,F$112/CHI!F$12*1000)</f>
        <v>16.251499243902696</v>
      </c>
      <c r="G242" s="277">
        <f>IF(G$112=0,0,G$112/CHI!G$12*1000)</f>
        <v>17.239941620807173</v>
      </c>
      <c r="H242" s="277">
        <f>IF(H$112=0,0,H$112/CHI!H$12*1000)</f>
        <v>17.535312404601196</v>
      </c>
      <c r="I242" s="277">
        <f>IF(I$112=0,0,I$112/CHI!I$12*1000)</f>
        <v>16.301633869556685</v>
      </c>
      <c r="J242" s="277">
        <f>IF(J$112=0,0,J$112/CHI!J$12*1000)</f>
        <v>16.083579660516445</v>
      </c>
      <c r="K242" s="277">
        <f>IF(K$112=0,0,K$112/CHI!K$12*1000)</f>
        <v>10.80185527427439</v>
      </c>
      <c r="L242" s="277">
        <f>IF(L$112=0,0,L$112/CHI!L$12*1000)</f>
        <v>11.34611510700757</v>
      </c>
      <c r="M242" s="277">
        <f>IF(M$112=0,0,M$112/CHI!M$12*1000)</f>
        <v>17.07423672985005</v>
      </c>
      <c r="N242" s="277">
        <f>IF(N$112=0,0,N$112/CHI!N$12*1000)</f>
        <v>18.204172173908603</v>
      </c>
      <c r="O242" s="277">
        <f>IF(O$112=0,0,O$112/CHI!O$12*1000)</f>
        <v>15.389518591708262</v>
      </c>
      <c r="P242" s="277">
        <f>IF(P$112=0,0,P$112/CHI!P$12*1000)</f>
        <v>17.253400136110653</v>
      </c>
      <c r="Q242" s="277">
        <f>IF(Q$112=0,0,Q$112/CHI!Q$12*1000)</f>
        <v>21.519165152292469</v>
      </c>
      <c r="R242" s="277">
        <f>IF(R$112=0,0,R$112/CHI!R$12*1000)</f>
        <v>39.421812553160223</v>
      </c>
      <c r="S242" s="277">
        <f>IF(S$112=0,0,S$112/CHI!S$12*1000)</f>
        <v>37.681422624525169</v>
      </c>
      <c r="T242" s="277">
        <f>IF(T$112=0,0,T$112/CHI!T$12*1000)</f>
        <v>20.059327043171049</v>
      </c>
      <c r="U242" s="277">
        <f>IF(U$112=0,0,U$112/CHI!U$12*1000)</f>
        <v>26.693280764846026</v>
      </c>
      <c r="V242" s="277">
        <f>IF(V$112=0,0,V$112/CHI!V$12*1000)</f>
        <v>24.597800010271929</v>
      </c>
      <c r="W242" s="277">
        <f>IF(W$112=0,0,W$112/CHI!W$12*1000)</f>
        <v>26.99899037938216</v>
      </c>
      <c r="DA242" s="77"/>
    </row>
    <row r="243" spans="1:105" ht="12" customHeight="1" x14ac:dyDescent="0.25">
      <c r="A243" s="202" t="s">
        <v>94</v>
      </c>
      <c r="B243" s="277">
        <f>IF(B$113=0,0,B$113/CHI!B$12*1000)</f>
        <v>3.2126468701352056</v>
      </c>
      <c r="C243" s="277">
        <f>IF(C$113=0,0,C$113/CHI!C$12*1000)</f>
        <v>6.9375729794202412</v>
      </c>
      <c r="D243" s="277">
        <f>IF(D$113=0,0,D$113/CHI!D$12*1000)</f>
        <v>11.789292469525884</v>
      </c>
      <c r="E243" s="277">
        <f>IF(E$113=0,0,E$113/CHI!E$12*1000)</f>
        <v>15.410252767115322</v>
      </c>
      <c r="F243" s="277">
        <f>IF(F$113=0,0,F$113/CHI!F$12*1000)</f>
        <v>19.925825379632496</v>
      </c>
      <c r="G243" s="277">
        <f>IF(G$113=0,0,G$113/CHI!G$12*1000)</f>
        <v>21.137746194102395</v>
      </c>
      <c r="H243" s="277">
        <f>IF(H$113=0,0,H$113/CHI!H$12*1000)</f>
        <v>21.499897806811791</v>
      </c>
      <c r="I243" s="277">
        <f>IF(I$113=0,0,I$113/CHI!I$12*1000)</f>
        <v>19.987295018910832</v>
      </c>
      <c r="J243" s="277">
        <f>IF(J$113=0,0,J$113/CHI!J$12*1000)</f>
        <v>19.719940602716903</v>
      </c>
      <c r="K243" s="277">
        <f>IF(K$113=0,0,K$113/CHI!K$12*1000)</f>
        <v>13.244063131714265</v>
      </c>
      <c r="L243" s="277">
        <f>IF(L$113=0,0,L$113/CHI!L$12*1000)</f>
        <v>13.911375496280138</v>
      </c>
      <c r="M243" s="277">
        <f>IF(M$113=0,0,M$113/CHI!M$12*1000)</f>
        <v>20.934576832789379</v>
      </c>
      <c r="N243" s="277">
        <f>IF(N$113=0,0,N$113/CHI!N$12*1000)</f>
        <v>22.319981096769229</v>
      </c>
      <c r="O243" s="277">
        <f>IF(O$113=0,0,O$113/CHI!O$12*1000)</f>
        <v>18.868958213196024</v>
      </c>
      <c r="P243" s="277">
        <f>IF(P$113=0,0,P$113/CHI!P$12*1000)</f>
        <v>21.154247565562439</v>
      </c>
      <c r="Q243" s="277">
        <f>IF(Q$113=0,0,Q$113/CHI!Q$12*1000)</f>
        <v>26.384465870182808</v>
      </c>
      <c r="R243" s="277">
        <f>IF(R$113=0,0,R$113/CHI!R$12*1000)</f>
        <v>48.33475000022451</v>
      </c>
      <c r="S243" s="277">
        <f>IF(S$113=0,0,S$113/CHI!S$12*1000)</f>
        <v>46.200872670509007</v>
      </c>
      <c r="T243" s="277">
        <f>IF(T$113=0,0,T$113/CHI!T$12*1000)</f>
        <v>24.594570746765196</v>
      </c>
      <c r="U243" s="277">
        <f>IF(U$113=0,0,U$113/CHI!U$12*1000)</f>
        <v>32.72840513649102</v>
      </c>
      <c r="V243" s="277">
        <f>IF(V$113=0,0,V$113/CHI!V$12*1000)</f>
        <v>30.159153956930478</v>
      </c>
      <c r="W243" s="277">
        <f>IF(W$113=0,0,W$113/CHI!W$12*1000)</f>
        <v>33.103233101880562</v>
      </c>
      <c r="DA243" s="77"/>
    </row>
    <row r="244" spans="1:105" ht="12" customHeight="1" x14ac:dyDescent="0.25">
      <c r="A244" s="202" t="s">
        <v>95</v>
      </c>
      <c r="B244" s="277">
        <f>IF(B$114=0,0,B$114/CHI!B$12*1000)</f>
        <v>5.9489535356136152</v>
      </c>
      <c r="C244" s="277">
        <f>IF(C$114=0,0,C$114/CHI!C$12*1000)</f>
        <v>12.846509738794483</v>
      </c>
      <c r="D244" s="277">
        <f>IF(D$114=0,0,D$114/CHI!D$12*1000)</f>
        <v>21.83058267963866</v>
      </c>
      <c r="E244" s="277">
        <f>IF(E$114=0,0,E$114/CHI!E$12*1000)</f>
        <v>28.53562230441219</v>
      </c>
      <c r="F244" s="277">
        <f>IF(F$114=0,0,F$114/CHI!F$12*1000)</f>
        <v>36.897242097820588</v>
      </c>
      <c r="G244" s="277">
        <f>IF(G$114=0,0,G$114/CHI!G$12*1000)</f>
        <v>39.141391830287454</v>
      </c>
      <c r="H244" s="277">
        <f>IF(H$114=0,0,H$114/CHI!H$12*1000)</f>
        <v>39.811998717363451</v>
      </c>
      <c r="I244" s="277">
        <f>IF(I$114=0,0,I$114/CHI!I$12*1000)</f>
        <v>37.011067252809482</v>
      </c>
      <c r="J244" s="277">
        <f>IF(J$114=0,0,J$114/CHI!J$12*1000)</f>
        <v>36.515999147359139</v>
      </c>
      <c r="K244" s="277">
        <f>IF(K$114=0,0,K$114/CHI!K$12*1000)</f>
        <v>24.524424681006302</v>
      </c>
      <c r="L244" s="277">
        <f>IF(L$114=0,0,L$114/CHI!L$12*1000)</f>
        <v>25.760106787074754</v>
      </c>
      <c r="M244" s="277">
        <f>IF(M$114=0,0,M$114/CHI!M$12*1000)</f>
        <v>38.765177095469582</v>
      </c>
      <c r="N244" s="277">
        <f>IF(N$114=0,0,N$114/CHI!N$12*1000)</f>
        <v>41.330571279023353</v>
      </c>
      <c r="O244" s="277">
        <f>IF(O$114=0,0,O$114/CHI!O$12*1000)</f>
        <v>34.940209806194474</v>
      </c>
      <c r="P244" s="277">
        <f>IF(P$114=0,0,P$114/CHI!P$12*1000)</f>
        <v>39.171947909451411</v>
      </c>
      <c r="Q244" s="277">
        <f>IF(Q$114=0,0,Q$114/CHI!Q$12*1000)</f>
        <v>48.856898336011369</v>
      </c>
      <c r="R244" s="277">
        <f>IF(R$114=0,0,R$114/CHI!R$12*1000)</f>
        <v>89.502890772036395</v>
      </c>
      <c r="S244" s="277">
        <f>IF(S$114=0,0,S$114/CHI!S$12*1000)</f>
        <v>85.551526803844467</v>
      </c>
      <c r="T244" s="277">
        <f>IF(T$114=0,0,T$114/CHI!T$12*1000)</f>
        <v>45.542496425917633</v>
      </c>
      <c r="U244" s="277">
        <f>IF(U$114=0,0,U$114/CHI!U$12*1000)</f>
        <v>60.604158913839505</v>
      </c>
      <c r="V244" s="277">
        <f>IF(V$114=0,0,V$114/CHI!V$12*1000)</f>
        <v>55.846600269405371</v>
      </c>
      <c r="W244" s="277">
        <f>IF(W$114=0,0,W$114/CHI!W$12*1000)</f>
        <v>61.298238979308131</v>
      </c>
      <c r="DA244" s="77"/>
    </row>
    <row r="245" spans="1:105" ht="12" customHeight="1" x14ac:dyDescent="0.25">
      <c r="A245" s="56" t="s">
        <v>96</v>
      </c>
      <c r="B245" s="278">
        <f>IF(B$115=0,0,B$115/CHI!B$12*1000)</f>
        <v>6.5956231047870935</v>
      </c>
      <c r="C245" s="278">
        <f>IF(C$115=0,0,C$115/CHI!C$12*1000)</f>
        <v>14.744995806446418</v>
      </c>
      <c r="D245" s="278">
        <f>IF(D$115=0,0,D$115/CHI!D$12*1000)</f>
        <v>24.449889848164904</v>
      </c>
      <c r="E245" s="278">
        <f>IF(E$115=0,0,E$115/CHI!E$12*1000)</f>
        <v>27.928481502858265</v>
      </c>
      <c r="F245" s="278">
        <f>IF(F$115=0,0,F$115/CHI!F$12*1000)</f>
        <v>33.40158246404544</v>
      </c>
      <c r="G245" s="278">
        <f>IF(G$115=0,0,G$115/CHI!G$12*1000)</f>
        <v>35.526531960056559</v>
      </c>
      <c r="H245" s="278">
        <f>IF(H$115=0,0,H$115/CHI!H$12*1000)</f>
        <v>35.56603651859713</v>
      </c>
      <c r="I245" s="278">
        <f>IF(I$115=0,0,I$115/CHI!I$12*1000)</f>
        <v>32.733551122749397</v>
      </c>
      <c r="J245" s="278">
        <f>IF(J$115=0,0,J$115/CHI!J$12*1000)</f>
        <v>33.211861919586759</v>
      </c>
      <c r="K245" s="278">
        <f>IF(K$115=0,0,K$115/CHI!K$12*1000)</f>
        <v>24.264239129106056</v>
      </c>
      <c r="L245" s="278">
        <f>IF(L$115=0,0,L$115/CHI!L$12*1000)</f>
        <v>27.940600478821469</v>
      </c>
      <c r="M245" s="278">
        <f>IF(M$115=0,0,M$115/CHI!M$12*1000)</f>
        <v>39.027855111062706</v>
      </c>
      <c r="N245" s="278">
        <f>IF(N$115=0,0,N$115/CHI!N$12*1000)</f>
        <v>39.462879098270356</v>
      </c>
      <c r="O245" s="278">
        <f>IF(O$115=0,0,O$115/CHI!O$12*1000)</f>
        <v>34.134477128916259</v>
      </c>
      <c r="P245" s="278">
        <f>IF(P$115=0,0,P$115/CHI!P$12*1000)</f>
        <v>37.004120736963635</v>
      </c>
      <c r="Q245" s="278">
        <f>IF(Q$115=0,0,Q$115/CHI!Q$12*1000)</f>
        <v>43.149186681484082</v>
      </c>
      <c r="R245" s="278">
        <f>IF(R$115=0,0,R$115/CHI!R$12*1000)</f>
        <v>40.372405911052631</v>
      </c>
      <c r="S245" s="278">
        <f>IF(S$115=0,0,S$115/CHI!S$12*1000)</f>
        <v>39.080425526191512</v>
      </c>
      <c r="T245" s="278">
        <f>IF(T$115=0,0,T$115/CHI!T$12*1000)</f>
        <v>18.335122448173127</v>
      </c>
      <c r="U245" s="278">
        <f>IF(U$115=0,0,U$115/CHI!U$12*1000)</f>
        <v>27.120201379677077</v>
      </c>
      <c r="V245" s="278">
        <f>IF(V$115=0,0,V$115/CHI!V$12*1000)</f>
        <v>24.814351225384573</v>
      </c>
      <c r="W245" s="278">
        <f>IF(W$115=0,0,W$115/CHI!W$12*1000)</f>
        <v>29.707225174388114</v>
      </c>
      <c r="DA245" s="78"/>
    </row>
    <row r="246" spans="1:105" ht="12" customHeight="1" x14ac:dyDescent="0.25">
      <c r="A246" s="203" t="s">
        <v>1053</v>
      </c>
      <c r="B246" s="279">
        <f>IF(B$121=0,0,B$121/CHI!B$12*1000)</f>
        <v>91.78649574084767</v>
      </c>
      <c r="C246" s="279">
        <f>IF(C$121=0,0,C$121/CHI!C$12*1000)</f>
        <v>179.9392630152287</v>
      </c>
      <c r="D246" s="279">
        <f>IF(D$121=0,0,D$121/CHI!D$12*1000)</f>
        <v>311.04481631237564</v>
      </c>
      <c r="E246" s="279">
        <f>IF(E$121=0,0,E$121/CHI!E$12*1000)</f>
        <v>402.3537830715415</v>
      </c>
      <c r="F246" s="279">
        <f>IF(F$121=0,0,F$121/CHI!F$12*1000)</f>
        <v>384.66277879285911</v>
      </c>
      <c r="G246" s="279">
        <f>IF(G$121=0,0,G$121/CHI!G$12*1000)</f>
        <v>400.66808166435595</v>
      </c>
      <c r="H246" s="279">
        <f>IF(H$121=0,0,H$121/CHI!H$12*1000)</f>
        <v>392.76875350980703</v>
      </c>
      <c r="I246" s="279">
        <f>IF(I$121=0,0,I$121/CHI!I$12*1000)</f>
        <v>366.55030307822915</v>
      </c>
      <c r="J246" s="279">
        <f>IF(J$121=0,0,J$121/CHI!J$12*1000)</f>
        <v>333.38534092978426</v>
      </c>
      <c r="K246" s="279">
        <f>IF(K$121=0,0,K$121/CHI!K$12*1000)</f>
        <v>243.99500816055914</v>
      </c>
      <c r="L246" s="279">
        <f>IF(L$121=0,0,L$121/CHI!L$12*1000)</f>
        <v>272.48496693692061</v>
      </c>
      <c r="M246" s="279">
        <f>IF(M$121=0,0,M$121/CHI!M$12*1000)</f>
        <v>353.01826833859775</v>
      </c>
      <c r="N246" s="279">
        <f>IF(N$121=0,0,N$121/CHI!N$12*1000)</f>
        <v>347.53595477885142</v>
      </c>
      <c r="O246" s="279">
        <f>IF(O$121=0,0,O$121/CHI!O$12*1000)</f>
        <v>299.11305055411941</v>
      </c>
      <c r="P246" s="279">
        <f>IF(P$121=0,0,P$121/CHI!P$12*1000)</f>
        <v>323.66027421690404</v>
      </c>
      <c r="Q246" s="279">
        <f>IF(Q$121=0,0,Q$121/CHI!Q$12*1000)</f>
        <v>361.29353997420912</v>
      </c>
      <c r="R246" s="279">
        <f>IF(R$121=0,0,R$121/CHI!R$12*1000)</f>
        <v>352.50087620974659</v>
      </c>
      <c r="S246" s="279">
        <f>IF(S$121=0,0,S$121/CHI!S$12*1000)</f>
        <v>353.20516614537655</v>
      </c>
      <c r="T246" s="279">
        <f>IF(T$121=0,0,T$121/CHI!T$12*1000)</f>
        <v>169.09941288065252</v>
      </c>
      <c r="U246" s="279">
        <f>IF(U$121=0,0,U$121/CHI!U$12*1000)</f>
        <v>265.24521401534417</v>
      </c>
      <c r="V246" s="279">
        <f>IF(V$121=0,0,V$121/CHI!V$12*1000)</f>
        <v>238.36327538668763</v>
      </c>
      <c r="W246" s="279">
        <f>IF(W$121=0,0,W$121/CHI!W$12*1000)</f>
        <v>296.69902311214173</v>
      </c>
      <c r="DA246" s="79"/>
    </row>
    <row r="247" spans="1:105" ht="12" customHeight="1" x14ac:dyDescent="0.25">
      <c r="A247" s="203" t="s">
        <v>1012</v>
      </c>
      <c r="B247" s="279">
        <f>IF(B$134=0,0,B$134/CHI!B$12*1000)</f>
        <v>43.615601895620237</v>
      </c>
      <c r="C247" s="279">
        <f>IF(C$134=0,0,C$134/CHI!C$12*1000)</f>
        <v>86.440442304665595</v>
      </c>
      <c r="D247" s="279">
        <f>IF(D$134=0,0,D$134/CHI!D$12*1000)</f>
        <v>147.51709407918759</v>
      </c>
      <c r="E247" s="279">
        <f>IF(E$134=0,0,E$134/CHI!E$12*1000)</f>
        <v>156.9330377151357</v>
      </c>
      <c r="F247" s="279">
        <f>IF(F$134=0,0,F$134/CHI!F$12*1000)</f>
        <v>172.21968133465126</v>
      </c>
      <c r="G247" s="279">
        <f>IF(G$134=0,0,G$134/CHI!G$12*1000)</f>
        <v>179.08809894389373</v>
      </c>
      <c r="H247" s="279">
        <f>IF(H$134=0,0,H$134/CHI!H$12*1000)</f>
        <v>174.16750598267419</v>
      </c>
      <c r="I247" s="279">
        <f>IF(I$134=0,0,I$134/CHI!I$12*1000)</f>
        <v>161.28047831873425</v>
      </c>
      <c r="J247" s="279">
        <f>IF(J$134=0,0,J$134/CHI!J$12*1000)</f>
        <v>172.01452637776188</v>
      </c>
      <c r="K247" s="279">
        <f>IF(K$134=0,0,K$134/CHI!K$12*1000)</f>
        <v>124.41749186749365</v>
      </c>
      <c r="L247" s="279">
        <f>IF(L$134=0,0,L$134/CHI!L$12*1000)</f>
        <v>144.25104116455449</v>
      </c>
      <c r="M247" s="279">
        <f>IF(M$134=0,0,M$134/CHI!M$12*1000)</f>
        <v>192.08059880358135</v>
      </c>
      <c r="N247" s="279">
        <f>IF(N$134=0,0,N$134/CHI!N$12*1000)</f>
        <v>191.60822366493275</v>
      </c>
      <c r="O247" s="279">
        <f>IF(O$134=0,0,O$134/CHI!O$12*1000)</f>
        <v>164.22663929077461</v>
      </c>
      <c r="P247" s="279">
        <f>IF(P$134=0,0,P$134/CHI!P$12*1000)</f>
        <v>178.64812203179537</v>
      </c>
      <c r="Q247" s="279">
        <f>IF(Q$134=0,0,Q$134/CHI!Q$12*1000)</f>
        <v>200.95537536250967</v>
      </c>
      <c r="R247" s="279">
        <f>IF(R$134=0,0,R$134/CHI!R$12*1000)</f>
        <v>195.46384045115818</v>
      </c>
      <c r="S247" s="279">
        <f>IF(S$134=0,0,S$134/CHI!S$12*1000)</f>
        <v>192.43542563235516</v>
      </c>
      <c r="T247" s="279">
        <f>IF(T$134=0,0,T$134/CHI!T$12*1000)</f>
        <v>90.848289473237003</v>
      </c>
      <c r="U247" s="279">
        <f>IF(U$134=0,0,U$134/CHI!U$12*1000)</f>
        <v>136.88568321588895</v>
      </c>
      <c r="V247" s="279">
        <f>IF(V$134=0,0,V$134/CHI!V$12*1000)</f>
        <v>121.31238412718602</v>
      </c>
      <c r="W247" s="279">
        <f>IF(W$134=0,0,W$134/CHI!W$12*1000)</f>
        <v>149.7837081643583</v>
      </c>
      <c r="DA247" s="79"/>
    </row>
    <row r="248" spans="1:105" ht="12" customHeight="1" x14ac:dyDescent="0.25">
      <c r="A248" s="203" t="s">
        <v>1023</v>
      </c>
      <c r="B248" s="279">
        <f>IF(B$142=0,0,B$142/CHI!B$12*1000)</f>
        <v>23.623386091582919</v>
      </c>
      <c r="C248" s="279">
        <f>IF(C$142=0,0,C$142/CHI!C$12*1000)</f>
        <v>47.435554811020673</v>
      </c>
      <c r="D248" s="279">
        <f>IF(D$142=0,0,D$142/CHI!D$12*1000)</f>
        <v>79.920137251700808</v>
      </c>
      <c r="E248" s="279">
        <f>IF(E$142=0,0,E$142/CHI!E$12*1000)</f>
        <v>97.610606055061751</v>
      </c>
      <c r="F248" s="279">
        <f>IF(F$142=0,0,F$142/CHI!F$12*1000)</f>
        <v>108.19329203366401</v>
      </c>
      <c r="G248" s="279">
        <f>IF(G$142=0,0,G$142/CHI!G$12*1000)</f>
        <v>114.51258596991434</v>
      </c>
      <c r="H248" s="279">
        <f>IF(H$142=0,0,H$142/CHI!H$12*1000)</f>
        <v>114.083684747593</v>
      </c>
      <c r="I248" s="279">
        <f>IF(I$142=0,0,I$142/CHI!I$12*1000)</f>
        <v>105.8029196688471</v>
      </c>
      <c r="J248" s="279">
        <f>IF(J$142=0,0,J$142/CHI!J$12*1000)</f>
        <v>102.34890887478387</v>
      </c>
      <c r="K248" s="279">
        <f>IF(K$142=0,0,K$142/CHI!K$12*1000)</f>
        <v>74.181566369887562</v>
      </c>
      <c r="L248" s="279">
        <f>IF(L$142=0,0,L$142/CHI!L$12*1000)</f>
        <v>84.832664011101684</v>
      </c>
      <c r="M248" s="279">
        <f>IF(M$142=0,0,M$142/CHI!M$12*1000)</f>
        <v>117.22716270177762</v>
      </c>
      <c r="N248" s="279">
        <f>IF(N$142=0,0,N$142/CHI!N$12*1000)</f>
        <v>118.01378676605623</v>
      </c>
      <c r="O248" s="279">
        <f>IF(O$142=0,0,O$142/CHI!O$12*1000)</f>
        <v>101.56216691940575</v>
      </c>
      <c r="P248" s="279">
        <f>IF(P$142=0,0,P$142/CHI!P$12*1000)</f>
        <v>111.26105844123713</v>
      </c>
      <c r="Q248" s="279">
        <f>IF(Q$142=0,0,Q$142/CHI!Q$12*1000)</f>
        <v>128.82494248398615</v>
      </c>
      <c r="R248" s="279">
        <f>IF(R$142=0,0,R$142/CHI!R$12*1000)</f>
        <v>122.12864478229019</v>
      </c>
      <c r="S248" s="279">
        <f>IF(S$142=0,0,S$142/CHI!S$12*1000)</f>
        <v>119.32637234820898</v>
      </c>
      <c r="T248" s="279">
        <f>IF(T$142=0,0,T$142/CHI!T$12*1000)</f>
        <v>56.39690316820959</v>
      </c>
      <c r="U248" s="279">
        <f>IF(U$142=0,0,U$142/CHI!U$12*1000)</f>
        <v>84.894235585868898</v>
      </c>
      <c r="V248" s="279">
        <f>IF(V$142=0,0,V$142/CHI!V$12*1000)</f>
        <v>77.413514345644373</v>
      </c>
      <c r="W248" s="279">
        <f>IF(W$142=0,0,W$142/CHI!W$12*1000)</f>
        <v>94.870301202293362</v>
      </c>
      <c r="DA248" s="79"/>
    </row>
    <row r="249" spans="1:105" ht="12" customHeight="1" x14ac:dyDescent="0.25">
      <c r="A249" s="41" t="s">
        <v>1040</v>
      </c>
      <c r="B249" s="280">
        <f>IF(B$156=0,0,B$156/CHI!B$12*1000)</f>
        <v>5.5600926474468935</v>
      </c>
      <c r="C249" s="280">
        <f>IF(C$156=0,0,C$156/CHI!C$12*1000)</f>
        <v>12.006781346739594</v>
      </c>
      <c r="D249" s="280">
        <f>IF(D$156=0,0,D$156/CHI!D$12*1000)</f>
        <v>20.403598972473812</v>
      </c>
      <c r="E249" s="280">
        <f>IF(E$156=0,0,E$156/CHI!E$12*1000)</f>
        <v>26.670355183521959</v>
      </c>
      <c r="F249" s="280">
        <f>IF(F$156=0,0,F$156/CHI!F$12*1000)</f>
        <v>34.485407100763219</v>
      </c>
      <c r="G249" s="280">
        <f>IF(G$156=0,0,G$156/CHI!G$12*1000)</f>
        <v>36.582865141502808</v>
      </c>
      <c r="H249" s="280">
        <f>IF(H$156=0,0,H$156/CHI!H$12*1000)</f>
        <v>37.209636959409409</v>
      </c>
      <c r="I249" s="280">
        <f>IF(I$156=0,0,I$156/CHI!I$12*1000)</f>
        <v>34.591791930222634</v>
      </c>
      <c r="J249" s="280">
        <f>IF(J$156=0,0,J$156/CHI!J$12*1000)</f>
        <v>34.129084578984937</v>
      </c>
      <c r="K249" s="280">
        <f>IF(K$156=0,0,K$156/CHI!K$12*1000)</f>
        <v>22.921354576971552</v>
      </c>
      <c r="L249" s="280">
        <f>IF(L$156=0,0,L$156/CHI!L$12*1000)</f>
        <v>24.076264755947129</v>
      </c>
      <c r="M249" s="280">
        <f>IF(M$156=0,0,M$156/CHI!M$12*1000)</f>
        <v>36.231242159679283</v>
      </c>
      <c r="N249" s="280">
        <f>IF(N$156=0,0,N$156/CHI!N$12*1000)</f>
        <v>38.62894610078245</v>
      </c>
      <c r="O249" s="280">
        <f>IF(O$156=0,0,O$156/CHI!O$12*1000)</f>
        <v>32.656298705421854</v>
      </c>
      <c r="P249" s="280">
        <f>IF(P$156=0,0,P$156/CHI!P$12*1000)</f>
        <v>36.611423883822305</v>
      </c>
      <c r="Q249" s="280">
        <f>IF(Q$156=0,0,Q$156/CHI!Q$12*1000)</f>
        <v>45.663305250054776</v>
      </c>
      <c r="R249" s="280">
        <f>IF(R$156=0,0,R$156/CHI!R$12*1000)</f>
        <v>83.652420871616599</v>
      </c>
      <c r="S249" s="280">
        <f>IF(S$156=0,0,S$156/CHI!S$12*1000)</f>
        <v>79.95934281756783</v>
      </c>
      <c r="T249" s="280">
        <f>IF(T$156=0,0,T$156/CHI!T$12*1000)</f>
        <v>42.56555342182584</v>
      </c>
      <c r="U249" s="280">
        <f>IF(U$156=0,0,U$156/CHI!U$12*1000)</f>
        <v>56.642691250535258</v>
      </c>
      <c r="V249" s="280">
        <f>IF(V$156=0,0,V$156/CHI!V$12*1000)</f>
        <v>52.196116457110307</v>
      </c>
      <c r="W249" s="280">
        <f>IF(W$156=0,0,W$156/CHI!W$12*1000)</f>
        <v>57.291401892776548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PL: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6">
        <f t="shared" ref="B5:W5" si="0">SUM(B6:B10)+B16+B25+B36+B44+B58</f>
        <v>4188.4914832869326</v>
      </c>
      <c r="C5" s="226">
        <f t="shared" si="0"/>
        <v>3814.9002527227303</v>
      </c>
      <c r="D5" s="226">
        <f t="shared" si="0"/>
        <v>3514.7043105399957</v>
      </c>
      <c r="E5" s="226">
        <f t="shared" si="0"/>
        <v>4105.8950240328595</v>
      </c>
      <c r="F5" s="226">
        <f t="shared" si="0"/>
        <v>3825.3867724397742</v>
      </c>
      <c r="G5" s="226">
        <f t="shared" si="0"/>
        <v>3848.7517319583999</v>
      </c>
      <c r="H5" s="226">
        <f t="shared" si="0"/>
        <v>4192.5874353086865</v>
      </c>
      <c r="I5" s="226">
        <f t="shared" si="0"/>
        <v>4216.0229145479607</v>
      </c>
      <c r="J5" s="226">
        <f t="shared" si="0"/>
        <v>4131.253713410294</v>
      </c>
      <c r="K5" s="226">
        <f t="shared" si="0"/>
        <v>3466.859900547136</v>
      </c>
      <c r="L5" s="226">
        <f t="shared" si="0"/>
        <v>3723.4029692789809</v>
      </c>
      <c r="M5" s="226">
        <f t="shared" si="0"/>
        <v>3848.9310673203131</v>
      </c>
      <c r="N5" s="226">
        <f t="shared" si="0"/>
        <v>4227.2818360542542</v>
      </c>
      <c r="O5" s="226">
        <f t="shared" si="0"/>
        <v>4519.3049294265866</v>
      </c>
      <c r="P5" s="226">
        <f t="shared" si="0"/>
        <v>4682.0555527875831</v>
      </c>
      <c r="Q5" s="226">
        <f t="shared" si="0"/>
        <v>4941.8905300463884</v>
      </c>
      <c r="R5" s="226">
        <f t="shared" si="0"/>
        <v>4776.9733334340954</v>
      </c>
      <c r="S5" s="226">
        <f t="shared" si="0"/>
        <v>5074.3524843317982</v>
      </c>
      <c r="T5" s="226">
        <f t="shared" si="0"/>
        <v>4604.3223685999974</v>
      </c>
      <c r="U5" s="226">
        <f t="shared" si="0"/>
        <v>4809.6238657471404</v>
      </c>
      <c r="V5" s="226">
        <f t="shared" si="0"/>
        <v>5002.3970737790369</v>
      </c>
      <c r="W5" s="226">
        <f t="shared" si="0"/>
        <v>4503.3254379853697</v>
      </c>
      <c r="DA5" s="89"/>
    </row>
    <row r="6" spans="1:105" ht="12" customHeight="1" x14ac:dyDescent="0.25">
      <c r="A6" s="55" t="s">
        <v>92</v>
      </c>
      <c r="B6" s="262">
        <v>3.9923817645678539</v>
      </c>
      <c r="C6" s="262">
        <v>4.0922311406801457</v>
      </c>
      <c r="D6" s="262">
        <v>3.910099287489428</v>
      </c>
      <c r="E6" s="262">
        <v>4.1576328053963252</v>
      </c>
      <c r="F6" s="262">
        <v>4.1226923158567734</v>
      </c>
      <c r="G6" s="262">
        <v>3.9225633123031241</v>
      </c>
      <c r="H6" s="262">
        <v>4.1295699533771417</v>
      </c>
      <c r="I6" s="262">
        <v>4.2438808773950676</v>
      </c>
      <c r="J6" s="262">
        <v>4.112873036759801</v>
      </c>
      <c r="K6" s="262">
        <v>3.1227802661918198</v>
      </c>
      <c r="L6" s="262">
        <v>2.968028196099906</v>
      </c>
      <c r="M6" s="262">
        <v>4.4973240389660027</v>
      </c>
      <c r="N6" s="262">
        <v>5.7983981763134658</v>
      </c>
      <c r="O6" s="262">
        <v>5.8608046868770316</v>
      </c>
      <c r="P6" s="262">
        <v>5.7289685057811486</v>
      </c>
      <c r="Q6" s="262">
        <v>5.0028971397044186</v>
      </c>
      <c r="R6" s="262">
        <v>4.8102204661294596</v>
      </c>
      <c r="S6" s="262">
        <v>5.4907008994710651</v>
      </c>
      <c r="T6" s="262">
        <v>4.2298470999512272</v>
      </c>
      <c r="U6" s="262">
        <v>4.2285136162541024</v>
      </c>
      <c r="V6" s="262">
        <v>4.3668524519308267</v>
      </c>
      <c r="W6" s="262">
        <v>4.0005750351394909</v>
      </c>
      <c r="DA6" s="67" t="s">
        <v>1136</v>
      </c>
    </row>
    <row r="7" spans="1:105" ht="12" customHeight="1" x14ac:dyDescent="0.25">
      <c r="A7" s="202" t="s">
        <v>93</v>
      </c>
      <c r="B7" s="227">
        <v>8.276895424326689</v>
      </c>
      <c r="C7" s="227">
        <v>8.483900388531346</v>
      </c>
      <c r="D7" s="227">
        <v>8.1063096692075458</v>
      </c>
      <c r="E7" s="227">
        <v>8.6194893104718595</v>
      </c>
      <c r="F7" s="227">
        <v>8.5470516541935151</v>
      </c>
      <c r="G7" s="227">
        <v>8.1321497406317622</v>
      </c>
      <c r="H7" s="227">
        <v>8.5613101820296418</v>
      </c>
      <c r="I7" s="227">
        <v>8.7982964272708859</v>
      </c>
      <c r="J7" s="227">
        <v>8.526694596421839</v>
      </c>
      <c r="K7" s="227">
        <v>6.474061655578792</v>
      </c>
      <c r="L7" s="227">
        <v>6.1532339451087061</v>
      </c>
      <c r="M7" s="227">
        <v>9.3237277782880952</v>
      </c>
      <c r="N7" s="227">
        <v>12.02107868538168</v>
      </c>
      <c r="O7" s="227">
        <v>12.15045813659448</v>
      </c>
      <c r="P7" s="227">
        <v>11.877139013218679</v>
      </c>
      <c r="Q7" s="227">
        <v>10.37186794396621</v>
      </c>
      <c r="R7" s="227">
        <v>9.9724159947461963</v>
      </c>
      <c r="S7" s="227">
        <v>11.43515172468047</v>
      </c>
      <c r="T7" s="227">
        <v>8.7692019881213454</v>
      </c>
      <c r="U7" s="227">
        <v>8.7664374466115405</v>
      </c>
      <c r="V7" s="227">
        <v>9.0532376935671959</v>
      </c>
      <c r="W7" s="227">
        <v>8.2938814862074661</v>
      </c>
      <c r="DA7" s="174" t="s">
        <v>1137</v>
      </c>
    </row>
    <row r="8" spans="1:105" ht="12" customHeight="1" x14ac:dyDescent="0.25">
      <c r="A8" s="202" t="s">
        <v>94</v>
      </c>
      <c r="B8" s="227">
        <v>49.510840741124497</v>
      </c>
      <c r="C8" s="227">
        <v>50.749105729375557</v>
      </c>
      <c r="D8" s="227">
        <v>48.490428651636833</v>
      </c>
      <c r="E8" s="227">
        <v>51.560173306806412</v>
      </c>
      <c r="F8" s="227">
        <v>51.126864791983792</v>
      </c>
      <c r="G8" s="227">
        <v>48.644999127091111</v>
      </c>
      <c r="H8" s="227">
        <v>51.21215663931369</v>
      </c>
      <c r="I8" s="227">
        <v>52.629764044560197</v>
      </c>
      <c r="J8" s="227">
        <v>51.005092678936528</v>
      </c>
      <c r="K8" s="227">
        <v>38.726626246296632</v>
      </c>
      <c r="L8" s="227">
        <v>36.807494873470787</v>
      </c>
      <c r="M8" s="227">
        <v>55.772796136538453</v>
      </c>
      <c r="N8" s="227">
        <v>71.907844888214896</v>
      </c>
      <c r="O8" s="227">
        <v>72.681768572854395</v>
      </c>
      <c r="P8" s="227">
        <v>71.046824684450243</v>
      </c>
      <c r="Q8" s="227">
        <v>62.042574617095539</v>
      </c>
      <c r="R8" s="227">
        <v>59.653127749924032</v>
      </c>
      <c r="S8" s="227">
        <v>67.939052468355854</v>
      </c>
      <c r="T8" s="227">
        <v>52.455726549903467</v>
      </c>
      <c r="U8" s="227">
        <v>52.439189579530293</v>
      </c>
      <c r="V8" s="227">
        <v>54.154775028369279</v>
      </c>
      <c r="W8" s="227">
        <v>49.612448187091061</v>
      </c>
      <c r="DA8" s="174" t="s">
        <v>1138</v>
      </c>
    </row>
    <row r="9" spans="1:105" ht="12" customHeight="1" x14ac:dyDescent="0.25">
      <c r="A9" s="202" t="s">
        <v>95</v>
      </c>
      <c r="B9" s="227">
        <v>57.1826316230636</v>
      </c>
      <c r="C9" s="227">
        <v>58.612767924830777</v>
      </c>
      <c r="D9" s="227">
        <v>56.004104905612238</v>
      </c>
      <c r="E9" s="227">
        <v>59.54951183399082</v>
      </c>
      <c r="F9" s="227">
        <v>59.049061411187587</v>
      </c>
      <c r="G9" s="227">
        <v>56.182626345066652</v>
      </c>
      <c r="H9" s="227">
        <v>59.147569378600572</v>
      </c>
      <c r="I9" s="227">
        <v>60.784837516788443</v>
      </c>
      <c r="J9" s="227">
        <v>58.908420497437973</v>
      </c>
      <c r="K9" s="227">
        <v>44.72738433638947</v>
      </c>
      <c r="L9" s="227">
        <v>42.510880219596878</v>
      </c>
      <c r="M9" s="227">
        <v>64.414887897770498</v>
      </c>
      <c r="N9" s="227">
        <v>83.050090515546273</v>
      </c>
      <c r="O9" s="227">
        <v>83.943935021126407</v>
      </c>
      <c r="P9" s="227">
        <v>82.055653733724654</v>
      </c>
      <c r="Q9" s="227">
        <v>71.656179458269364</v>
      </c>
      <c r="R9" s="227">
        <v>68.896483643310958</v>
      </c>
      <c r="S9" s="227">
        <v>79.002093792847049</v>
      </c>
      <c r="T9" s="227">
        <v>60.583832609649207</v>
      </c>
      <c r="U9" s="227">
        <v>60.564733206955637</v>
      </c>
      <c r="V9" s="227">
        <v>62.54615160483317</v>
      </c>
      <c r="W9" s="227">
        <v>57.299983319498033</v>
      </c>
      <c r="DA9" s="174" t="s">
        <v>1139</v>
      </c>
    </row>
    <row r="10" spans="1:105" ht="12" customHeight="1" x14ac:dyDescent="0.25">
      <c r="A10" s="56" t="s">
        <v>96</v>
      </c>
      <c r="B10" s="263">
        <v>26.310840966228159</v>
      </c>
      <c r="C10" s="263">
        <v>27.09319563179233</v>
      </c>
      <c r="D10" s="263">
        <v>25.389018497701489</v>
      </c>
      <c r="E10" s="263">
        <v>24.23260056094044</v>
      </c>
      <c r="F10" s="263">
        <v>22.670725594919201</v>
      </c>
      <c r="G10" s="263">
        <v>21.58924560744515</v>
      </c>
      <c r="H10" s="263">
        <v>22.434620615043109</v>
      </c>
      <c r="I10" s="263">
        <v>22.930945669570729</v>
      </c>
      <c r="J10" s="263">
        <v>22.696805328392561</v>
      </c>
      <c r="K10" s="263">
        <v>18.273260831880521</v>
      </c>
      <c r="L10" s="263">
        <v>18.743190085718631</v>
      </c>
      <c r="M10" s="263">
        <v>26.763222350561779</v>
      </c>
      <c r="N10" s="263">
        <v>33.123048827635813</v>
      </c>
      <c r="O10" s="263">
        <v>33.993981544186653</v>
      </c>
      <c r="P10" s="263">
        <v>32.54651264567503</v>
      </c>
      <c r="Q10" s="263">
        <v>27.16119678054794</v>
      </c>
      <c r="R10" s="263">
        <v>25.943003928517729</v>
      </c>
      <c r="S10" s="263">
        <v>30.372427821629781</v>
      </c>
      <c r="T10" s="263">
        <v>24.137749233899171</v>
      </c>
      <c r="U10" s="263">
        <v>24.442314444867531</v>
      </c>
      <c r="V10" s="263">
        <v>25.231446814975421</v>
      </c>
      <c r="W10" s="263">
        <v>24.95862995068558</v>
      </c>
      <c r="DA10" s="68" t="s">
        <v>1140</v>
      </c>
    </row>
    <row r="11" spans="1:105" ht="12" customHeight="1" x14ac:dyDescent="0.25">
      <c r="A11" s="37" t="s">
        <v>160</v>
      </c>
      <c r="B11" s="229">
        <v>1.8531613592952521</v>
      </c>
      <c r="C11" s="229">
        <v>7.1537231769875804</v>
      </c>
      <c r="D11" s="229">
        <v>6.7029929722435568</v>
      </c>
      <c r="E11" s="229">
        <v>5.6153812103961362</v>
      </c>
      <c r="F11" s="229">
        <v>3.9087137493169721</v>
      </c>
      <c r="G11" s="229">
        <v>3.5434942395069839</v>
      </c>
      <c r="H11" s="229">
        <v>3.510843114004818</v>
      </c>
      <c r="I11" s="229">
        <v>3.3432447278920678</v>
      </c>
      <c r="J11" s="229">
        <v>3.711065747360343</v>
      </c>
      <c r="K11" s="229">
        <v>3.651055038727073</v>
      </c>
      <c r="L11" s="229">
        <v>3.5021430777075668</v>
      </c>
      <c r="M11" s="229">
        <v>3.6240856455871922</v>
      </c>
      <c r="N11" s="229">
        <v>3.9103795566156099</v>
      </c>
      <c r="O11" s="229">
        <v>4.575523188801685</v>
      </c>
      <c r="P11" s="229">
        <v>2.7940763467598608</v>
      </c>
      <c r="Q11" s="229">
        <v>1.5636505273055481</v>
      </c>
      <c r="R11" s="229">
        <v>1.412441846635347</v>
      </c>
      <c r="S11" s="229">
        <v>1.888509715954235</v>
      </c>
      <c r="T11" s="229">
        <v>1.436596757154301</v>
      </c>
      <c r="U11" s="229">
        <v>1.701759933166499</v>
      </c>
      <c r="V11" s="229">
        <v>1.5033157714993921</v>
      </c>
      <c r="W11" s="229">
        <v>0.30266434233305878</v>
      </c>
      <c r="DA11" s="69" t="s">
        <v>1141</v>
      </c>
    </row>
    <row r="12" spans="1:105" ht="12" customHeight="1" x14ac:dyDescent="0.25">
      <c r="A12" s="37" t="s">
        <v>162</v>
      </c>
      <c r="B12" s="229">
        <v>15.161432980166699</v>
      </c>
      <c r="C12" s="229">
        <v>11.38508004937051</v>
      </c>
      <c r="D12" s="229">
        <v>10.040404888690929</v>
      </c>
      <c r="E12" s="229">
        <v>7.6756004250598444</v>
      </c>
      <c r="F12" s="229">
        <v>7.1588430072879188</v>
      </c>
      <c r="G12" s="229">
        <v>7.2710357870816376</v>
      </c>
      <c r="H12" s="229">
        <v>7.5239306697341082</v>
      </c>
      <c r="I12" s="229">
        <v>7.5811703015305678</v>
      </c>
      <c r="J12" s="229">
        <v>7.6032664072909926</v>
      </c>
      <c r="K12" s="229">
        <v>7.2926999159381776</v>
      </c>
      <c r="L12" s="229">
        <v>9.2738655207178642</v>
      </c>
      <c r="M12" s="229">
        <v>13.434467420775141</v>
      </c>
      <c r="N12" s="229">
        <v>15.617804690364339</v>
      </c>
      <c r="O12" s="229">
        <v>16.388673104742931</v>
      </c>
      <c r="P12" s="229">
        <v>16.181967507293031</v>
      </c>
      <c r="Q12" s="229">
        <v>12.81332194113517</v>
      </c>
      <c r="R12" s="229">
        <v>11.18085169866472</v>
      </c>
      <c r="S12" s="229">
        <v>13.762433639380591</v>
      </c>
      <c r="T12" s="229">
        <v>12.35229853567771</v>
      </c>
      <c r="U12" s="229">
        <v>12.497899422127359</v>
      </c>
      <c r="V12" s="229">
        <v>13.511292296035821</v>
      </c>
      <c r="W12" s="229">
        <v>16.394111358524619</v>
      </c>
      <c r="DA12" s="69" t="s">
        <v>1142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1143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1144</v>
      </c>
    </row>
    <row r="15" spans="1:105" ht="12" customHeight="1" x14ac:dyDescent="0.25">
      <c r="A15" s="37" t="s">
        <v>38</v>
      </c>
      <c r="B15" s="229">
        <v>9.2962466267662105</v>
      </c>
      <c r="C15" s="229">
        <v>8.5543924054342373</v>
      </c>
      <c r="D15" s="229">
        <v>8.6456206367669957</v>
      </c>
      <c r="E15" s="229">
        <v>10.941618925484461</v>
      </c>
      <c r="F15" s="229">
        <v>11.603168838314311</v>
      </c>
      <c r="G15" s="229">
        <v>10.77471558085653</v>
      </c>
      <c r="H15" s="229">
        <v>11.399846831304179</v>
      </c>
      <c r="I15" s="229">
        <v>12.006530640148091</v>
      </c>
      <c r="J15" s="229">
        <v>11.38247317374122</v>
      </c>
      <c r="K15" s="229">
        <v>7.3295058772152641</v>
      </c>
      <c r="L15" s="229">
        <v>5.9671814872932041</v>
      </c>
      <c r="M15" s="229">
        <v>9.7046692841994489</v>
      </c>
      <c r="N15" s="229">
        <v>13.594864580655861</v>
      </c>
      <c r="O15" s="229">
        <v>13.02978525064203</v>
      </c>
      <c r="P15" s="229">
        <v>13.57046879162213</v>
      </c>
      <c r="Q15" s="229">
        <v>12.78422431210722</v>
      </c>
      <c r="R15" s="229">
        <v>13.34971038321766</v>
      </c>
      <c r="S15" s="229">
        <v>14.72148446629495</v>
      </c>
      <c r="T15" s="229">
        <v>10.34885394106716</v>
      </c>
      <c r="U15" s="229">
        <v>10.24265508957367</v>
      </c>
      <c r="V15" s="229">
        <v>10.21683874744021</v>
      </c>
      <c r="W15" s="229">
        <v>8.2618542498278984</v>
      </c>
      <c r="DA15" s="69" t="s">
        <v>1145</v>
      </c>
    </row>
    <row r="16" spans="1:105" ht="12" customHeight="1" x14ac:dyDescent="0.25">
      <c r="A16" s="134" t="s">
        <v>999</v>
      </c>
      <c r="B16" s="317">
        <f>CHI_fec!B16</f>
        <v>2961.7441182740972</v>
      </c>
      <c r="C16" s="317">
        <f>CHI_fec!C16</f>
        <v>2655.720338177051</v>
      </c>
      <c r="D16" s="317">
        <f>CHI_fec!D16</f>
        <v>2393.0593358342262</v>
      </c>
      <c r="E16" s="317">
        <f>CHI_fec!E16</f>
        <v>2932.516543192557</v>
      </c>
      <c r="F16" s="317">
        <f>CHI_fec!F16</f>
        <v>2916.714655195768</v>
      </c>
      <c r="G16" s="317">
        <f>CHI_fec!G16</f>
        <v>2989.8033898250092</v>
      </c>
      <c r="H16" s="317">
        <f>CHI_fec!H16</f>
        <v>3318.0322257671</v>
      </c>
      <c r="I16" s="317">
        <f>CHI_fec!I16</f>
        <v>3317.4283256409608</v>
      </c>
      <c r="J16" s="317">
        <f>CHI_fec!J16</f>
        <v>3317.9754882016709</v>
      </c>
      <c r="K16" s="317">
        <f>CHI_fec!K16</f>
        <v>2801.5595832042532</v>
      </c>
      <c r="L16" s="317">
        <f>CHI_fec!L16</f>
        <v>3052.8112770464691</v>
      </c>
      <c r="M16" s="317">
        <f>CHI_fec!M16</f>
        <v>2957.6524287278321</v>
      </c>
      <c r="N16" s="317">
        <f>CHI_fec!N16</f>
        <v>3148.5687740988778</v>
      </c>
      <c r="O16" s="317">
        <f>CHI_fec!O16</f>
        <v>3414.5920337815091</v>
      </c>
      <c r="P16" s="317">
        <f>CHI_fec!P16</f>
        <v>3632.5549454952102</v>
      </c>
      <c r="Q16" s="317">
        <f>CHI_fec!Q16</f>
        <v>4093.3332101044839</v>
      </c>
      <c r="R16" s="317">
        <f>CHI_fec!R16</f>
        <v>3948.6453181608922</v>
      </c>
      <c r="S16" s="317">
        <f>CHI_fec!S16</f>
        <v>4079.3608880248839</v>
      </c>
      <c r="T16" s="317">
        <f>CHI_fec!T16</f>
        <v>3786.9994700677621</v>
      </c>
      <c r="U16" s="317">
        <f>CHI_fec!U16</f>
        <v>3948.6548785133991</v>
      </c>
      <c r="V16" s="317">
        <f>CHI_fec!V16</f>
        <v>4122.5417201333839</v>
      </c>
      <c r="W16" s="317">
        <f>CHI_fec!W16</f>
        <v>3609.9148871269222</v>
      </c>
      <c r="DA16" s="136"/>
    </row>
    <row r="17" spans="1:105" ht="12" customHeight="1" x14ac:dyDescent="0.25">
      <c r="A17" s="135" t="s">
        <v>30</v>
      </c>
      <c r="B17" s="318">
        <f>CHI_fec!B17</f>
        <v>0</v>
      </c>
      <c r="C17" s="318">
        <f>CHI_fec!C17</f>
        <v>0</v>
      </c>
      <c r="D17" s="318">
        <f>CHI_fec!D17</f>
        <v>0</v>
      </c>
      <c r="E17" s="318">
        <f>CHI_fec!E17</f>
        <v>0</v>
      </c>
      <c r="F17" s="318">
        <f>CHI_fec!F17</f>
        <v>0</v>
      </c>
      <c r="G17" s="318">
        <f>CHI_fec!G17</f>
        <v>3.6611365873359278</v>
      </c>
      <c r="H17" s="318">
        <f>CHI_fec!H17</f>
        <v>3.4841638870112579</v>
      </c>
      <c r="I17" s="318">
        <f>CHI_fec!I17</f>
        <v>3.48427776452955</v>
      </c>
      <c r="J17" s="318">
        <f>CHI_fec!J17</f>
        <v>0</v>
      </c>
      <c r="K17" s="318">
        <f>CHI_fec!K17</f>
        <v>0</v>
      </c>
      <c r="L17" s="318">
        <f>CHI_fec!L17</f>
        <v>0</v>
      </c>
      <c r="M17" s="318">
        <f>CHI_fec!M17</f>
        <v>1.85802337137986</v>
      </c>
      <c r="N17" s="318">
        <f>CHI_fec!N17</f>
        <v>2.5311496152662838</v>
      </c>
      <c r="O17" s="318">
        <f>CHI_fec!O17</f>
        <v>3.1058518299933149</v>
      </c>
      <c r="P17" s="318">
        <f>CHI_fec!P17</f>
        <v>3.1052326466405211</v>
      </c>
      <c r="Q17" s="318">
        <f>CHI_fec!Q17</f>
        <v>5.5744099649341692</v>
      </c>
      <c r="R17" s="318">
        <f>CHI_fec!R17</f>
        <v>4.963225613356081</v>
      </c>
      <c r="S17" s="318">
        <f>CHI_fec!S17</f>
        <v>14.536444868330859</v>
      </c>
      <c r="T17" s="318">
        <f>CHI_fec!T17</f>
        <v>2.434270629778891</v>
      </c>
      <c r="U17" s="318">
        <f>CHI_fec!U17</f>
        <v>11.626281877865379</v>
      </c>
      <c r="V17" s="318">
        <f>CHI_fec!V17</f>
        <v>23.218810201384031</v>
      </c>
      <c r="W17" s="318">
        <f>CHI_fec!W17</f>
        <v>24.015525395918399</v>
      </c>
      <c r="DA17" s="137"/>
    </row>
    <row r="18" spans="1:105" ht="12" customHeight="1" x14ac:dyDescent="0.25">
      <c r="A18" s="135" t="s">
        <v>32</v>
      </c>
      <c r="B18" s="318">
        <f>CHI_fec!B18</f>
        <v>0</v>
      </c>
      <c r="C18" s="318">
        <f>CHI_fec!C18</f>
        <v>0</v>
      </c>
      <c r="D18" s="318">
        <f>CHI_fec!D18</f>
        <v>0</v>
      </c>
      <c r="E18" s="318">
        <f>CHI_fec!E18</f>
        <v>0</v>
      </c>
      <c r="F18" s="318">
        <f>CHI_fec!F18</f>
        <v>0</v>
      </c>
      <c r="G18" s="318">
        <f>CHI_fec!G18</f>
        <v>0</v>
      </c>
      <c r="H18" s="318">
        <f>CHI_fec!H18</f>
        <v>0</v>
      </c>
      <c r="I18" s="318">
        <f>CHI_fec!I18</f>
        <v>0</v>
      </c>
      <c r="J18" s="318">
        <f>CHI_fec!J18</f>
        <v>0</v>
      </c>
      <c r="K18" s="318">
        <f>CHI_fec!K18</f>
        <v>0</v>
      </c>
      <c r="L18" s="318">
        <f>CHI_fec!L18</f>
        <v>0</v>
      </c>
      <c r="M18" s="318">
        <f>CHI_fec!M18</f>
        <v>0</v>
      </c>
      <c r="N18" s="318">
        <f>CHI_fec!N18</f>
        <v>0</v>
      </c>
      <c r="O18" s="318">
        <f>CHI_fec!O18</f>
        <v>0</v>
      </c>
      <c r="P18" s="318">
        <f>CHI_fec!P18</f>
        <v>0</v>
      </c>
      <c r="Q18" s="318">
        <f>CHI_fec!Q18</f>
        <v>0</v>
      </c>
      <c r="R18" s="318">
        <f>CHI_fec!R18</f>
        <v>0</v>
      </c>
      <c r="S18" s="318">
        <f>CHI_fec!S18</f>
        <v>0</v>
      </c>
      <c r="T18" s="318">
        <f>CHI_fec!T18</f>
        <v>0</v>
      </c>
      <c r="U18" s="318">
        <f>CHI_fec!U18</f>
        <v>0</v>
      </c>
      <c r="V18" s="318">
        <f>CHI_fec!V18</f>
        <v>0</v>
      </c>
      <c r="W18" s="318">
        <f>CHI_fec!W18</f>
        <v>0</v>
      </c>
      <c r="DA18" s="137"/>
    </row>
    <row r="19" spans="1:105" ht="12" customHeight="1" x14ac:dyDescent="0.25">
      <c r="A19" s="135" t="s">
        <v>33</v>
      </c>
      <c r="B19" s="318">
        <f>CHI_fec!B19</f>
        <v>74.562940670679282</v>
      </c>
      <c r="C19" s="318">
        <f>CHI_fec!C19</f>
        <v>102.8064488392089</v>
      </c>
      <c r="D19" s="318">
        <f>CHI_fec!D19</f>
        <v>105.06595012897679</v>
      </c>
      <c r="E19" s="318">
        <f>CHI_fec!E19</f>
        <v>90.379277730008596</v>
      </c>
      <c r="F19" s="318">
        <f>CHI_fec!F19</f>
        <v>81.341358555460005</v>
      </c>
      <c r="G19" s="318">
        <f>CHI_fec!G19</f>
        <v>73.433190025795355</v>
      </c>
      <c r="H19" s="318">
        <f>CHI_fec!H19</f>
        <v>102.8064488392089</v>
      </c>
      <c r="I19" s="318">
        <f>CHI_fec!I19</f>
        <v>99.417196904557173</v>
      </c>
      <c r="J19" s="318">
        <f>CHI_fec!J19</f>
        <v>103.9361994840929</v>
      </c>
      <c r="K19" s="318">
        <f>CHI_fec!K19</f>
        <v>107.67171109200341</v>
      </c>
      <c r="L19" s="318">
        <f>CHI_fec!L19</f>
        <v>81.303181427343077</v>
      </c>
      <c r="M19" s="318">
        <f>CHI_fec!M19</f>
        <v>115.3625967325881</v>
      </c>
      <c r="N19" s="318">
        <f>CHI_fec!N19</f>
        <v>92.29002579535684</v>
      </c>
      <c r="O19" s="318">
        <f>CHI_fec!O19</f>
        <v>123.05339638865</v>
      </c>
      <c r="P19" s="318">
        <f>CHI_fec!P19</f>
        <v>127.4481513327601</v>
      </c>
      <c r="Q19" s="318">
        <f>CHI_fec!Q19</f>
        <v>143.92854686156491</v>
      </c>
      <c r="R19" s="318">
        <f>CHI_fec!R19</f>
        <v>113.16517626827169</v>
      </c>
      <c r="S19" s="318">
        <f>CHI_fec!S19</f>
        <v>110.56784178847811</v>
      </c>
      <c r="T19" s="318">
        <f>CHI_fec!T19</f>
        <v>108.9330180567498</v>
      </c>
      <c r="U19" s="318">
        <f>CHI_fec!U19</f>
        <v>110.16466036113501</v>
      </c>
      <c r="V19" s="318">
        <f>CHI_fec!V19</f>
        <v>88.644625967325865</v>
      </c>
      <c r="W19" s="318">
        <f>CHI_fec!W19</f>
        <v>76.397506448839209</v>
      </c>
      <c r="DA19" s="137"/>
    </row>
    <row r="20" spans="1:105" ht="12" customHeight="1" x14ac:dyDescent="0.25">
      <c r="A20" s="135" t="s">
        <v>83</v>
      </c>
      <c r="B20" s="318">
        <f>CHI_fec!B20</f>
        <v>0</v>
      </c>
      <c r="C20" s="318">
        <f>CHI_fec!C20</f>
        <v>0</v>
      </c>
      <c r="D20" s="318">
        <f>CHI_fec!D20</f>
        <v>0</v>
      </c>
      <c r="E20" s="318">
        <f>CHI_fec!E20</f>
        <v>0</v>
      </c>
      <c r="F20" s="318">
        <f>CHI_fec!F20</f>
        <v>0</v>
      </c>
      <c r="G20" s="318">
        <f>CHI_fec!G20</f>
        <v>0</v>
      </c>
      <c r="H20" s="318">
        <f>CHI_fec!H20</f>
        <v>0</v>
      </c>
      <c r="I20" s="318">
        <f>CHI_fec!I20</f>
        <v>0</v>
      </c>
      <c r="J20" s="318">
        <f>CHI_fec!J20</f>
        <v>0</v>
      </c>
      <c r="K20" s="318">
        <f>CHI_fec!K20</f>
        <v>0</v>
      </c>
      <c r="L20" s="318">
        <f>CHI_fec!L20</f>
        <v>0</v>
      </c>
      <c r="M20" s="318">
        <f>CHI_fec!M20</f>
        <v>0</v>
      </c>
      <c r="N20" s="318">
        <f>CHI_fec!N20</f>
        <v>0</v>
      </c>
      <c r="O20" s="318">
        <f>CHI_fec!O20</f>
        <v>0</v>
      </c>
      <c r="P20" s="318">
        <f>CHI_fec!P20</f>
        <v>0</v>
      </c>
      <c r="Q20" s="318">
        <f>CHI_fec!Q20</f>
        <v>0</v>
      </c>
      <c r="R20" s="318">
        <f>CHI_fec!R20</f>
        <v>0</v>
      </c>
      <c r="S20" s="318">
        <f>CHI_fec!S20</f>
        <v>0</v>
      </c>
      <c r="T20" s="318">
        <f>CHI_fec!T20</f>
        <v>0</v>
      </c>
      <c r="U20" s="318">
        <f>CHI_fec!U20</f>
        <v>0</v>
      </c>
      <c r="V20" s="318">
        <f>CHI_fec!V20</f>
        <v>0</v>
      </c>
      <c r="W20" s="318">
        <f>CHI_fec!W20</f>
        <v>0</v>
      </c>
      <c r="DA20" s="137"/>
    </row>
    <row r="21" spans="1:105" ht="12" customHeight="1" x14ac:dyDescent="0.25">
      <c r="A21" s="135" t="s">
        <v>70</v>
      </c>
      <c r="B21" s="318">
        <f>CHI_fec!B21</f>
        <v>0</v>
      </c>
      <c r="C21" s="318">
        <f>CHI_fec!C21</f>
        <v>0</v>
      </c>
      <c r="D21" s="318">
        <f>CHI_fec!D21</f>
        <v>0</v>
      </c>
      <c r="E21" s="318">
        <f>CHI_fec!E21</f>
        <v>0</v>
      </c>
      <c r="F21" s="318">
        <f>CHI_fec!F21</f>
        <v>0</v>
      </c>
      <c r="G21" s="318">
        <f>CHI_fec!G21</f>
        <v>0</v>
      </c>
      <c r="H21" s="318">
        <f>CHI_fec!H21</f>
        <v>0</v>
      </c>
      <c r="I21" s="318">
        <f>CHI_fec!I21</f>
        <v>0</v>
      </c>
      <c r="J21" s="318">
        <f>CHI_fec!J21</f>
        <v>0</v>
      </c>
      <c r="K21" s="318">
        <f>CHI_fec!K21</f>
        <v>0</v>
      </c>
      <c r="L21" s="318">
        <f>CHI_fec!L21</f>
        <v>0</v>
      </c>
      <c r="M21" s="318">
        <f>CHI_fec!M21</f>
        <v>0</v>
      </c>
      <c r="N21" s="318">
        <f>CHI_fec!N21</f>
        <v>0</v>
      </c>
      <c r="O21" s="318">
        <f>CHI_fec!O21</f>
        <v>0</v>
      </c>
      <c r="P21" s="318">
        <f>CHI_fec!P21</f>
        <v>0</v>
      </c>
      <c r="Q21" s="318">
        <f>CHI_fec!Q21</f>
        <v>0</v>
      </c>
      <c r="R21" s="318">
        <f>CHI_fec!R21</f>
        <v>0</v>
      </c>
      <c r="S21" s="318">
        <f>CHI_fec!S21</f>
        <v>0</v>
      </c>
      <c r="T21" s="318">
        <f>CHI_fec!T21</f>
        <v>0</v>
      </c>
      <c r="U21" s="318">
        <f>CHI_fec!U21</f>
        <v>0</v>
      </c>
      <c r="V21" s="318">
        <f>CHI_fec!V21</f>
        <v>0</v>
      </c>
      <c r="W21" s="318">
        <f>CHI_fec!W21</f>
        <v>0</v>
      </c>
      <c r="DA21" s="137"/>
    </row>
    <row r="22" spans="1:105" ht="12" customHeight="1" x14ac:dyDescent="0.25">
      <c r="A22" s="135" t="s">
        <v>34</v>
      </c>
      <c r="B22" s="318">
        <f>CHI_fec!B22</f>
        <v>248.85357657160381</v>
      </c>
      <c r="C22" s="318">
        <f>CHI_fec!C22</f>
        <v>177.8015935510839</v>
      </c>
      <c r="D22" s="318">
        <f>CHI_fec!D22</f>
        <v>214.20198415752799</v>
      </c>
      <c r="E22" s="318">
        <f>CHI_fec!E22</f>
        <v>239.26392066461321</v>
      </c>
      <c r="F22" s="318">
        <f>CHI_fec!F22</f>
        <v>220.9230816790008</v>
      </c>
      <c r="G22" s="318">
        <f>CHI_fec!G22</f>
        <v>223.71749356429731</v>
      </c>
      <c r="H22" s="318">
        <f>CHI_fec!H22</f>
        <v>248.68148021223959</v>
      </c>
      <c r="I22" s="318">
        <f>CHI_fec!I22</f>
        <v>257.32321191189351</v>
      </c>
      <c r="J22" s="318">
        <f>CHI_fec!J22</f>
        <v>314.85129998519812</v>
      </c>
      <c r="K22" s="318">
        <f>CHI_fec!K22</f>
        <v>271.15694136045857</v>
      </c>
      <c r="L22" s="318">
        <f>CHI_fec!L22</f>
        <v>330.30480789285991</v>
      </c>
      <c r="M22" s="318">
        <f>CHI_fec!M22</f>
        <v>334.03083238877753</v>
      </c>
      <c r="N22" s="318">
        <f>CHI_fec!N22</f>
        <v>375.040632577091</v>
      </c>
      <c r="O22" s="318">
        <f>CHI_fec!O22</f>
        <v>510.78626859951981</v>
      </c>
      <c r="P22" s="318">
        <f>CHI_fec!P22</f>
        <v>557.11282132927511</v>
      </c>
      <c r="Q22" s="318">
        <f>CHI_fec!Q22</f>
        <v>778.84264905027965</v>
      </c>
      <c r="R22" s="318">
        <f>CHI_fec!R22</f>
        <v>743.76807707032253</v>
      </c>
      <c r="S22" s="318">
        <f>CHI_fec!S22</f>
        <v>651.34112415397306</v>
      </c>
      <c r="T22" s="318">
        <f>CHI_fec!T22</f>
        <v>597.4381143133055</v>
      </c>
      <c r="U22" s="318">
        <f>CHI_fec!U22</f>
        <v>750.39532062521505</v>
      </c>
      <c r="V22" s="318">
        <f>CHI_fec!V22</f>
        <v>761.99797442039289</v>
      </c>
      <c r="W22" s="318">
        <f>CHI_fec!W22</f>
        <v>452.61019578087502</v>
      </c>
      <c r="DA22" s="137"/>
    </row>
    <row r="23" spans="1:105" ht="12" customHeight="1" x14ac:dyDescent="0.25">
      <c r="A23" s="135" t="s">
        <v>84</v>
      </c>
      <c r="B23" s="318">
        <f>CHI_fec!B23</f>
        <v>803.52536543422184</v>
      </c>
      <c r="C23" s="318">
        <f>CHI_fec!C23</f>
        <v>665.35305245055883</v>
      </c>
      <c r="D23" s="318">
        <f>CHI_fec!D23</f>
        <v>769.51367153912281</v>
      </c>
      <c r="E23" s="318">
        <f>CHI_fec!E23</f>
        <v>733.37635425623375</v>
      </c>
      <c r="F23" s="318">
        <f>CHI_fec!F23</f>
        <v>703.61616509028363</v>
      </c>
      <c r="G23" s="318">
        <f>CHI_fec!G23</f>
        <v>671.73018056749777</v>
      </c>
      <c r="H23" s="318">
        <f>CHI_fec!H23</f>
        <v>1032.0411865864139</v>
      </c>
      <c r="I23" s="318">
        <f>CHI_fec!I23</f>
        <v>1040.544110060189</v>
      </c>
      <c r="J23" s="318">
        <f>CHI_fec!J23</f>
        <v>933.19484092863286</v>
      </c>
      <c r="K23" s="318">
        <f>CHI_fec!K23</f>
        <v>856.50137575236454</v>
      </c>
      <c r="L23" s="318">
        <f>CHI_fec!L23</f>
        <v>985.76474634565773</v>
      </c>
      <c r="M23" s="318">
        <f>CHI_fec!M23</f>
        <v>692.5575236457438</v>
      </c>
      <c r="N23" s="318">
        <f>CHI_fec!N23</f>
        <v>676.79372312983662</v>
      </c>
      <c r="O23" s="318">
        <f>CHI_fec!O23</f>
        <v>840.73757523645736</v>
      </c>
      <c r="P23" s="318">
        <f>CHI_fec!P23</f>
        <v>886.97815993121242</v>
      </c>
      <c r="Q23" s="318">
        <f>CHI_fec!Q23</f>
        <v>1047.7692175408431</v>
      </c>
      <c r="R23" s="318">
        <f>CHI_fec!R23</f>
        <v>978.40834049871012</v>
      </c>
      <c r="S23" s="318">
        <f>CHI_fec!S23</f>
        <v>1123.4670679277731</v>
      </c>
      <c r="T23" s="318">
        <f>CHI_fec!T23</f>
        <v>1078.816595012898</v>
      </c>
      <c r="U23" s="318">
        <f>CHI_fec!U23</f>
        <v>1205.447377472055</v>
      </c>
      <c r="V23" s="318">
        <f>CHI_fec!V23</f>
        <v>1196.9664660361129</v>
      </c>
      <c r="W23" s="318">
        <f>CHI_fec!W23</f>
        <v>1099.56173688736</v>
      </c>
      <c r="DA23" s="137"/>
    </row>
    <row r="24" spans="1:105" ht="12" customHeight="1" x14ac:dyDescent="0.25">
      <c r="A24" s="135" t="s">
        <v>72</v>
      </c>
      <c r="B24" s="318">
        <f>CHI_fec!B24</f>
        <v>1834.802235597592</v>
      </c>
      <c r="C24" s="318">
        <f>CHI_fec!C24</f>
        <v>1709.759243336199</v>
      </c>
      <c r="D24" s="318">
        <f>CHI_fec!D24</f>
        <v>1304.2777300085979</v>
      </c>
      <c r="E24" s="318">
        <f>CHI_fec!E24</f>
        <v>1869.496990541702</v>
      </c>
      <c r="F24" s="318">
        <f>CHI_fec!F24</f>
        <v>1910.8340498710229</v>
      </c>
      <c r="G24" s="318">
        <f>CHI_fec!G24</f>
        <v>2017.2613890800831</v>
      </c>
      <c r="H24" s="318">
        <f>CHI_fec!H24</f>
        <v>1931.0189462422261</v>
      </c>
      <c r="I24" s="318">
        <f>CHI_fec!I24</f>
        <v>1916.659528999792</v>
      </c>
      <c r="J24" s="318">
        <f>CHI_fec!J24</f>
        <v>1965.9931478037479</v>
      </c>
      <c r="K24" s="318">
        <f>CHI_fec!K24</f>
        <v>1566.229554999426</v>
      </c>
      <c r="L24" s="318">
        <f>CHI_fec!L24</f>
        <v>1655.4385413806081</v>
      </c>
      <c r="M24" s="318">
        <f>CHI_fec!M24</f>
        <v>1813.843452589342</v>
      </c>
      <c r="N24" s="318">
        <f>CHI_fec!N24</f>
        <v>2001.913242981328</v>
      </c>
      <c r="O24" s="318">
        <f>CHI_fec!O24</f>
        <v>1936.908941726889</v>
      </c>
      <c r="P24" s="318">
        <f>CHI_fec!P24</f>
        <v>2057.9105802553222</v>
      </c>
      <c r="Q24" s="318">
        <f>CHI_fec!Q24</f>
        <v>2117.2183866868618</v>
      </c>
      <c r="R24" s="318">
        <f>CHI_fec!R24</f>
        <v>2108.3404987102322</v>
      </c>
      <c r="S24" s="318">
        <f>CHI_fec!S24</f>
        <v>2179.448409286329</v>
      </c>
      <c r="T24" s="318">
        <f>CHI_fec!T24</f>
        <v>1999.37747205503</v>
      </c>
      <c r="U24" s="318">
        <f>CHI_fec!U24</f>
        <v>1871.021238177128</v>
      </c>
      <c r="V24" s="318">
        <f>CHI_fec!V24</f>
        <v>2051.7138435081679</v>
      </c>
      <c r="W24" s="318">
        <f>CHI_fec!W24</f>
        <v>1957.3299226139291</v>
      </c>
      <c r="DA24" s="137"/>
    </row>
    <row r="25" spans="1:105" ht="12" customHeight="1" x14ac:dyDescent="0.25">
      <c r="A25" s="57" t="s">
        <v>1000</v>
      </c>
      <c r="B25" s="297">
        <v>761.21855352128875</v>
      </c>
      <c r="C25" s="297">
        <v>706.66373972959832</v>
      </c>
      <c r="D25" s="297">
        <v>688.67614680924453</v>
      </c>
      <c r="E25" s="297">
        <v>755.9291447551052</v>
      </c>
      <c r="F25" s="297">
        <v>534.37595469074017</v>
      </c>
      <c r="G25" s="297">
        <v>503.52403569947779</v>
      </c>
      <c r="H25" s="297">
        <v>509.90778819342057</v>
      </c>
      <c r="I25" s="297">
        <v>525.22564047222215</v>
      </c>
      <c r="J25" s="297">
        <v>443.54727000098711</v>
      </c>
      <c r="K25" s="297">
        <v>369.3220646022038</v>
      </c>
      <c r="L25" s="297">
        <v>369.19183299884457</v>
      </c>
      <c r="M25" s="297">
        <v>479.58172543130303</v>
      </c>
      <c r="N25" s="297">
        <v>568.6046360916373</v>
      </c>
      <c r="O25" s="297">
        <v>584.04872697526139</v>
      </c>
      <c r="P25" s="297">
        <v>549.71845360991904</v>
      </c>
      <c r="Q25" s="297">
        <v>433.82620622947309</v>
      </c>
      <c r="R25" s="297">
        <v>426.47960813027458</v>
      </c>
      <c r="S25" s="297">
        <v>522.8692607214748</v>
      </c>
      <c r="T25" s="297">
        <v>437.19960671819592</v>
      </c>
      <c r="U25" s="297">
        <v>477.4013648530123</v>
      </c>
      <c r="V25" s="297">
        <v>488.30487834266859</v>
      </c>
      <c r="W25" s="297">
        <v>507.23695431318538</v>
      </c>
      <c r="DA25" s="70" t="s">
        <v>1146</v>
      </c>
    </row>
    <row r="26" spans="1:105" ht="12" customHeight="1" x14ac:dyDescent="0.25">
      <c r="A26" s="46" t="s">
        <v>30</v>
      </c>
      <c r="B26" s="232">
        <v>176.02358776618789</v>
      </c>
      <c r="C26" s="232">
        <v>179.1579526915547</v>
      </c>
      <c r="D26" s="232">
        <v>165.67337830090699</v>
      </c>
      <c r="E26" s="232">
        <v>75.159697885576762</v>
      </c>
      <c r="F26" s="232">
        <v>87.295523216946449</v>
      </c>
      <c r="G26" s="232">
        <v>87.393977253887584</v>
      </c>
      <c r="H26" s="232">
        <v>83.346728452006772</v>
      </c>
      <c r="I26" s="232">
        <v>85.551077868074117</v>
      </c>
      <c r="J26" s="232">
        <v>173.21192078703169</v>
      </c>
      <c r="K26" s="232">
        <v>129.16136078954591</v>
      </c>
      <c r="L26" s="232">
        <v>155.1839627301141</v>
      </c>
      <c r="M26" s="232">
        <v>223.52883158926829</v>
      </c>
      <c r="N26" s="232">
        <v>285.9672736888873</v>
      </c>
      <c r="O26" s="232">
        <v>283.01633411215289</v>
      </c>
      <c r="P26" s="232">
        <v>279.13322233664019</v>
      </c>
      <c r="Q26" s="232">
        <v>222.31672344779389</v>
      </c>
      <c r="R26" s="232">
        <v>228.69879961441981</v>
      </c>
      <c r="S26" s="232">
        <v>257.35516774979578</v>
      </c>
      <c r="T26" s="232">
        <v>193.88140112954989</v>
      </c>
      <c r="U26" s="232">
        <v>175.64178516683279</v>
      </c>
      <c r="V26" s="232">
        <v>161.4326863460636</v>
      </c>
      <c r="W26" s="232">
        <v>164.01271820678511</v>
      </c>
      <c r="DA26" s="73" t="s">
        <v>1147</v>
      </c>
    </row>
    <row r="27" spans="1:105" ht="12" customHeight="1" x14ac:dyDescent="0.25">
      <c r="A27" s="46" t="s">
        <v>32</v>
      </c>
      <c r="B27" s="232">
        <v>196.30816614328711</v>
      </c>
      <c r="C27" s="232">
        <v>177.95159862858441</v>
      </c>
      <c r="D27" s="232">
        <v>180.20996453616701</v>
      </c>
      <c r="E27" s="232">
        <v>187.3166484526262</v>
      </c>
      <c r="F27" s="232">
        <v>184.1882287494972</v>
      </c>
      <c r="G27" s="232">
        <v>148.56160769975699</v>
      </c>
      <c r="H27" s="232">
        <v>170.2099504161985</v>
      </c>
      <c r="I27" s="232">
        <v>183.9199395730256</v>
      </c>
      <c r="J27" s="232">
        <v>158.76192887744801</v>
      </c>
      <c r="K27" s="232">
        <v>137.16957072533921</v>
      </c>
      <c r="L27" s="232">
        <v>114.2117435575375</v>
      </c>
      <c r="M27" s="232">
        <v>111.27372130202789</v>
      </c>
      <c r="N27" s="232">
        <v>108.774971927346</v>
      </c>
      <c r="O27" s="232">
        <v>132.60627231494391</v>
      </c>
      <c r="P27" s="232">
        <v>113.3117555772325</v>
      </c>
      <c r="Q27" s="232">
        <v>71.95361945636985</v>
      </c>
      <c r="R27" s="232">
        <v>74.054948607374754</v>
      </c>
      <c r="S27" s="232">
        <v>107.79800904146541</v>
      </c>
      <c r="T27" s="232">
        <v>79.462929866061941</v>
      </c>
      <c r="U27" s="232">
        <v>117.67002089123611</v>
      </c>
      <c r="V27" s="232">
        <v>130.67783529047179</v>
      </c>
      <c r="W27" s="232">
        <v>148.15274142441609</v>
      </c>
      <c r="DA27" s="73" t="s">
        <v>1148</v>
      </c>
    </row>
    <row r="28" spans="1:105" ht="12" customHeight="1" x14ac:dyDescent="0.25">
      <c r="A28" s="46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0.32497531252433343</v>
      </c>
      <c r="L28" s="232">
        <v>0.5219509449377091</v>
      </c>
      <c r="M28" s="232">
        <v>0.73848607091166552</v>
      </c>
      <c r="N28" s="232">
        <v>0.92784258894710503</v>
      </c>
      <c r="O28" s="232">
        <v>1.214728715267517</v>
      </c>
      <c r="P28" s="232">
        <v>0.91325612341247775</v>
      </c>
      <c r="Q28" s="232">
        <v>1.3104573519060421</v>
      </c>
      <c r="R28" s="232">
        <v>1.55129165722127</v>
      </c>
      <c r="S28" s="232">
        <v>1.79054297459314</v>
      </c>
      <c r="T28" s="232">
        <v>1.371163935403469</v>
      </c>
      <c r="U28" s="232">
        <v>1.3773846192370209</v>
      </c>
      <c r="V28" s="232">
        <v>1.103412140392783</v>
      </c>
      <c r="W28" s="232">
        <v>1.3174209058694999</v>
      </c>
      <c r="DA28" s="73" t="s">
        <v>1149</v>
      </c>
    </row>
    <row r="29" spans="1:105" ht="12" customHeight="1" x14ac:dyDescent="0.25">
      <c r="A29" s="46" t="s">
        <v>160</v>
      </c>
      <c r="B29" s="232">
        <v>3.1005381847005462</v>
      </c>
      <c r="C29" s="232">
        <v>15.88831978658188</v>
      </c>
      <c r="D29" s="232">
        <v>13.752207006750369</v>
      </c>
      <c r="E29" s="232">
        <v>10.591794274572971</v>
      </c>
      <c r="F29" s="232">
        <v>11.88938701301463</v>
      </c>
      <c r="G29" s="232">
        <v>11.466517024035911</v>
      </c>
      <c r="H29" s="232">
        <v>12.121392846907559</v>
      </c>
      <c r="I29" s="232">
        <v>11.20829356649045</v>
      </c>
      <c r="J29" s="232">
        <v>14.11365415190796</v>
      </c>
      <c r="K29" s="232">
        <v>13.66581904586277</v>
      </c>
      <c r="L29" s="232">
        <v>13.31693371472462</v>
      </c>
      <c r="M29" s="232">
        <v>16.68634651308453</v>
      </c>
      <c r="N29" s="232">
        <v>19.37669555433553</v>
      </c>
      <c r="O29" s="232">
        <v>23.030072610095559</v>
      </c>
      <c r="P29" s="232">
        <v>14.13849263386345</v>
      </c>
      <c r="Q29" s="232">
        <v>9.0006214617352089</v>
      </c>
      <c r="R29" s="232">
        <v>7.3208905462034917</v>
      </c>
      <c r="S29" s="232">
        <v>9.0224592996879291</v>
      </c>
      <c r="T29" s="232">
        <v>6.6169108590333527</v>
      </c>
      <c r="U29" s="232">
        <v>6.8581534855559019</v>
      </c>
      <c r="V29" s="232">
        <v>6.4806672753746124</v>
      </c>
      <c r="W29" s="232">
        <v>1.1484331011760349</v>
      </c>
      <c r="DA29" s="73" t="s">
        <v>1150</v>
      </c>
    </row>
    <row r="30" spans="1:105" ht="12" customHeight="1" x14ac:dyDescent="0.25">
      <c r="A30" s="46" t="s">
        <v>70</v>
      </c>
      <c r="B30" s="232">
        <v>48.056282173885009</v>
      </c>
      <c r="C30" s="232">
        <v>27.45435919901642</v>
      </c>
      <c r="D30" s="232">
        <v>27.98406365320826</v>
      </c>
      <c r="E30" s="232">
        <v>18.81869605445592</v>
      </c>
      <c r="F30" s="232">
        <v>23.252958535587592</v>
      </c>
      <c r="G30" s="232">
        <v>12.266072883792649</v>
      </c>
      <c r="H30" s="232">
        <v>11.781223986606321</v>
      </c>
      <c r="I30" s="232">
        <v>11.057179634352551</v>
      </c>
      <c r="J30" s="232">
        <v>2.5710081730514451</v>
      </c>
      <c r="K30" s="232">
        <v>3.3583227666032869</v>
      </c>
      <c r="L30" s="232">
        <v>1.9977916127025761</v>
      </c>
      <c r="M30" s="232">
        <v>3.391901117598902</v>
      </c>
      <c r="N30" s="232">
        <v>3.3146062843359139</v>
      </c>
      <c r="O30" s="232">
        <v>2.5571605406510489</v>
      </c>
      <c r="P30" s="232">
        <v>2.3303466450538211</v>
      </c>
      <c r="Q30" s="232">
        <v>2.8088416510032319</v>
      </c>
      <c r="R30" s="232">
        <v>1.979181997056731</v>
      </c>
      <c r="S30" s="232">
        <v>1.8278184348301321</v>
      </c>
      <c r="T30" s="232">
        <v>1.304241551654304</v>
      </c>
      <c r="U30" s="232">
        <v>1.015095921923844</v>
      </c>
      <c r="V30" s="232">
        <v>0.73077252715935548</v>
      </c>
      <c r="W30" s="232">
        <v>0.90360790018411574</v>
      </c>
      <c r="DA30" s="73" t="s">
        <v>1151</v>
      </c>
    </row>
    <row r="31" spans="1:105" ht="12" customHeight="1" x14ac:dyDescent="0.25">
      <c r="A31" s="46" t="s">
        <v>34</v>
      </c>
      <c r="B31" s="232">
        <v>3.7693895962327688</v>
      </c>
      <c r="C31" s="232">
        <v>4.2301123364022812</v>
      </c>
      <c r="D31" s="232">
        <v>2.6221938217229002</v>
      </c>
      <c r="E31" s="232">
        <v>1.920708074521281</v>
      </c>
      <c r="F31" s="232">
        <v>0</v>
      </c>
      <c r="G31" s="232">
        <v>0.30343488640009408</v>
      </c>
      <c r="H31" s="232">
        <v>0.29764114150712151</v>
      </c>
      <c r="I31" s="232">
        <v>0</v>
      </c>
      <c r="J31" s="232">
        <v>0</v>
      </c>
      <c r="K31" s="232">
        <v>0.54844629567007697</v>
      </c>
      <c r="L31" s="232">
        <v>0</v>
      </c>
      <c r="M31" s="232">
        <v>0.37852948577424528</v>
      </c>
      <c r="N31" s="232">
        <v>0.46820030451413819</v>
      </c>
      <c r="O31" s="232">
        <v>0.46228253286161408</v>
      </c>
      <c r="P31" s="232">
        <v>0</v>
      </c>
      <c r="Q31" s="232">
        <v>0</v>
      </c>
      <c r="R31" s="232">
        <v>0</v>
      </c>
      <c r="S31" s="232">
        <v>8.632106135511261E-2</v>
      </c>
      <c r="T31" s="232">
        <v>8.770254162693529E-2</v>
      </c>
      <c r="U31" s="232">
        <v>8.1587486853135036E-2</v>
      </c>
      <c r="V31" s="232">
        <v>2.773724383585335E-2</v>
      </c>
      <c r="W31" s="232">
        <v>2.3844236493788331E-2</v>
      </c>
      <c r="DA31" s="73" t="s">
        <v>1152</v>
      </c>
    </row>
    <row r="32" spans="1:105" ht="12" customHeight="1" x14ac:dyDescent="0.25">
      <c r="A32" s="46" t="s">
        <v>162</v>
      </c>
      <c r="B32" s="232">
        <v>24.238870932037361</v>
      </c>
      <c r="C32" s="232">
        <v>24.161851887269052</v>
      </c>
      <c r="D32" s="232">
        <v>19.683537450033871</v>
      </c>
      <c r="E32" s="232">
        <v>13.834100871442191</v>
      </c>
      <c r="F32" s="232">
        <v>20.807347652176389</v>
      </c>
      <c r="G32" s="232">
        <v>22.48248740021279</v>
      </c>
      <c r="H32" s="232">
        <v>24.821851677516051</v>
      </c>
      <c r="I32" s="232">
        <v>24.285993198608431</v>
      </c>
      <c r="J32" s="232">
        <v>27.630536499020149</v>
      </c>
      <c r="K32" s="232">
        <v>26.082782306256391</v>
      </c>
      <c r="L32" s="232">
        <v>33.69608418190964</v>
      </c>
      <c r="M32" s="232">
        <v>59.105996998801217</v>
      </c>
      <c r="N32" s="232">
        <v>73.948450241685691</v>
      </c>
      <c r="O32" s="232">
        <v>78.82185051272883</v>
      </c>
      <c r="P32" s="232">
        <v>78.242812531691044</v>
      </c>
      <c r="Q32" s="232">
        <v>70.476256405019285</v>
      </c>
      <c r="R32" s="232">
        <v>55.375353586833683</v>
      </c>
      <c r="S32" s="232">
        <v>62.827421096200368</v>
      </c>
      <c r="T32" s="232">
        <v>54.36463405347579</v>
      </c>
      <c r="U32" s="232">
        <v>48.127601531860918</v>
      </c>
      <c r="V32" s="232">
        <v>55.656345703463039</v>
      </c>
      <c r="W32" s="232">
        <v>59.440247786047472</v>
      </c>
      <c r="DA32" s="73" t="s">
        <v>1153</v>
      </c>
    </row>
    <row r="33" spans="1:105" ht="12" customHeight="1" x14ac:dyDescent="0.25">
      <c r="A33" s="46" t="s">
        <v>36</v>
      </c>
      <c r="B33" s="232">
        <v>0.52607029970646224</v>
      </c>
      <c r="C33" s="232">
        <v>1.4160936714150849</v>
      </c>
      <c r="D33" s="232">
        <v>2.5958050686789069</v>
      </c>
      <c r="E33" s="232">
        <v>5.7376857477128906</v>
      </c>
      <c r="F33" s="232">
        <v>5.2990155787606747</v>
      </c>
      <c r="G33" s="232">
        <v>5.1604995486248928</v>
      </c>
      <c r="H33" s="232">
        <v>4.5083043647542338</v>
      </c>
      <c r="I33" s="232">
        <v>5.5602243308361681</v>
      </c>
      <c r="J33" s="232">
        <v>5.5997905939075618</v>
      </c>
      <c r="K33" s="232">
        <v>3.2773406777228722</v>
      </c>
      <c r="L33" s="232">
        <v>4.3074082843524399</v>
      </c>
      <c r="M33" s="232">
        <v>5.7623416933162046</v>
      </c>
      <c r="N33" s="232">
        <v>6.8877336126515436</v>
      </c>
      <c r="O33" s="232">
        <v>7.3048116718083644</v>
      </c>
      <c r="P33" s="232">
        <v>7.3338624976417837</v>
      </c>
      <c r="Q33" s="232">
        <v>6.001547605857172</v>
      </c>
      <c r="R33" s="232">
        <v>5.6991373526786182</v>
      </c>
      <c r="S33" s="232">
        <v>6.4812391846702946</v>
      </c>
      <c r="T33" s="232">
        <v>4.8490365086643239</v>
      </c>
      <c r="U33" s="232">
        <v>4.459326082262109</v>
      </c>
      <c r="V33" s="232">
        <v>1.9981836423334429</v>
      </c>
      <c r="W33" s="232">
        <v>3.8400910412722831</v>
      </c>
      <c r="DA33" s="73" t="s">
        <v>1154</v>
      </c>
    </row>
    <row r="34" spans="1:105" ht="12" customHeight="1" x14ac:dyDescent="0.25">
      <c r="A34" s="46" t="s">
        <v>73</v>
      </c>
      <c r="B34" s="232">
        <v>4.6093256871219346</v>
      </c>
      <c r="C34" s="232">
        <v>4.8280821103405671</v>
      </c>
      <c r="D34" s="232">
        <v>4.4508735652897338</v>
      </c>
      <c r="E34" s="232">
        <v>7.9554199793138647</v>
      </c>
      <c r="F34" s="232">
        <v>8.6227885036439087</v>
      </c>
      <c r="G34" s="232">
        <v>5.3033383147069726</v>
      </c>
      <c r="H34" s="232">
        <v>4.8279413546397816</v>
      </c>
      <c r="I34" s="232">
        <v>6.1113172795477642</v>
      </c>
      <c r="J34" s="232">
        <v>3.8043902263788119</v>
      </c>
      <c r="K34" s="232">
        <v>3.801990932758418</v>
      </c>
      <c r="L34" s="232">
        <v>4.9652732705027782</v>
      </c>
      <c r="M34" s="232">
        <v>6.4171326042534371</v>
      </c>
      <c r="N34" s="232">
        <v>7.1992113264916338</v>
      </c>
      <c r="O34" s="232">
        <v>11.401081033728209</v>
      </c>
      <c r="P34" s="232">
        <v>11.76147948502525</v>
      </c>
      <c r="Q34" s="232">
        <v>8.6051581540115336</v>
      </c>
      <c r="R34" s="232">
        <v>6.5795594291656672</v>
      </c>
      <c r="S34" s="232">
        <v>14.4753008644049</v>
      </c>
      <c r="T34" s="232">
        <v>6.1291893903710806</v>
      </c>
      <c r="U34" s="232">
        <v>5.1198451887792462</v>
      </c>
      <c r="V34" s="232">
        <v>4.6440601339680789</v>
      </c>
      <c r="W34" s="232">
        <v>4.4980396427381786</v>
      </c>
      <c r="DA34" s="73" t="s">
        <v>1155</v>
      </c>
    </row>
    <row r="35" spans="1:105" ht="12" customHeight="1" x14ac:dyDescent="0.25">
      <c r="A35" s="46" t="s">
        <v>79</v>
      </c>
      <c r="B35" s="232">
        <v>304.5863227381297</v>
      </c>
      <c r="C35" s="232">
        <v>271.57536941843392</v>
      </c>
      <c r="D35" s="232">
        <v>271.70412340648642</v>
      </c>
      <c r="E35" s="232">
        <v>434.59439341488309</v>
      </c>
      <c r="F35" s="232">
        <v>193.02070544111331</v>
      </c>
      <c r="G35" s="232">
        <v>210.5861006880599</v>
      </c>
      <c r="H35" s="232">
        <v>197.99275395328431</v>
      </c>
      <c r="I35" s="232">
        <v>197.53161502128711</v>
      </c>
      <c r="J35" s="232">
        <v>57.854040692241483</v>
      </c>
      <c r="K35" s="232">
        <v>51.93145574992046</v>
      </c>
      <c r="L35" s="232">
        <v>40.990684702063213</v>
      </c>
      <c r="M35" s="232">
        <v>52.29843805626647</v>
      </c>
      <c r="N35" s="232">
        <v>61.739650562442442</v>
      </c>
      <c r="O35" s="232">
        <v>43.634132931023387</v>
      </c>
      <c r="P35" s="232">
        <v>42.553225779358598</v>
      </c>
      <c r="Q35" s="232">
        <v>41.352980695776971</v>
      </c>
      <c r="R35" s="232">
        <v>45.220445339320626</v>
      </c>
      <c r="S35" s="232">
        <v>61.20498101447167</v>
      </c>
      <c r="T35" s="232">
        <v>89.132396882354854</v>
      </c>
      <c r="U35" s="232">
        <v>117.0505644784712</v>
      </c>
      <c r="V35" s="232">
        <v>125.5531780396061</v>
      </c>
      <c r="W35" s="232">
        <v>123.8998100682028</v>
      </c>
      <c r="DA35" s="73" t="s">
        <v>1156</v>
      </c>
    </row>
    <row r="36" spans="1:105" ht="12" customHeight="1" x14ac:dyDescent="0.25">
      <c r="A36" s="57" t="s">
        <v>1012</v>
      </c>
      <c r="B36" s="264">
        <v>207.16756016651459</v>
      </c>
      <c r="C36" s="264">
        <v>195.5004839945419</v>
      </c>
      <c r="D36" s="264">
        <v>187.2446572254953</v>
      </c>
      <c r="E36" s="264">
        <v>163.9922799739021</v>
      </c>
      <c r="F36" s="264">
        <v>138.89165234217799</v>
      </c>
      <c r="G36" s="264">
        <v>129.8294912267618</v>
      </c>
      <c r="H36" s="264">
        <v>131.32708252391359</v>
      </c>
      <c r="I36" s="264">
        <v>134.24585032465961</v>
      </c>
      <c r="J36" s="264">
        <v>138.26613085352861</v>
      </c>
      <c r="K36" s="264">
        <v>113.6177150158836</v>
      </c>
      <c r="L36" s="264">
        <v>119.11256408834051</v>
      </c>
      <c r="M36" s="264">
        <v>160.54330152197949</v>
      </c>
      <c r="N36" s="264">
        <v>193.6475447056022</v>
      </c>
      <c r="O36" s="264">
        <v>198.92713012717991</v>
      </c>
      <c r="P36" s="264">
        <v>188.5184625337794</v>
      </c>
      <c r="Q36" s="264">
        <v>150.24675006697251</v>
      </c>
      <c r="R36" s="264">
        <v>146.55882801106651</v>
      </c>
      <c r="S36" s="264">
        <v>175.76127168374799</v>
      </c>
      <c r="T36" s="264">
        <v>142.63180428308581</v>
      </c>
      <c r="U36" s="264">
        <v>147.52516383456819</v>
      </c>
      <c r="V36" s="264">
        <v>148.84273459723181</v>
      </c>
      <c r="W36" s="264">
        <v>153.20539641180761</v>
      </c>
      <c r="DA36" s="70" t="s">
        <v>1157</v>
      </c>
    </row>
    <row r="37" spans="1:105" ht="12" customHeight="1" x14ac:dyDescent="0.25">
      <c r="A37" s="60" t="s">
        <v>1014</v>
      </c>
      <c r="B37" s="265">
        <v>205.9628889547873</v>
      </c>
      <c r="C37" s="265">
        <v>194.08470660375551</v>
      </c>
      <c r="D37" s="265">
        <v>185.87004282989639</v>
      </c>
      <c r="E37" s="265">
        <v>161.32721427491219</v>
      </c>
      <c r="F37" s="265">
        <v>135.72224113958549</v>
      </c>
      <c r="G37" s="265">
        <v>126.6946725018352</v>
      </c>
      <c r="H37" s="265">
        <v>127.71709463679851</v>
      </c>
      <c r="I37" s="265">
        <v>130.47587142739329</v>
      </c>
      <c r="J37" s="265">
        <v>135.70732791693641</v>
      </c>
      <c r="K37" s="265">
        <v>111.93099205210559</v>
      </c>
      <c r="L37" s="265">
        <v>117.8743023124786</v>
      </c>
      <c r="M37" s="265">
        <v>158.3337356851919</v>
      </c>
      <c r="N37" s="265">
        <v>190.47728974996761</v>
      </c>
      <c r="O37" s="265">
        <v>195.7952011342814</v>
      </c>
      <c r="P37" s="265">
        <v>185.3018037270144</v>
      </c>
      <c r="Q37" s="265">
        <v>146.89926491057099</v>
      </c>
      <c r="R37" s="265">
        <v>143.3737282502135</v>
      </c>
      <c r="S37" s="265">
        <v>172.31304789332421</v>
      </c>
      <c r="T37" s="265">
        <v>140.1746662990731</v>
      </c>
      <c r="U37" s="265">
        <v>145.0907648206142</v>
      </c>
      <c r="V37" s="265">
        <v>146.13734651120441</v>
      </c>
      <c r="W37" s="265">
        <v>151.2262989015621</v>
      </c>
      <c r="DA37" s="72" t="s">
        <v>1158</v>
      </c>
    </row>
    <row r="38" spans="1:105" ht="12" customHeight="1" x14ac:dyDescent="0.25">
      <c r="A38" s="59" t="s">
        <v>30</v>
      </c>
      <c r="B38" s="233">
        <v>144.2913254458924</v>
      </c>
      <c r="C38" s="233">
        <v>141.29550979704959</v>
      </c>
      <c r="D38" s="233">
        <v>135.88330804017141</v>
      </c>
      <c r="E38" s="233">
        <v>102.71961316073249</v>
      </c>
      <c r="F38" s="233">
        <v>82.966096803854199</v>
      </c>
      <c r="G38" s="233">
        <v>83.161179368165648</v>
      </c>
      <c r="H38" s="233">
        <v>80.907072930756399</v>
      </c>
      <c r="I38" s="233">
        <v>84.802342621555667</v>
      </c>
      <c r="J38" s="233">
        <v>108.3601175651403</v>
      </c>
      <c r="K38" s="233">
        <v>84.045931218980684</v>
      </c>
      <c r="L38" s="233">
        <v>89.62971424740843</v>
      </c>
      <c r="M38" s="233">
        <v>116.98475129653519</v>
      </c>
      <c r="N38" s="233">
        <v>142.4318595841163</v>
      </c>
      <c r="O38" s="233">
        <v>143.0421111375465</v>
      </c>
      <c r="P38" s="233">
        <v>138.3850395199143</v>
      </c>
      <c r="Q38" s="233">
        <v>107.0325609175584</v>
      </c>
      <c r="R38" s="233">
        <v>111.4176643342042</v>
      </c>
      <c r="S38" s="233">
        <v>133.5375276572982</v>
      </c>
      <c r="T38" s="233">
        <v>105.77556227616481</v>
      </c>
      <c r="U38" s="233">
        <v>109.6302636278308</v>
      </c>
      <c r="V38" s="233">
        <v>104.94634166537369</v>
      </c>
      <c r="W38" s="233">
        <v>109.58599464113639</v>
      </c>
      <c r="DA38" s="71" t="s">
        <v>1159</v>
      </c>
    </row>
    <row r="39" spans="1:105" ht="12" customHeight="1" x14ac:dyDescent="0.25">
      <c r="A39" s="59" t="s">
        <v>33</v>
      </c>
      <c r="B39" s="298">
        <v>0</v>
      </c>
      <c r="C39" s="298">
        <v>0</v>
      </c>
      <c r="D39" s="298">
        <v>0</v>
      </c>
      <c r="E39" s="298">
        <v>0</v>
      </c>
      <c r="F39" s="298">
        <v>0</v>
      </c>
      <c r="G39" s="298">
        <v>0</v>
      </c>
      <c r="H39" s="298">
        <v>0</v>
      </c>
      <c r="I39" s="298">
        <v>0</v>
      </c>
      <c r="J39" s="298">
        <v>0</v>
      </c>
      <c r="K39" s="298">
        <v>0.20937605122994321</v>
      </c>
      <c r="L39" s="298">
        <v>0.29848837079859097</v>
      </c>
      <c r="M39" s="298">
        <v>0.3826754217628775</v>
      </c>
      <c r="N39" s="298">
        <v>0.45757012976685513</v>
      </c>
      <c r="O39" s="298">
        <v>0.60788896699079464</v>
      </c>
      <c r="P39" s="298">
        <v>0.44829382738494922</v>
      </c>
      <c r="Q39" s="298">
        <v>0.62468234005801138</v>
      </c>
      <c r="R39" s="298">
        <v>0.74830074059217477</v>
      </c>
      <c r="S39" s="298">
        <v>0.91991508395817245</v>
      </c>
      <c r="T39" s="298">
        <v>0.74068087011592554</v>
      </c>
      <c r="U39" s="298">
        <v>0.85123681535470308</v>
      </c>
      <c r="V39" s="298">
        <v>0.71024165805513462</v>
      </c>
      <c r="W39" s="298">
        <v>0.87155466464046982</v>
      </c>
      <c r="DA39" s="122" t="s">
        <v>1160</v>
      </c>
    </row>
    <row r="40" spans="1:105" ht="12" customHeight="1" x14ac:dyDescent="0.25">
      <c r="A40" s="59" t="s">
        <v>160</v>
      </c>
      <c r="B40" s="298">
        <v>2.469548891162169</v>
      </c>
      <c r="C40" s="298">
        <v>12.17534937489504</v>
      </c>
      <c r="D40" s="298">
        <v>10.959657294069681</v>
      </c>
      <c r="E40" s="298">
        <v>14.06530248540332</v>
      </c>
      <c r="F40" s="298">
        <v>10.979418537619789</v>
      </c>
      <c r="G40" s="298">
        <v>10.6018546486834</v>
      </c>
      <c r="H40" s="298">
        <v>11.433038049858419</v>
      </c>
      <c r="I40" s="298">
        <v>10.795258630371571</v>
      </c>
      <c r="J40" s="298">
        <v>8.579112266313814</v>
      </c>
      <c r="K40" s="298">
        <v>8.6403420901533394</v>
      </c>
      <c r="L40" s="298">
        <v>7.4734408634020753</v>
      </c>
      <c r="M40" s="298">
        <v>8.4853186538958063</v>
      </c>
      <c r="N40" s="298">
        <v>9.3773843190408392</v>
      </c>
      <c r="O40" s="298">
        <v>11.30990370552248</v>
      </c>
      <c r="P40" s="298">
        <v>6.8107025447896428</v>
      </c>
      <c r="Q40" s="298">
        <v>4.2104398823609266</v>
      </c>
      <c r="R40" s="298">
        <v>3.4654949386678102</v>
      </c>
      <c r="S40" s="298">
        <v>4.5489017810188122</v>
      </c>
      <c r="T40" s="298">
        <v>3.5076452755291698</v>
      </c>
      <c r="U40" s="298">
        <v>4.1593072829390678</v>
      </c>
      <c r="V40" s="298">
        <v>4.0936126434200704</v>
      </c>
      <c r="W40" s="298">
        <v>0.74558029120364411</v>
      </c>
      <c r="DA40" s="122" t="s">
        <v>1161</v>
      </c>
    </row>
    <row r="41" spans="1:105" ht="12" customHeight="1" x14ac:dyDescent="0.25">
      <c r="A41" s="59" t="s">
        <v>70</v>
      </c>
      <c r="B41" s="298">
        <v>39.481470845140173</v>
      </c>
      <c r="C41" s="298">
        <v>21.7008818074708</v>
      </c>
      <c r="D41" s="298">
        <v>23.00371420201374</v>
      </c>
      <c r="E41" s="298">
        <v>25.776958820647881</v>
      </c>
      <c r="F41" s="298">
        <v>22.14933563254689</v>
      </c>
      <c r="G41" s="298">
        <v>11.69818477114501</v>
      </c>
      <c r="H41" s="298">
        <v>11.462045954867939</v>
      </c>
      <c r="I41" s="298">
        <v>10.98501184359329</v>
      </c>
      <c r="J41" s="298">
        <v>1.6120145129754599</v>
      </c>
      <c r="K41" s="298">
        <v>2.1901825555787942</v>
      </c>
      <c r="L41" s="298">
        <v>1.156456123356614</v>
      </c>
      <c r="M41" s="298">
        <v>1.7791505182416749</v>
      </c>
      <c r="N41" s="298">
        <v>1.6546134841947551</v>
      </c>
      <c r="O41" s="298">
        <v>1.295341276004587</v>
      </c>
      <c r="P41" s="298">
        <v>1.157902366652672</v>
      </c>
      <c r="Q41" s="298">
        <v>1.3553293414552019</v>
      </c>
      <c r="R41" s="298">
        <v>0.96638392498211512</v>
      </c>
      <c r="S41" s="298">
        <v>0.95055508947974943</v>
      </c>
      <c r="T41" s="298">
        <v>0.7131502283594211</v>
      </c>
      <c r="U41" s="298">
        <v>0.63501429125637954</v>
      </c>
      <c r="V41" s="298">
        <v>0.47613690289390542</v>
      </c>
      <c r="W41" s="298">
        <v>0.60510584379866972</v>
      </c>
      <c r="DA41" s="122" t="s">
        <v>1162</v>
      </c>
    </row>
    <row r="42" spans="1:105" ht="12" customHeight="1" x14ac:dyDescent="0.25">
      <c r="A42" s="59" t="s">
        <v>162</v>
      </c>
      <c r="B42" s="298">
        <v>19.720543772592531</v>
      </c>
      <c r="C42" s="298">
        <v>18.912965624340039</v>
      </c>
      <c r="D42" s="298">
        <v>16.02336329364157</v>
      </c>
      <c r="E42" s="298">
        <v>18.765339808128498</v>
      </c>
      <c r="F42" s="298">
        <v>19.627390165564648</v>
      </c>
      <c r="G42" s="298">
        <v>21.23345371384114</v>
      </c>
      <c r="H42" s="298">
        <v>23.914937701315768</v>
      </c>
      <c r="I42" s="298">
        <v>23.893258331872751</v>
      </c>
      <c r="J42" s="298">
        <v>17.15608357250688</v>
      </c>
      <c r="K42" s="298">
        <v>16.845160136162889</v>
      </c>
      <c r="L42" s="298">
        <v>19.316202707512861</v>
      </c>
      <c r="M42" s="298">
        <v>30.701839794756381</v>
      </c>
      <c r="N42" s="298">
        <v>36.555862232848888</v>
      </c>
      <c r="O42" s="298">
        <v>39.539956048217</v>
      </c>
      <c r="P42" s="298">
        <v>38.49986546827288</v>
      </c>
      <c r="Q42" s="298">
        <v>33.676252429138493</v>
      </c>
      <c r="R42" s="298">
        <v>26.775884311767221</v>
      </c>
      <c r="S42" s="298">
        <v>32.356148281569261</v>
      </c>
      <c r="T42" s="298">
        <v>29.43762764890381</v>
      </c>
      <c r="U42" s="298">
        <v>29.814942803233269</v>
      </c>
      <c r="V42" s="298">
        <v>35.911013641461622</v>
      </c>
      <c r="W42" s="298">
        <v>39.418063460782939</v>
      </c>
      <c r="DA42" s="122" t="s">
        <v>1163</v>
      </c>
    </row>
    <row r="43" spans="1:105" ht="12" customHeight="1" x14ac:dyDescent="0.25">
      <c r="A43" s="60" t="s">
        <v>1021</v>
      </c>
      <c r="B43" s="265">
        <v>1.2046712117273339</v>
      </c>
      <c r="C43" s="265">
        <v>1.415777390786324</v>
      </c>
      <c r="D43" s="265">
        <v>1.374614395598899</v>
      </c>
      <c r="E43" s="265">
        <v>2.6650656989898551</v>
      </c>
      <c r="F43" s="265">
        <v>3.1694112025924048</v>
      </c>
      <c r="G43" s="265">
        <v>3.1348187249266388</v>
      </c>
      <c r="H43" s="265">
        <v>3.6099878871150382</v>
      </c>
      <c r="I43" s="265">
        <v>3.7699788972662902</v>
      </c>
      <c r="J43" s="265">
        <v>2.55880293659223</v>
      </c>
      <c r="K43" s="265">
        <v>1.686722963777961</v>
      </c>
      <c r="L43" s="265">
        <v>1.2382617758619661</v>
      </c>
      <c r="M43" s="265">
        <v>2.2095658367875539</v>
      </c>
      <c r="N43" s="265">
        <v>3.17025495563459</v>
      </c>
      <c r="O43" s="265">
        <v>3.1319289928985259</v>
      </c>
      <c r="P43" s="265">
        <v>3.2166588067649871</v>
      </c>
      <c r="Q43" s="265">
        <v>3.3474851564015409</v>
      </c>
      <c r="R43" s="265">
        <v>3.1850997608529759</v>
      </c>
      <c r="S43" s="265">
        <v>3.4482237904238189</v>
      </c>
      <c r="T43" s="265">
        <v>2.4571379840127081</v>
      </c>
      <c r="U43" s="265">
        <v>2.4343990139539922</v>
      </c>
      <c r="V43" s="265">
        <v>2.7053880860274329</v>
      </c>
      <c r="W43" s="265">
        <v>1.9790975102454531</v>
      </c>
      <c r="DA43" s="72" t="s">
        <v>1164</v>
      </c>
    </row>
    <row r="44" spans="1:105" ht="12" customHeight="1" x14ac:dyDescent="0.25">
      <c r="A44" s="57" t="s">
        <v>1023</v>
      </c>
      <c r="B44" s="264">
        <f t="shared" ref="B44:W44" si="1">B45+B46+B57</f>
        <v>38.892504413803856</v>
      </c>
      <c r="C44" s="264">
        <f t="shared" si="1"/>
        <v>37.62712709457027</v>
      </c>
      <c r="D44" s="264">
        <f t="shared" si="1"/>
        <v>35.93219141092397</v>
      </c>
      <c r="E44" s="264">
        <f t="shared" si="1"/>
        <v>37.335443492544101</v>
      </c>
      <c r="F44" s="264">
        <f t="shared" si="1"/>
        <v>32.133309606238988</v>
      </c>
      <c r="G44" s="264">
        <f t="shared" si="1"/>
        <v>30.446910604281925</v>
      </c>
      <c r="H44" s="264">
        <f t="shared" si="1"/>
        <v>31.481155921772171</v>
      </c>
      <c r="I44" s="264">
        <f t="shared" si="1"/>
        <v>32.341142802263498</v>
      </c>
      <c r="J44" s="264">
        <f t="shared" si="1"/>
        <v>30.289412977546235</v>
      </c>
      <c r="K44" s="264">
        <f t="shared" si="1"/>
        <v>24.076507633828111</v>
      </c>
      <c r="L44" s="264">
        <f t="shared" si="1"/>
        <v>24.043149752748988</v>
      </c>
      <c r="M44" s="264">
        <f t="shared" si="1"/>
        <v>33.902464942456376</v>
      </c>
      <c r="N44" s="264">
        <f t="shared" si="1"/>
        <v>41.936124833255207</v>
      </c>
      <c r="O44" s="264">
        <f t="shared" si="1"/>
        <v>42.80978551973709</v>
      </c>
      <c r="P44" s="264">
        <f t="shared" si="1"/>
        <v>41.089275711548837</v>
      </c>
      <c r="Q44" s="264">
        <f t="shared" si="1"/>
        <v>34.174258583075726</v>
      </c>
      <c r="R44" s="264">
        <f t="shared" si="1"/>
        <v>33.126216171675267</v>
      </c>
      <c r="S44" s="264">
        <f t="shared" si="1"/>
        <v>39.021559418255137</v>
      </c>
      <c r="T44" s="264">
        <f t="shared" si="1"/>
        <v>31.103957713500904</v>
      </c>
      <c r="U44" s="264">
        <f t="shared" si="1"/>
        <v>32.111692073471431</v>
      </c>
      <c r="V44" s="264">
        <f t="shared" si="1"/>
        <v>32.995543535639527</v>
      </c>
      <c r="W44" s="264">
        <f t="shared" si="1"/>
        <v>32.705256924760313</v>
      </c>
      <c r="DA44" s="70"/>
    </row>
    <row r="45" spans="1:105" ht="12" customHeight="1" x14ac:dyDescent="0.25">
      <c r="A45" s="60" t="s">
        <v>1024</v>
      </c>
      <c r="B45" s="265">
        <v>13.38260414312764</v>
      </c>
      <c r="C45" s="265">
        <v>12.09110026301078</v>
      </c>
      <c r="D45" s="265">
        <v>10.64793341876088</v>
      </c>
      <c r="E45" s="265">
        <v>7.9602926083065002</v>
      </c>
      <c r="F45" s="265">
        <v>7.0547799626043268</v>
      </c>
      <c r="G45" s="265">
        <v>7.1125631446448461</v>
      </c>
      <c r="H45" s="265">
        <v>7.3212191016813994</v>
      </c>
      <c r="I45" s="265">
        <v>7.2948219520456368</v>
      </c>
      <c r="J45" s="265">
        <v>7.4234237515301036</v>
      </c>
      <c r="K45" s="265">
        <v>7.3700955099065508</v>
      </c>
      <c r="L45" s="265">
        <v>9.210632510679206</v>
      </c>
      <c r="M45" s="265">
        <v>12.736732558976019</v>
      </c>
      <c r="N45" s="265">
        <v>14.58396634874857</v>
      </c>
      <c r="O45" s="265">
        <v>15.559937776603039</v>
      </c>
      <c r="P45" s="265">
        <v>14.64022818272972</v>
      </c>
      <c r="Q45" s="265">
        <v>11.299130892979701</v>
      </c>
      <c r="R45" s="265">
        <v>9.822693666770677</v>
      </c>
      <c r="S45" s="265">
        <v>12.170299328680549</v>
      </c>
      <c r="T45" s="265">
        <v>10.884363164330161</v>
      </c>
      <c r="U45" s="265">
        <v>11.10997067669641</v>
      </c>
      <c r="V45" s="265">
        <v>11.906062962629409</v>
      </c>
      <c r="W45" s="265">
        <v>13.81704444652785</v>
      </c>
      <c r="DA45" s="72" t="s">
        <v>1165</v>
      </c>
    </row>
    <row r="46" spans="1:105" ht="12" customHeight="1" x14ac:dyDescent="0.25">
      <c r="A46" s="60" t="s">
        <v>1026</v>
      </c>
      <c r="B46" s="265">
        <v>15.14042219644743</v>
      </c>
      <c r="C46" s="265">
        <v>14.055342346732941</v>
      </c>
      <c r="D46" s="265">
        <v>13.69757420005261</v>
      </c>
      <c r="E46" s="265">
        <v>15.03521734887881</v>
      </c>
      <c r="F46" s="265">
        <v>10.628586925819331</v>
      </c>
      <c r="G46" s="265">
        <v>10.014950964192391</v>
      </c>
      <c r="H46" s="265">
        <v>10.14192199965758</v>
      </c>
      <c r="I46" s="265">
        <v>10.446589758438609</v>
      </c>
      <c r="J46" s="265">
        <v>8.8220300212490788</v>
      </c>
      <c r="K46" s="265">
        <v>7.3457116338988664</v>
      </c>
      <c r="L46" s="265">
        <v>7.3431213640623536</v>
      </c>
      <c r="M46" s="265">
        <v>9.5387451700198067</v>
      </c>
      <c r="N46" s="265">
        <v>11.309385738775189</v>
      </c>
      <c r="O46" s="265">
        <v>11.61656434777875</v>
      </c>
      <c r="P46" s="265">
        <v>10.933744899321621</v>
      </c>
      <c r="Q46" s="265">
        <v>8.6286808063377087</v>
      </c>
      <c r="R46" s="265">
        <v>8.4825590435207765</v>
      </c>
      <c r="S46" s="265">
        <v>10.3997220302199</v>
      </c>
      <c r="T46" s="265">
        <v>8.6957767900084928</v>
      </c>
      <c r="U46" s="265">
        <v>9.4953784134646693</v>
      </c>
      <c r="V46" s="265">
        <v>9.7122462195558459</v>
      </c>
      <c r="W46" s="265">
        <v>10.088799867549429</v>
      </c>
      <c r="DA46" s="72" t="s">
        <v>1166</v>
      </c>
    </row>
    <row r="47" spans="1:105" ht="12" customHeight="1" x14ac:dyDescent="0.25">
      <c r="A47" s="64" t="s">
        <v>30</v>
      </c>
      <c r="B47" s="232">
        <v>3.501059482832177</v>
      </c>
      <c r="C47" s="232">
        <v>3.5634011166090591</v>
      </c>
      <c r="D47" s="232">
        <v>3.2951967376309268</v>
      </c>
      <c r="E47" s="232">
        <v>1.494905179177618</v>
      </c>
      <c r="F47" s="232">
        <v>1.7362833200141981</v>
      </c>
      <c r="G47" s="232">
        <v>1.7382415430230009</v>
      </c>
      <c r="H47" s="232">
        <v>1.6577429065787319</v>
      </c>
      <c r="I47" s="232">
        <v>1.7015867943470551</v>
      </c>
      <c r="J47" s="232">
        <v>3.4451362201327731</v>
      </c>
      <c r="K47" s="232">
        <v>2.5689830138470282</v>
      </c>
      <c r="L47" s="232">
        <v>3.086565222278153</v>
      </c>
      <c r="M47" s="232">
        <v>4.4459253754190984</v>
      </c>
      <c r="N47" s="232">
        <v>5.687808367240093</v>
      </c>
      <c r="O47" s="232">
        <v>5.6291150118807289</v>
      </c>
      <c r="P47" s="232">
        <v>5.5518810145677433</v>
      </c>
      <c r="Q47" s="232">
        <v>4.4218168865695011</v>
      </c>
      <c r="R47" s="232">
        <v>4.5487545803574641</v>
      </c>
      <c r="S47" s="232">
        <v>5.1187216550949293</v>
      </c>
      <c r="T47" s="232">
        <v>3.8562463507506588</v>
      </c>
      <c r="U47" s="232">
        <v>3.493465536884337</v>
      </c>
      <c r="V47" s="232">
        <v>3.210850571468268</v>
      </c>
      <c r="W47" s="232">
        <v>3.26216667703468</v>
      </c>
      <c r="DA47" s="73" t="s">
        <v>1167</v>
      </c>
    </row>
    <row r="48" spans="1:105" ht="12" customHeight="1" x14ac:dyDescent="0.25">
      <c r="A48" s="64" t="s">
        <v>32</v>
      </c>
      <c r="B48" s="232">
        <v>3.9045140219859218</v>
      </c>
      <c r="C48" s="232">
        <v>3.5394070747569799</v>
      </c>
      <c r="D48" s="232">
        <v>3.584325335296862</v>
      </c>
      <c r="E48" s="232">
        <v>3.7256752727283158</v>
      </c>
      <c r="F48" s="232">
        <v>3.6634518877438711</v>
      </c>
      <c r="G48" s="232">
        <v>2.9548484497027072</v>
      </c>
      <c r="H48" s="232">
        <v>3.3854278766808279</v>
      </c>
      <c r="I48" s="232">
        <v>3.6581156917411239</v>
      </c>
      <c r="J48" s="232">
        <v>3.1577299591656618</v>
      </c>
      <c r="K48" s="232">
        <v>2.728264049372005</v>
      </c>
      <c r="L48" s="232">
        <v>2.2716393462224538</v>
      </c>
      <c r="M48" s="232">
        <v>2.2132029127366919</v>
      </c>
      <c r="N48" s="232">
        <v>2.163503492877854</v>
      </c>
      <c r="O48" s="232">
        <v>2.6375013318552529</v>
      </c>
      <c r="P48" s="232">
        <v>2.2537388392911479</v>
      </c>
      <c r="Q48" s="232">
        <v>1.4311371840485321</v>
      </c>
      <c r="R48" s="232">
        <v>1.47293202781941</v>
      </c>
      <c r="S48" s="232">
        <v>2.1440719767987102</v>
      </c>
      <c r="T48" s="232">
        <v>1.5804952488000841</v>
      </c>
      <c r="U48" s="232">
        <v>2.3404235063856458</v>
      </c>
      <c r="V48" s="232">
        <v>2.5991452636870451</v>
      </c>
      <c r="W48" s="232">
        <v>2.9467162148774868</v>
      </c>
      <c r="DA48" s="73" t="s">
        <v>1168</v>
      </c>
    </row>
    <row r="49" spans="1:105" ht="12" customHeight="1" x14ac:dyDescent="0.25">
      <c r="A49" s="64" t="s">
        <v>33</v>
      </c>
      <c r="B49" s="232">
        <v>0</v>
      </c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0</v>
      </c>
      <c r="J49" s="232">
        <v>0</v>
      </c>
      <c r="K49" s="232">
        <v>6.4636672507263756E-3</v>
      </c>
      <c r="L49" s="232">
        <v>1.0381456988450289E-2</v>
      </c>
      <c r="M49" s="232">
        <v>1.4688279532962719E-2</v>
      </c>
      <c r="N49" s="232">
        <v>1.845452723599587E-2</v>
      </c>
      <c r="O49" s="232">
        <v>2.4160611322755991E-2</v>
      </c>
      <c r="P49" s="232">
        <v>1.8164406553142581E-2</v>
      </c>
      <c r="Q49" s="232">
        <v>2.6064626888710061E-2</v>
      </c>
      <c r="R49" s="232">
        <v>3.085475325254244E-2</v>
      </c>
      <c r="S49" s="232">
        <v>3.5613394432936409E-2</v>
      </c>
      <c r="T49" s="232">
        <v>2.7272063701703139E-2</v>
      </c>
      <c r="U49" s="232">
        <v>2.739579134753482E-2</v>
      </c>
      <c r="V49" s="232">
        <v>2.1946556064552421E-2</v>
      </c>
      <c r="W49" s="232">
        <v>2.6203130011770819E-2</v>
      </c>
      <c r="DA49" s="73" t="s">
        <v>1169</v>
      </c>
    </row>
    <row r="50" spans="1:105" ht="12" customHeight="1" x14ac:dyDescent="0.25">
      <c r="A50" s="64" t="s">
        <v>160</v>
      </c>
      <c r="B50" s="232">
        <v>6.1668829451698499E-2</v>
      </c>
      <c r="C50" s="232">
        <v>0.31601419651195051</v>
      </c>
      <c r="D50" s="232">
        <v>0.27352751618043708</v>
      </c>
      <c r="E50" s="232">
        <v>0.21066779887737519</v>
      </c>
      <c r="F50" s="232">
        <v>0.23647655223496361</v>
      </c>
      <c r="G50" s="232">
        <v>0.22806578749765119</v>
      </c>
      <c r="H50" s="232">
        <v>0.24109108279380079</v>
      </c>
      <c r="I50" s="232">
        <v>0.22292979580357139</v>
      </c>
      <c r="J50" s="232">
        <v>0.28071659788906311</v>
      </c>
      <c r="K50" s="232">
        <v>0.27180928401901883</v>
      </c>
      <c r="L50" s="232">
        <v>0.26487005324601182</v>
      </c>
      <c r="M50" s="232">
        <v>0.33188672288089832</v>
      </c>
      <c r="N50" s="232">
        <v>0.38539700603403809</v>
      </c>
      <c r="O50" s="232">
        <v>0.45806164460747761</v>
      </c>
      <c r="P50" s="232">
        <v>0.28121062828517618</v>
      </c>
      <c r="Q50" s="232">
        <v>0.1790198206949849</v>
      </c>
      <c r="R50" s="232">
        <v>0.145610446843111</v>
      </c>
      <c r="S50" s="232">
        <v>0.17945416912873269</v>
      </c>
      <c r="T50" s="232">
        <v>0.13160848954428539</v>
      </c>
      <c r="U50" s="232">
        <v>0.13640673730169389</v>
      </c>
      <c r="V50" s="232">
        <v>0.1288986431163337</v>
      </c>
      <c r="W50" s="232">
        <v>2.2842010268598011E-2</v>
      </c>
      <c r="DA50" s="73" t="s">
        <v>1170</v>
      </c>
    </row>
    <row r="51" spans="1:105" ht="12" customHeight="1" x14ac:dyDescent="0.25">
      <c r="A51" s="64" t="s">
        <v>70</v>
      </c>
      <c r="B51" s="232">
        <v>0.95582588986893535</v>
      </c>
      <c r="C51" s="232">
        <v>0.54605945622738172</v>
      </c>
      <c r="D51" s="232">
        <v>0.55659512832668068</v>
      </c>
      <c r="E51" s="232">
        <v>0.37429855346151092</v>
      </c>
      <c r="F51" s="232">
        <v>0.46249478276206551</v>
      </c>
      <c r="G51" s="232">
        <v>0.243968727895467</v>
      </c>
      <c r="H51" s="232">
        <v>0.23432522016575461</v>
      </c>
      <c r="I51" s="232">
        <v>0.2199241823411178</v>
      </c>
      <c r="J51" s="232">
        <v>5.1136626965342678E-2</v>
      </c>
      <c r="K51" s="232">
        <v>6.6796092033105117E-2</v>
      </c>
      <c r="L51" s="232">
        <v>3.973551135468046E-2</v>
      </c>
      <c r="M51" s="232">
        <v>6.7463955957837843E-2</v>
      </c>
      <c r="N51" s="232">
        <v>6.5926583538587075E-2</v>
      </c>
      <c r="O51" s="232">
        <v>5.0861201465013793E-2</v>
      </c>
      <c r="P51" s="232">
        <v>4.6349937093595701E-2</v>
      </c>
      <c r="Q51" s="232">
        <v>5.5867067719817538E-2</v>
      </c>
      <c r="R51" s="232">
        <v>3.9365371351538968E-2</v>
      </c>
      <c r="S51" s="232">
        <v>3.6354792817072323E-2</v>
      </c>
      <c r="T51" s="232">
        <v>2.5940996375942389E-2</v>
      </c>
      <c r="U51" s="232">
        <v>2.0189971404039369E-2</v>
      </c>
      <c r="V51" s="232">
        <v>1.4534859324665779E-2</v>
      </c>
      <c r="W51" s="232">
        <v>1.7972506116077251E-2</v>
      </c>
      <c r="DA51" s="73" t="s">
        <v>1171</v>
      </c>
    </row>
    <row r="52" spans="1:105" ht="12" customHeight="1" x14ac:dyDescent="0.25">
      <c r="A52" s="64" t="s">
        <v>34</v>
      </c>
      <c r="B52" s="232">
        <v>7.4972095262079777E-2</v>
      </c>
      <c r="C52" s="232">
        <v>8.4135740537674752E-2</v>
      </c>
      <c r="D52" s="232">
        <v>5.2154695071670233E-2</v>
      </c>
      <c r="E52" s="232">
        <v>3.8202341534972227E-2</v>
      </c>
      <c r="F52" s="232">
        <v>0</v>
      </c>
      <c r="G52" s="232">
        <v>6.0352342543106563E-3</v>
      </c>
      <c r="H52" s="232">
        <v>5.9199983035152634E-3</v>
      </c>
      <c r="I52" s="232">
        <v>0</v>
      </c>
      <c r="J52" s="232">
        <v>0</v>
      </c>
      <c r="K52" s="232">
        <v>1.090844203692991E-2</v>
      </c>
      <c r="L52" s="232">
        <v>0</v>
      </c>
      <c r="M52" s="232">
        <v>7.5288446424682893E-3</v>
      </c>
      <c r="N52" s="232">
        <v>9.312371920071779E-3</v>
      </c>
      <c r="O52" s="232">
        <v>9.1946691120320667E-3</v>
      </c>
      <c r="P52" s="232">
        <v>0</v>
      </c>
      <c r="Q52" s="232">
        <v>0</v>
      </c>
      <c r="R52" s="232">
        <v>0</v>
      </c>
      <c r="S52" s="232">
        <v>1.7169015485974969E-3</v>
      </c>
      <c r="T52" s="232">
        <v>1.744378801319076E-3</v>
      </c>
      <c r="U52" s="232">
        <v>1.622752087674939E-3</v>
      </c>
      <c r="V52" s="232">
        <v>5.5168595181762645E-4</v>
      </c>
      <c r="W52" s="232">
        <v>4.7425513447866662E-4</v>
      </c>
      <c r="DA52" s="73" t="s">
        <v>1172</v>
      </c>
    </row>
    <row r="53" spans="1:105" ht="12" customHeight="1" x14ac:dyDescent="0.25">
      <c r="A53" s="64" t="s">
        <v>162</v>
      </c>
      <c r="B53" s="232">
        <v>0.48210430208067628</v>
      </c>
      <c r="C53" s="232">
        <v>0.48057241501675102</v>
      </c>
      <c r="D53" s="232">
        <v>0.39150000474175578</v>
      </c>
      <c r="E53" s="232">
        <v>0.27515636203685673</v>
      </c>
      <c r="F53" s="232">
        <v>0.41385227249771611</v>
      </c>
      <c r="G53" s="232">
        <v>0.44717032932383971</v>
      </c>
      <c r="H53" s="232">
        <v>0.4936996245778969</v>
      </c>
      <c r="I53" s="232">
        <v>0.48304155066380561</v>
      </c>
      <c r="J53" s="232">
        <v>0.54956357300323755</v>
      </c>
      <c r="K53" s="232">
        <v>0.51877917892040226</v>
      </c>
      <c r="L53" s="232">
        <v>0.67020560458117917</v>
      </c>
      <c r="M53" s="232">
        <v>1.1756015992571029</v>
      </c>
      <c r="N53" s="232">
        <v>1.4708138053821029</v>
      </c>
      <c r="O53" s="232">
        <v>1.56774436138938</v>
      </c>
      <c r="P53" s="232">
        <v>1.556227459364153</v>
      </c>
      <c r="Q53" s="232">
        <v>1.4017528499024341</v>
      </c>
      <c r="R53" s="232">
        <v>1.1014001546650081</v>
      </c>
      <c r="S53" s="232">
        <v>1.24961967428433</v>
      </c>
      <c r="T53" s="232">
        <v>1.08129722839443</v>
      </c>
      <c r="U53" s="232">
        <v>0.95724441177114061</v>
      </c>
      <c r="V53" s="232">
        <v>1.106989008562437</v>
      </c>
      <c r="W53" s="232">
        <v>1.1822497530823</v>
      </c>
      <c r="DA53" s="73" t="s">
        <v>1173</v>
      </c>
    </row>
    <row r="54" spans="1:105" ht="12" customHeight="1" x14ac:dyDescent="0.25">
      <c r="A54" s="64" t="s">
        <v>36</v>
      </c>
      <c r="B54" s="232">
        <v>1.046338979222571E-2</v>
      </c>
      <c r="C54" s="232">
        <v>2.8165703470786559E-2</v>
      </c>
      <c r="D54" s="232">
        <v>5.1629830221128097E-2</v>
      </c>
      <c r="E54" s="232">
        <v>0.1141209502173318</v>
      </c>
      <c r="F54" s="232">
        <v>0.1053959243595145</v>
      </c>
      <c r="G54" s="232">
        <v>0.10264087961247011</v>
      </c>
      <c r="H54" s="232">
        <v>8.9668901469513229E-2</v>
      </c>
      <c r="I54" s="232">
        <v>0.11059129271927889</v>
      </c>
      <c r="J54" s="232">
        <v>0.11137825452527481</v>
      </c>
      <c r="K54" s="232">
        <v>6.5185381140250576E-2</v>
      </c>
      <c r="L54" s="232">
        <v>8.5673135127738831E-2</v>
      </c>
      <c r="M54" s="232">
        <v>0.1146113500169163</v>
      </c>
      <c r="N54" s="232">
        <v>0.1369950776814455</v>
      </c>
      <c r="O54" s="232">
        <v>0.1452906425692139</v>
      </c>
      <c r="P54" s="232">
        <v>0.14586845529624071</v>
      </c>
      <c r="Q54" s="232">
        <v>0.1193690881080379</v>
      </c>
      <c r="R54" s="232">
        <v>0.113354233519329</v>
      </c>
      <c r="S54" s="232">
        <v>0.12891001823081891</v>
      </c>
      <c r="T54" s="232">
        <v>9.6445967649568184E-2</v>
      </c>
      <c r="U54" s="232">
        <v>8.869473725352385E-2</v>
      </c>
      <c r="V54" s="232">
        <v>3.9743308713398769E-2</v>
      </c>
      <c r="W54" s="232">
        <v>7.6378327050368996E-2</v>
      </c>
      <c r="DA54" s="73" t="s">
        <v>1174</v>
      </c>
    </row>
    <row r="55" spans="1:105" ht="12" customHeight="1" x14ac:dyDescent="0.25">
      <c r="A55" s="64" t="s">
        <v>73</v>
      </c>
      <c r="B55" s="232">
        <v>9.1678187060905025E-2</v>
      </c>
      <c r="C55" s="232">
        <v>9.6029190580713755E-2</v>
      </c>
      <c r="D55" s="232">
        <v>8.8526619076434721E-2</v>
      </c>
      <c r="E55" s="232">
        <v>0.1582310581891202</v>
      </c>
      <c r="F55" s="232">
        <v>0.17150482979155449</v>
      </c>
      <c r="G55" s="232">
        <v>0.1054819023575127</v>
      </c>
      <c r="H55" s="232">
        <v>9.6026390989549529E-2</v>
      </c>
      <c r="I55" s="232">
        <v>0.1215523759382594</v>
      </c>
      <c r="J55" s="232">
        <v>7.5668247917715203E-2</v>
      </c>
      <c r="K55" s="232">
        <v>7.5620526644740463E-2</v>
      </c>
      <c r="L55" s="232">
        <v>9.8757884037892124E-2</v>
      </c>
      <c r="M55" s="232">
        <v>0.12763495643865441</v>
      </c>
      <c r="N55" s="232">
        <v>0.14319028150366989</v>
      </c>
      <c r="O55" s="232">
        <v>0.2267642841179473</v>
      </c>
      <c r="P55" s="232">
        <v>0.23393250760165191</v>
      </c>
      <c r="Q55" s="232">
        <v>0.17115416711305001</v>
      </c>
      <c r="R55" s="232">
        <v>0.13086558014563529</v>
      </c>
      <c r="S55" s="232">
        <v>0.28790964893574578</v>
      </c>
      <c r="T55" s="232">
        <v>0.1219078471786213</v>
      </c>
      <c r="U55" s="232">
        <v>0.10183227586872</v>
      </c>
      <c r="V55" s="232">
        <v>9.2369045405828437E-2</v>
      </c>
      <c r="W55" s="232">
        <v>8.9464739045550606E-2</v>
      </c>
      <c r="DA55" s="73" t="s">
        <v>1175</v>
      </c>
    </row>
    <row r="56" spans="1:105" ht="12" customHeight="1" x14ac:dyDescent="0.25">
      <c r="A56" s="64" t="s">
        <v>79</v>
      </c>
      <c r="B56" s="232">
        <v>6.0581359981128067</v>
      </c>
      <c r="C56" s="232">
        <v>5.4015574530216384</v>
      </c>
      <c r="D56" s="232">
        <v>5.4041183335067116</v>
      </c>
      <c r="E56" s="232">
        <v>8.6439598326557121</v>
      </c>
      <c r="F56" s="232">
        <v>3.8391273564154429</v>
      </c>
      <c r="G56" s="232">
        <v>4.1884981105254271</v>
      </c>
      <c r="H56" s="232">
        <v>3.9380199980979889</v>
      </c>
      <c r="I56" s="232">
        <v>3.9288480748844008</v>
      </c>
      <c r="J56" s="232">
        <v>1.150700541650012</v>
      </c>
      <c r="K56" s="232">
        <v>1.032901998634659</v>
      </c>
      <c r="L56" s="232">
        <v>0.81529315022579696</v>
      </c>
      <c r="M56" s="232">
        <v>1.040201173137175</v>
      </c>
      <c r="N56" s="232">
        <v>1.22798422536133</v>
      </c>
      <c r="O56" s="232">
        <v>0.86787058945894235</v>
      </c>
      <c r="P56" s="232">
        <v>0.84637165126877278</v>
      </c>
      <c r="Q56" s="232">
        <v>0.82249911529264108</v>
      </c>
      <c r="R56" s="232">
        <v>0.89942189556673735</v>
      </c>
      <c r="S56" s="232">
        <v>1.2173497989480291</v>
      </c>
      <c r="T56" s="232">
        <v>1.77281821881188</v>
      </c>
      <c r="U56" s="232">
        <v>2.3281026931603601</v>
      </c>
      <c r="V56" s="232">
        <v>2.4972172772614978</v>
      </c>
      <c r="W56" s="232">
        <v>2.4643322549281188</v>
      </c>
      <c r="DA56" s="73" t="s">
        <v>1176</v>
      </c>
    </row>
    <row r="57" spans="1:105" ht="12" customHeight="1" x14ac:dyDescent="0.25">
      <c r="A57" s="60" t="s">
        <v>1038</v>
      </c>
      <c r="B57" s="265">
        <v>10.369478074228789</v>
      </c>
      <c r="C57" s="265">
        <v>11.480684484826551</v>
      </c>
      <c r="D57" s="265">
        <v>11.586683792110479</v>
      </c>
      <c r="E57" s="265">
        <v>14.33993353535879</v>
      </c>
      <c r="F57" s="265">
        <v>14.449942717815331</v>
      </c>
      <c r="G57" s="265">
        <v>13.319396495444691</v>
      </c>
      <c r="H57" s="265">
        <v>14.018014820433191</v>
      </c>
      <c r="I57" s="265">
        <v>14.599731091779249</v>
      </c>
      <c r="J57" s="265">
        <v>14.043959204767051</v>
      </c>
      <c r="K57" s="265">
        <v>9.360700490022694</v>
      </c>
      <c r="L57" s="265">
        <v>7.4893958780074286</v>
      </c>
      <c r="M57" s="265">
        <v>11.62698721346055</v>
      </c>
      <c r="N57" s="265">
        <v>16.042772745731451</v>
      </c>
      <c r="O57" s="265">
        <v>15.633283395355299</v>
      </c>
      <c r="P57" s="265">
        <v>15.5153026294975</v>
      </c>
      <c r="Q57" s="265">
        <v>14.24644688375832</v>
      </c>
      <c r="R57" s="265">
        <v>14.82096346138381</v>
      </c>
      <c r="S57" s="265">
        <v>16.451538059354689</v>
      </c>
      <c r="T57" s="265">
        <v>11.523817759162251</v>
      </c>
      <c r="U57" s="265">
        <v>11.506342983310351</v>
      </c>
      <c r="V57" s="265">
        <v>11.37723435345427</v>
      </c>
      <c r="W57" s="265">
        <v>8.7994126106830368</v>
      </c>
      <c r="DA57" s="72" t="s">
        <v>1177</v>
      </c>
    </row>
    <row r="58" spans="1:105" ht="12" customHeight="1" x14ac:dyDescent="0.25">
      <c r="A58" s="132" t="s">
        <v>1040</v>
      </c>
      <c r="B58" s="319">
        <v>74.195156391917266</v>
      </c>
      <c r="C58" s="319">
        <v>70.357362911759154</v>
      </c>
      <c r="D58" s="319">
        <v>67.892018248458143</v>
      </c>
      <c r="E58" s="319">
        <v>68.002204801145197</v>
      </c>
      <c r="F58" s="319">
        <v>57.754804836708452</v>
      </c>
      <c r="G58" s="319">
        <v>56.676320470331071</v>
      </c>
      <c r="H58" s="319">
        <v>56.353956134116054</v>
      </c>
      <c r="I58" s="319">
        <v>57.394230772268791</v>
      </c>
      <c r="J58" s="319">
        <v>55.925525238612522</v>
      </c>
      <c r="K58" s="319">
        <v>46.959916754630513</v>
      </c>
      <c r="L58" s="319">
        <v>51.061318072582857</v>
      </c>
      <c r="M58" s="319">
        <v>56.479188494617183</v>
      </c>
      <c r="N58" s="319">
        <v>68.624295231789915</v>
      </c>
      <c r="O58" s="319">
        <v>70.296305061259602</v>
      </c>
      <c r="P58" s="319">
        <v>66.919316854274726</v>
      </c>
      <c r="Q58" s="319">
        <v>54.07538912279864</v>
      </c>
      <c r="R58" s="319">
        <v>52.888111177558088</v>
      </c>
      <c r="S58" s="319">
        <v>63.100077776452373</v>
      </c>
      <c r="T58" s="319">
        <v>56.211172335927799</v>
      </c>
      <c r="U58" s="319">
        <v>53.489578178469429</v>
      </c>
      <c r="V58" s="319">
        <v>54.359733576437947</v>
      </c>
      <c r="W58" s="319">
        <v>56.097425230072133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6">
        <v>626.36422974516631</v>
      </c>
      <c r="C61" s="226">
        <v>542.24047821810245</v>
      </c>
      <c r="D61" s="226">
        <v>514.87864992894765</v>
      </c>
      <c r="E61" s="226">
        <v>567.48469054046848</v>
      </c>
      <c r="F61" s="226">
        <v>498.51612692209699</v>
      </c>
      <c r="G61" s="226">
        <v>482.01107636979862</v>
      </c>
      <c r="H61" s="226">
        <v>528.33710914559947</v>
      </c>
      <c r="I61" s="226">
        <v>499.93774005347927</v>
      </c>
      <c r="J61" s="226">
        <v>443.12601156039722</v>
      </c>
      <c r="K61" s="226">
        <v>639.89891069728048</v>
      </c>
      <c r="L61" s="226">
        <v>647.8730808078684</v>
      </c>
      <c r="M61" s="226">
        <v>435.12420716540549</v>
      </c>
      <c r="N61" s="226">
        <v>237.4184025739024</v>
      </c>
      <c r="O61" s="226">
        <v>269.82048432600948</v>
      </c>
      <c r="P61" s="226">
        <v>259.0990619474963</v>
      </c>
      <c r="Q61" s="226">
        <v>399.35825785408048</v>
      </c>
      <c r="R61" s="226">
        <v>401.43455144418448</v>
      </c>
      <c r="S61" s="226">
        <v>392.63857565847638</v>
      </c>
      <c r="T61" s="226">
        <v>685.8659519397803</v>
      </c>
      <c r="U61" s="226">
        <v>787.49726956526604</v>
      </c>
      <c r="V61" s="226">
        <v>803.46110502891713</v>
      </c>
      <c r="W61" s="226">
        <v>813.65838690506371</v>
      </c>
      <c r="DA61" s="89" t="s">
        <v>1179</v>
      </c>
    </row>
    <row r="62" spans="1:105" ht="12" customHeight="1" x14ac:dyDescent="0.25">
      <c r="A62" s="55" t="s">
        <v>92</v>
      </c>
      <c r="B62" s="262">
        <v>2.267184840497261</v>
      </c>
      <c r="C62" s="262">
        <v>2.1249308349854692</v>
      </c>
      <c r="D62" s="262">
        <v>1.9925075882967771</v>
      </c>
      <c r="E62" s="262">
        <v>2.216249813227543</v>
      </c>
      <c r="F62" s="262">
        <v>2.4951985155020728</v>
      </c>
      <c r="G62" s="262">
        <v>2.4321752316395928</v>
      </c>
      <c r="H62" s="262">
        <v>2.7491672934181288</v>
      </c>
      <c r="I62" s="262">
        <v>2.600503349934371</v>
      </c>
      <c r="J62" s="262">
        <v>2.483483883617839</v>
      </c>
      <c r="K62" s="262">
        <v>3.3458321632098729</v>
      </c>
      <c r="L62" s="262">
        <v>3.2210250938317482</v>
      </c>
      <c r="M62" s="262">
        <v>2.421501658778431</v>
      </c>
      <c r="N62" s="262">
        <v>1.4040572951012491</v>
      </c>
      <c r="O62" s="262">
        <v>1.576300054348718</v>
      </c>
      <c r="P62" s="262">
        <v>1.555647055741521</v>
      </c>
      <c r="Q62" s="262">
        <v>2.579592432164731</v>
      </c>
      <c r="R62" s="262">
        <v>2.5560336108721078</v>
      </c>
      <c r="S62" s="262">
        <v>2.3878958943359119</v>
      </c>
      <c r="T62" s="262">
        <v>3.8690966819950319</v>
      </c>
      <c r="U62" s="262">
        <v>4.2130132643280129</v>
      </c>
      <c r="V62" s="262">
        <v>4.3844258492258223</v>
      </c>
      <c r="W62" s="262">
        <v>4.0267343077822693</v>
      </c>
      <c r="DA62" s="67" t="s">
        <v>1180</v>
      </c>
    </row>
    <row r="63" spans="1:105" ht="12" customHeight="1" x14ac:dyDescent="0.25">
      <c r="A63" s="202" t="s">
        <v>93</v>
      </c>
      <c r="B63" s="227">
        <v>4.7860257248295444</v>
      </c>
      <c r="C63" s="227">
        <v>4.4857276116460794</v>
      </c>
      <c r="D63" s="227">
        <v>4.2061822239490949</v>
      </c>
      <c r="E63" s="227">
        <v>4.67850191536622</v>
      </c>
      <c r="F63" s="227">
        <v>5.2673624445769303</v>
      </c>
      <c r="G63" s="227">
        <v>5.1343203333025311</v>
      </c>
      <c r="H63" s="227">
        <v>5.803490369701537</v>
      </c>
      <c r="I63" s="227">
        <v>5.4896608816251176</v>
      </c>
      <c r="J63" s="227">
        <v>5.2426328642827391</v>
      </c>
      <c r="K63" s="227">
        <v>7.0630495220550076</v>
      </c>
      <c r="L63" s="227">
        <v>6.7995818797108196</v>
      </c>
      <c r="M63" s="227">
        <v>5.1117884279294543</v>
      </c>
      <c r="N63" s="227">
        <v>2.9639640374515301</v>
      </c>
      <c r="O63" s="227">
        <v>3.327568390281094</v>
      </c>
      <c r="P63" s="227">
        <v>3.2839699236438382</v>
      </c>
      <c r="Q63" s="227">
        <v>5.4455179478035713</v>
      </c>
      <c r="R63" s="227">
        <v>5.395785291365895</v>
      </c>
      <c r="S63" s="227">
        <v>5.0408466810319288</v>
      </c>
      <c r="T63" s="227">
        <v>8.3191546838301988</v>
      </c>
      <c r="U63" s="227">
        <v>9.0283048565691466</v>
      </c>
      <c r="V63" s="227">
        <v>9.2729262138074144</v>
      </c>
      <c r="W63" s="227">
        <v>8.5004335067239989</v>
      </c>
      <c r="DA63" s="174" t="s">
        <v>1181</v>
      </c>
    </row>
    <row r="64" spans="1:105" ht="12" customHeight="1" x14ac:dyDescent="0.25">
      <c r="A64" s="202" t="s">
        <v>94</v>
      </c>
      <c r="B64" s="227">
        <v>28.491766780439178</v>
      </c>
      <c r="C64" s="227">
        <v>26.704057249117351</v>
      </c>
      <c r="D64" s="227">
        <v>25.03989110193401</v>
      </c>
      <c r="E64" s="227">
        <v>27.851665059572952</v>
      </c>
      <c r="F64" s="227">
        <v>31.357220154572989</v>
      </c>
      <c r="G64" s="227">
        <v>30.56520502044156</v>
      </c>
      <c r="H64" s="227">
        <v>34.548851935381101</v>
      </c>
      <c r="I64" s="227">
        <v>32.680588558377131</v>
      </c>
      <c r="J64" s="227">
        <v>31.210002092065551</v>
      </c>
      <c r="K64" s="227">
        <v>41.974092481742403</v>
      </c>
      <c r="L64" s="227">
        <v>40.478700337140523</v>
      </c>
      <c r="M64" s="227">
        <v>30.431069971881719</v>
      </c>
      <c r="N64" s="227">
        <v>17.644822020609912</v>
      </c>
      <c r="O64" s="227">
        <v>19.80940094617376</v>
      </c>
      <c r="P64" s="227">
        <v>19.549854212655578</v>
      </c>
      <c r="Q64" s="227">
        <v>32.417800548500168</v>
      </c>
      <c r="R64" s="227">
        <v>32.121736270942513</v>
      </c>
      <c r="S64" s="227">
        <v>30.008745516516779</v>
      </c>
      <c r="T64" s="227">
        <v>48.528993909095483</v>
      </c>
      <c r="U64" s="227">
        <v>52.755506224743947</v>
      </c>
      <c r="V64" s="227">
        <v>54.824237326169019</v>
      </c>
      <c r="W64" s="227">
        <v>50.60406753556191</v>
      </c>
      <c r="DA64" s="174" t="s">
        <v>1182</v>
      </c>
    </row>
    <row r="65" spans="1:105" ht="12" customHeight="1" x14ac:dyDescent="0.25">
      <c r="A65" s="202" t="s">
        <v>95</v>
      </c>
      <c r="B65" s="227">
        <v>33.719115900323679</v>
      </c>
      <c r="C65" s="227">
        <v>31.60341751814618</v>
      </c>
      <c r="D65" s="227">
        <v>29.633928871594609</v>
      </c>
      <c r="E65" s="227">
        <v>32.961575510490668</v>
      </c>
      <c r="F65" s="227">
        <v>37.110290451693587</v>
      </c>
      <c r="G65" s="227">
        <v>36.172965283044419</v>
      </c>
      <c r="H65" s="227">
        <v>40.88748695753155</v>
      </c>
      <c r="I65" s="227">
        <v>38.676455615495698</v>
      </c>
      <c r="J65" s="227">
        <v>36.936062473816207</v>
      </c>
      <c r="K65" s="227">
        <v>49.761492966563772</v>
      </c>
      <c r="L65" s="227">
        <v>47.905277292230942</v>
      </c>
      <c r="M65" s="227">
        <v>36.01422064345995</v>
      </c>
      <c r="N65" s="227">
        <v>20.882095636203239</v>
      </c>
      <c r="O65" s="227">
        <v>23.443807173046029</v>
      </c>
      <c r="P65" s="227">
        <v>23.136641722181189</v>
      </c>
      <c r="Q65" s="227">
        <v>38.365454215317882</v>
      </c>
      <c r="R65" s="227">
        <v>38.015071391892342</v>
      </c>
      <c r="S65" s="227">
        <v>35.514412843974263</v>
      </c>
      <c r="T65" s="227">
        <v>58.556323996422883</v>
      </c>
      <c r="U65" s="227">
        <v>63.607359288264689</v>
      </c>
      <c r="V65" s="227">
        <v>65.330796722714624</v>
      </c>
      <c r="W65" s="227">
        <v>59.888333054547012</v>
      </c>
      <c r="DA65" s="174" t="s">
        <v>1183</v>
      </c>
    </row>
    <row r="66" spans="1:105" ht="12" customHeight="1" x14ac:dyDescent="0.25">
      <c r="A66" s="56" t="s">
        <v>96</v>
      </c>
      <c r="B66" s="263">
        <v>14.89679203237351</v>
      </c>
      <c r="C66" s="263">
        <v>14.02645863103737</v>
      </c>
      <c r="D66" s="263">
        <v>12.899155260897579</v>
      </c>
      <c r="E66" s="263">
        <v>12.878810843962601</v>
      </c>
      <c r="F66" s="263">
        <v>13.6802098499164</v>
      </c>
      <c r="G66" s="263">
        <v>13.34644269155104</v>
      </c>
      <c r="H66" s="263">
        <v>14.890806851535441</v>
      </c>
      <c r="I66" s="263">
        <v>14.009394251887411</v>
      </c>
      <c r="J66" s="263">
        <v>13.66419134784951</v>
      </c>
      <c r="K66" s="263">
        <v>19.520095510444381</v>
      </c>
      <c r="L66" s="263">
        <v>20.280224347710849</v>
      </c>
      <c r="M66" s="263">
        <v>14.36720049427098</v>
      </c>
      <c r="N66" s="263">
        <v>7.9966899837219581</v>
      </c>
      <c r="O66" s="263">
        <v>9.1156330790860487</v>
      </c>
      <c r="P66" s="263">
        <v>8.8113460332822129</v>
      </c>
      <c r="Q66" s="263">
        <v>13.963091431882759</v>
      </c>
      <c r="R66" s="263">
        <v>13.744375113609159</v>
      </c>
      <c r="S66" s="263">
        <v>13.109663082903349</v>
      </c>
      <c r="T66" s="263">
        <v>22.461735976051141</v>
      </c>
      <c r="U66" s="263">
        <v>24.647669890227579</v>
      </c>
      <c r="V66" s="263">
        <v>25.304950974427559</v>
      </c>
      <c r="W66" s="263">
        <v>25.046927342974591</v>
      </c>
      <c r="DA66" s="68" t="s">
        <v>1184</v>
      </c>
    </row>
    <row r="67" spans="1:105" ht="12" customHeight="1" x14ac:dyDescent="0.25">
      <c r="A67" s="37" t="s">
        <v>160</v>
      </c>
      <c r="B67" s="229">
        <v>1.0492313570397249</v>
      </c>
      <c r="C67" s="229">
        <v>3.7035646722369142</v>
      </c>
      <c r="D67" s="229">
        <v>3.4055253876593401</v>
      </c>
      <c r="E67" s="229">
        <v>2.9843859408965949</v>
      </c>
      <c r="F67" s="229">
        <v>2.3586375350021198</v>
      </c>
      <c r="G67" s="229">
        <v>2.1905833883844452</v>
      </c>
      <c r="H67" s="229">
        <v>2.3302951092310451</v>
      </c>
      <c r="I67" s="229">
        <v>2.042516438200642</v>
      </c>
      <c r="J67" s="229">
        <v>2.234178411573537</v>
      </c>
      <c r="K67" s="229">
        <v>3.9001765325596431</v>
      </c>
      <c r="L67" s="229">
        <v>3.7893361262877532</v>
      </c>
      <c r="M67" s="229">
        <v>1.945504334139635</v>
      </c>
      <c r="N67" s="229">
        <v>0.94405841671342006</v>
      </c>
      <c r="O67" s="229">
        <v>1.2269463192992349</v>
      </c>
      <c r="P67" s="229">
        <v>0.75644275018760754</v>
      </c>
      <c r="Q67" s="229">
        <v>0.80384511244789891</v>
      </c>
      <c r="R67" s="229">
        <v>0.74829925708700396</v>
      </c>
      <c r="S67" s="229">
        <v>0.81513819870923465</v>
      </c>
      <c r="T67" s="229">
        <v>1.3368461471102371</v>
      </c>
      <c r="U67" s="229">
        <v>1.7160575018259461</v>
      </c>
      <c r="V67" s="229">
        <v>1.5076952255586671</v>
      </c>
      <c r="W67" s="229">
        <v>0.30373509310021568</v>
      </c>
      <c r="DA67" s="69" t="s">
        <v>1185</v>
      </c>
    </row>
    <row r="68" spans="1:105" ht="12" customHeight="1" x14ac:dyDescent="0.25">
      <c r="A68" s="37" t="s">
        <v>162</v>
      </c>
      <c r="B68" s="229">
        <v>8.584169328080975</v>
      </c>
      <c r="C68" s="229">
        <v>5.8941867358073621</v>
      </c>
      <c r="D68" s="229">
        <v>5.1011322691826173</v>
      </c>
      <c r="E68" s="229">
        <v>4.0793230482873222</v>
      </c>
      <c r="F68" s="229">
        <v>4.3198650264750986</v>
      </c>
      <c r="G68" s="229">
        <v>4.4949445758788462</v>
      </c>
      <c r="H68" s="229">
        <v>4.9939511030656636</v>
      </c>
      <c r="I68" s="229">
        <v>4.6316277215631363</v>
      </c>
      <c r="J68" s="229">
        <v>4.5774057429983834</v>
      </c>
      <c r="K68" s="229">
        <v>7.7903008224872528</v>
      </c>
      <c r="L68" s="229">
        <v>10.03436834767861</v>
      </c>
      <c r="M68" s="229">
        <v>7.2119748675919979</v>
      </c>
      <c r="N68" s="229">
        <v>3.7705086565268489</v>
      </c>
      <c r="O68" s="229">
        <v>4.3946935277862567</v>
      </c>
      <c r="P68" s="229">
        <v>4.3809583152078702</v>
      </c>
      <c r="Q68" s="229">
        <v>6.5871024482379443</v>
      </c>
      <c r="R68" s="229">
        <v>5.9235168085973591</v>
      </c>
      <c r="S68" s="229">
        <v>5.9402846974454881</v>
      </c>
      <c r="T68" s="229">
        <v>11.494612265508909</v>
      </c>
      <c r="U68" s="229">
        <v>12.6029022322207</v>
      </c>
      <c r="V68" s="229">
        <v>13.550653343803511</v>
      </c>
      <c r="W68" s="229">
        <v>16.45210962544526</v>
      </c>
      <c r="DA68" s="69" t="s">
        <v>1186</v>
      </c>
    </row>
    <row r="69" spans="1:105" ht="12" customHeight="1" x14ac:dyDescent="0.25">
      <c r="A69" s="37" t="s">
        <v>97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DA69" s="69" t="s">
        <v>1187</v>
      </c>
    </row>
    <row r="70" spans="1:105" ht="12" customHeight="1" x14ac:dyDescent="0.25">
      <c r="A70" s="37" t="s">
        <v>78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DA70" s="69" t="s">
        <v>1188</v>
      </c>
    </row>
    <row r="71" spans="1:105" ht="12" customHeight="1" x14ac:dyDescent="0.25">
      <c r="A71" s="37" t="s">
        <v>38</v>
      </c>
      <c r="B71" s="229">
        <v>5.2633913472528064</v>
      </c>
      <c r="C71" s="229">
        <v>4.4287072229930917</v>
      </c>
      <c r="D71" s="229">
        <v>4.392497604055623</v>
      </c>
      <c r="E71" s="229">
        <v>5.815101854778681</v>
      </c>
      <c r="F71" s="229">
        <v>7.0017072884391807</v>
      </c>
      <c r="G71" s="229">
        <v>6.6609147272877518</v>
      </c>
      <c r="H71" s="229">
        <v>7.5665606392387268</v>
      </c>
      <c r="I71" s="229">
        <v>7.3352500921236343</v>
      </c>
      <c r="J71" s="229">
        <v>6.8526071932775876</v>
      </c>
      <c r="K71" s="229">
        <v>7.8296181553974806</v>
      </c>
      <c r="L71" s="229">
        <v>6.4565198737444902</v>
      </c>
      <c r="M71" s="229">
        <v>5.2097212925393492</v>
      </c>
      <c r="N71" s="229">
        <v>3.282122910481688</v>
      </c>
      <c r="O71" s="229">
        <v>3.493993232000558</v>
      </c>
      <c r="P71" s="229">
        <v>3.6739449678867349</v>
      </c>
      <c r="Q71" s="229">
        <v>6.5721438711969178</v>
      </c>
      <c r="R71" s="229">
        <v>7.0725590479247993</v>
      </c>
      <c r="S71" s="229">
        <v>6.3542401867486316</v>
      </c>
      <c r="T71" s="229">
        <v>9.6302775634319904</v>
      </c>
      <c r="U71" s="229">
        <v>10.32871015618093</v>
      </c>
      <c r="V71" s="229">
        <v>10.24660240506538</v>
      </c>
      <c r="W71" s="229">
        <v>8.2910826244291158</v>
      </c>
      <c r="DA71" s="69" t="s">
        <v>1189</v>
      </c>
    </row>
    <row r="72" spans="1:105" ht="12" customHeight="1" x14ac:dyDescent="0.25">
      <c r="A72" s="57" t="s">
        <v>1053</v>
      </c>
      <c r="B72" s="264">
        <f t="shared" ref="B72:W72" si="2">B73+B84</f>
        <v>409.28158950398512</v>
      </c>
      <c r="C72" s="264">
        <f t="shared" si="2"/>
        <v>347.34629017973805</v>
      </c>
      <c r="D72" s="264">
        <f t="shared" si="2"/>
        <v>332.24503661364048</v>
      </c>
      <c r="E72" s="264">
        <f t="shared" si="2"/>
        <v>382.55571844010012</v>
      </c>
      <c r="F72" s="264">
        <f t="shared" si="2"/>
        <v>306.07619645428747</v>
      </c>
      <c r="G72" s="264">
        <f t="shared" si="2"/>
        <v>295.72621632907982</v>
      </c>
      <c r="H72" s="264">
        <f t="shared" si="2"/>
        <v>321.39478929011347</v>
      </c>
      <c r="I72" s="264">
        <f t="shared" si="2"/>
        <v>304.65496762338938</v>
      </c>
      <c r="J72" s="264">
        <f t="shared" si="2"/>
        <v>252.57779833504893</v>
      </c>
      <c r="K72" s="264">
        <f t="shared" si="2"/>
        <v>373.0706572642265</v>
      </c>
      <c r="L72" s="264">
        <f t="shared" si="2"/>
        <v>377.70653400510287</v>
      </c>
      <c r="M72" s="264">
        <f t="shared" si="2"/>
        <v>243.43912364425853</v>
      </c>
      <c r="N72" s="264">
        <f t="shared" si="2"/>
        <v>129.80820460314379</v>
      </c>
      <c r="O72" s="264">
        <f t="shared" si="2"/>
        <v>148.01719304075809</v>
      </c>
      <c r="P72" s="264">
        <f t="shared" si="2"/>
        <v>140.66452122362537</v>
      </c>
      <c r="Q72" s="264">
        <f t="shared" si="2"/>
        <v>210.86505599270384</v>
      </c>
      <c r="R72" s="264">
        <f t="shared" si="2"/>
        <v>213.66096915720703</v>
      </c>
      <c r="S72" s="264">
        <f t="shared" si="2"/>
        <v>213.64767825856768</v>
      </c>
      <c r="T72" s="264">
        <f t="shared" si="2"/>
        <v>383.4674185466618</v>
      </c>
      <c r="U72" s="264">
        <f t="shared" si="2"/>
        <v>453.895156295199</v>
      </c>
      <c r="V72" s="264">
        <f t="shared" si="2"/>
        <v>463.09307310450993</v>
      </c>
      <c r="W72" s="264">
        <f t="shared" si="2"/>
        <v>482.29742571947168</v>
      </c>
      <c r="DA72" s="70"/>
    </row>
    <row r="73" spans="1:105" ht="12" customHeight="1" x14ac:dyDescent="0.25">
      <c r="A73" s="60" t="s">
        <v>1054</v>
      </c>
      <c r="B73" s="265">
        <v>409.1557405228881</v>
      </c>
      <c r="C73" s="265">
        <v>347.22833756479997</v>
      </c>
      <c r="D73" s="265">
        <v>332.13443467005999</v>
      </c>
      <c r="E73" s="265">
        <v>382.43269680733812</v>
      </c>
      <c r="F73" s="265">
        <v>305.93769068043008</v>
      </c>
      <c r="G73" s="265">
        <v>295.59120890962117</v>
      </c>
      <c r="H73" s="265">
        <v>321.24218598377428</v>
      </c>
      <c r="I73" s="265">
        <v>304.51061649194088</v>
      </c>
      <c r="J73" s="265">
        <v>252.43994282775131</v>
      </c>
      <c r="K73" s="265">
        <v>372.88493373558413</v>
      </c>
      <c r="L73" s="265">
        <v>377.52773838204382</v>
      </c>
      <c r="M73" s="265">
        <v>243.30470870329799</v>
      </c>
      <c r="N73" s="265">
        <v>129.7302668995944</v>
      </c>
      <c r="O73" s="265">
        <v>147.92969432772881</v>
      </c>
      <c r="P73" s="265">
        <v>140.5781689362359</v>
      </c>
      <c r="Q73" s="265">
        <v>210.7218656037092</v>
      </c>
      <c r="R73" s="265">
        <v>213.51908649293009</v>
      </c>
      <c r="S73" s="265">
        <v>213.5151287372847</v>
      </c>
      <c r="T73" s="265">
        <v>383.24887642258261</v>
      </c>
      <c r="U73" s="265">
        <v>453.65775619905281</v>
      </c>
      <c r="V73" s="265">
        <v>462.84924066755889</v>
      </c>
      <c r="W73" s="265">
        <v>482.07390604841049</v>
      </c>
      <c r="DA73" s="72" t="s">
        <v>1190</v>
      </c>
    </row>
    <row r="74" spans="1:105" ht="12" customHeight="1" x14ac:dyDescent="0.25">
      <c r="A74" s="64" t="s">
        <v>30</v>
      </c>
      <c r="B74" s="232">
        <v>94.025092587235335</v>
      </c>
      <c r="C74" s="232">
        <v>87.506188758496208</v>
      </c>
      <c r="D74" s="232">
        <v>79.411420037862669</v>
      </c>
      <c r="E74" s="232">
        <v>37.685618077244378</v>
      </c>
      <c r="F74" s="232">
        <v>49.697459355723012</v>
      </c>
      <c r="G74" s="232">
        <v>50.971150808120868</v>
      </c>
      <c r="H74" s="232">
        <v>52.19187917855691</v>
      </c>
      <c r="I74" s="232">
        <v>49.31031234217177</v>
      </c>
      <c r="J74" s="232">
        <v>98.381141181814897</v>
      </c>
      <c r="K74" s="232">
        <v>130.17073967350939</v>
      </c>
      <c r="L74" s="232">
        <v>158.4130511497558</v>
      </c>
      <c r="M74" s="232">
        <v>113.20931796133991</v>
      </c>
      <c r="N74" s="232">
        <v>65.134512283999172</v>
      </c>
      <c r="O74" s="232">
        <v>71.59969602366921</v>
      </c>
      <c r="P74" s="232">
        <v>71.295841781877712</v>
      </c>
      <c r="Q74" s="232">
        <v>107.82505510371109</v>
      </c>
      <c r="R74" s="232">
        <v>114.3098089704993</v>
      </c>
      <c r="S74" s="232">
        <v>104.7996400651663</v>
      </c>
      <c r="T74" s="232">
        <v>170.21489936423481</v>
      </c>
      <c r="U74" s="232">
        <v>167.09992700380161</v>
      </c>
      <c r="V74" s="232">
        <v>152.74594700437109</v>
      </c>
      <c r="W74" s="232">
        <v>155.2837877625451</v>
      </c>
      <c r="DA74" s="73" t="s">
        <v>1191</v>
      </c>
    </row>
    <row r="75" spans="1:105" ht="12" customHeight="1" x14ac:dyDescent="0.25">
      <c r="A75" s="64" t="s">
        <v>32</v>
      </c>
      <c r="B75" s="232">
        <v>104.86034134113081</v>
      </c>
      <c r="C75" s="232">
        <v>86.916968772679596</v>
      </c>
      <c r="D75" s="232">
        <v>86.379171690443798</v>
      </c>
      <c r="E75" s="232">
        <v>93.921927198828953</v>
      </c>
      <c r="F75" s="232">
        <v>104.8586075752367</v>
      </c>
      <c r="G75" s="232">
        <v>86.646200897377796</v>
      </c>
      <c r="H75" s="232">
        <v>106.5857932531304</v>
      </c>
      <c r="I75" s="232">
        <v>106.0085961778825</v>
      </c>
      <c r="J75" s="232">
        <v>90.173815221376316</v>
      </c>
      <c r="K75" s="232">
        <v>138.24153270658601</v>
      </c>
      <c r="L75" s="232">
        <v>116.5882766220406</v>
      </c>
      <c r="M75" s="232">
        <v>56.35613985926453</v>
      </c>
      <c r="N75" s="232">
        <v>24.775578875859011</v>
      </c>
      <c r="O75" s="232">
        <v>33.547776732983209</v>
      </c>
      <c r="P75" s="232">
        <v>28.941940088801552</v>
      </c>
      <c r="Q75" s="232">
        <v>34.897972867148837</v>
      </c>
      <c r="R75" s="232">
        <v>37.014654396530588</v>
      </c>
      <c r="S75" s="232">
        <v>43.897282677728882</v>
      </c>
      <c r="T75" s="232">
        <v>69.763136286090543</v>
      </c>
      <c r="U75" s="232">
        <v>111.94746103716059</v>
      </c>
      <c r="V75" s="232">
        <v>123.6460233408676</v>
      </c>
      <c r="W75" s="232">
        <v>140.26789572978689</v>
      </c>
      <c r="DA75" s="73" t="s">
        <v>1192</v>
      </c>
    </row>
    <row r="76" spans="1:105" ht="12" customHeight="1" x14ac:dyDescent="0.25">
      <c r="A76" s="64" t="s">
        <v>33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0.32751495144007681</v>
      </c>
      <c r="L76" s="232">
        <v>0.53281176922823625</v>
      </c>
      <c r="M76" s="232">
        <v>0.37401664840032722</v>
      </c>
      <c r="N76" s="232">
        <v>0.2113338835168303</v>
      </c>
      <c r="O76" s="232">
        <v>0.30731161520137062</v>
      </c>
      <c r="P76" s="232">
        <v>0.2332626820128971</v>
      </c>
      <c r="Q76" s="232">
        <v>0.63558032877141424</v>
      </c>
      <c r="R76" s="232">
        <v>0.77537727917008237</v>
      </c>
      <c r="S76" s="232">
        <v>0.72914121328625325</v>
      </c>
      <c r="T76" s="232">
        <v>1.20379020327287</v>
      </c>
      <c r="U76" s="232">
        <v>1.310399282904394</v>
      </c>
      <c r="V76" s="232">
        <v>1.0440372153574431</v>
      </c>
      <c r="W76" s="232">
        <v>1.2473063709794441</v>
      </c>
      <c r="DA76" s="73" t="s">
        <v>1193</v>
      </c>
    </row>
    <row r="77" spans="1:105" ht="12" customHeight="1" x14ac:dyDescent="0.25">
      <c r="A77" s="64" t="s">
        <v>160</v>
      </c>
      <c r="B77" s="232">
        <v>1.6561893413623909</v>
      </c>
      <c r="C77" s="232">
        <v>7.7603382345723997</v>
      </c>
      <c r="D77" s="232">
        <v>6.5917789463867882</v>
      </c>
      <c r="E77" s="232">
        <v>5.3108025313244296</v>
      </c>
      <c r="F77" s="232">
        <v>6.7686440961619772</v>
      </c>
      <c r="G77" s="232">
        <v>6.6876641485042523</v>
      </c>
      <c r="H77" s="232">
        <v>7.5904391533005793</v>
      </c>
      <c r="I77" s="232">
        <v>6.4602863033318831</v>
      </c>
      <c r="J77" s="232">
        <v>8.016292385657346</v>
      </c>
      <c r="K77" s="232">
        <v>13.77261560709934</v>
      </c>
      <c r="L77" s="232">
        <v>13.59403423263149</v>
      </c>
      <c r="M77" s="232">
        <v>8.4510346812172727</v>
      </c>
      <c r="N77" s="232">
        <v>4.4134127598819193</v>
      </c>
      <c r="O77" s="232">
        <v>5.826328729254306</v>
      </c>
      <c r="P77" s="232">
        <v>3.6112352568426451</v>
      </c>
      <c r="Q77" s="232">
        <v>4.3653598794925683</v>
      </c>
      <c r="R77" s="232">
        <v>3.6591779285302839</v>
      </c>
      <c r="S77" s="232">
        <v>3.674107247883923</v>
      </c>
      <c r="T77" s="232">
        <v>5.8092050573736707</v>
      </c>
      <c r="U77" s="232">
        <v>6.5246259352735256</v>
      </c>
      <c r="V77" s="232">
        <v>6.1319407029831101</v>
      </c>
      <c r="W77" s="232">
        <v>1.0873122760983751</v>
      </c>
      <c r="DA77" s="73" t="s">
        <v>1194</v>
      </c>
    </row>
    <row r="78" spans="1:105" ht="12" customHeight="1" x14ac:dyDescent="0.25">
      <c r="A78" s="64" t="s">
        <v>70</v>
      </c>
      <c r="B78" s="232">
        <v>25.669834583759119</v>
      </c>
      <c r="C78" s="232">
        <v>13.4095433790137</v>
      </c>
      <c r="D78" s="232">
        <v>13.41346603734368</v>
      </c>
      <c r="E78" s="232">
        <v>9.4358307999008986</v>
      </c>
      <c r="F78" s="232">
        <v>13.23794072292519</v>
      </c>
      <c r="G78" s="232">
        <v>7.1539924194877633</v>
      </c>
      <c r="H78" s="232">
        <v>7.3774247688502923</v>
      </c>
      <c r="I78" s="232">
        <v>6.3731865802347158</v>
      </c>
      <c r="J78" s="232">
        <v>1.460284701556821</v>
      </c>
      <c r="K78" s="232">
        <v>3.3845676130916011</v>
      </c>
      <c r="L78" s="232">
        <v>2.039361924788591</v>
      </c>
      <c r="M78" s="232">
        <v>1.7178759866703199</v>
      </c>
      <c r="N78" s="232">
        <v>0.75496493343003224</v>
      </c>
      <c r="O78" s="232">
        <v>0.64693056663571102</v>
      </c>
      <c r="P78" s="232">
        <v>0.59521408563224953</v>
      </c>
      <c r="Q78" s="232">
        <v>1.3623064477564739</v>
      </c>
      <c r="R78" s="232">
        <v>0.98924837551767153</v>
      </c>
      <c r="S78" s="232">
        <v>0.7443204492435358</v>
      </c>
      <c r="T78" s="232">
        <v>1.1450368275044149</v>
      </c>
      <c r="U78" s="232">
        <v>0.96572950618906217</v>
      </c>
      <c r="V78" s="232">
        <v>0.69144944702492162</v>
      </c>
      <c r="W78" s="232">
        <v>0.85551693141162999</v>
      </c>
      <c r="DA78" s="73" t="s">
        <v>1195</v>
      </c>
    </row>
    <row r="79" spans="1:105" ht="12" customHeight="1" x14ac:dyDescent="0.25">
      <c r="A79" s="64" t="s">
        <v>34</v>
      </c>
      <c r="B79" s="232">
        <v>2.0134642764691302</v>
      </c>
      <c r="C79" s="232">
        <v>2.066115419482077</v>
      </c>
      <c r="D79" s="232">
        <v>1.2568834965103479</v>
      </c>
      <c r="E79" s="232">
        <v>0.96305697029922233</v>
      </c>
      <c r="F79" s="232">
        <v>0</v>
      </c>
      <c r="G79" s="232">
        <v>0.1769735837769785</v>
      </c>
      <c r="H79" s="232">
        <v>0.18638344641268781</v>
      </c>
      <c r="I79" s="232">
        <v>0</v>
      </c>
      <c r="J79" s="232">
        <v>0</v>
      </c>
      <c r="K79" s="232">
        <v>0.55273233064565586</v>
      </c>
      <c r="L79" s="232">
        <v>0</v>
      </c>
      <c r="M79" s="232">
        <v>0.1917115774644276</v>
      </c>
      <c r="N79" s="232">
        <v>0.10664156808000989</v>
      </c>
      <c r="O79" s="232">
        <v>0.1169518675795827</v>
      </c>
      <c r="P79" s="232">
        <v>0</v>
      </c>
      <c r="Q79" s="232">
        <v>0</v>
      </c>
      <c r="R79" s="232">
        <v>0</v>
      </c>
      <c r="S79" s="232">
        <v>3.5151484383068567E-2</v>
      </c>
      <c r="T79" s="232">
        <v>7.6996964175235452E-2</v>
      </c>
      <c r="U79" s="232">
        <v>7.7619702422364698E-2</v>
      </c>
      <c r="V79" s="232">
        <v>2.6244694757270169E-2</v>
      </c>
      <c r="W79" s="232">
        <v>2.2575220992271709E-2</v>
      </c>
      <c r="DA79" s="73" t="s">
        <v>1196</v>
      </c>
    </row>
    <row r="80" spans="1:105" ht="12" customHeight="1" x14ac:dyDescent="0.25">
      <c r="A80" s="64" t="s">
        <v>162</v>
      </c>
      <c r="B80" s="232">
        <v>12.94748114452786</v>
      </c>
      <c r="C80" s="232">
        <v>11.801382747671131</v>
      </c>
      <c r="D80" s="232">
        <v>9.4348149129707437</v>
      </c>
      <c r="E80" s="232">
        <v>6.9365185937407956</v>
      </c>
      <c r="F80" s="232">
        <v>11.84565114152031</v>
      </c>
      <c r="G80" s="232">
        <v>13.112554112153621</v>
      </c>
      <c r="H80" s="232">
        <v>15.543490522090019</v>
      </c>
      <c r="I80" s="232">
        <v>13.998069223744309</v>
      </c>
      <c r="J80" s="232">
        <v>15.69362951399653</v>
      </c>
      <c r="K80" s="232">
        <v>26.286615786594609</v>
      </c>
      <c r="L80" s="232">
        <v>34.397236757890127</v>
      </c>
      <c r="M80" s="232">
        <v>29.935062784001708</v>
      </c>
      <c r="N80" s="232">
        <v>16.843172921562719</v>
      </c>
      <c r="O80" s="232">
        <v>19.940971090728791</v>
      </c>
      <c r="P80" s="232">
        <v>19.9846766219068</v>
      </c>
      <c r="Q80" s="232">
        <v>34.181442189880798</v>
      </c>
      <c r="R80" s="232">
        <v>27.67809057527602</v>
      </c>
      <c r="S80" s="232">
        <v>25.584452702755819</v>
      </c>
      <c r="T80" s="232">
        <v>47.728511659571787</v>
      </c>
      <c r="U80" s="232">
        <v>45.787047172193247</v>
      </c>
      <c r="V80" s="232">
        <v>52.661461713236392</v>
      </c>
      <c r="W80" s="232">
        <v>56.276774890862349</v>
      </c>
      <c r="DA80" s="73" t="s">
        <v>1197</v>
      </c>
    </row>
    <row r="81" spans="1:105" ht="12" customHeight="1" x14ac:dyDescent="0.25">
      <c r="A81" s="64" t="s">
        <v>36</v>
      </c>
      <c r="B81" s="232">
        <v>0.28100670634550151</v>
      </c>
      <c r="C81" s="232">
        <v>0.69166318463071874</v>
      </c>
      <c r="D81" s="232">
        <v>1.2442347030002301</v>
      </c>
      <c r="E81" s="232">
        <v>2.8769172817158282</v>
      </c>
      <c r="F81" s="232">
        <v>3.01673673111886</v>
      </c>
      <c r="G81" s="232">
        <v>3.0097794951482011</v>
      </c>
      <c r="H81" s="232">
        <v>2.8231087299473789</v>
      </c>
      <c r="I81" s="232">
        <v>3.2048269323838809</v>
      </c>
      <c r="J81" s="232">
        <v>3.180576639902176</v>
      </c>
      <c r="K81" s="232">
        <v>3.3029526599397379</v>
      </c>
      <c r="L81" s="232">
        <v>4.3970374055900603</v>
      </c>
      <c r="M81" s="232">
        <v>2.9184189275377541</v>
      </c>
      <c r="N81" s="232">
        <v>1.5688129757471609</v>
      </c>
      <c r="O81" s="232">
        <v>1.848028654785586</v>
      </c>
      <c r="P81" s="232">
        <v>1.873205546458812</v>
      </c>
      <c r="Q81" s="232">
        <v>2.910789576570278</v>
      </c>
      <c r="R81" s="232">
        <v>2.8485820790475809</v>
      </c>
      <c r="S81" s="232">
        <v>2.6392768393524428</v>
      </c>
      <c r="T81" s="232">
        <v>4.2571296500188174</v>
      </c>
      <c r="U81" s="232">
        <v>4.2424589463399336</v>
      </c>
      <c r="V81" s="232">
        <v>1.890660805102236</v>
      </c>
      <c r="W81" s="232">
        <v>3.6357173319325371</v>
      </c>
      <c r="DA81" s="73" t="s">
        <v>1198</v>
      </c>
    </row>
    <row r="82" spans="1:105" ht="12" customHeight="1" x14ac:dyDescent="0.25">
      <c r="A82" s="64" t="s">
        <v>73</v>
      </c>
      <c r="B82" s="232">
        <v>2.4621261275053499</v>
      </c>
      <c r="C82" s="232">
        <v>2.3581820295543929</v>
      </c>
      <c r="D82" s="232">
        <v>2.1334157234766029</v>
      </c>
      <c r="E82" s="232">
        <v>3.9889053231816489</v>
      </c>
      <c r="F82" s="232">
        <v>4.9089651496544242</v>
      </c>
      <c r="G82" s="232">
        <v>3.0930879394596982</v>
      </c>
      <c r="H82" s="232">
        <v>3.0232660182650628</v>
      </c>
      <c r="I82" s="232">
        <v>3.5224683474043021</v>
      </c>
      <c r="J82" s="232">
        <v>2.1608227093808239</v>
      </c>
      <c r="K82" s="232">
        <v>3.8317029870530459</v>
      </c>
      <c r="L82" s="232">
        <v>5.0685913333751724</v>
      </c>
      <c r="M82" s="232">
        <v>3.2500469860188121</v>
      </c>
      <c r="N82" s="232">
        <v>1.639757978357429</v>
      </c>
      <c r="O82" s="232">
        <v>2.8843350646774808</v>
      </c>
      <c r="P82" s="232">
        <v>3.0041016739808191</v>
      </c>
      <c r="Q82" s="232">
        <v>4.1735576062064803</v>
      </c>
      <c r="R82" s="232">
        <v>3.2886407043937691</v>
      </c>
      <c r="S82" s="232">
        <v>5.8946021317103598</v>
      </c>
      <c r="T82" s="232">
        <v>5.3810182368614052</v>
      </c>
      <c r="U82" s="232">
        <v>4.8708555114214871</v>
      </c>
      <c r="V82" s="232">
        <v>4.3941619207620768</v>
      </c>
      <c r="W82" s="232">
        <v>4.2586492124948752</v>
      </c>
      <c r="DA82" s="73" t="s">
        <v>1199</v>
      </c>
    </row>
    <row r="83" spans="1:105" ht="12" customHeight="1" x14ac:dyDescent="0.25">
      <c r="A83" s="64" t="s">
        <v>79</v>
      </c>
      <c r="B83" s="232">
        <v>165.24020441455261</v>
      </c>
      <c r="C83" s="232">
        <v>134.7179550386997</v>
      </c>
      <c r="D83" s="232">
        <v>132.26924912206519</v>
      </c>
      <c r="E83" s="232">
        <v>221.3131200311019</v>
      </c>
      <c r="F83" s="232">
        <v>111.6036859080896</v>
      </c>
      <c r="G83" s="232">
        <v>124.739805505592</v>
      </c>
      <c r="H83" s="232">
        <v>125.9204009132209</v>
      </c>
      <c r="I83" s="232">
        <v>115.6328705847875</v>
      </c>
      <c r="J83" s="232">
        <v>33.373380474066401</v>
      </c>
      <c r="K83" s="232">
        <v>53.01395941962457</v>
      </c>
      <c r="L83" s="232">
        <v>42.497337186743643</v>
      </c>
      <c r="M83" s="232">
        <v>26.901083291383031</v>
      </c>
      <c r="N83" s="232">
        <v>14.28207871916015</v>
      </c>
      <c r="O83" s="232">
        <v>11.21136398221349</v>
      </c>
      <c r="P83" s="232">
        <v>11.03869119872247</v>
      </c>
      <c r="Q83" s="232">
        <v>20.36980160417119</v>
      </c>
      <c r="R83" s="232">
        <v>22.95550618396485</v>
      </c>
      <c r="S83" s="232">
        <v>25.517153925774078</v>
      </c>
      <c r="T83" s="232">
        <v>77.669152173479134</v>
      </c>
      <c r="U83" s="232">
        <v>110.8316321013466</v>
      </c>
      <c r="V83" s="232">
        <v>119.61731382309669</v>
      </c>
      <c r="W83" s="232">
        <v>119.13837032130689</v>
      </c>
      <c r="DA83" s="73" t="s">
        <v>1200</v>
      </c>
    </row>
    <row r="84" spans="1:105" ht="12" customHeight="1" x14ac:dyDescent="0.25">
      <c r="A84" s="60" t="s">
        <v>1066</v>
      </c>
      <c r="B84" s="265">
        <v>0.1258489810970348</v>
      </c>
      <c r="C84" s="265">
        <v>0.1179526149380654</v>
      </c>
      <c r="D84" s="265">
        <v>0.11060194358050721</v>
      </c>
      <c r="E84" s="265">
        <v>0.123021632761979</v>
      </c>
      <c r="F84" s="265">
        <v>0.13850577385736931</v>
      </c>
      <c r="G84" s="265">
        <v>0.13500741945864159</v>
      </c>
      <c r="H84" s="265">
        <v>0.15260330633918701</v>
      </c>
      <c r="I84" s="265">
        <v>0.14435113144849979</v>
      </c>
      <c r="J84" s="265">
        <v>0.13785550729761489</v>
      </c>
      <c r="K84" s="265">
        <v>0.18572352864237451</v>
      </c>
      <c r="L84" s="265">
        <v>0.17879562305903479</v>
      </c>
      <c r="M84" s="265">
        <v>0.13441494096052869</v>
      </c>
      <c r="N84" s="265">
        <v>7.793770354939189E-2</v>
      </c>
      <c r="O84" s="265">
        <v>8.7498713029272437E-2</v>
      </c>
      <c r="P84" s="265">
        <v>8.6352287389471413E-2</v>
      </c>
      <c r="Q84" s="265">
        <v>0.14319038899463979</v>
      </c>
      <c r="R84" s="265">
        <v>0.14188266427693499</v>
      </c>
      <c r="S84" s="265">
        <v>0.1325495212829913</v>
      </c>
      <c r="T84" s="265">
        <v>0.21854212407920201</v>
      </c>
      <c r="U84" s="265">
        <v>0.23740009614618279</v>
      </c>
      <c r="V84" s="265">
        <v>0.24383243695105919</v>
      </c>
      <c r="W84" s="265">
        <v>0.22351967106119339</v>
      </c>
      <c r="DA84" s="72" t="s">
        <v>1201</v>
      </c>
    </row>
    <row r="85" spans="1:105" ht="12" customHeight="1" x14ac:dyDescent="0.25">
      <c r="A85" s="57" t="s">
        <v>1012</v>
      </c>
      <c r="B85" s="264">
        <v>101.46669045849811</v>
      </c>
      <c r="C85" s="264">
        <v>87.554678521382087</v>
      </c>
      <c r="D85" s="264">
        <v>82.294064247895818</v>
      </c>
      <c r="E85" s="264">
        <v>75.395055183338201</v>
      </c>
      <c r="F85" s="264">
        <v>72.501535119687077</v>
      </c>
      <c r="G85" s="264">
        <v>69.429675061085163</v>
      </c>
      <c r="H85" s="264">
        <v>75.404543608706604</v>
      </c>
      <c r="I85" s="264">
        <v>70.948297869592878</v>
      </c>
      <c r="J85" s="264">
        <v>72.007665454065062</v>
      </c>
      <c r="K85" s="264">
        <v>104.99186599481931</v>
      </c>
      <c r="L85" s="264">
        <v>111.4886194314754</v>
      </c>
      <c r="M85" s="264">
        <v>74.553778419951456</v>
      </c>
      <c r="N85" s="264">
        <v>40.442283403972247</v>
      </c>
      <c r="O85" s="264">
        <v>46.144775479124753</v>
      </c>
      <c r="P85" s="264">
        <v>44.150477392312453</v>
      </c>
      <c r="Q85" s="264">
        <v>66.816155775881128</v>
      </c>
      <c r="R85" s="264">
        <v>67.167694263704277</v>
      </c>
      <c r="S85" s="264">
        <v>65.626452186339108</v>
      </c>
      <c r="T85" s="264">
        <v>114.8171180170378</v>
      </c>
      <c r="U85" s="264">
        <v>128.68957484658381</v>
      </c>
      <c r="V85" s="264">
        <v>129.13224602394959</v>
      </c>
      <c r="W85" s="264">
        <v>132.99995542739401</v>
      </c>
      <c r="DA85" s="70" t="s">
        <v>1202</v>
      </c>
    </row>
    <row r="86" spans="1:105" ht="12" customHeight="1" x14ac:dyDescent="0.25">
      <c r="A86" s="60" t="s">
        <v>1014</v>
      </c>
      <c r="B86" s="265">
        <v>100.87666564550931</v>
      </c>
      <c r="C86" s="265">
        <v>86.920624161129979</v>
      </c>
      <c r="D86" s="265">
        <v>81.689920946486339</v>
      </c>
      <c r="E86" s="265">
        <v>74.169797656126931</v>
      </c>
      <c r="F86" s="265">
        <v>70.847100358932906</v>
      </c>
      <c r="G86" s="265">
        <v>67.753249748234538</v>
      </c>
      <c r="H86" s="265">
        <v>73.331783871496256</v>
      </c>
      <c r="I86" s="265">
        <v>68.955881827544118</v>
      </c>
      <c r="J86" s="265">
        <v>70.675065599830333</v>
      </c>
      <c r="K86" s="265">
        <v>103.4331989211275</v>
      </c>
      <c r="L86" s="265">
        <v>110.3296141078789</v>
      </c>
      <c r="M86" s="265">
        <v>73.527690876974148</v>
      </c>
      <c r="N86" s="265">
        <v>39.780192131017877</v>
      </c>
      <c r="O86" s="265">
        <v>45.41826743519195</v>
      </c>
      <c r="P86" s="265">
        <v>43.397145225170398</v>
      </c>
      <c r="Q86" s="265">
        <v>65.327497355197309</v>
      </c>
      <c r="R86" s="265">
        <v>65.707967750878893</v>
      </c>
      <c r="S86" s="265">
        <v>64.338940486280265</v>
      </c>
      <c r="T86" s="265">
        <v>112.83914751240479</v>
      </c>
      <c r="U86" s="265">
        <v>126.5659929032077</v>
      </c>
      <c r="V86" s="265">
        <v>126.78511876335131</v>
      </c>
      <c r="W86" s="265">
        <v>131.28187051123609</v>
      </c>
      <c r="DA86" s="72" t="s">
        <v>1203</v>
      </c>
    </row>
    <row r="87" spans="1:105" ht="12" customHeight="1" x14ac:dyDescent="0.25">
      <c r="A87" s="59" t="s">
        <v>30</v>
      </c>
      <c r="B87" s="233">
        <v>70.671118794356659</v>
      </c>
      <c r="C87" s="233">
        <v>63.279039949286577</v>
      </c>
      <c r="D87" s="233">
        <v>59.720741022841253</v>
      </c>
      <c r="E87" s="233">
        <v>47.225094400157502</v>
      </c>
      <c r="F87" s="233">
        <v>43.308357843917278</v>
      </c>
      <c r="G87" s="233">
        <v>44.472589445364733</v>
      </c>
      <c r="H87" s="233">
        <v>46.454705242912318</v>
      </c>
      <c r="I87" s="233">
        <v>44.817637564237018</v>
      </c>
      <c r="J87" s="233">
        <v>56.432902591738703</v>
      </c>
      <c r="K87" s="233">
        <v>77.66516996684382</v>
      </c>
      <c r="L87" s="233">
        <v>83.892855283260189</v>
      </c>
      <c r="M87" s="233">
        <v>54.325874352851521</v>
      </c>
      <c r="N87" s="233">
        <v>29.746153713504679</v>
      </c>
      <c r="O87" s="233">
        <v>33.181226202188263</v>
      </c>
      <c r="P87" s="233">
        <v>32.409375064065522</v>
      </c>
      <c r="Q87" s="233">
        <v>47.598395706870733</v>
      </c>
      <c r="R87" s="233">
        <v>51.062550889194974</v>
      </c>
      <c r="S87" s="233">
        <v>49.860780420684407</v>
      </c>
      <c r="T87" s="233">
        <v>85.148226780309756</v>
      </c>
      <c r="U87" s="233">
        <v>95.632986602917299</v>
      </c>
      <c r="V87" s="233">
        <v>91.048829813010883</v>
      </c>
      <c r="W87" s="233">
        <v>95.13328344884907</v>
      </c>
      <c r="DA87" s="71" t="s">
        <v>1204</v>
      </c>
    </row>
    <row r="88" spans="1:105" ht="12" customHeight="1" x14ac:dyDescent="0.25">
      <c r="A88" s="59" t="s">
        <v>33</v>
      </c>
      <c r="B88" s="298">
        <v>0</v>
      </c>
      <c r="C88" s="298">
        <v>0</v>
      </c>
      <c r="D88" s="298">
        <v>0</v>
      </c>
      <c r="E88" s="298">
        <v>0</v>
      </c>
      <c r="F88" s="298">
        <v>0</v>
      </c>
      <c r="G88" s="298">
        <v>0</v>
      </c>
      <c r="H88" s="298">
        <v>0</v>
      </c>
      <c r="I88" s="298">
        <v>0</v>
      </c>
      <c r="J88" s="298">
        <v>0</v>
      </c>
      <c r="K88" s="298">
        <v>0.193480235984199</v>
      </c>
      <c r="L88" s="298">
        <v>0.27938325928408669</v>
      </c>
      <c r="M88" s="298">
        <v>0.17770843336596689</v>
      </c>
      <c r="N88" s="298">
        <v>9.5561143795324113E-2</v>
      </c>
      <c r="O88" s="298">
        <v>0.1410109313902711</v>
      </c>
      <c r="P88" s="298">
        <v>0.1049891147267656</v>
      </c>
      <c r="Q88" s="298">
        <v>0.27780216560526572</v>
      </c>
      <c r="R88" s="298">
        <v>0.34294512342581979</v>
      </c>
      <c r="S88" s="298">
        <v>0.34348160259957511</v>
      </c>
      <c r="T88" s="298">
        <v>0.59624039185731215</v>
      </c>
      <c r="U88" s="298">
        <v>0.74255334489645852</v>
      </c>
      <c r="V88" s="298">
        <v>0.61618795685670802</v>
      </c>
      <c r="W88" s="298">
        <v>0.75660997761555338</v>
      </c>
      <c r="DA88" s="122" t="s">
        <v>1205</v>
      </c>
    </row>
    <row r="89" spans="1:105" ht="12" customHeight="1" x14ac:dyDescent="0.25">
      <c r="A89" s="59" t="s">
        <v>160</v>
      </c>
      <c r="B89" s="298">
        <v>1.2095375970556079</v>
      </c>
      <c r="C89" s="298">
        <v>5.4527169376941664</v>
      </c>
      <c r="D89" s="298">
        <v>4.8167715696524844</v>
      </c>
      <c r="E89" s="298">
        <v>6.4664888934167433</v>
      </c>
      <c r="F89" s="298">
        <v>5.7312637964582116</v>
      </c>
      <c r="G89" s="298">
        <v>5.6696157117129182</v>
      </c>
      <c r="H89" s="298">
        <v>6.5645486037015237</v>
      </c>
      <c r="I89" s="298">
        <v>5.705243201444465</v>
      </c>
      <c r="J89" s="298">
        <v>4.4679188037742472</v>
      </c>
      <c r="K89" s="298">
        <v>7.9843679196677764</v>
      </c>
      <c r="L89" s="298">
        <v>6.9950941837296083</v>
      </c>
      <c r="M89" s="298">
        <v>3.9404482201869979</v>
      </c>
      <c r="N89" s="298">
        <v>1.9584179845665941</v>
      </c>
      <c r="O89" s="298">
        <v>2.6235384125241978</v>
      </c>
      <c r="P89" s="298">
        <v>1.5950467911100239</v>
      </c>
      <c r="Q89" s="298">
        <v>1.8724225777889349</v>
      </c>
      <c r="R89" s="298">
        <v>1.5882312083942021</v>
      </c>
      <c r="S89" s="298">
        <v>1.6984872854671531</v>
      </c>
      <c r="T89" s="298">
        <v>2.8236179412202609</v>
      </c>
      <c r="U89" s="298">
        <v>3.6282588812980929</v>
      </c>
      <c r="V89" s="298">
        <v>3.5515162794294848</v>
      </c>
      <c r="W89" s="298">
        <v>0.64724969106888164</v>
      </c>
      <c r="DA89" s="122" t="s">
        <v>1206</v>
      </c>
    </row>
    <row r="90" spans="1:105" ht="12" customHeight="1" x14ac:dyDescent="0.25">
      <c r="A90" s="59" t="s">
        <v>70</v>
      </c>
      <c r="B90" s="298">
        <v>19.337265824196209</v>
      </c>
      <c r="C90" s="298">
        <v>9.7187162479692955</v>
      </c>
      <c r="D90" s="298">
        <v>10.11013698618361</v>
      </c>
      <c r="E90" s="298">
        <v>11.850894646081301</v>
      </c>
      <c r="F90" s="298">
        <v>11.561967966833491</v>
      </c>
      <c r="G90" s="298">
        <v>6.2559065724638154</v>
      </c>
      <c r="H90" s="298">
        <v>6.5812041769180283</v>
      </c>
      <c r="I90" s="298">
        <v>5.8055268784505616</v>
      </c>
      <c r="J90" s="298">
        <v>0.8395215881205238</v>
      </c>
      <c r="K90" s="298">
        <v>2.0239040483024389</v>
      </c>
      <c r="L90" s="298">
        <v>1.0824357414594989</v>
      </c>
      <c r="M90" s="298">
        <v>0.82620945411772295</v>
      </c>
      <c r="N90" s="298">
        <v>0.34555742781851179</v>
      </c>
      <c r="O90" s="298">
        <v>0.30047803088427361</v>
      </c>
      <c r="P90" s="298">
        <v>0.27117737740007131</v>
      </c>
      <c r="Q90" s="298">
        <v>0.60272782183925422</v>
      </c>
      <c r="R90" s="298">
        <v>0.44289232450505112</v>
      </c>
      <c r="S90" s="298">
        <v>0.35492209138352648</v>
      </c>
      <c r="T90" s="298">
        <v>0.57407851176661584</v>
      </c>
      <c r="U90" s="298">
        <v>0.55393749133488224</v>
      </c>
      <c r="V90" s="298">
        <v>0.41308450729526353</v>
      </c>
      <c r="W90" s="298">
        <v>0.52530166781955523</v>
      </c>
      <c r="DA90" s="122" t="s">
        <v>1207</v>
      </c>
    </row>
    <row r="91" spans="1:105" ht="12" customHeight="1" x14ac:dyDescent="0.25">
      <c r="A91" s="59" t="s">
        <v>162</v>
      </c>
      <c r="B91" s="298">
        <v>9.658743429900845</v>
      </c>
      <c r="C91" s="298">
        <v>8.4701510261799342</v>
      </c>
      <c r="D91" s="298">
        <v>7.0422713678089952</v>
      </c>
      <c r="E91" s="298">
        <v>8.6273197164713853</v>
      </c>
      <c r="F91" s="298">
        <v>10.245510751723931</v>
      </c>
      <c r="G91" s="298">
        <v>11.35513801869307</v>
      </c>
      <c r="H91" s="298">
        <v>13.73132584796439</v>
      </c>
      <c r="I91" s="298">
        <v>12.627474183412071</v>
      </c>
      <c r="J91" s="298">
        <v>8.9347226161968614</v>
      </c>
      <c r="K91" s="298">
        <v>15.566276750329269</v>
      </c>
      <c r="L91" s="298">
        <v>18.079845640145521</v>
      </c>
      <c r="M91" s="298">
        <v>14.257450416451929</v>
      </c>
      <c r="N91" s="298">
        <v>7.6345018613327671</v>
      </c>
      <c r="O91" s="298">
        <v>9.1720138582049575</v>
      </c>
      <c r="P91" s="298">
        <v>9.0165568778680178</v>
      </c>
      <c r="Q91" s="298">
        <v>14.97614908309313</v>
      </c>
      <c r="R91" s="298">
        <v>12.27134820535885</v>
      </c>
      <c r="S91" s="298">
        <v>12.0812690861456</v>
      </c>
      <c r="T91" s="298">
        <v>23.69698388725088</v>
      </c>
      <c r="U91" s="298">
        <v>26.008256582760989</v>
      </c>
      <c r="V91" s="298">
        <v>31.155500206759001</v>
      </c>
      <c r="W91" s="298">
        <v>34.219425725883028</v>
      </c>
      <c r="DA91" s="122" t="s">
        <v>1208</v>
      </c>
    </row>
    <row r="92" spans="1:105" ht="12" customHeight="1" x14ac:dyDescent="0.25">
      <c r="A92" s="60" t="s">
        <v>1021</v>
      </c>
      <c r="B92" s="265">
        <v>0.59002481298883658</v>
      </c>
      <c r="C92" s="265">
        <v>0.63405436025211337</v>
      </c>
      <c r="D92" s="265">
        <v>0.6041433014094858</v>
      </c>
      <c r="E92" s="265">
        <v>1.225257527211272</v>
      </c>
      <c r="F92" s="265">
        <v>1.654434760754173</v>
      </c>
      <c r="G92" s="265">
        <v>1.676425312850627</v>
      </c>
      <c r="H92" s="265">
        <v>2.0727597372103461</v>
      </c>
      <c r="I92" s="265">
        <v>1.9924160420487571</v>
      </c>
      <c r="J92" s="265">
        <v>1.332599854234731</v>
      </c>
      <c r="K92" s="265">
        <v>1.5586670736918351</v>
      </c>
      <c r="L92" s="265">
        <v>1.1590053235965141</v>
      </c>
      <c r="M92" s="265">
        <v>1.026087542977314</v>
      </c>
      <c r="N92" s="265">
        <v>0.66209127295437575</v>
      </c>
      <c r="O92" s="265">
        <v>0.7265080439328041</v>
      </c>
      <c r="P92" s="265">
        <v>0.75333216714205553</v>
      </c>
      <c r="Q92" s="265">
        <v>1.488658420683816</v>
      </c>
      <c r="R92" s="265">
        <v>1.4597265128253909</v>
      </c>
      <c r="S92" s="265">
        <v>1.2875117000588381</v>
      </c>
      <c r="T92" s="265">
        <v>1.977970504633022</v>
      </c>
      <c r="U92" s="265">
        <v>2.1235819433760472</v>
      </c>
      <c r="V92" s="265">
        <v>2.347127260598274</v>
      </c>
      <c r="W92" s="265">
        <v>1.718084916157856</v>
      </c>
      <c r="DA92" s="72" t="s">
        <v>1209</v>
      </c>
    </row>
    <row r="93" spans="1:105" ht="12" customHeight="1" x14ac:dyDescent="0.25">
      <c r="A93" s="57" t="s">
        <v>1023</v>
      </c>
      <c r="B93" s="264">
        <f t="shared" ref="B93:W93" si="3">B94+B95+B106</f>
        <v>22.610125767740882</v>
      </c>
      <c r="C93" s="264">
        <f t="shared" si="3"/>
        <v>20.104952637448406</v>
      </c>
      <c r="D93" s="264">
        <f t="shared" si="3"/>
        <v>18.794540076454084</v>
      </c>
      <c r="E93" s="264">
        <f t="shared" si="3"/>
        <v>20.300887197476044</v>
      </c>
      <c r="F93" s="264">
        <f t="shared" si="3"/>
        <v>20.293628410103018</v>
      </c>
      <c r="G93" s="264">
        <f t="shared" si="3"/>
        <v>19.715462815694771</v>
      </c>
      <c r="H93" s="264">
        <f t="shared" si="3"/>
        <v>21.932682226699608</v>
      </c>
      <c r="I93" s="264">
        <f t="shared" si="3"/>
        <v>20.732562000199696</v>
      </c>
      <c r="J93" s="264">
        <f t="shared" si="3"/>
        <v>19.315391728930521</v>
      </c>
      <c r="K93" s="264">
        <f t="shared" si="3"/>
        <v>27.118773284029885</v>
      </c>
      <c r="L93" s="264">
        <f t="shared" si="3"/>
        <v>27.426975107288939</v>
      </c>
      <c r="M93" s="264">
        <f t="shared" si="3"/>
        <v>19.338550971922849</v>
      </c>
      <c r="N93" s="264">
        <f t="shared" si="3"/>
        <v>10.798655126236074</v>
      </c>
      <c r="O93" s="264">
        <f t="shared" si="3"/>
        <v>12.236207258866747</v>
      </c>
      <c r="P93" s="264">
        <f t="shared" si="3"/>
        <v>11.877578754630971</v>
      </c>
      <c r="Q93" s="264">
        <f t="shared" si="3"/>
        <v>18.841859098424646</v>
      </c>
      <c r="R93" s="264">
        <f t="shared" si="3"/>
        <v>18.8010656563468</v>
      </c>
      <c r="S93" s="264">
        <f t="shared" si="3"/>
        <v>17.987013993676314</v>
      </c>
      <c r="T93" s="264">
        <f t="shared" si="3"/>
        <v>30.752011768599953</v>
      </c>
      <c r="U93" s="264">
        <f t="shared" si="3"/>
        <v>34.225233015293071</v>
      </c>
      <c r="V93" s="264">
        <f t="shared" si="3"/>
        <v>35.014592608245664</v>
      </c>
      <c r="W93" s="264">
        <f t="shared" si="3"/>
        <v>34.585063818034179</v>
      </c>
      <c r="DA93" s="70"/>
    </row>
    <row r="94" spans="1:105" ht="12" customHeight="1" x14ac:dyDescent="0.25">
      <c r="A94" s="60" t="s">
        <v>1024</v>
      </c>
      <c r="B94" s="265">
        <v>8.7865002823548402</v>
      </c>
      <c r="C94" s="265">
        <v>7.258901362684985</v>
      </c>
      <c r="D94" s="265">
        <v>6.2733274247925417</v>
      </c>
      <c r="E94" s="265">
        <v>4.9059378632392763</v>
      </c>
      <c r="F94" s="265">
        <v>4.9366016282128236</v>
      </c>
      <c r="G94" s="265">
        <v>5.0988409407227273</v>
      </c>
      <c r="H94" s="265">
        <v>5.6350811572080328</v>
      </c>
      <c r="I94" s="265">
        <v>5.1680815577439976</v>
      </c>
      <c r="J94" s="265">
        <v>5.1825168738005329</v>
      </c>
      <c r="K94" s="265">
        <v>9.1296950446803962</v>
      </c>
      <c r="L94" s="265">
        <v>11.556756709656931</v>
      </c>
      <c r="M94" s="265">
        <v>7.9288289749201013</v>
      </c>
      <c r="N94" s="265">
        <v>4.0829388789792267</v>
      </c>
      <c r="O94" s="265">
        <v>4.8384908898233077</v>
      </c>
      <c r="P94" s="265">
        <v>4.5962422660694164</v>
      </c>
      <c r="Q94" s="265">
        <v>6.7358900548096274</v>
      </c>
      <c r="R94" s="265">
        <v>6.0346572509648979</v>
      </c>
      <c r="S94" s="265">
        <v>6.0915884142113983</v>
      </c>
      <c r="T94" s="265">
        <v>11.74537375354136</v>
      </c>
      <c r="U94" s="265">
        <v>12.9916324366946</v>
      </c>
      <c r="V94" s="265">
        <v>13.846779965349819</v>
      </c>
      <c r="W94" s="265">
        <v>16.079263003317958</v>
      </c>
      <c r="DA94" s="72" t="s">
        <v>1210</v>
      </c>
    </row>
    <row r="95" spans="1:105" ht="12" customHeight="1" x14ac:dyDescent="0.25">
      <c r="A95" s="60" t="s">
        <v>1026</v>
      </c>
      <c r="B95" s="265">
        <v>7.0154272414088412</v>
      </c>
      <c r="C95" s="265">
        <v>5.9536134950181294</v>
      </c>
      <c r="D95" s="265">
        <v>5.6948118528570939</v>
      </c>
      <c r="E95" s="265">
        <v>6.5572311310088143</v>
      </c>
      <c r="F95" s="265">
        <v>5.2456397327587734</v>
      </c>
      <c r="G95" s="265">
        <v>5.0682378711231264</v>
      </c>
      <c r="H95" s="265">
        <v>5.508052214445776</v>
      </c>
      <c r="I95" s="265">
        <v>5.2211709690438983</v>
      </c>
      <c r="J95" s="265">
        <v>4.3283617369519201</v>
      </c>
      <c r="K95" s="265">
        <v>6.3935241839609764</v>
      </c>
      <c r="L95" s="265">
        <v>6.4731301993909129</v>
      </c>
      <c r="M95" s="265">
        <v>4.1717280545027018</v>
      </c>
      <c r="N95" s="265">
        <v>2.2243687630523241</v>
      </c>
      <c r="O95" s="265">
        <v>2.536418054586667</v>
      </c>
      <c r="P95" s="265">
        <v>2.4103680291575311</v>
      </c>
      <c r="Q95" s="265">
        <v>3.613059209257405</v>
      </c>
      <c r="R95" s="265">
        <v>3.661020652011207</v>
      </c>
      <c r="S95" s="265">
        <v>3.660952791917802</v>
      </c>
      <c r="T95" s="265">
        <v>6.5712254322970036</v>
      </c>
      <c r="U95" s="265">
        <v>7.7784634697975346</v>
      </c>
      <c r="V95" s="265">
        <v>7.9360616265457171</v>
      </c>
      <c r="W95" s="265">
        <v>8.2656897555496922</v>
      </c>
      <c r="DA95" s="72" t="s">
        <v>1211</v>
      </c>
    </row>
    <row r="96" spans="1:105" ht="12" customHeight="1" x14ac:dyDescent="0.25">
      <c r="A96" s="64" t="s">
        <v>30</v>
      </c>
      <c r="B96" s="232">
        <v>1.6121640993463711</v>
      </c>
      <c r="C96" s="232">
        <v>1.500390290561932</v>
      </c>
      <c r="D96" s="232">
        <v>1.3615965370560841</v>
      </c>
      <c r="E96" s="232">
        <v>0.6461615602180224</v>
      </c>
      <c r="F96" s="232">
        <v>0.85211785064382972</v>
      </c>
      <c r="G96" s="232">
        <v>0.87395669787809405</v>
      </c>
      <c r="H96" s="232">
        <v>0.89488743455399389</v>
      </c>
      <c r="I96" s="232">
        <v>0.84547978734346729</v>
      </c>
      <c r="J96" s="232">
        <v>1.686853365434291</v>
      </c>
      <c r="K96" s="232">
        <v>2.231921155432969</v>
      </c>
      <c r="L96" s="232">
        <v>2.716166790206676</v>
      </c>
      <c r="M96" s="232">
        <v>1.941098839753101</v>
      </c>
      <c r="N96" s="232">
        <v>1.1168031792712561</v>
      </c>
      <c r="O96" s="232">
        <v>1.227655897774071</v>
      </c>
      <c r="P96" s="232">
        <v>1.2224459810744861</v>
      </c>
      <c r="Q96" s="232">
        <v>1.848779704066426</v>
      </c>
      <c r="R96" s="232">
        <v>1.959967974021426</v>
      </c>
      <c r="S96" s="232">
        <v>1.796905620494115</v>
      </c>
      <c r="T96" s="232">
        <v>2.91852251753197</v>
      </c>
      <c r="U96" s="232">
        <v>2.8651128747253169</v>
      </c>
      <c r="V96" s="232">
        <v>2.618998028134258</v>
      </c>
      <c r="W96" s="232">
        <v>2.6625121119559778</v>
      </c>
      <c r="DA96" s="73" t="s">
        <v>1212</v>
      </c>
    </row>
    <row r="97" spans="1:105" ht="12" customHeight="1" x14ac:dyDescent="0.25">
      <c r="A97" s="64" t="s">
        <v>32</v>
      </c>
      <c r="B97" s="232">
        <v>1.79794641093847</v>
      </c>
      <c r="C97" s="232">
        <v>1.4902874628846321</v>
      </c>
      <c r="D97" s="232">
        <v>1.481066337705635</v>
      </c>
      <c r="E97" s="232">
        <v>1.610395214776227</v>
      </c>
      <c r="F97" s="232">
        <v>1.797916683606603</v>
      </c>
      <c r="G97" s="232">
        <v>1.485644848495151</v>
      </c>
      <c r="H97" s="232">
        <v>1.827531190396076</v>
      </c>
      <c r="I97" s="232">
        <v>1.817634508804413</v>
      </c>
      <c r="J97" s="232">
        <v>1.5461296936891511</v>
      </c>
      <c r="K97" s="232">
        <v>2.370303819285271</v>
      </c>
      <c r="L97" s="232">
        <v>1.9990348193524099</v>
      </c>
      <c r="M97" s="232">
        <v>0.96628828495494268</v>
      </c>
      <c r="N97" s="232">
        <v>0.42480467399833971</v>
      </c>
      <c r="O97" s="232">
        <v>0.57521369853078363</v>
      </c>
      <c r="P97" s="232">
        <v>0.49624154034530271</v>
      </c>
      <c r="Q97" s="232">
        <v>0.59836430306285071</v>
      </c>
      <c r="R97" s="232">
        <v>0.63465714657430794</v>
      </c>
      <c r="S97" s="232">
        <v>0.75266741296994344</v>
      </c>
      <c r="T97" s="232">
        <v>1.1961660518855139</v>
      </c>
      <c r="U97" s="232">
        <v>1.91946290858094</v>
      </c>
      <c r="V97" s="232">
        <v>2.120047684846968</v>
      </c>
      <c r="W97" s="232">
        <v>2.4050480522166708</v>
      </c>
      <c r="DA97" s="73" t="s">
        <v>1213</v>
      </c>
    </row>
    <row r="98" spans="1:105" ht="12" customHeight="1" x14ac:dyDescent="0.25">
      <c r="A98" s="64" t="s">
        <v>33</v>
      </c>
      <c r="B98" s="232">
        <v>0</v>
      </c>
      <c r="C98" s="232">
        <v>0</v>
      </c>
      <c r="D98" s="232">
        <v>0</v>
      </c>
      <c r="E98" s="232">
        <v>0</v>
      </c>
      <c r="F98" s="232">
        <v>0</v>
      </c>
      <c r="G98" s="232">
        <v>0</v>
      </c>
      <c r="H98" s="232">
        <v>0</v>
      </c>
      <c r="I98" s="232">
        <v>0</v>
      </c>
      <c r="J98" s="232">
        <v>0</v>
      </c>
      <c r="K98" s="232">
        <v>5.6156057088801309E-3</v>
      </c>
      <c r="L98" s="232">
        <v>9.1356464792846041E-3</v>
      </c>
      <c r="M98" s="232">
        <v>6.4129286823028436E-3</v>
      </c>
      <c r="N98" s="232">
        <v>3.6235529325874339E-3</v>
      </c>
      <c r="O98" s="232">
        <v>5.2691971866992392E-3</v>
      </c>
      <c r="P98" s="232">
        <v>3.9995464116085767E-3</v>
      </c>
      <c r="Q98" s="232">
        <v>1.0897726980118309E-2</v>
      </c>
      <c r="R98" s="232">
        <v>1.32947001542924E-2</v>
      </c>
      <c r="S98" s="232">
        <v>1.2501931719166789E-2</v>
      </c>
      <c r="T98" s="232">
        <v>2.0640313085156771E-2</v>
      </c>
      <c r="U98" s="232">
        <v>2.2468243546239171E-2</v>
      </c>
      <c r="V98" s="232">
        <v>1.7901171598626291E-2</v>
      </c>
      <c r="W98" s="232">
        <v>2.1386445860857951E-2</v>
      </c>
      <c r="DA98" s="73" t="s">
        <v>1214</v>
      </c>
    </row>
    <row r="99" spans="1:105" ht="12" customHeight="1" x14ac:dyDescent="0.25">
      <c r="A99" s="64" t="s">
        <v>160</v>
      </c>
      <c r="B99" s="232">
        <v>2.8397196156837799E-2</v>
      </c>
      <c r="C99" s="232">
        <v>0.13305957331501819</v>
      </c>
      <c r="D99" s="232">
        <v>0.113023333195151</v>
      </c>
      <c r="E99" s="232">
        <v>9.1059577226956304E-2</v>
      </c>
      <c r="F99" s="232">
        <v>0.1160558816037424</v>
      </c>
      <c r="G99" s="232">
        <v>0.1146673909276007</v>
      </c>
      <c r="H99" s="232">
        <v>0.13014646584762329</v>
      </c>
      <c r="I99" s="232">
        <v>0.1107687465456924</v>
      </c>
      <c r="J99" s="232">
        <v>0.13744819003533659</v>
      </c>
      <c r="K99" s="232">
        <v>0.23614671174359911</v>
      </c>
      <c r="L99" s="232">
        <v>0.23308473676642061</v>
      </c>
      <c r="M99" s="232">
        <v>0.14490232703306291</v>
      </c>
      <c r="N99" s="232">
        <v>7.5672838082849719E-2</v>
      </c>
      <c r="O99" s="232">
        <v>9.9898843487757724E-2</v>
      </c>
      <c r="P99" s="232">
        <v>6.1918618479147897E-2</v>
      </c>
      <c r="Q99" s="232">
        <v>7.4848918355655381E-2</v>
      </c>
      <c r="R99" s="232">
        <v>6.2740648556383366E-2</v>
      </c>
      <c r="S99" s="232">
        <v>6.2996628231886315E-2</v>
      </c>
      <c r="T99" s="232">
        <v>9.9605239213671662E-2</v>
      </c>
      <c r="U99" s="232">
        <v>0.1118719206232425</v>
      </c>
      <c r="V99" s="232">
        <v>0.10513889844350099</v>
      </c>
      <c r="W99" s="232">
        <v>1.8643170329006E-2</v>
      </c>
      <c r="DA99" s="73" t="s">
        <v>1215</v>
      </c>
    </row>
    <row r="100" spans="1:105" ht="12" customHeight="1" x14ac:dyDescent="0.25">
      <c r="A100" s="64" t="s">
        <v>70</v>
      </c>
      <c r="B100" s="232">
        <v>0.44013767616023119</v>
      </c>
      <c r="C100" s="232">
        <v>0.22992143723992031</v>
      </c>
      <c r="D100" s="232">
        <v>0.2299886955510751</v>
      </c>
      <c r="E100" s="232">
        <v>0.16178774457460229</v>
      </c>
      <c r="F100" s="232">
        <v>0.22697912010003851</v>
      </c>
      <c r="G100" s="232">
        <v>0.1226631043728427</v>
      </c>
      <c r="H100" s="232">
        <v>0.12649409886977109</v>
      </c>
      <c r="I100" s="232">
        <v>0.1092753255579919</v>
      </c>
      <c r="J100" s="232">
        <v>2.5038194655223771E-2</v>
      </c>
      <c r="K100" s="232">
        <v>5.8032151285299323E-2</v>
      </c>
      <c r="L100" s="232">
        <v>3.4967113461416822E-2</v>
      </c>
      <c r="M100" s="232">
        <v>2.945488184730697E-2</v>
      </c>
      <c r="N100" s="232">
        <v>1.294470793327946E-2</v>
      </c>
      <c r="O100" s="232">
        <v>1.1092339349012119E-2</v>
      </c>
      <c r="P100" s="232">
        <v>1.0205603141430569E-2</v>
      </c>
      <c r="Q100" s="232">
        <v>2.3358249239089069E-2</v>
      </c>
      <c r="R100" s="232">
        <v>1.696175640419223E-2</v>
      </c>
      <c r="S100" s="232">
        <v>1.276219649096837E-2</v>
      </c>
      <c r="T100" s="232">
        <v>1.9632921541868159E-2</v>
      </c>
      <c r="U100" s="232">
        <v>1.655849940390134E-2</v>
      </c>
      <c r="V100" s="232">
        <v>1.1855664741539561E-2</v>
      </c>
      <c r="W100" s="232">
        <v>1.466878303709369E-2</v>
      </c>
      <c r="DA100" s="73" t="s">
        <v>1216</v>
      </c>
    </row>
    <row r="101" spans="1:105" ht="12" customHeight="1" x14ac:dyDescent="0.25">
      <c r="A101" s="64" t="s">
        <v>34</v>
      </c>
      <c r="B101" s="232">
        <v>3.4523069667049953E-2</v>
      </c>
      <c r="C101" s="232">
        <v>3.5425831687478378E-2</v>
      </c>
      <c r="D101" s="232">
        <v>2.1550656259710081E-2</v>
      </c>
      <c r="E101" s="232">
        <v>1.6512675823224542E-2</v>
      </c>
      <c r="F101" s="232">
        <v>0</v>
      </c>
      <c r="G101" s="232">
        <v>3.0344076293591991E-3</v>
      </c>
      <c r="H101" s="232">
        <v>3.195750121066895E-3</v>
      </c>
      <c r="I101" s="232">
        <v>0</v>
      </c>
      <c r="J101" s="232">
        <v>0</v>
      </c>
      <c r="K101" s="232">
        <v>9.4772065147208148E-3</v>
      </c>
      <c r="L101" s="232">
        <v>0</v>
      </c>
      <c r="M101" s="232">
        <v>3.2871068149224018E-3</v>
      </c>
      <c r="N101" s="232">
        <v>1.8284875114277089E-3</v>
      </c>
      <c r="O101" s="232">
        <v>2.0052689880457569E-3</v>
      </c>
      <c r="P101" s="232">
        <v>0</v>
      </c>
      <c r="Q101" s="232">
        <v>0</v>
      </c>
      <c r="R101" s="232">
        <v>0</v>
      </c>
      <c r="S101" s="232">
        <v>6.0271103810443001E-4</v>
      </c>
      <c r="T101" s="232">
        <v>1.3201980235946621E-3</v>
      </c>
      <c r="U101" s="232">
        <v>1.330875558895999E-3</v>
      </c>
      <c r="V101" s="232">
        <v>4.4999428898960661E-4</v>
      </c>
      <c r="W101" s="232">
        <v>3.8707710694125809E-4</v>
      </c>
      <c r="DA101" s="73" t="s">
        <v>1217</v>
      </c>
    </row>
    <row r="102" spans="1:105" ht="12" customHeight="1" x14ac:dyDescent="0.25">
      <c r="A102" s="64" t="s">
        <v>162</v>
      </c>
      <c r="B102" s="232">
        <v>0.22199886970391139</v>
      </c>
      <c r="C102" s="232">
        <v>0.20234774638258551</v>
      </c>
      <c r="D102" s="232">
        <v>0.16177032607074651</v>
      </c>
      <c r="E102" s="232">
        <v>0.11893427534678799</v>
      </c>
      <c r="F102" s="232">
        <v>0.20310677690662529</v>
      </c>
      <c r="G102" s="232">
        <v>0.22482922812054279</v>
      </c>
      <c r="H102" s="232">
        <v>0.26651031877469289</v>
      </c>
      <c r="I102" s="232">
        <v>0.24001236310135329</v>
      </c>
      <c r="J102" s="232">
        <v>0.26908461767728808</v>
      </c>
      <c r="K102" s="232">
        <v>0.45071307135530092</v>
      </c>
      <c r="L102" s="232">
        <v>0.58977862921366719</v>
      </c>
      <c r="M102" s="232">
        <v>0.51326972624112988</v>
      </c>
      <c r="N102" s="232">
        <v>0.28879480951356917</v>
      </c>
      <c r="O102" s="232">
        <v>0.34190998183543547</v>
      </c>
      <c r="P102" s="232">
        <v>0.34265936145707948</v>
      </c>
      <c r="Q102" s="232">
        <v>0.58607859291691122</v>
      </c>
      <c r="R102" s="232">
        <v>0.47457144402721763</v>
      </c>
      <c r="S102" s="232">
        <v>0.43867370947324807</v>
      </c>
      <c r="T102" s="232">
        <v>0.81835806693204283</v>
      </c>
      <c r="U102" s="232">
        <v>0.78506951320045648</v>
      </c>
      <c r="V102" s="232">
        <v>0.90293894594589108</v>
      </c>
      <c r="W102" s="232">
        <v>0.96492748488250368</v>
      </c>
      <c r="DA102" s="73" t="s">
        <v>1218</v>
      </c>
    </row>
    <row r="103" spans="1:105" ht="12" customHeight="1" x14ac:dyDescent="0.25">
      <c r="A103" s="64" t="s">
        <v>36</v>
      </c>
      <c r="B103" s="232">
        <v>4.8181704604594883E-3</v>
      </c>
      <c r="C103" s="232">
        <v>1.185932950894648E-2</v>
      </c>
      <c r="D103" s="232">
        <v>2.1333778719513679E-2</v>
      </c>
      <c r="E103" s="232">
        <v>4.9327925458496812E-2</v>
      </c>
      <c r="F103" s="232">
        <v>5.1725284402959551E-2</v>
      </c>
      <c r="G103" s="232">
        <v>5.1605994905295167E-2</v>
      </c>
      <c r="H103" s="232">
        <v>4.8405318386151412E-2</v>
      </c>
      <c r="I103" s="232">
        <v>5.4950298721737921E-2</v>
      </c>
      <c r="J103" s="232">
        <v>5.453450066334857E-2</v>
      </c>
      <c r="K103" s="232">
        <v>5.663277273835246E-2</v>
      </c>
      <c r="L103" s="232">
        <v>7.5392064540628315E-2</v>
      </c>
      <c r="M103" s="232">
        <v>5.0039517030670187E-2</v>
      </c>
      <c r="N103" s="232">
        <v>2.6899031827506852E-2</v>
      </c>
      <c r="O103" s="232">
        <v>3.1686493145906817E-2</v>
      </c>
      <c r="P103" s="232">
        <v>3.2118178771220647E-2</v>
      </c>
      <c r="Q103" s="232">
        <v>4.9908703378775419E-2</v>
      </c>
      <c r="R103" s="232">
        <v>4.8842087101602143E-2</v>
      </c>
      <c r="S103" s="232">
        <v>4.5253317508756268E-2</v>
      </c>
      <c r="T103" s="232">
        <v>7.299319148934344E-2</v>
      </c>
      <c r="U103" s="232">
        <v>7.2741646065324822E-2</v>
      </c>
      <c r="V103" s="232">
        <v>3.2417468466719987E-2</v>
      </c>
      <c r="W103" s="232">
        <v>6.2338390706447817E-2</v>
      </c>
      <c r="DA103" s="73" t="s">
        <v>1219</v>
      </c>
    </row>
    <row r="104" spans="1:105" ht="12" customHeight="1" x14ac:dyDescent="0.25">
      <c r="A104" s="64" t="s">
        <v>73</v>
      </c>
      <c r="B104" s="232">
        <v>4.2215872822928782E-2</v>
      </c>
      <c r="C104" s="232">
        <v>4.0433636417258653E-2</v>
      </c>
      <c r="D104" s="232">
        <v>3.6579769758577962E-2</v>
      </c>
      <c r="E104" s="232">
        <v>6.8394189048616952E-2</v>
      </c>
      <c r="F104" s="232">
        <v>8.4169631334026926E-2</v>
      </c>
      <c r="G104" s="232">
        <v>5.3034410229287378E-2</v>
      </c>
      <c r="H104" s="232">
        <v>5.1837236245194283E-2</v>
      </c>
      <c r="I104" s="232">
        <v>6.0396611739578283E-2</v>
      </c>
      <c r="J104" s="232">
        <v>3.7049692813480389E-2</v>
      </c>
      <c r="K104" s="232">
        <v>6.5698781305149126E-2</v>
      </c>
      <c r="L104" s="232">
        <v>8.690659862253558E-2</v>
      </c>
      <c r="M104" s="232">
        <v>5.5725646504279289E-2</v>
      </c>
      <c r="N104" s="232">
        <v>2.8115462283347058E-2</v>
      </c>
      <c r="O104" s="232">
        <v>4.9455111543173363E-2</v>
      </c>
      <c r="P104" s="232">
        <v>5.1508642388039552E-2</v>
      </c>
      <c r="Q104" s="232">
        <v>7.1560256460662164E-2</v>
      </c>
      <c r="R104" s="232">
        <v>5.6387378447448157E-2</v>
      </c>
      <c r="S104" s="232">
        <v>0.1010694664071423</v>
      </c>
      <c r="T104" s="232">
        <v>9.2263503078685347E-2</v>
      </c>
      <c r="U104" s="232">
        <v>8.3516199479745909E-2</v>
      </c>
      <c r="V104" s="232">
        <v>7.534276117617178E-2</v>
      </c>
      <c r="W104" s="232">
        <v>7.3019246066937632E-2</v>
      </c>
      <c r="DA104" s="73" t="s">
        <v>1220</v>
      </c>
    </row>
    <row r="105" spans="1:105" ht="12" customHeight="1" x14ac:dyDescent="0.25">
      <c r="A105" s="64" t="s">
        <v>79</v>
      </c>
      <c r="B105" s="232">
        <v>2.8332258761525808</v>
      </c>
      <c r="C105" s="232">
        <v>2.309888187020356</v>
      </c>
      <c r="D105" s="232">
        <v>2.2679024185406012</v>
      </c>
      <c r="E105" s="232">
        <v>3.7946579685358812</v>
      </c>
      <c r="F105" s="232">
        <v>1.913568504160948</v>
      </c>
      <c r="G105" s="232">
        <v>2.138801788564952</v>
      </c>
      <c r="H105" s="232">
        <v>2.1590444012512049</v>
      </c>
      <c r="I105" s="232">
        <v>1.982653327229664</v>
      </c>
      <c r="J105" s="232">
        <v>0.57222348198379991</v>
      </c>
      <c r="K105" s="232">
        <v>0.90898290859143416</v>
      </c>
      <c r="L105" s="232">
        <v>0.7286638007478734</v>
      </c>
      <c r="M105" s="232">
        <v>0.46124879564098309</v>
      </c>
      <c r="N105" s="232">
        <v>0.24488201969816109</v>
      </c>
      <c r="O105" s="232">
        <v>0.19223122274578119</v>
      </c>
      <c r="P105" s="232">
        <v>0.18927055708921581</v>
      </c>
      <c r="Q105" s="232">
        <v>0.3492627547969161</v>
      </c>
      <c r="R105" s="232">
        <v>0.39359751672433713</v>
      </c>
      <c r="S105" s="232">
        <v>0.43751979758447018</v>
      </c>
      <c r="T105" s="232">
        <v>1.3317234295151561</v>
      </c>
      <c r="U105" s="232">
        <v>1.900330788613473</v>
      </c>
      <c r="V105" s="232">
        <v>2.0509710089030508</v>
      </c>
      <c r="W105" s="232">
        <v>2.0427589933872539</v>
      </c>
      <c r="DA105" s="73" t="s">
        <v>1221</v>
      </c>
    </row>
    <row r="106" spans="1:105" ht="12" customHeight="1" x14ac:dyDescent="0.25">
      <c r="A106" s="60" t="s">
        <v>1038</v>
      </c>
      <c r="B106" s="265">
        <v>6.8081982439772002</v>
      </c>
      <c r="C106" s="265">
        <v>6.8924377797452934</v>
      </c>
      <c r="D106" s="265">
        <v>6.8264007988044497</v>
      </c>
      <c r="E106" s="265">
        <v>8.8377182032279542</v>
      </c>
      <c r="F106" s="265">
        <v>10.11138704913142</v>
      </c>
      <c r="G106" s="265">
        <v>9.5483840038489163</v>
      </c>
      <c r="H106" s="265">
        <v>10.789548855045799</v>
      </c>
      <c r="I106" s="265">
        <v>10.3433094734118</v>
      </c>
      <c r="J106" s="265">
        <v>9.8045131181780665</v>
      </c>
      <c r="K106" s="265">
        <v>11.59555405538851</v>
      </c>
      <c r="L106" s="265">
        <v>9.3970881982410983</v>
      </c>
      <c r="M106" s="265">
        <v>7.2379939425000464</v>
      </c>
      <c r="N106" s="265">
        <v>4.4913474842045229</v>
      </c>
      <c r="O106" s="265">
        <v>4.8612983144567723</v>
      </c>
      <c r="P106" s="265">
        <v>4.8709684594040246</v>
      </c>
      <c r="Q106" s="265">
        <v>8.4929098343576133</v>
      </c>
      <c r="R106" s="265">
        <v>9.1053877533706959</v>
      </c>
      <c r="S106" s="265">
        <v>8.234472787547114</v>
      </c>
      <c r="T106" s="265">
        <v>12.43541258276159</v>
      </c>
      <c r="U106" s="265">
        <v>13.45513710880094</v>
      </c>
      <c r="V106" s="265">
        <v>13.231751016350129</v>
      </c>
      <c r="W106" s="265">
        <v>10.24011105916653</v>
      </c>
      <c r="DA106" s="72" t="s">
        <v>1222</v>
      </c>
    </row>
    <row r="107" spans="1:105" ht="12" customHeight="1" x14ac:dyDescent="0.25">
      <c r="A107" s="132" t="s">
        <v>1040</v>
      </c>
      <c r="B107" s="319">
        <v>8.8449387364787917</v>
      </c>
      <c r="C107" s="319">
        <v>8.2899650346016394</v>
      </c>
      <c r="D107" s="319">
        <v>7.7733439442849779</v>
      </c>
      <c r="E107" s="319">
        <v>8.6462265769343905</v>
      </c>
      <c r="F107" s="319">
        <v>9.7344855217574899</v>
      </c>
      <c r="G107" s="319">
        <v>9.4886136039596085</v>
      </c>
      <c r="H107" s="319">
        <v>10.725290612511889</v>
      </c>
      <c r="I107" s="319">
        <v>10.14530990297752</v>
      </c>
      <c r="J107" s="319">
        <v>9.6887833807208921</v>
      </c>
      <c r="K107" s="319">
        <v>13.053051510189549</v>
      </c>
      <c r="L107" s="319">
        <v>12.56614331337625</v>
      </c>
      <c r="M107" s="319">
        <v>9.4469729329521162</v>
      </c>
      <c r="N107" s="319">
        <v>5.4776304674623946</v>
      </c>
      <c r="O107" s="319">
        <v>6.1495989043242876</v>
      </c>
      <c r="P107" s="319">
        <v>6.0690256294230789</v>
      </c>
      <c r="Q107" s="319">
        <v>10.063730411401769</v>
      </c>
      <c r="R107" s="319">
        <v>9.9718206882443106</v>
      </c>
      <c r="S107" s="319">
        <v>9.3158672011312227</v>
      </c>
      <c r="T107" s="319">
        <v>15.09409836008601</v>
      </c>
      <c r="U107" s="319">
        <v>16.4354518840568</v>
      </c>
      <c r="V107" s="319">
        <v>17.103856205867441</v>
      </c>
      <c r="W107" s="319">
        <v>15.70944619257414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6">
        <v>3.8439094948397559</v>
      </c>
      <c r="C110" s="226">
        <v>7.0706124358197489</v>
      </c>
      <c r="D110" s="226">
        <v>12.438547748065179</v>
      </c>
      <c r="E110" s="226">
        <v>15.234586413763139</v>
      </c>
      <c r="F110" s="226">
        <v>14.299026254787851</v>
      </c>
      <c r="G110" s="226">
        <v>16.720007543501691</v>
      </c>
      <c r="H110" s="226">
        <v>17.051382368330579</v>
      </c>
      <c r="I110" s="226">
        <v>28.017824438404691</v>
      </c>
      <c r="J110" s="226">
        <v>27.761232079090199</v>
      </c>
      <c r="K110" s="226">
        <v>30.380816482710181</v>
      </c>
      <c r="L110" s="226">
        <v>29.574912909941801</v>
      </c>
      <c r="M110" s="226">
        <v>25.580408714252911</v>
      </c>
      <c r="N110" s="226">
        <v>27.018777966127288</v>
      </c>
      <c r="O110" s="226">
        <v>27.552270207365421</v>
      </c>
      <c r="P110" s="226">
        <v>30.732023362030539</v>
      </c>
      <c r="Q110" s="226">
        <v>31.534712197049121</v>
      </c>
      <c r="R110" s="226">
        <v>33.757914604064602</v>
      </c>
      <c r="S110" s="226">
        <v>30.778753812236179</v>
      </c>
      <c r="T110" s="226">
        <v>30.345084955824142</v>
      </c>
      <c r="U110" s="226">
        <v>32.918426599971077</v>
      </c>
      <c r="V110" s="226">
        <v>33.373247619149097</v>
      </c>
      <c r="W110" s="226">
        <v>36.850243256454718</v>
      </c>
      <c r="DA110" s="89" t="s">
        <v>1224</v>
      </c>
    </row>
    <row r="111" spans="1:105" ht="12" customHeight="1" x14ac:dyDescent="0.25">
      <c r="A111" s="55" t="s">
        <v>92</v>
      </c>
      <c r="B111" s="262">
        <v>5.4238938055222504E-3</v>
      </c>
      <c r="C111" s="262">
        <v>1.077681790494934E-2</v>
      </c>
      <c r="D111" s="262">
        <v>1.875858126656026E-2</v>
      </c>
      <c r="E111" s="262">
        <v>2.3310993088282571E-2</v>
      </c>
      <c r="F111" s="262">
        <v>2.7763269449075551E-2</v>
      </c>
      <c r="G111" s="262">
        <v>3.2714977170018471E-2</v>
      </c>
      <c r="H111" s="262">
        <v>3.4374707984956017E-2</v>
      </c>
      <c r="I111" s="262">
        <v>5.647850419858727E-2</v>
      </c>
      <c r="J111" s="262">
        <v>5.9933618112324873E-2</v>
      </c>
      <c r="K111" s="262">
        <v>6.1217359182840318E-2</v>
      </c>
      <c r="L111" s="262">
        <v>5.6528169893971567E-2</v>
      </c>
      <c r="M111" s="262">
        <v>5.4575868722531291E-2</v>
      </c>
      <c r="N111" s="262">
        <v>6.1208713512725971E-2</v>
      </c>
      <c r="O111" s="262">
        <v>6.1642117775052081E-2</v>
      </c>
      <c r="P111" s="262">
        <v>7.0641034276997541E-2</v>
      </c>
      <c r="Q111" s="262">
        <v>7.8372293441383536E-2</v>
      </c>
      <c r="R111" s="262">
        <v>0.13997123551408591</v>
      </c>
      <c r="S111" s="262">
        <v>0.1241728946310432</v>
      </c>
      <c r="T111" s="262">
        <v>0.13240457094395999</v>
      </c>
      <c r="U111" s="262">
        <v>0.1281155199237228</v>
      </c>
      <c r="V111" s="262">
        <v>0.131755634022059</v>
      </c>
      <c r="W111" s="262">
        <v>0.13349904483659089</v>
      </c>
      <c r="DA111" s="67" t="s">
        <v>1225</v>
      </c>
    </row>
    <row r="112" spans="1:105" ht="12" customHeight="1" x14ac:dyDescent="0.25">
      <c r="A112" s="202" t="s">
        <v>93</v>
      </c>
      <c r="B112" s="227">
        <v>1.166457224121091E-2</v>
      </c>
      <c r="C112" s="227">
        <v>2.3176517736145621E-2</v>
      </c>
      <c r="D112" s="227">
        <v>4.0342018883857793E-2</v>
      </c>
      <c r="E112" s="227">
        <v>5.0132390611297921E-2</v>
      </c>
      <c r="F112" s="227">
        <v>5.9707412009288689E-2</v>
      </c>
      <c r="G112" s="227">
        <v>7.0356505538644601E-2</v>
      </c>
      <c r="H112" s="227">
        <v>7.3925906173312586E-2</v>
      </c>
      <c r="I112" s="227">
        <v>0.1214621111551283</v>
      </c>
      <c r="J112" s="227">
        <v>0.12889264488117061</v>
      </c>
      <c r="K112" s="227">
        <v>0.13165344569935611</v>
      </c>
      <c r="L112" s="227">
        <v>0.1215689217071952</v>
      </c>
      <c r="M112" s="227">
        <v>0.1173703221646157</v>
      </c>
      <c r="N112" s="227">
        <v>0.13163485240692849</v>
      </c>
      <c r="O112" s="227">
        <v>0.13256692731636061</v>
      </c>
      <c r="P112" s="227">
        <v>0.1519199079227832</v>
      </c>
      <c r="Q112" s="227">
        <v>0.1685466772276481</v>
      </c>
      <c r="R112" s="227">
        <v>0.30102075130661499</v>
      </c>
      <c r="S112" s="227">
        <v>0.26704499604129162</v>
      </c>
      <c r="T112" s="227">
        <v>0.28474795750423959</v>
      </c>
      <c r="U112" s="227">
        <v>0.27552396690529762</v>
      </c>
      <c r="V112" s="227">
        <v>0.28335236019409371</v>
      </c>
      <c r="W112" s="227">
        <v>0.28710172220621688</v>
      </c>
      <c r="DA112" s="174" t="s">
        <v>1226</v>
      </c>
    </row>
    <row r="113" spans="1:105" ht="12" customHeight="1" x14ac:dyDescent="0.25">
      <c r="A113" s="202" t="s">
        <v>94</v>
      </c>
      <c r="B113" s="227">
        <v>7.5030744344089073E-2</v>
      </c>
      <c r="C113" s="227">
        <v>0.1490797382953552</v>
      </c>
      <c r="D113" s="227">
        <v>0.25949444545468592</v>
      </c>
      <c r="E113" s="227">
        <v>0.32246965474010553</v>
      </c>
      <c r="F113" s="227">
        <v>0.38405965287682681</v>
      </c>
      <c r="G113" s="227">
        <v>0.45255847114248898</v>
      </c>
      <c r="H113" s="227">
        <v>0.47551814604040038</v>
      </c>
      <c r="I113" s="227">
        <v>0.78128819652521497</v>
      </c>
      <c r="J113" s="227">
        <v>0.8290840749174887</v>
      </c>
      <c r="K113" s="227">
        <v>0.84684254356003263</v>
      </c>
      <c r="L113" s="227">
        <v>0.78197524059847034</v>
      </c>
      <c r="M113" s="227">
        <v>0.75496833092633375</v>
      </c>
      <c r="N113" s="227">
        <v>0.84672294478334298</v>
      </c>
      <c r="O113" s="227">
        <v>0.85271838746164963</v>
      </c>
      <c r="P113" s="227">
        <v>0.97720375307552543</v>
      </c>
      <c r="Q113" s="227">
        <v>1.0841531423187909</v>
      </c>
      <c r="R113" s="227">
        <v>1.9362742641994699</v>
      </c>
      <c r="S113" s="227">
        <v>1.717729927168113</v>
      </c>
      <c r="T113" s="227">
        <v>1.8316017733183689</v>
      </c>
      <c r="U113" s="227">
        <v>1.7722697321470371</v>
      </c>
      <c r="V113" s="227">
        <v>1.8226247870372161</v>
      </c>
      <c r="W113" s="227">
        <v>1.8467420385546931</v>
      </c>
      <c r="DA113" s="174" t="s">
        <v>1227</v>
      </c>
    </row>
    <row r="114" spans="1:105" ht="12" customHeight="1" x14ac:dyDescent="0.25">
      <c r="A114" s="202" t="s">
        <v>95</v>
      </c>
      <c r="B114" s="227">
        <v>0.1046400874811918</v>
      </c>
      <c r="C114" s="227">
        <v>0.20791099692892889</v>
      </c>
      <c r="D114" s="227">
        <v>0.36189860184161737</v>
      </c>
      <c r="E114" s="227">
        <v>0.44972568481113118</v>
      </c>
      <c r="F114" s="227">
        <v>0.53562091148564395</v>
      </c>
      <c r="G114" s="227">
        <v>0.63115138233911394</v>
      </c>
      <c r="H114" s="227">
        <v>0.66317162165380561</v>
      </c>
      <c r="I114" s="227">
        <v>1.089607546174659</v>
      </c>
      <c r="J114" s="227">
        <v>1.1562650868925251</v>
      </c>
      <c r="K114" s="227">
        <v>1.1810315706657091</v>
      </c>
      <c r="L114" s="227">
        <v>1.0905657180888171</v>
      </c>
      <c r="M114" s="227">
        <v>1.0529010858718011</v>
      </c>
      <c r="N114" s="227">
        <v>1.1808647746867429</v>
      </c>
      <c r="O114" s="227">
        <v>1.189226195752612</v>
      </c>
      <c r="P114" s="227">
        <v>1.362837155657614</v>
      </c>
      <c r="Q114" s="227">
        <v>1.5119919260694981</v>
      </c>
      <c r="R114" s="227">
        <v>2.7003851576393791</v>
      </c>
      <c r="S114" s="227">
        <v>2.3955967839481098</v>
      </c>
      <c r="T114" s="227">
        <v>2.554405816791542</v>
      </c>
      <c r="U114" s="227">
        <v>2.4716596034508651</v>
      </c>
      <c r="V114" s="227">
        <v>2.5418862471406078</v>
      </c>
      <c r="W114" s="227">
        <v>2.575520876926785</v>
      </c>
      <c r="DA114" s="174" t="s">
        <v>1228</v>
      </c>
    </row>
    <row r="115" spans="1:105" ht="12" customHeight="1" x14ac:dyDescent="0.25">
      <c r="A115" s="56" t="s">
        <v>96</v>
      </c>
      <c r="B115" s="263">
        <v>0.1643161585677026</v>
      </c>
      <c r="C115" s="263">
        <v>0.32798731745463222</v>
      </c>
      <c r="D115" s="263">
        <v>0.55991814904704351</v>
      </c>
      <c r="E115" s="263">
        <v>0.62456996821661193</v>
      </c>
      <c r="F115" s="263">
        <v>0.70181320210891351</v>
      </c>
      <c r="G115" s="263">
        <v>0.8277144855179035</v>
      </c>
      <c r="H115" s="263">
        <v>0.85845858678609654</v>
      </c>
      <c r="I115" s="263">
        <v>1.402840823313531</v>
      </c>
      <c r="J115" s="263">
        <v>1.520394727741305</v>
      </c>
      <c r="K115" s="263">
        <v>1.646704404589804</v>
      </c>
      <c r="L115" s="263">
        <v>1.6409934279033731</v>
      </c>
      <c r="M115" s="263">
        <v>1.492970782075328</v>
      </c>
      <c r="N115" s="263">
        <v>1.607318526072629</v>
      </c>
      <c r="O115" s="263">
        <v>1.643572120074823</v>
      </c>
      <c r="P115" s="263">
        <v>1.844809406618414</v>
      </c>
      <c r="Q115" s="263">
        <v>1.9422059405565919</v>
      </c>
      <c r="R115" s="263">
        <v>1.789276407208666</v>
      </c>
      <c r="S115" s="263">
        <v>1.59559250740103</v>
      </c>
      <c r="T115" s="263">
        <v>1.4819588731724831</v>
      </c>
      <c r="U115" s="263">
        <v>1.5886882958934729</v>
      </c>
      <c r="V115" s="263">
        <v>1.6193047614802409</v>
      </c>
      <c r="W115" s="263">
        <v>1.7715860070756579</v>
      </c>
      <c r="DA115" s="68" t="s">
        <v>1229</v>
      </c>
    </row>
    <row r="116" spans="1:105" ht="12" customHeight="1" x14ac:dyDescent="0.25">
      <c r="A116" s="37" t="s">
        <v>160</v>
      </c>
      <c r="B116" s="229">
        <v>1.1573341808281651E-2</v>
      </c>
      <c r="C116" s="229">
        <v>8.6602204720357914E-2</v>
      </c>
      <c r="D116" s="229">
        <v>0.14782483294632801</v>
      </c>
      <c r="E116" s="229">
        <v>0.14473058536500569</v>
      </c>
      <c r="F116" s="229">
        <v>0.12100128427958499</v>
      </c>
      <c r="G116" s="229">
        <v>0.13585474753123</v>
      </c>
      <c r="H116" s="229">
        <v>0.13434207200523601</v>
      </c>
      <c r="I116" s="229">
        <v>0.20452886044025639</v>
      </c>
      <c r="J116" s="229">
        <v>0.24859378731727491</v>
      </c>
      <c r="K116" s="229">
        <v>0.32901672388884468</v>
      </c>
      <c r="L116" s="229">
        <v>0.30661769676413481</v>
      </c>
      <c r="M116" s="229">
        <v>0.2021675084460339</v>
      </c>
      <c r="N116" s="229">
        <v>0.1897538338946608</v>
      </c>
      <c r="O116" s="229">
        <v>0.22122158118181201</v>
      </c>
      <c r="P116" s="229">
        <v>0.15837452028819979</v>
      </c>
      <c r="Q116" s="229">
        <v>0.11181139651630689</v>
      </c>
      <c r="R116" s="229">
        <v>9.7415429597218009E-2</v>
      </c>
      <c r="S116" s="229">
        <v>9.9211428557077846E-2</v>
      </c>
      <c r="T116" s="229">
        <v>8.8201152924635026E-2</v>
      </c>
      <c r="U116" s="229">
        <v>0.1106100690399137</v>
      </c>
      <c r="V116" s="229">
        <v>9.6479857245145503E-2</v>
      </c>
      <c r="W116" s="229">
        <v>2.1483387300402501E-2</v>
      </c>
      <c r="DA116" s="69" t="s">
        <v>1230</v>
      </c>
    </row>
    <row r="117" spans="1:105" ht="12" customHeight="1" x14ac:dyDescent="0.25">
      <c r="A117" s="37" t="s">
        <v>162</v>
      </c>
      <c r="B117" s="229">
        <v>9.4686005243252644E-2</v>
      </c>
      <c r="C117" s="229">
        <v>0.13782655671734259</v>
      </c>
      <c r="D117" s="229">
        <v>0.22142663456910189</v>
      </c>
      <c r="E117" s="229">
        <v>0.1978305836993085</v>
      </c>
      <c r="F117" s="229">
        <v>0.22161489773691759</v>
      </c>
      <c r="G117" s="229">
        <v>0.27876572230069441</v>
      </c>
      <c r="H117" s="229">
        <v>0.28790247896973847</v>
      </c>
      <c r="I117" s="229">
        <v>0.46379139093212679</v>
      </c>
      <c r="J117" s="229">
        <v>0.50932128958240963</v>
      </c>
      <c r="K117" s="229">
        <v>0.65718544617803965</v>
      </c>
      <c r="L117" s="229">
        <v>0.81194035279796484</v>
      </c>
      <c r="M117" s="229">
        <v>0.74943394592912915</v>
      </c>
      <c r="N117" s="229">
        <v>0.75786462007272704</v>
      </c>
      <c r="O117" s="229">
        <v>0.79237456091935554</v>
      </c>
      <c r="P117" s="229">
        <v>0.91723024829250677</v>
      </c>
      <c r="Q117" s="229">
        <v>0.91623760887294792</v>
      </c>
      <c r="R117" s="229">
        <v>0.77113792265700654</v>
      </c>
      <c r="S117" s="229">
        <v>0.72299903476801586</v>
      </c>
      <c r="T117" s="229">
        <v>0.75838050356884879</v>
      </c>
      <c r="U117" s="229">
        <v>0.81233168732745831</v>
      </c>
      <c r="V117" s="229">
        <v>0.86712823522020499</v>
      </c>
      <c r="W117" s="229">
        <v>1.1636687726284649</v>
      </c>
      <c r="DA117" s="69" t="s">
        <v>1231</v>
      </c>
    </row>
    <row r="118" spans="1:105" ht="12" customHeight="1" x14ac:dyDescent="0.25">
      <c r="A118" s="37" t="s">
        <v>97</v>
      </c>
      <c r="B118" s="229">
        <v>0</v>
      </c>
      <c r="C118" s="229">
        <v>0</v>
      </c>
      <c r="D118" s="229">
        <v>0</v>
      </c>
      <c r="E118" s="229">
        <v>0</v>
      </c>
      <c r="F118" s="229">
        <v>0</v>
      </c>
      <c r="G118" s="229">
        <v>0</v>
      </c>
      <c r="H118" s="229">
        <v>0</v>
      </c>
      <c r="I118" s="229">
        <v>0</v>
      </c>
      <c r="J118" s="229">
        <v>0</v>
      </c>
      <c r="K118" s="229">
        <v>0</v>
      </c>
      <c r="L118" s="229">
        <v>0</v>
      </c>
      <c r="M118" s="229">
        <v>0</v>
      </c>
      <c r="N118" s="229">
        <v>0</v>
      </c>
      <c r="O118" s="229">
        <v>0</v>
      </c>
      <c r="P118" s="229">
        <v>0</v>
      </c>
      <c r="Q118" s="229">
        <v>0</v>
      </c>
      <c r="R118" s="229">
        <v>0</v>
      </c>
      <c r="S118" s="229">
        <v>0</v>
      </c>
      <c r="T118" s="229">
        <v>0</v>
      </c>
      <c r="U118" s="229">
        <v>0</v>
      </c>
      <c r="V118" s="229">
        <v>0</v>
      </c>
      <c r="W118" s="229">
        <v>0</v>
      </c>
      <c r="DA118" s="69" t="s">
        <v>1232</v>
      </c>
    </row>
    <row r="119" spans="1:105" ht="12" customHeight="1" x14ac:dyDescent="0.25">
      <c r="A119" s="37" t="s">
        <v>78</v>
      </c>
      <c r="B119" s="229">
        <v>0</v>
      </c>
      <c r="C119" s="229">
        <v>0</v>
      </c>
      <c r="D119" s="229">
        <v>0</v>
      </c>
      <c r="E119" s="229">
        <v>0</v>
      </c>
      <c r="F119" s="229">
        <v>0</v>
      </c>
      <c r="G119" s="229">
        <v>0</v>
      </c>
      <c r="H119" s="229">
        <v>0</v>
      </c>
      <c r="I119" s="229">
        <v>0</v>
      </c>
      <c r="J119" s="229">
        <v>0</v>
      </c>
      <c r="K119" s="229">
        <v>0</v>
      </c>
      <c r="L119" s="229">
        <v>0</v>
      </c>
      <c r="M119" s="229">
        <v>0</v>
      </c>
      <c r="N119" s="229">
        <v>0</v>
      </c>
      <c r="O119" s="229">
        <v>0</v>
      </c>
      <c r="P119" s="229">
        <v>0</v>
      </c>
      <c r="Q119" s="229">
        <v>0</v>
      </c>
      <c r="R119" s="229">
        <v>0</v>
      </c>
      <c r="S119" s="229">
        <v>0</v>
      </c>
      <c r="T119" s="229">
        <v>0</v>
      </c>
      <c r="U119" s="229">
        <v>0</v>
      </c>
      <c r="V119" s="229">
        <v>0</v>
      </c>
      <c r="W119" s="229">
        <v>0</v>
      </c>
      <c r="DA119" s="69" t="s">
        <v>1233</v>
      </c>
    </row>
    <row r="120" spans="1:105" ht="12" customHeight="1" x14ac:dyDescent="0.25">
      <c r="A120" s="37" t="s">
        <v>38</v>
      </c>
      <c r="B120" s="229">
        <v>5.8056811516168268E-2</v>
      </c>
      <c r="C120" s="229">
        <v>0.1035585560169316</v>
      </c>
      <c r="D120" s="229">
        <v>0.1906666815316137</v>
      </c>
      <c r="E120" s="229">
        <v>0.28200879915229771</v>
      </c>
      <c r="F120" s="229">
        <v>0.35919702009241089</v>
      </c>
      <c r="G120" s="229">
        <v>0.41309401568597909</v>
      </c>
      <c r="H120" s="229">
        <v>0.43621403581112189</v>
      </c>
      <c r="I120" s="229">
        <v>0.73452057194114806</v>
      </c>
      <c r="J120" s="229">
        <v>0.76247965084162084</v>
      </c>
      <c r="K120" s="229">
        <v>0.66050223452292001</v>
      </c>
      <c r="L120" s="229">
        <v>0.52243537834127352</v>
      </c>
      <c r="M120" s="229">
        <v>0.5413693277001651</v>
      </c>
      <c r="N120" s="229">
        <v>0.65970007210524084</v>
      </c>
      <c r="O120" s="229">
        <v>0.62997597797365557</v>
      </c>
      <c r="P120" s="229">
        <v>0.76920463803770789</v>
      </c>
      <c r="Q120" s="229">
        <v>0.91415693516733754</v>
      </c>
      <c r="R120" s="229">
        <v>0.9207230549544414</v>
      </c>
      <c r="S120" s="229">
        <v>0.77338204407593658</v>
      </c>
      <c r="T120" s="229">
        <v>0.63537721667899927</v>
      </c>
      <c r="U120" s="229">
        <v>0.66574653952610141</v>
      </c>
      <c r="V120" s="229">
        <v>0.65569666901489088</v>
      </c>
      <c r="W120" s="229">
        <v>0.58643384714679114</v>
      </c>
      <c r="DA120" s="69" t="s">
        <v>1234</v>
      </c>
    </row>
    <row r="121" spans="1:105" ht="12" customHeight="1" x14ac:dyDescent="0.25">
      <c r="A121" s="57" t="s">
        <v>1053</v>
      </c>
      <c r="B121" s="264">
        <f t="shared" ref="B121:W121" si="4">B122+B133</f>
        <v>2.2262815756371395</v>
      </c>
      <c r="C121" s="264">
        <f t="shared" si="4"/>
        <v>4.0054342053788421</v>
      </c>
      <c r="D121" s="264">
        <f t="shared" si="4"/>
        <v>7.112090229238043</v>
      </c>
      <c r="E121" s="264">
        <f t="shared" si="4"/>
        <v>9.1485249804936561</v>
      </c>
      <c r="F121" s="264">
        <f t="shared" si="4"/>
        <v>7.7438829011965815</v>
      </c>
      <c r="G121" s="264">
        <f t="shared" si="4"/>
        <v>9.0447981538816151</v>
      </c>
      <c r="H121" s="264">
        <f t="shared" si="4"/>
        <v>9.1377840383370241</v>
      </c>
      <c r="I121" s="264">
        <f t="shared" si="4"/>
        <v>15.04525638315117</v>
      </c>
      <c r="J121" s="264">
        <f t="shared" si="4"/>
        <v>13.861594965756526</v>
      </c>
      <c r="K121" s="264">
        <f t="shared" si="4"/>
        <v>15.528333602036353</v>
      </c>
      <c r="L121" s="264">
        <f t="shared" si="4"/>
        <v>15.073845171112941</v>
      </c>
      <c r="M121" s="264">
        <f t="shared" si="4"/>
        <v>12.477251847863615</v>
      </c>
      <c r="N121" s="264">
        <f t="shared" si="4"/>
        <v>12.869204159112691</v>
      </c>
      <c r="O121" s="264">
        <f t="shared" si="4"/>
        <v>13.163597915673183</v>
      </c>
      <c r="P121" s="264">
        <f t="shared" si="4"/>
        <v>14.526398301293764</v>
      </c>
      <c r="Q121" s="264">
        <f t="shared" si="4"/>
        <v>14.467434037621578</v>
      </c>
      <c r="R121" s="264">
        <f t="shared" si="4"/>
        <v>13.7197712815763</v>
      </c>
      <c r="S121" s="264">
        <f t="shared" si="4"/>
        <v>12.825927992789625</v>
      </c>
      <c r="T121" s="264">
        <f t="shared" si="4"/>
        <v>12.537257263466179</v>
      </c>
      <c r="U121" s="264">
        <f t="shared" si="4"/>
        <v>14.501339496135405</v>
      </c>
      <c r="V121" s="264">
        <f t="shared" si="4"/>
        <v>14.650358288922904</v>
      </c>
      <c r="W121" s="264">
        <f t="shared" si="4"/>
        <v>16.824405250141066</v>
      </c>
      <c r="DA121" s="70"/>
    </row>
    <row r="122" spans="1:105" ht="12" customHeight="1" x14ac:dyDescent="0.25">
      <c r="A122" s="60" t="s">
        <v>1054</v>
      </c>
      <c r="B122" s="265">
        <v>2.225322998705388</v>
      </c>
      <c r="C122" s="265">
        <v>4.0035295941508622</v>
      </c>
      <c r="D122" s="265">
        <v>7.1087749830478977</v>
      </c>
      <c r="E122" s="265">
        <v>9.1444051763396921</v>
      </c>
      <c r="F122" s="265">
        <v>7.7389762362436674</v>
      </c>
      <c r="G122" s="265">
        <v>9.0390163625039843</v>
      </c>
      <c r="H122" s="265">
        <v>9.131708919005499</v>
      </c>
      <c r="I122" s="265">
        <v>15.03527481028013</v>
      </c>
      <c r="J122" s="265">
        <v>13.85100276284496</v>
      </c>
      <c r="K122" s="265">
        <v>15.51751452068272</v>
      </c>
      <c r="L122" s="265">
        <v>15.063854820712031</v>
      </c>
      <c r="M122" s="265">
        <v>12.467606532032679</v>
      </c>
      <c r="N122" s="265">
        <v>12.85838660572775</v>
      </c>
      <c r="O122" s="265">
        <v>13.152703765779741</v>
      </c>
      <c r="P122" s="265">
        <v>14.51391375267962</v>
      </c>
      <c r="Q122" s="265">
        <v>14.453680408266459</v>
      </c>
      <c r="R122" s="265">
        <v>13.70701654415562</v>
      </c>
      <c r="S122" s="265">
        <v>12.814787654663251</v>
      </c>
      <c r="T122" s="265">
        <v>12.52727306016725</v>
      </c>
      <c r="U122" s="265">
        <v>14.49077293989353</v>
      </c>
      <c r="V122" s="265">
        <v>14.639583610356061</v>
      </c>
      <c r="W122" s="265">
        <v>16.813487999370189</v>
      </c>
      <c r="DA122" s="72" t="s">
        <v>1235</v>
      </c>
    </row>
    <row r="123" spans="1:105" ht="12" customHeight="1" x14ac:dyDescent="0.25">
      <c r="A123" s="64" t="s">
        <v>30</v>
      </c>
      <c r="B123" s="232">
        <v>0.51144445661319282</v>
      </c>
      <c r="C123" s="232">
        <v>1.009055310141898</v>
      </c>
      <c r="D123" s="232">
        <v>1.699861056351966</v>
      </c>
      <c r="E123" s="232">
        <v>0.90125598803960216</v>
      </c>
      <c r="F123" s="232">
        <v>1.257274620839119</v>
      </c>
      <c r="G123" s="232">
        <v>1.558858359671792</v>
      </c>
      <c r="H123" s="232">
        <v>1.4837859012295891</v>
      </c>
      <c r="I123" s="232">
        <v>2.434972042744588</v>
      </c>
      <c r="J123" s="232">
        <v>5.3982309806581856</v>
      </c>
      <c r="K123" s="232">
        <v>5.4151971067177671</v>
      </c>
      <c r="L123" s="232">
        <v>6.3210937733450683</v>
      </c>
      <c r="M123" s="232">
        <v>5.8013426538794084</v>
      </c>
      <c r="N123" s="232">
        <v>6.4560969574204936</v>
      </c>
      <c r="O123" s="232">
        <v>6.3662002609845496</v>
      </c>
      <c r="P123" s="232">
        <v>7.361064719100475</v>
      </c>
      <c r="Q123" s="232">
        <v>7.3960625023510209</v>
      </c>
      <c r="R123" s="232">
        <v>7.3384294360577398</v>
      </c>
      <c r="S123" s="232">
        <v>6.2900983556797927</v>
      </c>
      <c r="T123" s="232">
        <v>5.5380591918192064</v>
      </c>
      <c r="U123" s="232">
        <v>5.3113665602578504</v>
      </c>
      <c r="V123" s="232">
        <v>4.8201435869066813</v>
      </c>
      <c r="W123" s="232">
        <v>5.4162797683850457</v>
      </c>
      <c r="DA123" s="73" t="s">
        <v>1236</v>
      </c>
    </row>
    <row r="124" spans="1:105" ht="12" customHeight="1" x14ac:dyDescent="0.25">
      <c r="A124" s="64" t="s">
        <v>32</v>
      </c>
      <c r="B124" s="232">
        <v>0.57038221204335482</v>
      </c>
      <c r="C124" s="232">
        <v>1.002260870068969</v>
      </c>
      <c r="D124" s="232">
        <v>1.8490110108409741</v>
      </c>
      <c r="E124" s="232">
        <v>2.246153933913499</v>
      </c>
      <c r="F124" s="232">
        <v>2.6527727531747902</v>
      </c>
      <c r="G124" s="232">
        <v>2.6499137739923109</v>
      </c>
      <c r="H124" s="232">
        <v>3.0301744215667772</v>
      </c>
      <c r="I124" s="232">
        <v>5.2347664357215056</v>
      </c>
      <c r="J124" s="232">
        <v>4.9478901863171147</v>
      </c>
      <c r="K124" s="232">
        <v>5.750947945894481</v>
      </c>
      <c r="L124" s="232">
        <v>4.6521762193944642</v>
      </c>
      <c r="M124" s="232">
        <v>2.8879361156931682</v>
      </c>
      <c r="N124" s="232">
        <v>2.455741722626803</v>
      </c>
      <c r="O124" s="232">
        <v>2.982859940108785</v>
      </c>
      <c r="P124" s="232">
        <v>2.9881615640612158</v>
      </c>
      <c r="Q124" s="232">
        <v>2.3937626396993061</v>
      </c>
      <c r="R124" s="232">
        <v>2.3762565245744161</v>
      </c>
      <c r="S124" s="232">
        <v>2.634724941977836</v>
      </c>
      <c r="T124" s="232">
        <v>2.2697917726496</v>
      </c>
      <c r="U124" s="232">
        <v>3.5583139485453898</v>
      </c>
      <c r="V124" s="232">
        <v>3.9018487766221499</v>
      </c>
      <c r="W124" s="232">
        <v>4.8925272672826772</v>
      </c>
      <c r="DA124" s="73" t="s">
        <v>1237</v>
      </c>
    </row>
    <row r="125" spans="1:105" ht="12" customHeight="1" x14ac:dyDescent="0.25">
      <c r="A125" s="64" t="s">
        <v>33</v>
      </c>
      <c r="B125" s="232">
        <v>0</v>
      </c>
      <c r="C125" s="232">
        <v>0</v>
      </c>
      <c r="D125" s="232">
        <v>0</v>
      </c>
      <c r="E125" s="232">
        <v>0</v>
      </c>
      <c r="F125" s="232">
        <v>0</v>
      </c>
      <c r="G125" s="232">
        <v>0</v>
      </c>
      <c r="H125" s="232">
        <v>0</v>
      </c>
      <c r="I125" s="232">
        <v>0</v>
      </c>
      <c r="J125" s="232">
        <v>0</v>
      </c>
      <c r="K125" s="232">
        <v>1.3624859333929439E-2</v>
      </c>
      <c r="L125" s="232">
        <v>2.1260578799468209E-2</v>
      </c>
      <c r="M125" s="232">
        <v>1.9166255699613041E-2</v>
      </c>
      <c r="N125" s="232">
        <v>2.094729805335532E-2</v>
      </c>
      <c r="O125" s="232">
        <v>2.7324240095262489E-2</v>
      </c>
      <c r="P125" s="232">
        <v>2.4083616322268311E-2</v>
      </c>
      <c r="Q125" s="232">
        <v>4.3596470526602087E-2</v>
      </c>
      <c r="R125" s="232">
        <v>4.9777455677321267E-2</v>
      </c>
      <c r="S125" s="232">
        <v>4.3763222315442503E-2</v>
      </c>
      <c r="T125" s="232">
        <v>3.9166144827260718E-2</v>
      </c>
      <c r="U125" s="232">
        <v>4.165178918148732E-2</v>
      </c>
      <c r="V125" s="232">
        <v>3.2946270502045308E-2</v>
      </c>
      <c r="W125" s="232">
        <v>4.3505895621534042E-2</v>
      </c>
      <c r="DA125" s="73" t="s">
        <v>1238</v>
      </c>
    </row>
    <row r="126" spans="1:105" ht="12" customHeight="1" x14ac:dyDescent="0.25">
      <c r="A126" s="64" t="s">
        <v>160</v>
      </c>
      <c r="B126" s="232">
        <v>9.0087532427130333E-3</v>
      </c>
      <c r="C126" s="232">
        <v>8.9486362224091121E-2</v>
      </c>
      <c r="D126" s="232">
        <v>0.1411019764877797</v>
      </c>
      <c r="E126" s="232">
        <v>0.12700846707200941</v>
      </c>
      <c r="F126" s="232">
        <v>0.17123701191008661</v>
      </c>
      <c r="G126" s="232">
        <v>0.20452983696244539</v>
      </c>
      <c r="H126" s="232">
        <v>0.21579193501114069</v>
      </c>
      <c r="I126" s="232">
        <v>0.31901271335662551</v>
      </c>
      <c r="J126" s="232">
        <v>0.43985866992838552</v>
      </c>
      <c r="K126" s="232">
        <v>0.57295079043541841</v>
      </c>
      <c r="L126" s="232">
        <v>0.54243740978950927</v>
      </c>
      <c r="M126" s="232">
        <v>0.43306813298091229</v>
      </c>
      <c r="N126" s="232">
        <v>0.437455040220115</v>
      </c>
      <c r="O126" s="232">
        <v>0.51804096297418545</v>
      </c>
      <c r="P126" s="232">
        <v>0.37284834258416738</v>
      </c>
      <c r="Q126" s="232">
        <v>0.29943387910099289</v>
      </c>
      <c r="R126" s="232">
        <v>0.23491089053809419</v>
      </c>
      <c r="S126" s="232">
        <v>0.220520756980991</v>
      </c>
      <c r="T126" s="232">
        <v>0.18900649464479691</v>
      </c>
      <c r="U126" s="232">
        <v>0.20738895960148751</v>
      </c>
      <c r="V126" s="232">
        <v>0.19350323353542251</v>
      </c>
      <c r="W126" s="232">
        <v>3.7925320909571562E-2</v>
      </c>
      <c r="DA126" s="73" t="s">
        <v>1239</v>
      </c>
    </row>
    <row r="127" spans="1:105" ht="12" customHeight="1" x14ac:dyDescent="0.25">
      <c r="A127" s="64" t="s">
        <v>70</v>
      </c>
      <c r="B127" s="232">
        <v>0.13962969074303849</v>
      </c>
      <c r="C127" s="232">
        <v>0.1546287313519657</v>
      </c>
      <c r="D127" s="232">
        <v>0.28712530939138098</v>
      </c>
      <c r="E127" s="232">
        <v>0.22565900320669541</v>
      </c>
      <c r="F127" s="232">
        <v>0.3349009611130121</v>
      </c>
      <c r="G127" s="232">
        <v>0.21879162450399961</v>
      </c>
      <c r="H127" s="232">
        <v>0.20973605533443621</v>
      </c>
      <c r="I127" s="232">
        <v>0.31471167812487311</v>
      </c>
      <c r="J127" s="232">
        <v>8.0126678973534163E-2</v>
      </c>
      <c r="K127" s="232">
        <v>0.1408004655414444</v>
      </c>
      <c r="L127" s="232">
        <v>8.1375858054723429E-2</v>
      </c>
      <c r="M127" s="232">
        <v>8.8031510259155621E-2</v>
      </c>
      <c r="N127" s="232">
        <v>7.4831708087789939E-2</v>
      </c>
      <c r="O127" s="232">
        <v>5.7521047865813107E-2</v>
      </c>
      <c r="P127" s="232">
        <v>6.1453926295781322E-2</v>
      </c>
      <c r="Q127" s="232">
        <v>9.3444919877586838E-2</v>
      </c>
      <c r="R127" s="232">
        <v>6.3507493047641209E-2</v>
      </c>
      <c r="S127" s="232">
        <v>4.4674283527828422E-2</v>
      </c>
      <c r="T127" s="232">
        <v>3.7254563209316492E-2</v>
      </c>
      <c r="U127" s="232">
        <v>3.0696263591486909E-2</v>
      </c>
      <c r="V127" s="232">
        <v>2.1819797402886049E-2</v>
      </c>
      <c r="W127" s="232">
        <v>2.9840327273581199E-2</v>
      </c>
      <c r="DA127" s="73" t="s">
        <v>1240</v>
      </c>
    </row>
    <row r="128" spans="1:105" ht="12" customHeight="1" x14ac:dyDescent="0.25">
      <c r="A128" s="64" t="s">
        <v>34</v>
      </c>
      <c r="B128" s="232">
        <v>1.095213112216206E-2</v>
      </c>
      <c r="C128" s="232">
        <v>2.3824883302234139E-2</v>
      </c>
      <c r="D128" s="232">
        <v>2.6904534726500989E-2</v>
      </c>
      <c r="E128" s="232">
        <v>2.303162069748697E-2</v>
      </c>
      <c r="F128" s="232">
        <v>0</v>
      </c>
      <c r="G128" s="232">
        <v>5.4124096893622721E-3</v>
      </c>
      <c r="H128" s="232">
        <v>5.2987770197657309E-3</v>
      </c>
      <c r="I128" s="232">
        <v>0</v>
      </c>
      <c r="J128" s="232">
        <v>0</v>
      </c>
      <c r="K128" s="232">
        <v>2.2994065526623489E-2</v>
      </c>
      <c r="L128" s="232">
        <v>0</v>
      </c>
      <c r="M128" s="232">
        <v>9.8241432031830871E-3</v>
      </c>
      <c r="N128" s="232">
        <v>1.057025345048964E-2</v>
      </c>
      <c r="O128" s="232">
        <v>1.0398633671037411E-2</v>
      </c>
      <c r="P128" s="232">
        <v>0</v>
      </c>
      <c r="Q128" s="232">
        <v>0</v>
      </c>
      <c r="R128" s="232">
        <v>0</v>
      </c>
      <c r="S128" s="232">
        <v>2.1098001288950572E-3</v>
      </c>
      <c r="T128" s="232">
        <v>2.5051493540549251E-3</v>
      </c>
      <c r="U128" s="232">
        <v>2.4671865467298161E-3</v>
      </c>
      <c r="V128" s="232">
        <v>8.281934781612187E-4</v>
      </c>
      <c r="W128" s="232">
        <v>7.8742098250616848E-4</v>
      </c>
      <c r="DA128" s="73" t="s">
        <v>1241</v>
      </c>
    </row>
    <row r="129" spans="1:105" ht="12" customHeight="1" x14ac:dyDescent="0.25">
      <c r="A129" s="64" t="s">
        <v>162</v>
      </c>
      <c r="B129" s="232">
        <v>7.0427130420838174E-2</v>
      </c>
      <c r="C129" s="232">
        <v>0.13608463695544429</v>
      </c>
      <c r="D129" s="232">
        <v>0.2019592954867323</v>
      </c>
      <c r="E129" s="232">
        <v>0.1658876578843165</v>
      </c>
      <c r="F129" s="232">
        <v>0.29967802661590909</v>
      </c>
      <c r="G129" s="232">
        <v>0.40102321156780191</v>
      </c>
      <c r="H129" s="232">
        <v>0.44189273227104792</v>
      </c>
      <c r="I129" s="232">
        <v>0.69123283940487845</v>
      </c>
      <c r="J129" s="232">
        <v>0.86111866587178088</v>
      </c>
      <c r="K129" s="232">
        <v>1.0935422669487771</v>
      </c>
      <c r="L129" s="232">
        <v>1.3725394310158801</v>
      </c>
      <c r="M129" s="232">
        <v>1.534004088203162</v>
      </c>
      <c r="N129" s="232">
        <v>1.6694860165387539</v>
      </c>
      <c r="O129" s="232">
        <v>1.773027294977856</v>
      </c>
      <c r="P129" s="232">
        <v>2.063353125897768</v>
      </c>
      <c r="Q129" s="232">
        <v>2.3446135280310658</v>
      </c>
      <c r="R129" s="232">
        <v>1.776870387946293</v>
      </c>
      <c r="S129" s="232">
        <v>1.53558470025759</v>
      </c>
      <c r="T129" s="232">
        <v>1.552880057476806</v>
      </c>
      <c r="U129" s="232">
        <v>1.455367429560896</v>
      </c>
      <c r="V129" s="232">
        <v>1.6618169708092101</v>
      </c>
      <c r="W129" s="232">
        <v>1.9629271134050641</v>
      </c>
      <c r="DA129" s="73" t="s">
        <v>1242</v>
      </c>
    </row>
    <row r="130" spans="1:105" ht="12" customHeight="1" x14ac:dyDescent="0.25">
      <c r="A130" s="64" t="s">
        <v>36</v>
      </c>
      <c r="B130" s="232">
        <v>1.5285209328371259E-3</v>
      </c>
      <c r="C130" s="232">
        <v>7.9757377070489664E-3</v>
      </c>
      <c r="D130" s="232">
        <v>2.6633777806558779E-2</v>
      </c>
      <c r="E130" s="232">
        <v>6.8801815109585038E-2</v>
      </c>
      <c r="F130" s="232">
        <v>7.6319123330640282E-2</v>
      </c>
      <c r="G130" s="232">
        <v>9.204853828870195E-2</v>
      </c>
      <c r="H130" s="232">
        <v>8.0259400448165874E-2</v>
      </c>
      <c r="I130" s="232">
        <v>0.15825622697416381</v>
      </c>
      <c r="J130" s="232">
        <v>0.1745201076916488</v>
      </c>
      <c r="K130" s="232">
        <v>0.13740522434298941</v>
      </c>
      <c r="L130" s="232">
        <v>0.17545325693755831</v>
      </c>
      <c r="M130" s="232">
        <v>0.14955260318762351</v>
      </c>
      <c r="N130" s="232">
        <v>0.1554998774738835</v>
      </c>
      <c r="O130" s="232">
        <v>0.1643152297813347</v>
      </c>
      <c r="P130" s="232">
        <v>0.19340240489545879</v>
      </c>
      <c r="Q130" s="232">
        <v>0.19966028877795269</v>
      </c>
      <c r="R130" s="232">
        <v>0.1828724828444441</v>
      </c>
      <c r="S130" s="232">
        <v>0.15840999928121469</v>
      </c>
      <c r="T130" s="232">
        <v>0.13850865040082719</v>
      </c>
      <c r="U130" s="232">
        <v>0.13484897919999719</v>
      </c>
      <c r="V130" s="232">
        <v>5.9662837106038383E-2</v>
      </c>
      <c r="W130" s="232">
        <v>0.12681338156579169</v>
      </c>
      <c r="DA130" s="73" t="s">
        <v>1243</v>
      </c>
    </row>
    <row r="131" spans="1:105" ht="12" customHeight="1" x14ac:dyDescent="0.25">
      <c r="A131" s="64" t="s">
        <v>73</v>
      </c>
      <c r="B131" s="232">
        <v>1.339260323755395E-2</v>
      </c>
      <c r="C131" s="232">
        <v>2.7192774967839329E-2</v>
      </c>
      <c r="D131" s="232">
        <v>4.5667365016489353E-2</v>
      </c>
      <c r="E131" s="232">
        <v>9.5395139887894762E-2</v>
      </c>
      <c r="F131" s="232">
        <v>0.1241897951576769</v>
      </c>
      <c r="G131" s="232">
        <v>9.4596372951786301E-2</v>
      </c>
      <c r="H131" s="232">
        <v>8.5949760080898691E-2</v>
      </c>
      <c r="I131" s="232">
        <v>0.17394154569259909</v>
      </c>
      <c r="J131" s="232">
        <v>0.1185656107803459</v>
      </c>
      <c r="K131" s="232">
        <v>0.15940162114262091</v>
      </c>
      <c r="L131" s="232">
        <v>0.20225000960773401</v>
      </c>
      <c r="M131" s="232">
        <v>0.1665466813742475</v>
      </c>
      <c r="N131" s="232">
        <v>0.1625319070298776</v>
      </c>
      <c r="O131" s="232">
        <v>0.25645715919585088</v>
      </c>
      <c r="P131" s="232">
        <v>0.31016376680963381</v>
      </c>
      <c r="Q131" s="232">
        <v>0.28627755286538409</v>
      </c>
      <c r="R131" s="232">
        <v>0.21112324451499309</v>
      </c>
      <c r="S131" s="232">
        <v>0.35379536755090357</v>
      </c>
      <c r="T131" s="232">
        <v>0.17507514100882929</v>
      </c>
      <c r="U131" s="232">
        <v>0.15482292270913539</v>
      </c>
      <c r="V131" s="232">
        <v>0.13866483410905009</v>
      </c>
      <c r="W131" s="232">
        <v>0.14854117034778111</v>
      </c>
      <c r="DA131" s="73" t="s">
        <v>1244</v>
      </c>
    </row>
    <row r="132" spans="1:105" ht="12" customHeight="1" x14ac:dyDescent="0.25">
      <c r="A132" s="64" t="s">
        <v>79</v>
      </c>
      <c r="B132" s="232">
        <v>0.89855750034969784</v>
      </c>
      <c r="C132" s="232">
        <v>1.5530202874313721</v>
      </c>
      <c r="D132" s="232">
        <v>2.830510656939516</v>
      </c>
      <c r="E132" s="232">
        <v>5.2912115505286019</v>
      </c>
      <c r="F132" s="232">
        <v>2.8226039441024322</v>
      </c>
      <c r="G132" s="232">
        <v>3.8138422348757839</v>
      </c>
      <c r="H132" s="232">
        <v>3.5788199360436779</v>
      </c>
      <c r="I132" s="232">
        <v>5.7083813282609004</v>
      </c>
      <c r="J132" s="232">
        <v>1.8306918626239641</v>
      </c>
      <c r="K132" s="232">
        <v>2.210650174798674</v>
      </c>
      <c r="L132" s="232">
        <v>1.6952682837676281</v>
      </c>
      <c r="M132" s="232">
        <v>1.3781343475522021</v>
      </c>
      <c r="N132" s="232">
        <v>1.415225824826188</v>
      </c>
      <c r="O132" s="232">
        <v>0.99655899612506449</v>
      </c>
      <c r="P132" s="232">
        <v>1.139382286712856</v>
      </c>
      <c r="Q132" s="232">
        <v>1.396828627036548</v>
      </c>
      <c r="R132" s="232">
        <v>1.473268628954673</v>
      </c>
      <c r="S132" s="232">
        <v>1.531106226962752</v>
      </c>
      <c r="T132" s="232">
        <v>2.5850258947765461</v>
      </c>
      <c r="U132" s="232">
        <v>3.5938489006990739</v>
      </c>
      <c r="V132" s="232">
        <v>3.8083491098844182</v>
      </c>
      <c r="W132" s="232">
        <v>4.154340333596636</v>
      </c>
      <c r="DA132" s="73" t="s">
        <v>1245</v>
      </c>
    </row>
    <row r="133" spans="1:105" ht="12" customHeight="1" x14ac:dyDescent="0.25">
      <c r="A133" s="60" t="s">
        <v>1066</v>
      </c>
      <c r="B133" s="265">
        <v>9.5857693175147658E-4</v>
      </c>
      <c r="C133" s="265">
        <v>1.904611227980343E-3</v>
      </c>
      <c r="D133" s="265">
        <v>3.3152461901452498E-3</v>
      </c>
      <c r="E133" s="265">
        <v>4.1198041539631898E-3</v>
      </c>
      <c r="F133" s="265">
        <v>4.9066649529141797E-3</v>
      </c>
      <c r="G133" s="265">
        <v>5.781791377631215E-3</v>
      </c>
      <c r="H133" s="265">
        <v>6.0751193315259572E-3</v>
      </c>
      <c r="I133" s="265">
        <v>9.9815728710385028E-3</v>
      </c>
      <c r="J133" s="265">
        <v>1.059220291156591E-2</v>
      </c>
      <c r="K133" s="265">
        <v>1.08190813536337E-2</v>
      </c>
      <c r="L133" s="265">
        <v>9.9903504009094396E-3</v>
      </c>
      <c r="M133" s="265">
        <v>9.6453158309352544E-3</v>
      </c>
      <c r="N133" s="265">
        <v>1.0817553384940309E-2</v>
      </c>
      <c r="O133" s="265">
        <v>1.08941498934423E-2</v>
      </c>
      <c r="P133" s="265">
        <v>1.2484548614143659E-2</v>
      </c>
      <c r="Q133" s="265">
        <v>1.3753629355118559E-2</v>
      </c>
      <c r="R133" s="265">
        <v>1.275473742068001E-2</v>
      </c>
      <c r="S133" s="265">
        <v>1.114033812637465E-2</v>
      </c>
      <c r="T133" s="265">
        <v>9.9842032989295518E-3</v>
      </c>
      <c r="U133" s="265">
        <v>1.056655624187393E-2</v>
      </c>
      <c r="V133" s="265">
        <v>1.0774678566842919E-2</v>
      </c>
      <c r="W133" s="265">
        <v>1.0917250770877809E-2</v>
      </c>
      <c r="DA133" s="72" t="s">
        <v>1246</v>
      </c>
    </row>
    <row r="134" spans="1:105" ht="12" customHeight="1" x14ac:dyDescent="0.25">
      <c r="A134" s="57" t="s">
        <v>1012</v>
      </c>
      <c r="B134" s="264">
        <v>0.58532063130921697</v>
      </c>
      <c r="C134" s="264">
        <v>1.0707083561151189</v>
      </c>
      <c r="D134" s="264">
        <v>1.8681623040624269</v>
      </c>
      <c r="E134" s="264">
        <v>1.912189879314163</v>
      </c>
      <c r="F134" s="264">
        <v>1.945175519257925</v>
      </c>
      <c r="G134" s="264">
        <v>2.2518682676023092</v>
      </c>
      <c r="H134" s="264">
        <v>2.2734293002484711</v>
      </c>
      <c r="I134" s="264">
        <v>3.7154706718335011</v>
      </c>
      <c r="J134" s="264">
        <v>4.1901924449695747</v>
      </c>
      <c r="K134" s="264">
        <v>4.6320387285557612</v>
      </c>
      <c r="L134" s="264">
        <v>4.7178860031363259</v>
      </c>
      <c r="M134" s="264">
        <v>4.05164730755319</v>
      </c>
      <c r="N134" s="264">
        <v>4.2511866938058871</v>
      </c>
      <c r="O134" s="264">
        <v>4.3511823672337648</v>
      </c>
      <c r="P134" s="264">
        <v>4.8342317908751804</v>
      </c>
      <c r="Q134" s="264">
        <v>4.8604670142334543</v>
      </c>
      <c r="R134" s="264">
        <v>4.5729420169333119</v>
      </c>
      <c r="S134" s="264">
        <v>4.1772666912803391</v>
      </c>
      <c r="T134" s="264">
        <v>3.961706459489299</v>
      </c>
      <c r="U134" s="264">
        <v>4.3379946492733392</v>
      </c>
      <c r="V134" s="264">
        <v>4.3215606874675778</v>
      </c>
      <c r="W134" s="264">
        <v>4.9197394086580406</v>
      </c>
      <c r="DA134" s="70" t="s">
        <v>1247</v>
      </c>
    </row>
    <row r="135" spans="1:105" ht="12" customHeight="1" x14ac:dyDescent="0.25">
      <c r="A135" s="60" t="s">
        <v>1014</v>
      </c>
      <c r="B135" s="265">
        <v>0.581917014866558</v>
      </c>
      <c r="C135" s="265">
        <v>1.0629544894660929</v>
      </c>
      <c r="D135" s="265">
        <v>1.8544476120945439</v>
      </c>
      <c r="E135" s="265">
        <v>1.8811145649266401</v>
      </c>
      <c r="F135" s="265">
        <v>1.900787962642527</v>
      </c>
      <c r="G135" s="265">
        <v>2.1974954225372518</v>
      </c>
      <c r="H135" s="265">
        <v>2.21093608043134</v>
      </c>
      <c r="I135" s="265">
        <v>3.61113041854188</v>
      </c>
      <c r="J135" s="265">
        <v>4.1126472307736783</v>
      </c>
      <c r="K135" s="265">
        <v>4.5632733420007536</v>
      </c>
      <c r="L135" s="265">
        <v>4.6688401451676809</v>
      </c>
      <c r="M135" s="265">
        <v>3.9958842742244141</v>
      </c>
      <c r="N135" s="265">
        <v>4.1815893967998488</v>
      </c>
      <c r="O135" s="265">
        <v>4.2826769089756791</v>
      </c>
      <c r="P135" s="265">
        <v>4.7517461072181977</v>
      </c>
      <c r="Q135" s="265">
        <v>4.7521762114302426</v>
      </c>
      <c r="R135" s="265">
        <v>4.4735602415589284</v>
      </c>
      <c r="S135" s="265">
        <v>4.0953137658956411</v>
      </c>
      <c r="T135" s="265">
        <v>3.8934575898066339</v>
      </c>
      <c r="U135" s="265">
        <v>4.2664108623299066</v>
      </c>
      <c r="V135" s="265">
        <v>4.2430113459188856</v>
      </c>
      <c r="W135" s="265">
        <v>4.8561865296944298</v>
      </c>
      <c r="DA135" s="72" t="s">
        <v>1248</v>
      </c>
    </row>
    <row r="136" spans="1:105" ht="12" customHeight="1" x14ac:dyDescent="0.25">
      <c r="A136" s="59" t="s">
        <v>30</v>
      </c>
      <c r="B136" s="233">
        <v>0.40767333280630352</v>
      </c>
      <c r="C136" s="233">
        <v>0.77384096412503245</v>
      </c>
      <c r="D136" s="233">
        <v>1.3557239901710081</v>
      </c>
      <c r="E136" s="233">
        <v>1.197735678315327</v>
      </c>
      <c r="F136" s="233">
        <v>1.1619389481640729</v>
      </c>
      <c r="G136" s="233">
        <v>1.442415118060282</v>
      </c>
      <c r="H136" s="233">
        <v>1.4005984650167509</v>
      </c>
      <c r="I136" s="233">
        <v>2.3470417607037879</v>
      </c>
      <c r="J136" s="233">
        <v>3.283882633835038</v>
      </c>
      <c r="K136" s="233">
        <v>3.4264375791171999</v>
      </c>
      <c r="L136" s="233">
        <v>3.5501105827873709</v>
      </c>
      <c r="M136" s="233">
        <v>2.9523558324885641</v>
      </c>
      <c r="N136" s="233">
        <v>3.126837611902376</v>
      </c>
      <c r="O136" s="233">
        <v>3.1287955109776369</v>
      </c>
      <c r="P136" s="233">
        <v>3.54864636830367</v>
      </c>
      <c r="Q136" s="233">
        <v>3.4624924103638399</v>
      </c>
      <c r="R136" s="233">
        <v>3.4764641992359699</v>
      </c>
      <c r="S136" s="233">
        <v>3.1737473276960739</v>
      </c>
      <c r="T136" s="233">
        <v>2.937996405723716</v>
      </c>
      <c r="U136" s="233">
        <v>3.2236906887916179</v>
      </c>
      <c r="V136" s="233">
        <v>3.0470549043718962</v>
      </c>
      <c r="W136" s="233">
        <v>3.5190309812836098</v>
      </c>
      <c r="DA136" s="71" t="s">
        <v>1249</v>
      </c>
    </row>
    <row r="137" spans="1:105" ht="12" customHeight="1" x14ac:dyDescent="0.25">
      <c r="A137" s="59" t="s">
        <v>33</v>
      </c>
      <c r="B137" s="298">
        <v>0</v>
      </c>
      <c r="C137" s="298">
        <v>0</v>
      </c>
      <c r="D137" s="298">
        <v>0</v>
      </c>
      <c r="E137" s="298">
        <v>0</v>
      </c>
      <c r="F137" s="298">
        <v>0</v>
      </c>
      <c r="G137" s="298">
        <v>0</v>
      </c>
      <c r="H137" s="298">
        <v>0</v>
      </c>
      <c r="I137" s="298">
        <v>0</v>
      </c>
      <c r="J137" s="298">
        <v>0</v>
      </c>
      <c r="K137" s="298">
        <v>8.5359750281335089E-3</v>
      </c>
      <c r="L137" s="298">
        <v>1.182271675089803E-2</v>
      </c>
      <c r="M137" s="298">
        <v>9.6576177738569458E-3</v>
      </c>
      <c r="N137" s="298">
        <v>1.0045136642993091E-2</v>
      </c>
      <c r="O137" s="298">
        <v>1.329650587486606E-2</v>
      </c>
      <c r="P137" s="298">
        <v>1.149572430662653E-2</v>
      </c>
      <c r="Q137" s="298">
        <v>2.020840987823512E-2</v>
      </c>
      <c r="R137" s="298">
        <v>2.3348548459311402E-2</v>
      </c>
      <c r="S137" s="298">
        <v>2.1863352502018509E-2</v>
      </c>
      <c r="T137" s="298">
        <v>2.0572972502924381E-2</v>
      </c>
      <c r="U137" s="298">
        <v>2.503071784020558E-2</v>
      </c>
      <c r="V137" s="298">
        <v>2.0621446094487059E-2</v>
      </c>
      <c r="W137" s="298">
        <v>2.7987407303239079E-2</v>
      </c>
      <c r="DA137" s="122" t="s">
        <v>1250</v>
      </c>
    </row>
    <row r="138" spans="1:105" ht="12" customHeight="1" x14ac:dyDescent="0.25">
      <c r="A138" s="59" t="s">
        <v>160</v>
      </c>
      <c r="B138" s="298">
        <v>6.9773371606162097E-3</v>
      </c>
      <c r="C138" s="298">
        <v>6.6681411973819271E-2</v>
      </c>
      <c r="D138" s="298">
        <v>0.1093458095179017</v>
      </c>
      <c r="E138" s="298">
        <v>0.16400484868166201</v>
      </c>
      <c r="F138" s="298">
        <v>0.153766592843529</v>
      </c>
      <c r="G138" s="298">
        <v>0.18388718799955531</v>
      </c>
      <c r="H138" s="298">
        <v>0.19791960038913389</v>
      </c>
      <c r="I138" s="298">
        <v>0.2987762134844576</v>
      </c>
      <c r="J138" s="298">
        <v>0.25999231468287332</v>
      </c>
      <c r="K138" s="298">
        <v>0.3522549206694186</v>
      </c>
      <c r="L138" s="298">
        <v>0.29601278685061122</v>
      </c>
      <c r="M138" s="298">
        <v>0.21414483290092931</v>
      </c>
      <c r="N138" s="298">
        <v>0.20586375882232971</v>
      </c>
      <c r="O138" s="298">
        <v>0.2473843238331489</v>
      </c>
      <c r="P138" s="298">
        <v>0.1746487549160711</v>
      </c>
      <c r="Q138" s="298">
        <v>0.13620730002150541</v>
      </c>
      <c r="R138" s="298">
        <v>0.1081306914743282</v>
      </c>
      <c r="S138" s="298">
        <v>0.1081124169717345</v>
      </c>
      <c r="T138" s="298">
        <v>9.7427505846316625E-2</v>
      </c>
      <c r="U138" s="298">
        <v>0.12230491577902219</v>
      </c>
      <c r="V138" s="298">
        <v>0.118855619774762</v>
      </c>
      <c r="W138" s="298">
        <v>2.394211187635821E-2</v>
      </c>
      <c r="DA138" s="122" t="s">
        <v>1251</v>
      </c>
    </row>
    <row r="139" spans="1:105" ht="12" customHeight="1" x14ac:dyDescent="0.25">
      <c r="A139" s="59" t="s">
        <v>70</v>
      </c>
      <c r="B139" s="298">
        <v>0.1115489289033445</v>
      </c>
      <c r="C139" s="298">
        <v>0.1188504243650582</v>
      </c>
      <c r="D139" s="298">
        <v>0.2295108034718126</v>
      </c>
      <c r="E139" s="298">
        <v>0.30056561067499621</v>
      </c>
      <c r="F139" s="298">
        <v>0.31020111514055199</v>
      </c>
      <c r="G139" s="298">
        <v>0.2029028291320914</v>
      </c>
      <c r="H139" s="298">
        <v>0.19842176201429179</v>
      </c>
      <c r="I139" s="298">
        <v>0.30402794005109979</v>
      </c>
      <c r="J139" s="298">
        <v>4.8852535264811731E-2</v>
      </c>
      <c r="K139" s="298">
        <v>8.929074500952551E-2</v>
      </c>
      <c r="L139" s="298">
        <v>4.5805647786903277E-2</v>
      </c>
      <c r="M139" s="298">
        <v>4.4900599019877863E-2</v>
      </c>
      <c r="N139" s="298">
        <v>3.6324089923754369E-2</v>
      </c>
      <c r="O139" s="298">
        <v>2.833332042792663E-2</v>
      </c>
      <c r="P139" s="298">
        <v>2.969241503653236E-2</v>
      </c>
      <c r="Q139" s="298">
        <v>4.3844765724578842E-2</v>
      </c>
      <c r="R139" s="298">
        <v>3.0153200015395551E-2</v>
      </c>
      <c r="S139" s="298">
        <v>2.2591564543612219E-2</v>
      </c>
      <c r="T139" s="298">
        <v>1.9808288063651931E-2</v>
      </c>
      <c r="U139" s="298">
        <v>1.8672669299803851E-2</v>
      </c>
      <c r="V139" s="298">
        <v>1.3824353113149109E-2</v>
      </c>
      <c r="W139" s="298">
        <v>1.9431189343642179E-2</v>
      </c>
      <c r="DA139" s="122" t="s">
        <v>1252</v>
      </c>
    </row>
    <row r="140" spans="1:105" ht="12" customHeight="1" x14ac:dyDescent="0.25">
      <c r="A140" s="59" t="s">
        <v>162</v>
      </c>
      <c r="B140" s="298">
        <v>5.5717415996293762E-2</v>
      </c>
      <c r="C140" s="298">
        <v>0.10358168900218299</v>
      </c>
      <c r="D140" s="298">
        <v>0.1598670089338223</v>
      </c>
      <c r="E140" s="298">
        <v>0.21880842725465449</v>
      </c>
      <c r="F140" s="298">
        <v>0.27488130649437298</v>
      </c>
      <c r="G140" s="298">
        <v>0.36829028734532349</v>
      </c>
      <c r="H140" s="298">
        <v>0.41399625301116372</v>
      </c>
      <c r="I140" s="298">
        <v>0.66128450430253394</v>
      </c>
      <c r="J140" s="298">
        <v>0.51991974699095578</v>
      </c>
      <c r="K140" s="298">
        <v>0.68675412217647547</v>
      </c>
      <c r="L140" s="298">
        <v>0.76508841099189717</v>
      </c>
      <c r="M140" s="298">
        <v>0.77482539204118583</v>
      </c>
      <c r="N140" s="298">
        <v>0.80251879950839633</v>
      </c>
      <c r="O140" s="298">
        <v>0.86486724786209979</v>
      </c>
      <c r="P140" s="298">
        <v>0.9872628446552979</v>
      </c>
      <c r="Q140" s="298">
        <v>1.089423325442084</v>
      </c>
      <c r="R140" s="298">
        <v>0.83546360237392292</v>
      </c>
      <c r="S140" s="298">
        <v>0.76899910418220141</v>
      </c>
      <c r="T140" s="298">
        <v>0.81765241767002561</v>
      </c>
      <c r="U140" s="298">
        <v>0.87671187061925637</v>
      </c>
      <c r="V140" s="298">
        <v>1.0426550225645921</v>
      </c>
      <c r="W140" s="298">
        <v>1.2657948398875809</v>
      </c>
      <c r="DA140" s="122" t="s">
        <v>1253</v>
      </c>
    </row>
    <row r="141" spans="1:105" ht="12" customHeight="1" x14ac:dyDescent="0.25">
      <c r="A141" s="60" t="s">
        <v>1021</v>
      </c>
      <c r="B141" s="265">
        <v>3.403616442658932E-3</v>
      </c>
      <c r="C141" s="265">
        <v>7.7538666490262979E-3</v>
      </c>
      <c r="D141" s="265">
        <v>1.371469196788253E-2</v>
      </c>
      <c r="E141" s="265">
        <v>3.1075314387523159E-2</v>
      </c>
      <c r="F141" s="265">
        <v>4.4387556615397783E-2</v>
      </c>
      <c r="G141" s="265">
        <v>5.437284506505647E-2</v>
      </c>
      <c r="H141" s="265">
        <v>6.2493219817130727E-2</v>
      </c>
      <c r="I141" s="265">
        <v>0.1043402532916216</v>
      </c>
      <c r="J141" s="265">
        <v>7.7545214195896439E-2</v>
      </c>
      <c r="K141" s="265">
        <v>6.8765386555007094E-2</v>
      </c>
      <c r="L141" s="265">
        <v>4.9045857968645211E-2</v>
      </c>
      <c r="M141" s="265">
        <v>5.5763033328775573E-2</v>
      </c>
      <c r="N141" s="265">
        <v>6.9597297006038658E-2</v>
      </c>
      <c r="O141" s="265">
        <v>6.8505458258085516E-2</v>
      </c>
      <c r="P141" s="265">
        <v>8.2485683656981917E-2</v>
      </c>
      <c r="Q141" s="265">
        <v>0.10829080280321079</v>
      </c>
      <c r="R141" s="265">
        <v>9.9381775374384196E-2</v>
      </c>
      <c r="S141" s="265">
        <v>8.1952925384698103E-2</v>
      </c>
      <c r="T141" s="265">
        <v>6.8248869682664692E-2</v>
      </c>
      <c r="U141" s="265">
        <v>7.1583786943432537E-2</v>
      </c>
      <c r="V141" s="265">
        <v>7.8549341548692225E-2</v>
      </c>
      <c r="W141" s="265">
        <v>6.3552878963610462E-2</v>
      </c>
      <c r="DA141" s="72" t="s">
        <v>1254</v>
      </c>
    </row>
    <row r="142" spans="1:105" ht="12" customHeight="1" x14ac:dyDescent="0.25">
      <c r="A142" s="57" t="s">
        <v>1023</v>
      </c>
      <c r="B142" s="264">
        <f t="shared" ref="B142:W142" si="5">B143+B144+B155</f>
        <v>0.53612204420443055</v>
      </c>
      <c r="C142" s="264">
        <f t="shared" si="5"/>
        <v>1.0070867746394545</v>
      </c>
      <c r="D142" s="264">
        <f t="shared" si="5"/>
        <v>1.7506051095691118</v>
      </c>
      <c r="E142" s="264">
        <f t="shared" si="5"/>
        <v>2.1229834779615921</v>
      </c>
      <c r="F142" s="264">
        <f t="shared" si="5"/>
        <v>2.2094173113242626</v>
      </c>
      <c r="G142" s="264">
        <f t="shared" si="5"/>
        <v>2.5939116449336197</v>
      </c>
      <c r="H142" s="264">
        <f t="shared" si="5"/>
        <v>2.6784423298069062</v>
      </c>
      <c r="I142" s="264">
        <f t="shared" si="5"/>
        <v>4.3985344922593228</v>
      </c>
      <c r="J142" s="264">
        <f t="shared" si="5"/>
        <v>4.5219215409675879</v>
      </c>
      <c r="K142" s="264">
        <f t="shared" si="5"/>
        <v>4.8280637232549566</v>
      </c>
      <c r="L142" s="264">
        <f t="shared" si="5"/>
        <v>4.6834273698091966</v>
      </c>
      <c r="M142" s="264">
        <f t="shared" si="5"/>
        <v>4.2192323168510573</v>
      </c>
      <c r="N142" s="264">
        <f t="shared" si="5"/>
        <v>4.5459215611680595</v>
      </c>
      <c r="O142" s="264">
        <f t="shared" si="5"/>
        <v>4.6222522879762638</v>
      </c>
      <c r="P142" s="264">
        <f t="shared" si="5"/>
        <v>5.2043061310245786</v>
      </c>
      <c r="Q142" s="264">
        <f t="shared" si="5"/>
        <v>5.4692787738791484</v>
      </c>
      <c r="R142" s="264">
        <f t="shared" si="5"/>
        <v>5.1115747213464617</v>
      </c>
      <c r="S142" s="264">
        <f t="shared" si="5"/>
        <v>4.5822616479821168</v>
      </c>
      <c r="T142" s="264">
        <f t="shared" si="5"/>
        <v>4.2627899138883496</v>
      </c>
      <c r="U142" s="264">
        <f t="shared" si="5"/>
        <v>4.6514637384798325</v>
      </c>
      <c r="V142" s="264">
        <f t="shared" si="5"/>
        <v>4.720357615254775</v>
      </c>
      <c r="W142" s="264">
        <f t="shared" si="5"/>
        <v>5.1661731165705742</v>
      </c>
      <c r="DA142" s="70"/>
    </row>
    <row r="143" spans="1:105" ht="12" customHeight="1" x14ac:dyDescent="0.25">
      <c r="A143" s="60" t="s">
        <v>1024</v>
      </c>
      <c r="B143" s="265">
        <v>0.1923922226910339</v>
      </c>
      <c r="C143" s="265">
        <v>0.33694884880022669</v>
      </c>
      <c r="D143" s="265">
        <v>0.5405617304713819</v>
      </c>
      <c r="E143" s="265">
        <v>0.47229292812690149</v>
      </c>
      <c r="F143" s="265">
        <v>0.50273708495779768</v>
      </c>
      <c r="G143" s="265">
        <v>0.62772664029891934</v>
      </c>
      <c r="H143" s="265">
        <v>0.64488958039988942</v>
      </c>
      <c r="I143" s="265">
        <v>1.027312241178393</v>
      </c>
      <c r="J143" s="265">
        <v>1.1447145707542681</v>
      </c>
      <c r="K143" s="265">
        <v>1.528882276963599</v>
      </c>
      <c r="L143" s="265">
        <v>1.856325470449949</v>
      </c>
      <c r="M143" s="265">
        <v>1.635581812361445</v>
      </c>
      <c r="N143" s="265">
        <v>1.629103346185532</v>
      </c>
      <c r="O143" s="265">
        <v>1.7317927767702239</v>
      </c>
      <c r="P143" s="265">
        <v>1.9102764681271911</v>
      </c>
      <c r="Q143" s="265">
        <v>1.859913524296249</v>
      </c>
      <c r="R143" s="265">
        <v>1.559513400372553</v>
      </c>
      <c r="S143" s="265">
        <v>1.4717873843776219</v>
      </c>
      <c r="T143" s="265">
        <v>1.5383095660221431</v>
      </c>
      <c r="U143" s="265">
        <v>1.6623046446843239</v>
      </c>
      <c r="V143" s="265">
        <v>1.758959945283717</v>
      </c>
      <c r="W143" s="265">
        <v>2.2576571513622312</v>
      </c>
      <c r="DA143" s="72" t="s">
        <v>1255</v>
      </c>
    </row>
    <row r="144" spans="1:105" ht="12" customHeight="1" x14ac:dyDescent="0.25">
      <c r="A144" s="60" t="s">
        <v>1026</v>
      </c>
      <c r="B144" s="265">
        <v>0.19465517852836051</v>
      </c>
      <c r="C144" s="265">
        <v>0.35019984440298468</v>
      </c>
      <c r="D144" s="265">
        <v>0.62182427640758309</v>
      </c>
      <c r="E144" s="265">
        <v>0.79988649880112161</v>
      </c>
      <c r="F144" s="265">
        <v>0.6769497289917632</v>
      </c>
      <c r="G144" s="265">
        <v>0.79066784677441959</v>
      </c>
      <c r="H144" s="265">
        <v>0.79877592193678892</v>
      </c>
      <c r="I144" s="265">
        <v>1.315177214328294</v>
      </c>
      <c r="J144" s="265">
        <v>1.211585651686039</v>
      </c>
      <c r="K144" s="265">
        <v>1.3573600601338209</v>
      </c>
      <c r="L144" s="265">
        <v>1.317677187157497</v>
      </c>
      <c r="M144" s="265">
        <v>1.0905761441040449</v>
      </c>
      <c r="N144" s="265">
        <v>1.124758761663246</v>
      </c>
      <c r="O144" s="265">
        <v>1.1505035004572139</v>
      </c>
      <c r="P144" s="265">
        <v>1.269572315711778</v>
      </c>
      <c r="Q144" s="265">
        <v>1.264303537913263</v>
      </c>
      <c r="R144" s="265">
        <v>1.1989907775392741</v>
      </c>
      <c r="S144" s="265">
        <v>1.1209450404155681</v>
      </c>
      <c r="T144" s="265">
        <v>1.0957953409096131</v>
      </c>
      <c r="U144" s="265">
        <v>1.2675481245957969</v>
      </c>
      <c r="V144" s="265">
        <v>1.2805650069282319</v>
      </c>
      <c r="W144" s="265">
        <v>1.4707224569673101</v>
      </c>
      <c r="DA144" s="72" t="s">
        <v>1256</v>
      </c>
    </row>
    <row r="145" spans="1:105" ht="12" customHeight="1" x14ac:dyDescent="0.25">
      <c r="A145" s="64" t="s">
        <v>30</v>
      </c>
      <c r="B145" s="232">
        <v>4.4737466007091553E-2</v>
      </c>
      <c r="C145" s="232">
        <v>8.8264868360651477E-2</v>
      </c>
      <c r="D145" s="232">
        <v>0.14869156414151879</v>
      </c>
      <c r="E145" s="232">
        <v>7.8835362486103719E-2</v>
      </c>
      <c r="F145" s="232">
        <v>0.10997730033841981</v>
      </c>
      <c r="G145" s="232">
        <v>0.1363576669449198</v>
      </c>
      <c r="H145" s="232">
        <v>0.12979087066000691</v>
      </c>
      <c r="I145" s="232">
        <v>0.2129937622393506</v>
      </c>
      <c r="J145" s="232">
        <v>0.47219824532827759</v>
      </c>
      <c r="K145" s="232">
        <v>0.47368231945998041</v>
      </c>
      <c r="L145" s="232">
        <v>0.55292361498120146</v>
      </c>
      <c r="M145" s="232">
        <v>0.50745954212132427</v>
      </c>
      <c r="N145" s="232">
        <v>0.5647327181601054</v>
      </c>
      <c r="O145" s="232">
        <v>0.55686920463688716</v>
      </c>
      <c r="P145" s="232">
        <v>0.64389275978763938</v>
      </c>
      <c r="Q145" s="232">
        <v>0.64695411301622474</v>
      </c>
      <c r="R145" s="232">
        <v>0.64191278876128233</v>
      </c>
      <c r="S145" s="232">
        <v>0.55021235977793237</v>
      </c>
      <c r="T145" s="232">
        <v>0.48442940701702297</v>
      </c>
      <c r="U145" s="232">
        <v>0.46459997340522341</v>
      </c>
      <c r="V145" s="232">
        <v>0.42163133665876851</v>
      </c>
      <c r="W145" s="232">
        <v>0.47377702288067619</v>
      </c>
      <c r="DA145" s="73" t="s">
        <v>1257</v>
      </c>
    </row>
    <row r="146" spans="1:105" ht="12" customHeight="1" x14ac:dyDescent="0.25">
      <c r="A146" s="64" t="s">
        <v>32</v>
      </c>
      <c r="B146" s="232">
        <v>4.9892915041678157E-2</v>
      </c>
      <c r="C146" s="232">
        <v>8.7670539831190539E-2</v>
      </c>
      <c r="D146" s="232">
        <v>0.16173812458934819</v>
      </c>
      <c r="E146" s="232">
        <v>0.1964773182421039</v>
      </c>
      <c r="F146" s="232">
        <v>0.23204539483248859</v>
      </c>
      <c r="G146" s="232">
        <v>0.23179531198900991</v>
      </c>
      <c r="H146" s="232">
        <v>0.26505776615138521</v>
      </c>
      <c r="I146" s="232">
        <v>0.45789954792739779</v>
      </c>
      <c r="J146" s="232">
        <v>0.43280568623817572</v>
      </c>
      <c r="K146" s="232">
        <v>0.50305137715587989</v>
      </c>
      <c r="L146" s="232">
        <v>0.40693876487073999</v>
      </c>
      <c r="M146" s="232">
        <v>0.25261578678951002</v>
      </c>
      <c r="N146" s="232">
        <v>0.21481054377973891</v>
      </c>
      <c r="O146" s="232">
        <v>0.26091903714865622</v>
      </c>
      <c r="P146" s="232">
        <v>0.26138278490911659</v>
      </c>
      <c r="Q146" s="232">
        <v>0.20938906138851091</v>
      </c>
      <c r="R146" s="232">
        <v>0.2078577529146598</v>
      </c>
      <c r="S146" s="232">
        <v>0.23046670269987091</v>
      </c>
      <c r="T146" s="232">
        <v>0.19854498559730441</v>
      </c>
      <c r="U146" s="232">
        <v>0.31125559629636379</v>
      </c>
      <c r="V146" s="232">
        <v>0.34130554110387912</v>
      </c>
      <c r="W146" s="232">
        <v>0.42796293806419439</v>
      </c>
      <c r="DA146" s="73" t="s">
        <v>1258</v>
      </c>
    </row>
    <row r="147" spans="1:105" ht="12" customHeight="1" x14ac:dyDescent="0.25">
      <c r="A147" s="64" t="s">
        <v>33</v>
      </c>
      <c r="B147" s="232">
        <v>0</v>
      </c>
      <c r="C147" s="232">
        <v>0</v>
      </c>
      <c r="D147" s="232">
        <v>0</v>
      </c>
      <c r="E147" s="232">
        <v>0</v>
      </c>
      <c r="F147" s="232">
        <v>0</v>
      </c>
      <c r="G147" s="232">
        <v>0</v>
      </c>
      <c r="H147" s="232">
        <v>0</v>
      </c>
      <c r="I147" s="232">
        <v>0</v>
      </c>
      <c r="J147" s="232">
        <v>0</v>
      </c>
      <c r="K147" s="232">
        <v>1.191804258353846E-3</v>
      </c>
      <c r="L147" s="232">
        <v>1.859721831048516E-3</v>
      </c>
      <c r="M147" s="232">
        <v>1.676525577230286E-3</v>
      </c>
      <c r="N147" s="232">
        <v>1.832318294753076E-3</v>
      </c>
      <c r="O147" s="232">
        <v>2.3901271127784109E-3</v>
      </c>
      <c r="P147" s="232">
        <v>2.1066607578077352E-3</v>
      </c>
      <c r="Q147" s="232">
        <v>3.813504268144057E-3</v>
      </c>
      <c r="R147" s="232">
        <v>4.3541721930674708E-3</v>
      </c>
      <c r="S147" s="232">
        <v>3.8280905098921269E-3</v>
      </c>
      <c r="T147" s="232">
        <v>3.425971383953411E-3</v>
      </c>
      <c r="U147" s="232">
        <v>3.643397593906516E-3</v>
      </c>
      <c r="V147" s="232">
        <v>2.8819017150095638E-3</v>
      </c>
      <c r="W147" s="232">
        <v>3.8055814298295909E-3</v>
      </c>
      <c r="DA147" s="73" t="s">
        <v>1259</v>
      </c>
    </row>
    <row r="148" spans="1:105" ht="12" customHeight="1" x14ac:dyDescent="0.25">
      <c r="A148" s="64" t="s">
        <v>160</v>
      </c>
      <c r="B148" s="232">
        <v>7.8802064769852834E-4</v>
      </c>
      <c r="C148" s="232">
        <v>7.8276204509267703E-3</v>
      </c>
      <c r="D148" s="232">
        <v>1.2342581476896659E-2</v>
      </c>
      <c r="E148" s="232">
        <v>1.1109783095262241E-2</v>
      </c>
      <c r="F148" s="232">
        <v>1.4978576657596381E-2</v>
      </c>
      <c r="G148" s="232">
        <v>1.7890792460897989E-2</v>
      </c>
      <c r="H148" s="232">
        <v>1.887591943237495E-2</v>
      </c>
      <c r="I148" s="232">
        <v>2.7904927377902729E-2</v>
      </c>
      <c r="J148" s="232">
        <v>3.8475658577189951E-2</v>
      </c>
      <c r="K148" s="232">
        <v>5.0117595722083672E-2</v>
      </c>
      <c r="L148" s="232">
        <v>4.7448505634672219E-2</v>
      </c>
      <c r="M148" s="232">
        <v>3.7881671464944762E-2</v>
      </c>
      <c r="N148" s="232">
        <v>3.8265406415929917E-2</v>
      </c>
      <c r="O148" s="232">
        <v>4.5314480725453563E-2</v>
      </c>
      <c r="P148" s="232">
        <v>3.2614079273861347E-2</v>
      </c>
      <c r="Q148" s="232">
        <v>2.6192312409368059E-2</v>
      </c>
      <c r="R148" s="232">
        <v>2.0548307532232829E-2</v>
      </c>
      <c r="S148" s="232">
        <v>1.9289562613749318E-2</v>
      </c>
      <c r="T148" s="232">
        <v>1.6532922627189951E-2</v>
      </c>
      <c r="U148" s="232">
        <v>1.814088785292017E-2</v>
      </c>
      <c r="V148" s="232">
        <v>1.692626485753557E-2</v>
      </c>
      <c r="W148" s="232">
        <v>3.3174330722743621E-3</v>
      </c>
      <c r="DA148" s="73" t="s">
        <v>1260</v>
      </c>
    </row>
    <row r="149" spans="1:105" ht="12" customHeight="1" x14ac:dyDescent="0.25">
      <c r="A149" s="64" t="s">
        <v>70</v>
      </c>
      <c r="B149" s="232">
        <v>1.2213796556840529E-2</v>
      </c>
      <c r="C149" s="232">
        <v>1.352580426501745E-2</v>
      </c>
      <c r="D149" s="232">
        <v>2.5115647657488391E-2</v>
      </c>
      <c r="E149" s="232">
        <v>1.973901927103865E-2</v>
      </c>
      <c r="F149" s="232">
        <v>2.9294716503041659E-2</v>
      </c>
      <c r="G149" s="232">
        <v>1.9138310597208909E-2</v>
      </c>
      <c r="H149" s="232">
        <v>1.8346194830462799E-2</v>
      </c>
      <c r="I149" s="232">
        <v>2.7528703889725691E-2</v>
      </c>
      <c r="J149" s="232">
        <v>7.0089029815230087E-3</v>
      </c>
      <c r="K149" s="232">
        <v>1.2316207477651929E-2</v>
      </c>
      <c r="L149" s="232">
        <v>7.1181721425410934E-3</v>
      </c>
      <c r="M149" s="232">
        <v>7.7003605119733663E-3</v>
      </c>
      <c r="N149" s="232">
        <v>6.5457371832696176E-3</v>
      </c>
      <c r="O149" s="232">
        <v>5.0315256922128116E-3</v>
      </c>
      <c r="P149" s="232">
        <v>5.3755454832099718E-3</v>
      </c>
      <c r="Q149" s="232">
        <v>8.1738864748721902E-3</v>
      </c>
      <c r="R149" s="232">
        <v>5.5551766661599304E-3</v>
      </c>
      <c r="S149" s="232">
        <v>3.9077835625637714E-3</v>
      </c>
      <c r="T149" s="232">
        <v>3.2587600347115521E-3</v>
      </c>
      <c r="U149" s="232">
        <v>2.685087366207351E-3</v>
      </c>
      <c r="V149" s="232">
        <v>1.908638234261896E-3</v>
      </c>
      <c r="W149" s="232">
        <v>2.6102162410413529E-3</v>
      </c>
      <c r="DA149" s="73" t="s">
        <v>1261</v>
      </c>
    </row>
    <row r="150" spans="1:105" ht="12" customHeight="1" x14ac:dyDescent="0.25">
      <c r="A150" s="64" t="s">
        <v>34</v>
      </c>
      <c r="B150" s="232">
        <v>9.5801330417684286E-4</v>
      </c>
      <c r="C150" s="232">
        <v>2.0840286624960709E-3</v>
      </c>
      <c r="D150" s="232">
        <v>2.353414319384772E-3</v>
      </c>
      <c r="E150" s="232">
        <v>2.0146397809553871E-3</v>
      </c>
      <c r="F150" s="232">
        <v>0</v>
      </c>
      <c r="G150" s="232">
        <v>4.734384963281103E-4</v>
      </c>
      <c r="H150" s="232">
        <v>4.6349873135923312E-4</v>
      </c>
      <c r="I150" s="232">
        <v>0</v>
      </c>
      <c r="J150" s="232">
        <v>0</v>
      </c>
      <c r="K150" s="232">
        <v>2.0113547259349028E-3</v>
      </c>
      <c r="L150" s="232">
        <v>0</v>
      </c>
      <c r="M150" s="232">
        <v>8.5934507045327827E-4</v>
      </c>
      <c r="N150" s="232">
        <v>9.2460940442896987E-4</v>
      </c>
      <c r="O150" s="232">
        <v>9.0959734603218625E-4</v>
      </c>
      <c r="P150" s="232">
        <v>0</v>
      </c>
      <c r="Q150" s="232">
        <v>0</v>
      </c>
      <c r="R150" s="232">
        <v>0</v>
      </c>
      <c r="S150" s="232">
        <v>1.8455007250100139E-4</v>
      </c>
      <c r="T150" s="232">
        <v>2.1913236641937339E-4</v>
      </c>
      <c r="U150" s="232">
        <v>2.1581165430629781E-4</v>
      </c>
      <c r="V150" s="232">
        <v>7.2444381980181358E-5</v>
      </c>
      <c r="W150" s="232">
        <v>6.8877898631293237E-5</v>
      </c>
      <c r="DA150" s="73" t="s">
        <v>1262</v>
      </c>
    </row>
    <row r="151" spans="1:105" ht="12" customHeight="1" x14ac:dyDescent="0.25">
      <c r="A151" s="64" t="s">
        <v>162</v>
      </c>
      <c r="B151" s="232">
        <v>6.1604565509293628E-3</v>
      </c>
      <c r="C151" s="232">
        <v>1.190370086362285E-2</v>
      </c>
      <c r="D151" s="232">
        <v>1.766594006411757E-2</v>
      </c>
      <c r="E151" s="232">
        <v>1.4510653815158011E-2</v>
      </c>
      <c r="F151" s="232">
        <v>2.62136686700686E-2</v>
      </c>
      <c r="G151" s="232">
        <v>3.5078613256215002E-2</v>
      </c>
      <c r="H151" s="232">
        <v>3.8653583655337748E-2</v>
      </c>
      <c r="I151" s="232">
        <v>6.0464054807908618E-2</v>
      </c>
      <c r="J151" s="232">
        <v>7.5324439524909845E-2</v>
      </c>
      <c r="K151" s="232">
        <v>9.5655176945125917E-2</v>
      </c>
      <c r="L151" s="232">
        <v>0.12005983317345</v>
      </c>
      <c r="M151" s="232">
        <v>0.1341835948426979</v>
      </c>
      <c r="N151" s="232">
        <v>0.14603457511067389</v>
      </c>
      <c r="O151" s="232">
        <v>0.15509161808885899</v>
      </c>
      <c r="P151" s="232">
        <v>0.18048722424670111</v>
      </c>
      <c r="Q151" s="232">
        <v>0.20508985218973069</v>
      </c>
      <c r="R151" s="232">
        <v>0.15542778409635891</v>
      </c>
      <c r="S151" s="232">
        <v>0.1343218553656951</v>
      </c>
      <c r="T151" s="232">
        <v>0.13583472826063059</v>
      </c>
      <c r="U151" s="232">
        <v>0.1273050280747324</v>
      </c>
      <c r="V151" s="232">
        <v>0.14536374239717809</v>
      </c>
      <c r="W151" s="232">
        <v>0.1717026822264949</v>
      </c>
      <c r="DA151" s="73" t="s">
        <v>1263</v>
      </c>
    </row>
    <row r="152" spans="1:105" ht="12" customHeight="1" x14ac:dyDescent="0.25">
      <c r="A152" s="64" t="s">
        <v>36</v>
      </c>
      <c r="B152" s="232">
        <v>1.3370396802569399E-4</v>
      </c>
      <c r="C152" s="232">
        <v>6.9765991191579439E-4</v>
      </c>
      <c r="D152" s="232">
        <v>2.329730460178806E-3</v>
      </c>
      <c r="E152" s="232">
        <v>6.0182857099948476E-3</v>
      </c>
      <c r="F152" s="232">
        <v>6.6758455225135304E-3</v>
      </c>
      <c r="G152" s="232">
        <v>8.0517411019819466E-3</v>
      </c>
      <c r="H152" s="232">
        <v>7.0205124972445533E-3</v>
      </c>
      <c r="I152" s="232">
        <v>1.384311137430478E-2</v>
      </c>
      <c r="J152" s="232">
        <v>1.526575815702701E-2</v>
      </c>
      <c r="K152" s="232">
        <v>1.20192163073739E-2</v>
      </c>
      <c r="L152" s="232">
        <v>1.53473833112908E-2</v>
      </c>
      <c r="M152" s="232">
        <v>1.308178124694875E-2</v>
      </c>
      <c r="N152" s="232">
        <v>1.3602005833951431E-2</v>
      </c>
      <c r="O152" s="232">
        <v>1.4373109165106311E-2</v>
      </c>
      <c r="P152" s="232">
        <v>1.691744509657309E-2</v>
      </c>
      <c r="Q152" s="232">
        <v>1.7464839566978169E-2</v>
      </c>
      <c r="R152" s="232">
        <v>1.5996363591585981E-2</v>
      </c>
      <c r="S152" s="232">
        <v>1.3856562264759391E-2</v>
      </c>
      <c r="T152" s="232">
        <v>1.211573604693811E-2</v>
      </c>
      <c r="U152" s="232">
        <v>1.1795614450492511E-2</v>
      </c>
      <c r="V152" s="232">
        <v>5.2188739410597056E-3</v>
      </c>
      <c r="W152" s="232">
        <v>1.109271842462198E-2</v>
      </c>
      <c r="DA152" s="73" t="s">
        <v>1264</v>
      </c>
    </row>
    <row r="153" spans="1:105" ht="12" customHeight="1" x14ac:dyDescent="0.25">
      <c r="A153" s="64" t="s">
        <v>73</v>
      </c>
      <c r="B153" s="232">
        <v>1.1714881730347389E-3</v>
      </c>
      <c r="C153" s="232">
        <v>2.3786274932338768E-3</v>
      </c>
      <c r="D153" s="232">
        <v>3.9946511564281032E-3</v>
      </c>
      <c r="E153" s="232">
        <v>8.3444776315253714E-3</v>
      </c>
      <c r="F153" s="232">
        <v>1.086322604039134E-2</v>
      </c>
      <c r="G153" s="232">
        <v>8.2746072708446018E-3</v>
      </c>
      <c r="H153" s="232">
        <v>7.518264046500355E-3</v>
      </c>
      <c r="I153" s="232">
        <v>1.521514973331491E-2</v>
      </c>
      <c r="J153" s="232">
        <v>1.037126302437852E-2</v>
      </c>
      <c r="K153" s="232">
        <v>1.394330218097692E-2</v>
      </c>
      <c r="L153" s="232">
        <v>1.7691369635086471E-2</v>
      </c>
      <c r="M153" s="232">
        <v>1.456830042877838E-2</v>
      </c>
      <c r="N153" s="232">
        <v>1.4217116974866729E-2</v>
      </c>
      <c r="O153" s="232">
        <v>2.2433019448047119E-2</v>
      </c>
      <c r="P153" s="232">
        <v>2.7130885465382788E-2</v>
      </c>
      <c r="Q153" s="232">
        <v>2.5041492041421629E-2</v>
      </c>
      <c r="R153" s="232">
        <v>1.8467536117885361E-2</v>
      </c>
      <c r="S153" s="232">
        <v>3.0947462670899019E-2</v>
      </c>
      <c r="T153" s="232">
        <v>1.531430846163797E-2</v>
      </c>
      <c r="U153" s="232">
        <v>1.354279072195899E-2</v>
      </c>
      <c r="V153" s="232">
        <v>1.2129397869345479E-2</v>
      </c>
      <c r="W153" s="232">
        <v>1.299330840946695E-2</v>
      </c>
      <c r="DA153" s="73" t="s">
        <v>1265</v>
      </c>
    </row>
    <row r="154" spans="1:105" ht="12" customHeight="1" x14ac:dyDescent="0.25">
      <c r="A154" s="64" t="s">
        <v>79</v>
      </c>
      <c r="B154" s="232">
        <v>7.8599318278885069E-2</v>
      </c>
      <c r="C154" s="232">
        <v>0.1358469945639299</v>
      </c>
      <c r="D154" s="232">
        <v>0.2475926225422217</v>
      </c>
      <c r="E154" s="232">
        <v>0.46283695876897962</v>
      </c>
      <c r="F154" s="232">
        <v>0.24690100042724331</v>
      </c>
      <c r="G154" s="232">
        <v>0.33360736465701329</v>
      </c>
      <c r="H154" s="232">
        <v>0.3130493119321171</v>
      </c>
      <c r="I154" s="232">
        <v>0.49932795697838939</v>
      </c>
      <c r="J154" s="232">
        <v>0.16013569785455781</v>
      </c>
      <c r="K154" s="232">
        <v>0.19337170590045949</v>
      </c>
      <c r="L154" s="232">
        <v>0.14828982157746659</v>
      </c>
      <c r="M154" s="232">
        <v>0.1205492360501841</v>
      </c>
      <c r="N154" s="232">
        <v>0.12379373050552769</v>
      </c>
      <c r="O154" s="232">
        <v>8.7171781093181425E-2</v>
      </c>
      <c r="P154" s="232">
        <v>9.9664930691486131E-2</v>
      </c>
      <c r="Q154" s="232">
        <v>0.12218447655801221</v>
      </c>
      <c r="R154" s="232">
        <v>0.12887089566604151</v>
      </c>
      <c r="S154" s="232">
        <v>0.13393011087770471</v>
      </c>
      <c r="T154" s="232">
        <v>0.226119389113805</v>
      </c>
      <c r="U154" s="232">
        <v>0.31436393717968553</v>
      </c>
      <c r="V154" s="232">
        <v>0.33312686576921358</v>
      </c>
      <c r="W154" s="232">
        <v>0.3633916783200789</v>
      </c>
      <c r="DA154" s="73" t="s">
        <v>1266</v>
      </c>
    </row>
    <row r="155" spans="1:105" ht="12" customHeight="1" x14ac:dyDescent="0.25">
      <c r="A155" s="60" t="s">
        <v>1038</v>
      </c>
      <c r="B155" s="265">
        <v>0.14907464298503609</v>
      </c>
      <c r="C155" s="265">
        <v>0.31993808143624319</v>
      </c>
      <c r="D155" s="265">
        <v>0.58821910269014654</v>
      </c>
      <c r="E155" s="265">
        <v>0.85080405103356915</v>
      </c>
      <c r="F155" s="265">
        <v>1.0297304973747019</v>
      </c>
      <c r="G155" s="265">
        <v>1.175517157860281</v>
      </c>
      <c r="H155" s="265">
        <v>1.234776827470228</v>
      </c>
      <c r="I155" s="265">
        <v>2.0560450367526362</v>
      </c>
      <c r="J155" s="265">
        <v>2.1656213185272808</v>
      </c>
      <c r="K155" s="265">
        <v>1.9418213861575371</v>
      </c>
      <c r="L155" s="265">
        <v>1.509424712201751</v>
      </c>
      <c r="M155" s="265">
        <v>1.4930743603855681</v>
      </c>
      <c r="N155" s="265">
        <v>1.792059453319282</v>
      </c>
      <c r="O155" s="265">
        <v>1.7399560107488261</v>
      </c>
      <c r="P155" s="265">
        <v>2.02445734718561</v>
      </c>
      <c r="Q155" s="265">
        <v>2.345061711669636</v>
      </c>
      <c r="R155" s="265">
        <v>2.3530705434346348</v>
      </c>
      <c r="S155" s="265">
        <v>1.989529223188927</v>
      </c>
      <c r="T155" s="265">
        <v>1.628685006956593</v>
      </c>
      <c r="U155" s="265">
        <v>1.7216109691997119</v>
      </c>
      <c r="V155" s="265">
        <v>1.6808326630428261</v>
      </c>
      <c r="W155" s="265">
        <v>1.4377935082410329</v>
      </c>
      <c r="DA155" s="72" t="s">
        <v>1267</v>
      </c>
    </row>
    <row r="156" spans="1:105" ht="12" customHeight="1" x14ac:dyDescent="0.25">
      <c r="A156" s="132" t="s">
        <v>1040</v>
      </c>
      <c r="B156" s="319">
        <v>0.13510978724925221</v>
      </c>
      <c r="C156" s="319">
        <v>0.26845171136632118</v>
      </c>
      <c r="D156" s="319">
        <v>0.46727830870182929</v>
      </c>
      <c r="E156" s="319">
        <v>0.58067938452629553</v>
      </c>
      <c r="F156" s="319">
        <v>0.69158607507933689</v>
      </c>
      <c r="G156" s="319">
        <v>0.81493365537597195</v>
      </c>
      <c r="H156" s="319">
        <v>0.85627773129960627</v>
      </c>
      <c r="I156" s="319">
        <v>1.406885709793571</v>
      </c>
      <c r="J156" s="319">
        <v>1.492952974851697</v>
      </c>
      <c r="K156" s="319">
        <v>1.5249311051653629</v>
      </c>
      <c r="L156" s="319">
        <v>1.40812288769151</v>
      </c>
      <c r="M156" s="319">
        <v>1.3594908522244431</v>
      </c>
      <c r="N156" s="319">
        <v>1.5247157405782861</v>
      </c>
      <c r="O156" s="319">
        <v>1.53551188810171</v>
      </c>
      <c r="P156" s="319">
        <v>1.759675881285673</v>
      </c>
      <c r="Q156" s="319">
        <v>1.9522623917010331</v>
      </c>
      <c r="R156" s="319">
        <v>3.486698768340319</v>
      </c>
      <c r="S156" s="319">
        <v>3.093160370994517</v>
      </c>
      <c r="T156" s="319">
        <v>3.2982123272497339</v>
      </c>
      <c r="U156" s="319">
        <v>3.191371597762104</v>
      </c>
      <c r="V156" s="319">
        <v>3.2820472376296221</v>
      </c>
      <c r="W156" s="319">
        <v>3.325475791485089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5">
        <f t="shared" ref="B160:W160" si="6">SUM(B$161:B$167,B$169:B$170,B$172:B$175)</f>
        <v>1</v>
      </c>
      <c r="C160" s="235">
        <f t="shared" si="6"/>
        <v>1</v>
      </c>
      <c r="D160" s="235">
        <f t="shared" si="6"/>
        <v>0.99999999999999989</v>
      </c>
      <c r="E160" s="235">
        <f t="shared" si="6"/>
        <v>1</v>
      </c>
      <c r="F160" s="235">
        <f t="shared" si="6"/>
        <v>1</v>
      </c>
      <c r="G160" s="235">
        <f t="shared" si="6"/>
        <v>1</v>
      </c>
      <c r="H160" s="235">
        <f t="shared" si="6"/>
        <v>1</v>
      </c>
      <c r="I160" s="235">
        <f t="shared" si="6"/>
        <v>0.99999999999999978</v>
      </c>
      <c r="J160" s="235">
        <f t="shared" si="6"/>
        <v>1</v>
      </c>
      <c r="K160" s="235">
        <f t="shared" si="6"/>
        <v>1.0000000000000002</v>
      </c>
      <c r="L160" s="235">
        <f t="shared" si="6"/>
        <v>0.99999999999999989</v>
      </c>
      <c r="M160" s="235">
        <f t="shared" si="6"/>
        <v>1.0000000000000002</v>
      </c>
      <c r="N160" s="235">
        <f t="shared" si="6"/>
        <v>1</v>
      </c>
      <c r="O160" s="235">
        <f t="shared" si="6"/>
        <v>1</v>
      </c>
      <c r="P160" s="235">
        <f t="shared" si="6"/>
        <v>0.99999999999999967</v>
      </c>
      <c r="Q160" s="235">
        <f t="shared" si="6"/>
        <v>0.99999999999999989</v>
      </c>
      <c r="R160" s="235">
        <f t="shared" si="6"/>
        <v>1</v>
      </c>
      <c r="S160" s="235">
        <f t="shared" si="6"/>
        <v>1</v>
      </c>
      <c r="T160" s="235">
        <f t="shared" si="6"/>
        <v>0.99999999999999978</v>
      </c>
      <c r="U160" s="235">
        <f t="shared" si="6"/>
        <v>0.99999999999999989</v>
      </c>
      <c r="V160" s="235">
        <f t="shared" si="6"/>
        <v>1.0000000000000002</v>
      </c>
      <c r="W160" s="235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9">
        <f t="shared" ref="B161:W161" si="7">IF(B$6=0,0,B$6/B$5)</f>
        <v>9.5317891429370146E-4</v>
      </c>
      <c r="C161" s="269">
        <f t="shared" si="7"/>
        <v>1.0726967599636403E-3</v>
      </c>
      <c r="D161" s="269">
        <f t="shared" si="7"/>
        <v>1.1124973659274013E-3</v>
      </c>
      <c r="E161" s="269">
        <f t="shared" si="7"/>
        <v>1.0126008534218803E-3</v>
      </c>
      <c r="F161" s="269">
        <f t="shared" si="7"/>
        <v>1.0777190807368694E-3</v>
      </c>
      <c r="G161" s="269">
        <f t="shared" si="7"/>
        <v>1.0191780570650542E-3</v>
      </c>
      <c r="H161" s="269">
        <f t="shared" si="7"/>
        <v>9.8496931002539602E-4</v>
      </c>
      <c r="I161" s="269">
        <f t="shared" si="7"/>
        <v>1.0066076402836851E-3</v>
      </c>
      <c r="J161" s="269">
        <f t="shared" si="7"/>
        <v>9.9555082356940993E-4</v>
      </c>
      <c r="K161" s="269">
        <f t="shared" si="7"/>
        <v>9.0075179146956186E-4</v>
      </c>
      <c r="L161" s="269">
        <f t="shared" si="7"/>
        <v>7.9712784798972489E-4</v>
      </c>
      <c r="M161" s="269">
        <f t="shared" si="7"/>
        <v>1.168460531068204E-3</v>
      </c>
      <c r="N161" s="269">
        <f t="shared" si="7"/>
        <v>1.3716611291112049E-3</v>
      </c>
      <c r="O161" s="269">
        <f t="shared" si="7"/>
        <v>1.296837628440499E-3</v>
      </c>
      <c r="P161" s="269">
        <f t="shared" si="7"/>
        <v>1.2236011386858191E-3</v>
      </c>
      <c r="Q161" s="269">
        <f t="shared" si="7"/>
        <v>1.0123447917931637E-3</v>
      </c>
      <c r="R161" s="269">
        <f t="shared" si="7"/>
        <v>1.0069598740404656E-3</v>
      </c>
      <c r="S161" s="269">
        <f t="shared" si="7"/>
        <v>1.0820495652252846E-3</v>
      </c>
      <c r="T161" s="269">
        <f t="shared" si="7"/>
        <v>9.1866875542803619E-4</v>
      </c>
      <c r="U161" s="269">
        <f t="shared" si="7"/>
        <v>8.7917761020117385E-4</v>
      </c>
      <c r="V161" s="269">
        <f t="shared" si="7"/>
        <v>8.7295198432376915E-4</v>
      </c>
      <c r="W161" s="269">
        <f t="shared" si="7"/>
        <v>8.8836018853862984E-4</v>
      </c>
      <c r="DA161" s="76"/>
    </row>
    <row r="162" spans="1:105" ht="12" customHeight="1" x14ac:dyDescent="0.25">
      <c r="A162" s="202" t="s">
        <v>93</v>
      </c>
      <c r="B162" s="270">
        <f t="shared" ref="B162:W162" si="8">IF(B$7=0,0,B$7/B$5)</f>
        <v>1.9761041552438271E-3</v>
      </c>
      <c r="C162" s="270">
        <f t="shared" si="8"/>
        <v>2.2238852464035739E-3</v>
      </c>
      <c r="D162" s="270">
        <f t="shared" si="8"/>
        <v>2.3063987615965626E-3</v>
      </c>
      <c r="E162" s="270">
        <f t="shared" si="8"/>
        <v>2.0992960755255E-3</v>
      </c>
      <c r="F162" s="270">
        <f t="shared" si="8"/>
        <v>2.2342973828872038E-3</v>
      </c>
      <c r="G162" s="270">
        <f t="shared" si="8"/>
        <v>2.1129317521589776E-3</v>
      </c>
      <c r="H162" s="270">
        <f t="shared" si="8"/>
        <v>2.0420111241876344E-3</v>
      </c>
      <c r="I162" s="270">
        <f t="shared" si="8"/>
        <v>2.0868711118507367E-3</v>
      </c>
      <c r="J162" s="270">
        <f t="shared" si="8"/>
        <v>2.0639484253275669E-3</v>
      </c>
      <c r="K162" s="270">
        <f t="shared" si="8"/>
        <v>1.8674136946108099E-3</v>
      </c>
      <c r="L162" s="270">
        <f t="shared" si="8"/>
        <v>1.6525834017638574E-3</v>
      </c>
      <c r="M162" s="270">
        <f t="shared" si="8"/>
        <v>2.4224200473352262E-3</v>
      </c>
      <c r="N162" s="270">
        <f t="shared" si="8"/>
        <v>2.8436899056160773E-3</v>
      </c>
      <c r="O162" s="270">
        <f t="shared" si="8"/>
        <v>2.6885678940314702E-3</v>
      </c>
      <c r="P162" s="270">
        <f t="shared" si="8"/>
        <v>2.5367360295730189E-3</v>
      </c>
      <c r="Q162" s="270">
        <f t="shared" si="8"/>
        <v>2.0987652156408353E-3</v>
      </c>
      <c r="R162" s="270">
        <f t="shared" si="8"/>
        <v>2.0876013531306806E-3</v>
      </c>
      <c r="S162" s="270">
        <f t="shared" si="8"/>
        <v>2.2535193918808492E-3</v>
      </c>
      <c r="T162" s="270">
        <f t="shared" si="8"/>
        <v>1.9045586486134186E-3</v>
      </c>
      <c r="U162" s="270">
        <f t="shared" si="8"/>
        <v>1.8226866988588801E-3</v>
      </c>
      <c r="V162" s="270">
        <f t="shared" si="8"/>
        <v>1.8097799035229267E-3</v>
      </c>
      <c r="W162" s="270">
        <f t="shared" si="8"/>
        <v>1.8417237662303745E-3</v>
      </c>
      <c r="DA162" s="77"/>
    </row>
    <row r="163" spans="1:105" ht="12" customHeight="1" x14ac:dyDescent="0.25">
      <c r="A163" s="202" t="s">
        <v>94</v>
      </c>
      <c r="B163" s="270">
        <f t="shared" ref="B163:W163" si="9">IF(B$8=0,0,B$8/B$5)</f>
        <v>1.1820685547215366E-2</v>
      </c>
      <c r="C163" s="270">
        <f t="shared" si="9"/>
        <v>1.3302865702230469E-2</v>
      </c>
      <c r="D163" s="270">
        <f t="shared" si="9"/>
        <v>1.3796446121007206E-2</v>
      </c>
      <c r="E163" s="270">
        <f t="shared" si="9"/>
        <v>1.2557596578824217E-2</v>
      </c>
      <c r="F163" s="270">
        <f t="shared" si="9"/>
        <v>1.3365149155722062E-2</v>
      </c>
      <c r="G163" s="270">
        <f t="shared" si="9"/>
        <v>1.2639162646726132E-2</v>
      </c>
      <c r="H163" s="270">
        <f t="shared" si="9"/>
        <v>1.2214928711568566E-2</v>
      </c>
      <c r="I163" s="270">
        <f t="shared" si="9"/>
        <v>1.2483272769451522E-2</v>
      </c>
      <c r="J163" s="270">
        <f t="shared" si="9"/>
        <v>1.234615354495682E-2</v>
      </c>
      <c r="K163" s="270">
        <f t="shared" si="9"/>
        <v>1.1170519535613434E-2</v>
      </c>
      <c r="L163" s="270">
        <f t="shared" si="9"/>
        <v>9.8854448946734293E-3</v>
      </c>
      <c r="M163" s="270">
        <f t="shared" si="9"/>
        <v>1.4490463757608514E-2</v>
      </c>
      <c r="N163" s="270">
        <f t="shared" si="9"/>
        <v>1.7010421277076169E-2</v>
      </c>
      <c r="O163" s="270">
        <f t="shared" si="9"/>
        <v>1.6082510409864359E-2</v>
      </c>
      <c r="P163" s="270">
        <f t="shared" si="9"/>
        <v>1.5174280587540376E-2</v>
      </c>
      <c r="Q163" s="270">
        <f t="shared" si="9"/>
        <v>1.2554421074259036E-2</v>
      </c>
      <c r="R163" s="270">
        <f t="shared" si="9"/>
        <v>1.2487640936241166E-2</v>
      </c>
      <c r="S163" s="270">
        <f t="shared" si="9"/>
        <v>1.3388713669011548E-2</v>
      </c>
      <c r="T163" s="270">
        <f t="shared" si="9"/>
        <v>1.1392713704764615E-2</v>
      </c>
      <c r="U163" s="270">
        <f t="shared" si="9"/>
        <v>1.0902971010475108E-2</v>
      </c>
      <c r="V163" s="270">
        <f t="shared" si="9"/>
        <v>1.0825764974202321E-2</v>
      </c>
      <c r="W163" s="270">
        <f t="shared" si="9"/>
        <v>1.1016847187771963E-2</v>
      </c>
      <c r="DA163" s="77"/>
    </row>
    <row r="164" spans="1:105" ht="12" customHeight="1" x14ac:dyDescent="0.25">
      <c r="A164" s="202" t="s">
        <v>95</v>
      </c>
      <c r="B164" s="270">
        <f t="shared" ref="B164:W164" si="10">IF(B$9=0,0,B$9/B$5)</f>
        <v>1.3652321331256316E-2</v>
      </c>
      <c r="C164" s="270">
        <f t="shared" si="10"/>
        <v>1.5364167879094164E-2</v>
      </c>
      <c r="D164" s="270">
        <f t="shared" si="10"/>
        <v>1.5934229442193908E-2</v>
      </c>
      <c r="E164" s="270">
        <f t="shared" si="10"/>
        <v>1.4503418008846356E-2</v>
      </c>
      <c r="F164" s="270">
        <f t="shared" si="10"/>
        <v>1.5436102262027476E-2</v>
      </c>
      <c r="G164" s="270">
        <f t="shared" si="10"/>
        <v>1.4597622880829123E-2</v>
      </c>
      <c r="H164" s="270">
        <f t="shared" si="10"/>
        <v>1.410765315959254E-2</v>
      </c>
      <c r="I164" s="270">
        <f t="shared" si="10"/>
        <v>1.4417577595947615E-2</v>
      </c>
      <c r="J164" s="270">
        <f t="shared" si="10"/>
        <v>1.4259211509140132E-2</v>
      </c>
      <c r="K164" s="270">
        <f t="shared" si="10"/>
        <v>1.2901410965389931E-2</v>
      </c>
      <c r="L164" s="270">
        <f t="shared" si="10"/>
        <v>1.141721177383841E-2</v>
      </c>
      <c r="M164" s="270">
        <f t="shared" si="10"/>
        <v>1.6735786318619928E-2</v>
      </c>
      <c r="N164" s="270">
        <f t="shared" si="10"/>
        <v>1.9646215638431445E-2</v>
      </c>
      <c r="O164" s="270">
        <f t="shared" si="10"/>
        <v>1.8574523368525452E-2</v>
      </c>
      <c r="P164" s="270">
        <f t="shared" si="10"/>
        <v>1.7525561755641857E-2</v>
      </c>
      <c r="Q164" s="270">
        <f t="shared" si="10"/>
        <v>1.4499750454325977E-2</v>
      </c>
      <c r="R164" s="270">
        <f t="shared" si="10"/>
        <v>1.442262261777842E-2</v>
      </c>
      <c r="S164" s="270">
        <f t="shared" si="10"/>
        <v>1.5568901458222253E-2</v>
      </c>
      <c r="T164" s="270">
        <f t="shared" si="10"/>
        <v>1.315803450749051E-2</v>
      </c>
      <c r="U164" s="270">
        <f t="shared" si="10"/>
        <v>1.2592405330961851E-2</v>
      </c>
      <c r="V164" s="270">
        <f t="shared" si="10"/>
        <v>1.2503236085092097E-2</v>
      </c>
      <c r="W164" s="270">
        <f t="shared" si="10"/>
        <v>1.2723926819983954E-2</v>
      </c>
      <c r="DA164" s="77"/>
    </row>
    <row r="165" spans="1:105" ht="12" customHeight="1" x14ac:dyDescent="0.25">
      <c r="A165" s="56" t="s">
        <v>96</v>
      </c>
      <c r="B165" s="271">
        <f t="shared" ref="B165:W165" si="11">IF(B$10=0,0,B$10/B$5)</f>
        <v>6.2816985712432771E-3</v>
      </c>
      <c r="C165" s="271">
        <f t="shared" si="11"/>
        <v>7.1019407682954908E-3</v>
      </c>
      <c r="D165" s="271">
        <f t="shared" si="11"/>
        <v>7.2236570290035995E-3</v>
      </c>
      <c r="E165" s="271">
        <f t="shared" si="11"/>
        <v>5.9019045589574987E-3</v>
      </c>
      <c r="F165" s="271">
        <f t="shared" si="11"/>
        <v>5.9263878252133317E-3</v>
      </c>
      <c r="G165" s="271">
        <f t="shared" si="11"/>
        <v>5.6094149768552808E-3</v>
      </c>
      <c r="H165" s="271">
        <f t="shared" si="11"/>
        <v>5.3510203331970157E-3</v>
      </c>
      <c r="I165" s="271">
        <f t="shared" si="11"/>
        <v>5.4389992972866397E-3</v>
      </c>
      <c r="J165" s="271">
        <f t="shared" si="11"/>
        <v>5.4939267599850832E-3</v>
      </c>
      <c r="K165" s="271">
        <f t="shared" si="11"/>
        <v>5.2708391328408323E-3</v>
      </c>
      <c r="L165" s="271">
        <f t="shared" si="11"/>
        <v>5.0338870759798959E-3</v>
      </c>
      <c r="M165" s="271">
        <f t="shared" si="11"/>
        <v>6.953416905227861E-3</v>
      </c>
      <c r="N165" s="271">
        <f t="shared" si="11"/>
        <v>7.8355430539622777E-3</v>
      </c>
      <c r="O165" s="271">
        <f t="shared" si="11"/>
        <v>7.5219490773550963E-3</v>
      </c>
      <c r="P165" s="271">
        <f t="shared" si="11"/>
        <v>6.9513298761048701E-3</v>
      </c>
      <c r="Q165" s="271">
        <f t="shared" si="11"/>
        <v>5.4961146175556792E-3</v>
      </c>
      <c r="R165" s="271">
        <f t="shared" si="11"/>
        <v>5.430845457508068E-3</v>
      </c>
      <c r="S165" s="271">
        <f t="shared" si="11"/>
        <v>5.9854785246810241E-3</v>
      </c>
      <c r="T165" s="271">
        <f t="shared" si="11"/>
        <v>5.2424107830743747E-3</v>
      </c>
      <c r="U165" s="271">
        <f t="shared" si="11"/>
        <v>5.0819596557101238E-3</v>
      </c>
      <c r="V165" s="271">
        <f t="shared" si="11"/>
        <v>5.043871256688235E-3</v>
      </c>
      <c r="W165" s="271">
        <f t="shared" si="11"/>
        <v>5.5422665526591829E-3</v>
      </c>
      <c r="DA165" s="78"/>
    </row>
    <row r="166" spans="1:105" ht="12" customHeight="1" x14ac:dyDescent="0.25">
      <c r="A166" s="134" t="s">
        <v>999</v>
      </c>
      <c r="B166" s="320">
        <f t="shared" ref="B166:W166" si="12">IF(B$16=0,0,B$16/B$5)</f>
        <v>0.70711475243346056</v>
      </c>
      <c r="C166" s="320">
        <f t="shared" si="12"/>
        <v>0.69614410921534275</v>
      </c>
      <c r="D166" s="320">
        <f t="shared" si="12"/>
        <v>0.68087074313985718</v>
      </c>
      <c r="E166" s="320">
        <f t="shared" si="12"/>
        <v>0.71422102270705501</v>
      </c>
      <c r="F166" s="320">
        <f t="shared" si="12"/>
        <v>0.7624626812142008</v>
      </c>
      <c r="G166" s="320">
        <f t="shared" si="12"/>
        <v>0.776824175225165</v>
      </c>
      <c r="H166" s="320">
        <f t="shared" si="12"/>
        <v>0.79140441957719221</v>
      </c>
      <c r="I166" s="320">
        <f t="shared" si="12"/>
        <v>0.78686202444339737</v>
      </c>
      <c r="J166" s="320">
        <f t="shared" si="12"/>
        <v>0.8031400921786348</v>
      </c>
      <c r="K166" s="320">
        <f t="shared" si="12"/>
        <v>0.80809714368962937</v>
      </c>
      <c r="L166" s="320">
        <f t="shared" si="12"/>
        <v>0.81989816902295465</v>
      </c>
      <c r="M166" s="320">
        <f t="shared" si="12"/>
        <v>0.76843476201484606</v>
      </c>
      <c r="N166" s="320">
        <f t="shared" si="12"/>
        <v>0.74482111583971244</v>
      </c>
      <c r="O166" s="320">
        <f t="shared" si="12"/>
        <v>0.75555690246702512</v>
      </c>
      <c r="P166" s="320">
        <f t="shared" si="12"/>
        <v>0.77584618647518488</v>
      </c>
      <c r="Q166" s="320">
        <f t="shared" si="12"/>
        <v>0.82829297517160116</v>
      </c>
      <c r="R166" s="320">
        <f t="shared" si="12"/>
        <v>0.82659982431224288</v>
      </c>
      <c r="S166" s="320">
        <f t="shared" si="12"/>
        <v>0.80391752457497301</v>
      </c>
      <c r="T166" s="320">
        <f t="shared" si="12"/>
        <v>0.82248790742670075</v>
      </c>
      <c r="U166" s="320">
        <f t="shared" si="12"/>
        <v>0.82099037029374933</v>
      </c>
      <c r="V166" s="320">
        <f t="shared" si="12"/>
        <v>0.82411325197322438</v>
      </c>
      <c r="W166" s="320">
        <f t="shared" si="12"/>
        <v>0.80161092882105178</v>
      </c>
      <c r="DA166" s="140"/>
    </row>
    <row r="167" spans="1:105" ht="12" customHeight="1" x14ac:dyDescent="0.25">
      <c r="A167" s="203" t="s">
        <v>1000</v>
      </c>
      <c r="B167" s="272">
        <f t="shared" ref="B167:W167" si="13">IF(B$25=0,0,B$25/B$5)</f>
        <v>0.1817405040833269</v>
      </c>
      <c r="C167" s="272">
        <f t="shared" si="13"/>
        <v>0.18523780254155944</v>
      </c>
      <c r="D167" s="272">
        <f t="shared" si="13"/>
        <v>0.19594141809995874</v>
      </c>
      <c r="E167" s="272">
        <f t="shared" si="13"/>
        <v>0.18410824931725178</v>
      </c>
      <c r="F167" s="272">
        <f t="shared" si="13"/>
        <v>0.13969200671176138</v>
      </c>
      <c r="G167" s="272">
        <f t="shared" si="13"/>
        <v>0.13082788154882219</v>
      </c>
      <c r="H167" s="272">
        <f t="shared" si="13"/>
        <v>0.12162126516411642</v>
      </c>
      <c r="I167" s="272">
        <f t="shared" si="13"/>
        <v>0.1245784596330963</v>
      </c>
      <c r="J167" s="272">
        <f t="shared" si="13"/>
        <v>0.10736384177064856</v>
      </c>
      <c r="K167" s="272">
        <f t="shared" si="13"/>
        <v>0.10652927294348347</v>
      </c>
      <c r="L167" s="272">
        <f t="shared" si="13"/>
        <v>9.9154412252707852E-2</v>
      </c>
      <c r="M167" s="272">
        <f t="shared" si="13"/>
        <v>0.12460127683325735</v>
      </c>
      <c r="N167" s="272">
        <f t="shared" si="13"/>
        <v>0.13450833375765003</v>
      </c>
      <c r="O167" s="272">
        <f t="shared" si="13"/>
        <v>0.1292341933318861</v>
      </c>
      <c r="P167" s="272">
        <f t="shared" si="13"/>
        <v>0.11740963929456794</v>
      </c>
      <c r="Q167" s="272">
        <f t="shared" si="13"/>
        <v>8.7785474727098189E-2</v>
      </c>
      <c r="R167" s="272">
        <f t="shared" si="13"/>
        <v>8.9278205751189471E-2</v>
      </c>
      <c r="S167" s="272">
        <f t="shared" si="13"/>
        <v>0.10304157275947048</v>
      </c>
      <c r="T167" s="272">
        <f t="shared" si="13"/>
        <v>9.4954169521177995E-2</v>
      </c>
      <c r="U167" s="272">
        <f t="shared" si="13"/>
        <v>9.9259604946020333E-2</v>
      </c>
      <c r="V167" s="272">
        <f t="shared" si="13"/>
        <v>9.7614177991228721E-2</v>
      </c>
      <c r="W167" s="272">
        <f t="shared" si="13"/>
        <v>0.11263608666490367</v>
      </c>
      <c r="DA167" s="79"/>
    </row>
    <row r="168" spans="1:105" ht="12" customHeight="1" x14ac:dyDescent="0.25">
      <c r="A168" s="203" t="s">
        <v>1012</v>
      </c>
      <c r="B168" s="272">
        <f t="shared" ref="B168:W168" si="14">IF(B$36=0,0,B$36/B$5)</f>
        <v>4.946113916983285E-2</v>
      </c>
      <c r="C168" s="272">
        <f t="shared" si="14"/>
        <v>5.1246551952442626E-2</v>
      </c>
      <c r="D168" s="272">
        <f t="shared" si="14"/>
        <v>5.3274654332650592E-2</v>
      </c>
      <c r="E168" s="272">
        <f t="shared" si="14"/>
        <v>3.9940689913895294E-2</v>
      </c>
      <c r="F168" s="272">
        <f t="shared" si="14"/>
        <v>3.6307871753735108E-2</v>
      </c>
      <c r="G168" s="272">
        <f t="shared" si="14"/>
        <v>3.3732882832818972E-2</v>
      </c>
      <c r="H168" s="272">
        <f t="shared" si="14"/>
        <v>3.1323635952804976E-2</v>
      </c>
      <c r="I168" s="272">
        <f t="shared" si="14"/>
        <v>3.1841821794048139E-2</v>
      </c>
      <c r="J168" s="272">
        <f t="shared" si="14"/>
        <v>3.3468322316953944E-2</v>
      </c>
      <c r="K168" s="272">
        <f t="shared" si="14"/>
        <v>3.2772514112252585E-2</v>
      </c>
      <c r="L168" s="272">
        <f t="shared" si="14"/>
        <v>3.1990242547237931E-2</v>
      </c>
      <c r="M168" s="272">
        <f t="shared" si="14"/>
        <v>4.1711139720086561E-2</v>
      </c>
      <c r="N168" s="272">
        <f t="shared" si="14"/>
        <v>4.5808997889374904E-2</v>
      </c>
      <c r="O168" s="272">
        <f t="shared" si="14"/>
        <v>4.4017195837329784E-2</v>
      </c>
      <c r="P168" s="272">
        <f t="shared" si="14"/>
        <v>4.0264037965448751E-2</v>
      </c>
      <c r="Q168" s="272">
        <f t="shared" si="14"/>
        <v>3.0402686816610278E-2</v>
      </c>
      <c r="R168" s="272">
        <f t="shared" si="14"/>
        <v>3.0680269237698995E-2</v>
      </c>
      <c r="S168" s="272">
        <f t="shared" si="14"/>
        <v>3.4637182226983712E-2</v>
      </c>
      <c r="T168" s="272">
        <f t="shared" si="14"/>
        <v>3.0977805823456019E-2</v>
      </c>
      <c r="U168" s="272">
        <f t="shared" si="14"/>
        <v>3.067291080394105E-2</v>
      </c>
      <c r="V168" s="272">
        <f t="shared" si="14"/>
        <v>2.9754282277474082E-2</v>
      </c>
      <c r="W168" s="272">
        <f t="shared" si="14"/>
        <v>3.4020502964215341E-2</v>
      </c>
      <c r="DA168" s="79"/>
    </row>
    <row r="169" spans="1:105" ht="12" customHeight="1" x14ac:dyDescent="0.25">
      <c r="A169" s="62" t="s">
        <v>1014</v>
      </c>
      <c r="B169" s="321">
        <f t="shared" ref="B169:W169" si="15">IF(B$37=0,0,B$37/B$5)</f>
        <v>4.9173524591521252E-2</v>
      </c>
      <c r="C169" s="321">
        <f t="shared" si="15"/>
        <v>5.0875434151976956E-2</v>
      </c>
      <c r="D169" s="321">
        <f t="shared" si="15"/>
        <v>5.2883550480335995E-2</v>
      </c>
      <c r="E169" s="321">
        <f t="shared" si="15"/>
        <v>3.9291607147923298E-2</v>
      </c>
      <c r="F169" s="321">
        <f t="shared" si="15"/>
        <v>3.5479351295247957E-2</v>
      </c>
      <c r="G169" s="321">
        <f t="shared" si="15"/>
        <v>3.2918380120446962E-2</v>
      </c>
      <c r="H169" s="321">
        <f t="shared" si="15"/>
        <v>3.0462595379932754E-2</v>
      </c>
      <c r="I169" s="321">
        <f t="shared" si="15"/>
        <v>3.0947619135837365E-2</v>
      </c>
      <c r="J169" s="321">
        <f t="shared" si="15"/>
        <v>3.2848945460895417E-2</v>
      </c>
      <c r="K169" s="321">
        <f t="shared" si="15"/>
        <v>3.2285986530474098E-2</v>
      </c>
      <c r="L169" s="321">
        <f t="shared" si="15"/>
        <v>3.1657680698284556E-2</v>
      </c>
      <c r="M169" s="321">
        <f t="shared" si="15"/>
        <v>4.1137067127426201E-2</v>
      </c>
      <c r="N169" s="321">
        <f t="shared" si="15"/>
        <v>4.5059046720139946E-2</v>
      </c>
      <c r="O169" s="321">
        <f t="shared" si="15"/>
        <v>4.33241846239227E-2</v>
      </c>
      <c r="P169" s="321">
        <f t="shared" si="15"/>
        <v>3.9577019460328738E-2</v>
      </c>
      <c r="Q169" s="321">
        <f t="shared" si="15"/>
        <v>2.9725317470598055E-2</v>
      </c>
      <c r="R169" s="321">
        <f t="shared" si="15"/>
        <v>3.001350818660406E-2</v>
      </c>
      <c r="S169" s="321">
        <f t="shared" si="15"/>
        <v>3.3957642561367074E-2</v>
      </c>
      <c r="T169" s="321">
        <f t="shared" si="15"/>
        <v>3.0444146842327848E-2</v>
      </c>
      <c r="U169" s="321">
        <f t="shared" si="15"/>
        <v>3.0166759162584825E-2</v>
      </c>
      <c r="V169" s="321">
        <f t="shared" si="15"/>
        <v>2.9213463936561448E-2</v>
      </c>
      <c r="W169" s="321">
        <f t="shared" si="15"/>
        <v>3.3581028283226955E-2</v>
      </c>
      <c r="DA169" s="141"/>
    </row>
    <row r="170" spans="1:105" ht="12" customHeight="1" x14ac:dyDescent="0.25">
      <c r="A170" s="62" t="s">
        <v>1021</v>
      </c>
      <c r="B170" s="321">
        <f t="shared" ref="B170:W170" si="16">IF(B$43=0,0,B$43/B$5)</f>
        <v>2.8761457831160829E-4</v>
      </c>
      <c r="C170" s="321">
        <f t="shared" si="16"/>
        <v>3.7111780046565314E-4</v>
      </c>
      <c r="D170" s="321">
        <f t="shared" si="16"/>
        <v>3.9110385231459332E-4</v>
      </c>
      <c r="E170" s="321">
        <f t="shared" si="16"/>
        <v>6.4908276597198424E-4</v>
      </c>
      <c r="F170" s="321">
        <f t="shared" si="16"/>
        <v>8.2852045848713022E-4</v>
      </c>
      <c r="G170" s="321">
        <f t="shared" si="16"/>
        <v>8.1450271237202318E-4</v>
      </c>
      <c r="H170" s="321">
        <f t="shared" si="16"/>
        <v>8.6104057287221406E-4</v>
      </c>
      <c r="I170" s="321">
        <f t="shared" si="16"/>
        <v>8.9420265821076657E-4</v>
      </c>
      <c r="J170" s="321">
        <f t="shared" si="16"/>
        <v>6.1937685605853844E-4</v>
      </c>
      <c r="K170" s="321">
        <f t="shared" si="16"/>
        <v>4.8652758177847462E-4</v>
      </c>
      <c r="L170" s="321">
        <f t="shared" si="16"/>
        <v>3.3256184895339157E-4</v>
      </c>
      <c r="M170" s="321">
        <f t="shared" si="16"/>
        <v>5.7407259266035353E-4</v>
      </c>
      <c r="N170" s="321">
        <f t="shared" si="16"/>
        <v>7.4995116923495852E-4</v>
      </c>
      <c r="O170" s="321">
        <f t="shared" si="16"/>
        <v>6.9301121340708204E-4</v>
      </c>
      <c r="P170" s="321">
        <f t="shared" si="16"/>
        <v>6.8701850512001424E-4</v>
      </c>
      <c r="Q170" s="321">
        <f t="shared" si="16"/>
        <v>6.7736934601222716E-4</v>
      </c>
      <c r="R170" s="321">
        <f t="shared" si="16"/>
        <v>6.6676105109493144E-4</v>
      </c>
      <c r="S170" s="321">
        <f t="shared" si="16"/>
        <v>6.7953966561664443E-4</v>
      </c>
      <c r="T170" s="321">
        <f t="shared" si="16"/>
        <v>5.3365898112816808E-4</v>
      </c>
      <c r="U170" s="321">
        <f t="shared" si="16"/>
        <v>5.0615164135622609E-4</v>
      </c>
      <c r="V170" s="321">
        <f t="shared" si="16"/>
        <v>5.4081834091264174E-4</v>
      </c>
      <c r="W170" s="321">
        <f t="shared" si="16"/>
        <v>4.3947468098837471E-4</v>
      </c>
      <c r="DA170" s="141"/>
    </row>
    <row r="171" spans="1:105" ht="12" customHeight="1" x14ac:dyDescent="0.25">
      <c r="A171" s="203" t="s">
        <v>1023</v>
      </c>
      <c r="B171" s="272">
        <f t="shared" ref="B171:W171" si="17">IF(B$44=0,0,B$44/B$5)</f>
        <v>9.285563685397024E-3</v>
      </c>
      <c r="C171" s="272">
        <f t="shared" si="17"/>
        <v>9.8632007659218441E-3</v>
      </c>
      <c r="D171" s="272">
        <f t="shared" si="17"/>
        <v>1.0223389575950809E-2</v>
      </c>
      <c r="E171" s="272">
        <f t="shared" si="17"/>
        <v>9.0931315277205452E-3</v>
      </c>
      <c r="F171" s="272">
        <f t="shared" si="17"/>
        <v>8.4000158723152706E-3</v>
      </c>
      <c r="G171" s="272">
        <f t="shared" si="17"/>
        <v>7.9108533687594629E-3</v>
      </c>
      <c r="H171" s="272">
        <f t="shared" si="17"/>
        <v>7.5087655075831037E-3</v>
      </c>
      <c r="I171" s="272">
        <f t="shared" si="17"/>
        <v>7.6710073587754907E-3</v>
      </c>
      <c r="J171" s="272">
        <f t="shared" si="17"/>
        <v>7.3317726479071007E-3</v>
      </c>
      <c r="K171" s="272">
        <f t="shared" si="17"/>
        <v>6.9447593281829426E-3</v>
      </c>
      <c r="L171" s="272">
        <f t="shared" si="17"/>
        <v>6.4573053067648028E-3</v>
      </c>
      <c r="M171" s="272">
        <f t="shared" si="17"/>
        <v>8.8082806237576531E-3</v>
      </c>
      <c r="N171" s="272">
        <f t="shared" si="17"/>
        <v>9.9203522404359944E-3</v>
      </c>
      <c r="O171" s="272">
        <f t="shared" si="17"/>
        <v>9.472648159009894E-3</v>
      </c>
      <c r="P171" s="272">
        <f t="shared" si="17"/>
        <v>8.7759052083620139E-3</v>
      </c>
      <c r="Q171" s="272">
        <f t="shared" si="17"/>
        <v>6.9152196665017871E-3</v>
      </c>
      <c r="R171" s="272">
        <f t="shared" si="17"/>
        <v>6.9345616689598143E-3</v>
      </c>
      <c r="S171" s="272">
        <f t="shared" si="17"/>
        <v>7.6899583816344959E-3</v>
      </c>
      <c r="T171" s="272">
        <f t="shared" si="17"/>
        <v>6.7553822741908617E-3</v>
      </c>
      <c r="U171" s="272">
        <f t="shared" si="17"/>
        <v>6.6765495535237888E-3</v>
      </c>
      <c r="V171" s="272">
        <f t="shared" si="17"/>
        <v>6.5959465130410377E-3</v>
      </c>
      <c r="W171" s="272">
        <f t="shared" si="17"/>
        <v>7.2624680083950366E-3</v>
      </c>
      <c r="DA171" s="79"/>
    </row>
    <row r="172" spans="1:105" ht="12" customHeight="1" x14ac:dyDescent="0.25">
      <c r="A172" s="62" t="s">
        <v>1135</v>
      </c>
      <c r="B172" s="321">
        <f t="shared" ref="B172:W172" si="18">IF(B$45=0,0,B$45/B$5)</f>
        <v>3.1950892574396728E-3</v>
      </c>
      <c r="C172" s="321">
        <f t="shared" si="18"/>
        <v>3.1694407355424949E-3</v>
      </c>
      <c r="D172" s="321">
        <f t="shared" si="18"/>
        <v>3.0295388965807316E-3</v>
      </c>
      <c r="E172" s="321">
        <f t="shared" si="18"/>
        <v>1.9387472309235526E-3</v>
      </c>
      <c r="F172" s="321">
        <f t="shared" si="18"/>
        <v>1.8442004383532947E-3</v>
      </c>
      <c r="G172" s="321">
        <f t="shared" si="18"/>
        <v>1.8480181731612207E-3</v>
      </c>
      <c r="H172" s="321">
        <f t="shared" si="18"/>
        <v>1.7462293189223284E-3</v>
      </c>
      <c r="I172" s="321">
        <f t="shared" si="18"/>
        <v>1.730261457278579E-3</v>
      </c>
      <c r="J172" s="321">
        <f t="shared" si="18"/>
        <v>1.7968936953528733E-3</v>
      </c>
      <c r="K172" s="321">
        <f t="shared" si="18"/>
        <v>2.1258705922161465E-3</v>
      </c>
      <c r="L172" s="321">
        <f t="shared" si="18"/>
        <v>2.4737135858445107E-3</v>
      </c>
      <c r="M172" s="321">
        <f t="shared" si="18"/>
        <v>3.3091609946248103E-3</v>
      </c>
      <c r="N172" s="321">
        <f t="shared" si="18"/>
        <v>3.4499631002510227E-3</v>
      </c>
      <c r="O172" s="321">
        <f t="shared" si="18"/>
        <v>3.4429935619717739E-3</v>
      </c>
      <c r="P172" s="321">
        <f t="shared" si="18"/>
        <v>3.1268804946180703E-3</v>
      </c>
      <c r="Q172" s="321">
        <f t="shared" si="18"/>
        <v>2.2863984591082469E-3</v>
      </c>
      <c r="R172" s="321">
        <f t="shared" si="18"/>
        <v>2.056258844490825E-3</v>
      </c>
      <c r="S172" s="321">
        <f t="shared" si="18"/>
        <v>2.3983945471385913E-3</v>
      </c>
      <c r="T172" s="321">
        <f t="shared" si="18"/>
        <v>2.3639446357097038E-3</v>
      </c>
      <c r="U172" s="321">
        <f t="shared" si="18"/>
        <v>2.309945847495198E-3</v>
      </c>
      <c r="V172" s="321">
        <f t="shared" si="18"/>
        <v>2.3800715511044053E-3</v>
      </c>
      <c r="W172" s="321">
        <f t="shared" si="18"/>
        <v>3.0681869735599463E-3</v>
      </c>
      <c r="DA172" s="141"/>
    </row>
    <row r="173" spans="1:105" ht="12" customHeight="1" x14ac:dyDescent="0.25">
      <c r="A173" s="62" t="s">
        <v>1026</v>
      </c>
      <c r="B173" s="321">
        <f t="shared" ref="B173:W173" si="19">IF(B$46=0,0,B$46/B$5)</f>
        <v>3.6147673349370005E-3</v>
      </c>
      <c r="C173" s="321">
        <f t="shared" si="19"/>
        <v>3.6843276142545299E-3</v>
      </c>
      <c r="D173" s="321">
        <f t="shared" si="19"/>
        <v>3.8972195069087129E-3</v>
      </c>
      <c r="E173" s="321">
        <f t="shared" si="19"/>
        <v>3.6618611194085128E-3</v>
      </c>
      <c r="F173" s="321">
        <f t="shared" si="19"/>
        <v>2.7784345892534622E-3</v>
      </c>
      <c r="G173" s="321">
        <f t="shared" si="19"/>
        <v>2.6021296414191881E-3</v>
      </c>
      <c r="H173" s="321">
        <f t="shared" si="19"/>
        <v>2.4190126398427425E-3</v>
      </c>
      <c r="I173" s="321">
        <f t="shared" si="19"/>
        <v>2.4778304032435946E-3</v>
      </c>
      <c r="J173" s="321">
        <f t="shared" si="19"/>
        <v>2.1354365123139852E-3</v>
      </c>
      <c r="K173" s="321">
        <f t="shared" si="19"/>
        <v>2.1188371738758678E-3</v>
      </c>
      <c r="L173" s="321">
        <f t="shared" si="19"/>
        <v>1.9721532760888123E-3</v>
      </c>
      <c r="M173" s="321">
        <f t="shared" si="19"/>
        <v>2.478284230915269E-3</v>
      </c>
      <c r="N173" s="321">
        <f t="shared" si="19"/>
        <v>2.6753327971459251E-3</v>
      </c>
      <c r="O173" s="321">
        <f t="shared" si="19"/>
        <v>2.5704316325591845E-3</v>
      </c>
      <c r="P173" s="321">
        <f t="shared" si="19"/>
        <v>2.3352445899134907E-3</v>
      </c>
      <c r="Q173" s="321">
        <f t="shared" si="19"/>
        <v>1.7460283172757193E-3</v>
      </c>
      <c r="R173" s="321">
        <f t="shared" si="19"/>
        <v>1.7757183160624409E-3</v>
      </c>
      <c r="S173" s="321">
        <f t="shared" si="19"/>
        <v>2.0494678015237165E-3</v>
      </c>
      <c r="T173" s="321">
        <f t="shared" si="19"/>
        <v>1.8886116335621727E-3</v>
      </c>
      <c r="U173" s="321">
        <f t="shared" si="19"/>
        <v>1.9742455290710412E-3</v>
      </c>
      <c r="V173" s="321">
        <f t="shared" si="19"/>
        <v>1.9415184513169356E-3</v>
      </c>
      <c r="W173" s="321">
        <f t="shared" si="19"/>
        <v>2.2402999753139774E-3</v>
      </c>
      <c r="DA173" s="141"/>
    </row>
    <row r="174" spans="1:105" ht="12" customHeight="1" x14ac:dyDescent="0.25">
      <c r="A174" s="62" t="s">
        <v>1038</v>
      </c>
      <c r="B174" s="321">
        <f t="shared" ref="B174:W174" si="20">IF(B$57=0,0,B$57/B$5)</f>
        <v>2.4757070930203507E-3</v>
      </c>
      <c r="C174" s="321">
        <f t="shared" si="20"/>
        <v>3.0094324161248193E-3</v>
      </c>
      <c r="D174" s="321">
        <f t="shared" si="20"/>
        <v>3.296631172461365E-3</v>
      </c>
      <c r="E174" s="321">
        <f t="shared" si="20"/>
        <v>3.4925231773884798E-3</v>
      </c>
      <c r="F174" s="321">
        <f t="shared" si="20"/>
        <v>3.777380844708514E-3</v>
      </c>
      <c r="G174" s="321">
        <f t="shared" si="20"/>
        <v>3.4607055541790548E-3</v>
      </c>
      <c r="H174" s="321">
        <f t="shared" si="20"/>
        <v>3.343523548818032E-3</v>
      </c>
      <c r="I174" s="321">
        <f t="shared" si="20"/>
        <v>3.4629154982533162E-3</v>
      </c>
      <c r="J174" s="321">
        <f t="shared" si="20"/>
        <v>3.3994424402402417E-3</v>
      </c>
      <c r="K174" s="321">
        <f t="shared" si="20"/>
        <v>2.7000515620909282E-3</v>
      </c>
      <c r="L174" s="321">
        <f t="shared" si="20"/>
        <v>2.0114384448314802E-3</v>
      </c>
      <c r="M174" s="321">
        <f t="shared" si="20"/>
        <v>3.0208353982175739E-3</v>
      </c>
      <c r="N174" s="321">
        <f t="shared" si="20"/>
        <v>3.7950563430390483E-3</v>
      </c>
      <c r="O174" s="321">
        <f t="shared" si="20"/>
        <v>3.4592229644789347E-3</v>
      </c>
      <c r="P174" s="321">
        <f t="shared" si="20"/>
        <v>3.3137801238304534E-3</v>
      </c>
      <c r="Q174" s="321">
        <f t="shared" si="20"/>
        <v>2.8827928901178214E-3</v>
      </c>
      <c r="R174" s="321">
        <f t="shared" si="20"/>
        <v>3.1025845084065476E-3</v>
      </c>
      <c r="S174" s="321">
        <f t="shared" si="20"/>
        <v>3.2420960329721878E-3</v>
      </c>
      <c r="T174" s="321">
        <f t="shared" si="20"/>
        <v>2.502826004918985E-3</v>
      </c>
      <c r="U174" s="321">
        <f t="shared" si="20"/>
        <v>2.3923581769575496E-3</v>
      </c>
      <c r="V174" s="321">
        <f t="shared" si="20"/>
        <v>2.2743565106196962E-3</v>
      </c>
      <c r="W174" s="321">
        <f t="shared" si="20"/>
        <v>1.9539810595211138E-3</v>
      </c>
      <c r="DA174" s="141"/>
    </row>
    <row r="175" spans="1:105" ht="12" customHeight="1" x14ac:dyDescent="0.25">
      <c r="A175" s="41" t="s">
        <v>1040</v>
      </c>
      <c r="B175" s="322">
        <f t="shared" ref="B175:W175" si="21">IF(B$58=0,0,B$58/B$5)</f>
        <v>1.7714052108730175E-2</v>
      </c>
      <c r="C175" s="322">
        <f t="shared" si="21"/>
        <v>1.8442779168746138E-2</v>
      </c>
      <c r="D175" s="322">
        <f t="shared" si="21"/>
        <v>1.9316566131854E-2</v>
      </c>
      <c r="E175" s="322">
        <f t="shared" si="21"/>
        <v>1.6562090458501936E-2</v>
      </c>
      <c r="F175" s="322">
        <f t="shared" si="21"/>
        <v>1.5097768741400574E-2</v>
      </c>
      <c r="G175" s="322">
        <f t="shared" si="21"/>
        <v>1.4725896710799758E-2</v>
      </c>
      <c r="H175" s="322">
        <f t="shared" si="21"/>
        <v>1.3441331159732128E-2</v>
      </c>
      <c r="I175" s="322">
        <f t="shared" si="21"/>
        <v>1.3613358355862391E-2</v>
      </c>
      <c r="J175" s="322">
        <f t="shared" si="21"/>
        <v>1.353718002287658E-2</v>
      </c>
      <c r="K175" s="322">
        <f t="shared" si="21"/>
        <v>1.3545374806527182E-2</v>
      </c>
      <c r="L175" s="322">
        <f t="shared" si="21"/>
        <v>1.3713615876089456E-2</v>
      </c>
      <c r="M175" s="322">
        <f t="shared" si="21"/>
        <v>1.4673993248192645E-2</v>
      </c>
      <c r="N175" s="322">
        <f t="shared" si="21"/>
        <v>1.6233669268629566E-2</v>
      </c>
      <c r="O175" s="322">
        <f t="shared" si="21"/>
        <v>1.5554671826532153E-2</v>
      </c>
      <c r="P175" s="322">
        <f t="shared" si="21"/>
        <v>1.4292721668890189E-2</v>
      </c>
      <c r="Q175" s="322">
        <f t="shared" si="21"/>
        <v>1.0942247464613719E-2</v>
      </c>
      <c r="R175" s="322">
        <f t="shared" si="21"/>
        <v>1.107146879121002E-2</v>
      </c>
      <c r="S175" s="322">
        <f t="shared" si="21"/>
        <v>1.2435099447917349E-2</v>
      </c>
      <c r="T175" s="322">
        <f t="shared" si="21"/>
        <v>1.2208348555103348E-2</v>
      </c>
      <c r="U175" s="322">
        <f t="shared" si="21"/>
        <v>1.1121364096558143E-2</v>
      </c>
      <c r="V175" s="322">
        <f t="shared" si="21"/>
        <v>1.0866737041202558E-2</v>
      </c>
      <c r="W175" s="322">
        <f t="shared" si="21"/>
        <v>1.2456889026249935E-2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5">
        <f t="shared" ref="B178:W178" si="22">SUM(B$179:B$183,B$185:B$186,B$188:B$189,B$191:B$194)</f>
        <v>0.99999999999999967</v>
      </c>
      <c r="C178" s="235">
        <f t="shared" si="22"/>
        <v>1.0000000000000004</v>
      </c>
      <c r="D178" s="235">
        <f t="shared" si="22"/>
        <v>0.99999999999999967</v>
      </c>
      <c r="E178" s="235">
        <f t="shared" si="22"/>
        <v>1.0000000000000004</v>
      </c>
      <c r="F178" s="235">
        <f t="shared" si="22"/>
        <v>0.99999999999999989</v>
      </c>
      <c r="G178" s="235">
        <f t="shared" si="22"/>
        <v>0.99999999999999989</v>
      </c>
      <c r="H178" s="235">
        <f t="shared" si="22"/>
        <v>0.99999999999999967</v>
      </c>
      <c r="I178" s="235">
        <f t="shared" si="22"/>
        <v>0.99999999999999978</v>
      </c>
      <c r="J178" s="235">
        <f t="shared" si="22"/>
        <v>1</v>
      </c>
      <c r="K178" s="235">
        <f t="shared" si="22"/>
        <v>1.0000000000000004</v>
      </c>
      <c r="L178" s="235">
        <f t="shared" si="22"/>
        <v>1</v>
      </c>
      <c r="M178" s="235">
        <f t="shared" si="22"/>
        <v>1</v>
      </c>
      <c r="N178" s="235">
        <f t="shared" si="22"/>
        <v>1</v>
      </c>
      <c r="O178" s="235">
        <f t="shared" si="22"/>
        <v>1.0000000000000002</v>
      </c>
      <c r="P178" s="235">
        <f t="shared" si="22"/>
        <v>0.99999999999999956</v>
      </c>
      <c r="Q178" s="235">
        <f t="shared" si="22"/>
        <v>1</v>
      </c>
      <c r="R178" s="235">
        <f t="shared" si="22"/>
        <v>1</v>
      </c>
      <c r="S178" s="235">
        <f t="shared" si="22"/>
        <v>1.0000000000000004</v>
      </c>
      <c r="T178" s="235">
        <f t="shared" si="22"/>
        <v>0.99999999999999989</v>
      </c>
      <c r="U178" s="235">
        <f t="shared" si="22"/>
        <v>0.99999999999999989</v>
      </c>
      <c r="V178" s="235">
        <f t="shared" si="22"/>
        <v>0.99999999999999989</v>
      </c>
      <c r="W178" s="235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9">
        <f t="shared" ref="B179:W179" si="23">IF(B$62=0,0,B$62/B$61)</f>
        <v>3.6195950101104205E-3</v>
      </c>
      <c r="C179" s="269">
        <f t="shared" si="23"/>
        <v>3.9187978772229721E-3</v>
      </c>
      <c r="D179" s="269">
        <f t="shared" si="23"/>
        <v>3.8698586328482247E-3</v>
      </c>
      <c r="E179" s="269">
        <f t="shared" si="23"/>
        <v>3.9053913703236682E-3</v>
      </c>
      <c r="F179" s="269">
        <f t="shared" si="23"/>
        <v>5.005251346446405E-3</v>
      </c>
      <c r="G179" s="269">
        <f t="shared" si="23"/>
        <v>5.0458907499744453E-3</v>
      </c>
      <c r="H179" s="269">
        <f t="shared" si="23"/>
        <v>5.2034340307156269E-3</v>
      </c>
      <c r="I179" s="269">
        <f t="shared" si="23"/>
        <v>5.201654409319429E-3</v>
      </c>
      <c r="J179" s="269">
        <f t="shared" si="23"/>
        <v>5.6044642355176774E-3</v>
      </c>
      <c r="K179" s="269">
        <f t="shared" si="23"/>
        <v>5.2286886370286369E-3</v>
      </c>
      <c r="L179" s="269">
        <f t="shared" si="23"/>
        <v>4.9716915075639131E-3</v>
      </c>
      <c r="M179" s="269">
        <f t="shared" si="23"/>
        <v>5.5650814615743407E-3</v>
      </c>
      <c r="N179" s="269">
        <f t="shared" si="23"/>
        <v>5.9138520008540675E-3</v>
      </c>
      <c r="O179" s="269">
        <f t="shared" si="23"/>
        <v>5.8420325583737375E-3</v>
      </c>
      <c r="P179" s="269">
        <f t="shared" si="23"/>
        <v>6.0040628632486385E-3</v>
      </c>
      <c r="Q179" s="269">
        <f t="shared" si="23"/>
        <v>6.4593441638742212E-3</v>
      </c>
      <c r="R179" s="269">
        <f t="shared" si="23"/>
        <v>6.367248662768628E-3</v>
      </c>
      <c r="S179" s="269">
        <f t="shared" si="23"/>
        <v>6.0816640095316147E-3</v>
      </c>
      <c r="T179" s="269">
        <f t="shared" si="23"/>
        <v>5.6411849444521524E-3</v>
      </c>
      <c r="U179" s="269">
        <f t="shared" si="23"/>
        <v>5.3498766626248568E-3</v>
      </c>
      <c r="V179" s="269">
        <f t="shared" si="23"/>
        <v>5.4569235794780929E-3</v>
      </c>
      <c r="W179" s="269">
        <f t="shared" si="23"/>
        <v>4.9489249697270091E-3</v>
      </c>
      <c r="DA179" s="76"/>
    </row>
    <row r="180" spans="1:105" ht="12" customHeight="1" x14ac:dyDescent="0.25">
      <c r="A180" s="202" t="s">
        <v>93</v>
      </c>
      <c r="B180" s="270">
        <f t="shared" ref="B180:W180" si="24">IF(B$63=0,0,B$63/B$61)</f>
        <v>7.6409627139415659E-3</v>
      </c>
      <c r="C180" s="270">
        <f t="shared" si="24"/>
        <v>8.2725797719620069E-3</v>
      </c>
      <c r="D180" s="270">
        <f t="shared" si="24"/>
        <v>8.1692690588928887E-3</v>
      </c>
      <c r="E180" s="270">
        <f t="shared" si="24"/>
        <v>8.2442786446105653E-3</v>
      </c>
      <c r="F180" s="270">
        <f t="shared" si="24"/>
        <v>1.056608233939854E-2</v>
      </c>
      <c r="G180" s="270">
        <f t="shared" si="24"/>
        <v>1.0651872093834383E-2</v>
      </c>
      <c r="H180" s="270">
        <f t="shared" si="24"/>
        <v>1.0984445857090472E-2</v>
      </c>
      <c r="I180" s="270">
        <f t="shared" si="24"/>
        <v>1.0980689077479684E-2</v>
      </c>
      <c r="J180" s="270">
        <f t="shared" si="24"/>
        <v>1.1831020358795115E-2</v>
      </c>
      <c r="K180" s="270">
        <f t="shared" si="24"/>
        <v>1.1037758314604089E-2</v>
      </c>
      <c r="L180" s="270">
        <f t="shared" si="24"/>
        <v>1.0495237541328386E-2</v>
      </c>
      <c r="M180" s="270">
        <f t="shared" si="24"/>
        <v>1.1747883348595887E-2</v>
      </c>
      <c r="N180" s="270">
        <f t="shared" si="24"/>
        <v>1.248413773034684E-2</v>
      </c>
      <c r="O180" s="270">
        <f t="shared" si="24"/>
        <v>1.2332526933946843E-2</v>
      </c>
      <c r="P180" s="270">
        <f t="shared" si="24"/>
        <v>1.2674572802233072E-2</v>
      </c>
      <c r="Q180" s="270">
        <f t="shared" si="24"/>
        <v>1.3635671331962997E-2</v>
      </c>
      <c r="R180" s="270">
        <f t="shared" si="24"/>
        <v>1.3441257788982636E-2</v>
      </c>
      <c r="S180" s="270">
        <f t="shared" si="24"/>
        <v>1.2838388771602875E-2</v>
      </c>
      <c r="T180" s="270">
        <f t="shared" si="24"/>
        <v>1.2129417797022571E-2</v>
      </c>
      <c r="U180" s="270">
        <f t="shared" si="24"/>
        <v>1.146455385369549E-2</v>
      </c>
      <c r="V180" s="270">
        <f t="shared" si="24"/>
        <v>1.1541226022974286E-2</v>
      </c>
      <c r="W180" s="270">
        <f t="shared" si="24"/>
        <v>1.0447177394750821E-2</v>
      </c>
      <c r="DA180" s="77"/>
    </row>
    <row r="181" spans="1:105" ht="12" customHeight="1" x14ac:dyDescent="0.25">
      <c r="A181" s="202" t="s">
        <v>94</v>
      </c>
      <c r="B181" s="270">
        <f t="shared" ref="B181:W181" si="25">IF(B$64=0,0,B$64/B$61)</f>
        <v>4.5487538124632271E-2</v>
      </c>
      <c r="C181" s="270">
        <f t="shared" si="25"/>
        <v>4.9247627799517253E-2</v>
      </c>
      <c r="D181" s="270">
        <f t="shared" si="25"/>
        <v>4.8632607130611204E-2</v>
      </c>
      <c r="E181" s="270">
        <f t="shared" si="25"/>
        <v>4.9079147902734113E-2</v>
      </c>
      <c r="F181" s="270">
        <f t="shared" si="25"/>
        <v>6.290111485094077E-2</v>
      </c>
      <c r="G181" s="270">
        <f t="shared" si="25"/>
        <v>6.3411831218982098E-2</v>
      </c>
      <c r="H181" s="270">
        <f t="shared" si="25"/>
        <v>6.539168144227421E-2</v>
      </c>
      <c r="I181" s="270">
        <f t="shared" si="25"/>
        <v>6.5369316897102486E-2</v>
      </c>
      <c r="J181" s="270">
        <f t="shared" si="25"/>
        <v>7.0431437735204327E-2</v>
      </c>
      <c r="K181" s="270">
        <f t="shared" si="25"/>
        <v>6.5594880347591741E-2</v>
      </c>
      <c r="L181" s="270">
        <f t="shared" si="25"/>
        <v>6.2479367543200617E-2</v>
      </c>
      <c r="M181" s="270">
        <f t="shared" si="25"/>
        <v>6.9936513461577726E-2</v>
      </c>
      <c r="N181" s="270">
        <f t="shared" si="25"/>
        <v>7.4319521272650804E-2</v>
      </c>
      <c r="O181" s="270">
        <f t="shared" si="25"/>
        <v>7.3416964600208537E-2</v>
      </c>
      <c r="P181" s="270">
        <f t="shared" si="25"/>
        <v>7.5453203364422641E-2</v>
      </c>
      <c r="Q181" s="270">
        <f t="shared" si="25"/>
        <v>8.1174734492018813E-2</v>
      </c>
      <c r="R181" s="270">
        <f t="shared" si="25"/>
        <v>8.0017368099937272E-2</v>
      </c>
      <c r="S181" s="270">
        <f t="shared" si="25"/>
        <v>7.6428418848531299E-2</v>
      </c>
      <c r="T181" s="270">
        <f t="shared" si="25"/>
        <v>7.0755799689202786E-2</v>
      </c>
      <c r="U181" s="270">
        <f t="shared" si="25"/>
        <v>6.6991351289214449E-2</v>
      </c>
      <c r="V181" s="270">
        <f t="shared" si="25"/>
        <v>6.8235085660053027E-2</v>
      </c>
      <c r="W181" s="270">
        <f t="shared" si="25"/>
        <v>6.2193259911012641E-2</v>
      </c>
      <c r="DA181" s="77"/>
    </row>
    <row r="182" spans="1:105" ht="12" customHeight="1" x14ac:dyDescent="0.25">
      <c r="A182" s="202" t="s">
        <v>95</v>
      </c>
      <c r="B182" s="270">
        <f t="shared" ref="B182:W182" si="26">IF(B$65=0,0,B$65/B$61)</f>
        <v>5.3833080337365627E-2</v>
      </c>
      <c r="C182" s="270">
        <f t="shared" si="26"/>
        <v>5.8283029002188416E-2</v>
      </c>
      <c r="D182" s="270">
        <f t="shared" si="26"/>
        <v>5.7555171253816872E-2</v>
      </c>
      <c r="E182" s="270">
        <f t="shared" si="26"/>
        <v>5.808363830766658E-2</v>
      </c>
      <c r="F182" s="270">
        <f t="shared" si="26"/>
        <v>7.4441504391878591E-2</v>
      </c>
      <c r="G182" s="270">
        <f t="shared" si="26"/>
        <v>7.5045921258648715E-2</v>
      </c>
      <c r="H182" s="270">
        <f t="shared" si="26"/>
        <v>7.7389012147287481E-2</v>
      </c>
      <c r="I182" s="270">
        <f t="shared" si="26"/>
        <v>7.7362544406746336E-2</v>
      </c>
      <c r="J182" s="270">
        <f t="shared" si="26"/>
        <v>8.3353406277712705E-2</v>
      </c>
      <c r="K182" s="270">
        <f t="shared" si="26"/>
        <v>7.7764615839617579E-2</v>
      </c>
      <c r="L182" s="270">
        <f t="shared" si="26"/>
        <v>7.3942379628576679E-2</v>
      </c>
      <c r="M182" s="270">
        <f t="shared" si="26"/>
        <v>8.2767678861336527E-2</v>
      </c>
      <c r="N182" s="270">
        <f t="shared" si="26"/>
        <v>8.7954831680341905E-2</v>
      </c>
      <c r="O182" s="270">
        <f t="shared" si="26"/>
        <v>8.6886684054425414E-2</v>
      </c>
      <c r="P182" s="270">
        <f t="shared" si="26"/>
        <v>8.9296509019664405E-2</v>
      </c>
      <c r="Q182" s="270">
        <f t="shared" si="26"/>
        <v>9.6067762368234402E-2</v>
      </c>
      <c r="R182" s="270">
        <f t="shared" si="26"/>
        <v>9.4698055399394201E-2</v>
      </c>
      <c r="S182" s="270">
        <f t="shared" si="26"/>
        <v>9.0450646079322822E-2</v>
      </c>
      <c r="T182" s="270">
        <f t="shared" si="26"/>
        <v>8.5375755759288935E-2</v>
      </c>
      <c r="U182" s="270">
        <f t="shared" si="26"/>
        <v>8.0771529942419762E-2</v>
      </c>
      <c r="V182" s="270">
        <f t="shared" si="26"/>
        <v>8.131171044099679E-2</v>
      </c>
      <c r="W182" s="270">
        <f t="shared" si="26"/>
        <v>7.3603780183900056E-2</v>
      </c>
      <c r="DA182" s="77"/>
    </row>
    <row r="183" spans="1:105" ht="12" customHeight="1" x14ac:dyDescent="0.25">
      <c r="A183" s="56" t="s">
        <v>96</v>
      </c>
      <c r="B183" s="271">
        <f t="shared" ref="B183:W183" si="27">IF(B$66=0,0,B$66/B$61)</f>
        <v>2.3782954589271817E-2</v>
      </c>
      <c r="C183" s="271">
        <f t="shared" si="27"/>
        <v>2.5867597854610153E-2</v>
      </c>
      <c r="D183" s="271">
        <f t="shared" si="27"/>
        <v>2.5052806642259569E-2</v>
      </c>
      <c r="E183" s="271">
        <f t="shared" si="27"/>
        <v>2.2694552044561608E-2</v>
      </c>
      <c r="F183" s="271">
        <f t="shared" si="27"/>
        <v>2.7441860174874953E-2</v>
      </c>
      <c r="G183" s="271">
        <f t="shared" si="27"/>
        <v>2.7689078832104797E-2</v>
      </c>
      <c r="H183" s="271">
        <f t="shared" si="27"/>
        <v>2.8184291040271835E-2</v>
      </c>
      <c r="I183" s="271">
        <f t="shared" si="27"/>
        <v>2.8022277834813591E-2</v>
      </c>
      <c r="J183" s="271">
        <f t="shared" si="27"/>
        <v>3.0835904441116536E-2</v>
      </c>
      <c r="K183" s="271">
        <f t="shared" si="27"/>
        <v>3.050496755678778E-2</v>
      </c>
      <c r="L183" s="271">
        <f t="shared" si="27"/>
        <v>3.1302773565498862E-2</v>
      </c>
      <c r="M183" s="271">
        <f t="shared" si="27"/>
        <v>3.3018619184313779E-2</v>
      </c>
      <c r="N183" s="271">
        <f t="shared" si="27"/>
        <v>3.3681845623709766E-2</v>
      </c>
      <c r="O183" s="271">
        <f t="shared" si="27"/>
        <v>3.3784066105493026E-2</v>
      </c>
      <c r="P183" s="271">
        <f t="shared" si="27"/>
        <v>3.4007633864254358E-2</v>
      </c>
      <c r="Q183" s="271">
        <f t="shared" si="27"/>
        <v>3.49638229766734E-2</v>
      </c>
      <c r="R183" s="271">
        <f t="shared" si="27"/>
        <v>3.4238146826582216E-2</v>
      </c>
      <c r="S183" s="271">
        <f t="shared" si="27"/>
        <v>3.3388627342378997E-2</v>
      </c>
      <c r="T183" s="271">
        <f t="shared" si="27"/>
        <v>3.2749454776876435E-2</v>
      </c>
      <c r="U183" s="271">
        <f t="shared" si="27"/>
        <v>3.1298736951601375E-2</v>
      </c>
      <c r="V183" s="271">
        <f t="shared" si="27"/>
        <v>3.1494929643814951E-2</v>
      </c>
      <c r="W183" s="271">
        <f t="shared" si="27"/>
        <v>3.078309981938037E-2</v>
      </c>
      <c r="DA183" s="78"/>
    </row>
    <row r="184" spans="1:105" ht="12" customHeight="1" x14ac:dyDescent="0.25">
      <c r="A184" s="203" t="s">
        <v>1053</v>
      </c>
      <c r="B184" s="272">
        <f t="shared" ref="B184:W184" si="28">IF(B$72=0,0,B$72/B$61)</f>
        <v>0.65342426988606872</v>
      </c>
      <c r="C184" s="272">
        <f t="shared" si="28"/>
        <v>0.64057609885779654</v>
      </c>
      <c r="D184" s="272">
        <f t="shared" si="28"/>
        <v>0.64528804342438695</v>
      </c>
      <c r="E184" s="272">
        <f t="shared" si="28"/>
        <v>0.67412517873523026</v>
      </c>
      <c r="F184" s="272">
        <f t="shared" si="28"/>
        <v>0.6139745134105119</v>
      </c>
      <c r="G184" s="272">
        <f t="shared" si="28"/>
        <v>0.6135257690680096</v>
      </c>
      <c r="H184" s="272">
        <f t="shared" si="28"/>
        <v>0.60831386576244317</v>
      </c>
      <c r="I184" s="272">
        <f t="shared" si="28"/>
        <v>0.60938581590339602</v>
      </c>
      <c r="J184" s="272">
        <f t="shared" si="28"/>
        <v>0.56999090946080255</v>
      </c>
      <c r="K184" s="272">
        <f t="shared" si="28"/>
        <v>0.58301499037981097</v>
      </c>
      <c r="L184" s="272">
        <f t="shared" si="28"/>
        <v>0.58299464076223062</v>
      </c>
      <c r="M184" s="272">
        <f t="shared" si="28"/>
        <v>0.55947042163002214</v>
      </c>
      <c r="N184" s="272">
        <f t="shared" si="28"/>
        <v>0.54674870690673505</v>
      </c>
      <c r="O184" s="272">
        <f t="shared" si="28"/>
        <v>0.54857655974672748</v>
      </c>
      <c r="P184" s="272">
        <f t="shared" si="28"/>
        <v>0.54289861247019711</v>
      </c>
      <c r="Q184" s="272">
        <f t="shared" si="28"/>
        <v>0.5280097552652856</v>
      </c>
      <c r="R184" s="272">
        <f t="shared" si="28"/>
        <v>0.53224359584532299</v>
      </c>
      <c r="S184" s="272">
        <f t="shared" si="28"/>
        <v>0.54413318380719167</v>
      </c>
      <c r="T184" s="272">
        <f t="shared" si="28"/>
        <v>0.55909965710082454</v>
      </c>
      <c r="U184" s="272">
        <f t="shared" si="28"/>
        <v>0.57637680006912229</v>
      </c>
      <c r="V184" s="272">
        <f t="shared" si="28"/>
        <v>0.57637273317398841</v>
      </c>
      <c r="W184" s="272">
        <f t="shared" si="28"/>
        <v>0.59275174137146247</v>
      </c>
      <c r="DA184" s="79"/>
    </row>
    <row r="185" spans="1:105" ht="12" customHeight="1" x14ac:dyDescent="0.25">
      <c r="A185" s="62" t="s">
        <v>1054</v>
      </c>
      <c r="B185" s="321">
        <f t="shared" ref="B185:W185" si="29">IF(B$73=0,0,B$73/B$61)</f>
        <v>0.65322335007756016</v>
      </c>
      <c r="C185" s="321">
        <f t="shared" si="29"/>
        <v>0.64035857062138435</v>
      </c>
      <c r="D185" s="321">
        <f t="shared" si="29"/>
        <v>0.64507323175255749</v>
      </c>
      <c r="E185" s="321">
        <f t="shared" si="29"/>
        <v>0.67390839467953201</v>
      </c>
      <c r="F185" s="321">
        <f t="shared" si="29"/>
        <v>0.61369667731579503</v>
      </c>
      <c r="G185" s="321">
        <f t="shared" si="29"/>
        <v>0.61324567712390865</v>
      </c>
      <c r="H185" s="321">
        <f t="shared" si="29"/>
        <v>0.60802502876103326</v>
      </c>
      <c r="I185" s="321">
        <f t="shared" si="29"/>
        <v>0.60909707768684718</v>
      </c>
      <c r="J185" s="321">
        <f t="shared" si="29"/>
        <v>0.56967981170598525</v>
      </c>
      <c r="K185" s="321">
        <f t="shared" si="29"/>
        <v>0.58272475152248893</v>
      </c>
      <c r="L185" s="321">
        <f t="shared" si="29"/>
        <v>0.58271866753791313</v>
      </c>
      <c r="M185" s="321">
        <f t="shared" si="29"/>
        <v>0.55916150997043845</v>
      </c>
      <c r="N185" s="321">
        <f t="shared" si="29"/>
        <v>0.54642043537131713</v>
      </c>
      <c r="O185" s="321">
        <f t="shared" si="29"/>
        <v>0.54825227483097005</v>
      </c>
      <c r="P185" s="321">
        <f t="shared" si="29"/>
        <v>0.54256533342726876</v>
      </c>
      <c r="Q185" s="321">
        <f t="shared" si="29"/>
        <v>0.52765120404923194</v>
      </c>
      <c r="R185" s="321">
        <f t="shared" si="29"/>
        <v>0.53189015675103846</v>
      </c>
      <c r="S185" s="321">
        <f t="shared" si="29"/>
        <v>0.54379559720847126</v>
      </c>
      <c r="T185" s="321">
        <f t="shared" si="29"/>
        <v>0.55878102031259924</v>
      </c>
      <c r="U185" s="321">
        <f t="shared" si="29"/>
        <v>0.57607533858433857</v>
      </c>
      <c r="V185" s="321">
        <f t="shared" si="29"/>
        <v>0.57606925558755029</v>
      </c>
      <c r="W185" s="321">
        <f t="shared" si="29"/>
        <v>0.59247703189306411</v>
      </c>
      <c r="DA185" s="141"/>
    </row>
    <row r="186" spans="1:105" ht="12" customHeight="1" x14ac:dyDescent="0.25">
      <c r="A186" s="62" t="s">
        <v>1066</v>
      </c>
      <c r="B186" s="321">
        <f t="shared" ref="B186:W186" si="30">IF(B$84=0,0,B$84/B$61)</f>
        <v>2.0091980850859878E-4</v>
      </c>
      <c r="C186" s="321">
        <f t="shared" si="30"/>
        <v>2.1752823641215137E-4</v>
      </c>
      <c r="D186" s="321">
        <f t="shared" si="30"/>
        <v>2.1481167182941084E-4</v>
      </c>
      <c r="E186" s="321">
        <f t="shared" si="30"/>
        <v>2.1678405569816174E-4</v>
      </c>
      <c r="F186" s="321">
        <f t="shared" si="30"/>
        <v>2.7783609471677853E-4</v>
      </c>
      <c r="G186" s="321">
        <f t="shared" si="30"/>
        <v>2.8009194410101888E-4</v>
      </c>
      <c r="H186" s="321">
        <f t="shared" si="30"/>
        <v>2.8883700140989435E-4</v>
      </c>
      <c r="I186" s="321">
        <f t="shared" si="30"/>
        <v>2.8873821654884122E-4</v>
      </c>
      <c r="J186" s="321">
        <f t="shared" si="30"/>
        <v>3.1109775481736858E-4</v>
      </c>
      <c r="K186" s="321">
        <f t="shared" si="30"/>
        <v>2.9023885732200517E-4</v>
      </c>
      <c r="L186" s="321">
        <f t="shared" si="30"/>
        <v>2.7597322431746157E-4</v>
      </c>
      <c r="M186" s="321">
        <f t="shared" si="30"/>
        <v>3.0891165958374964E-4</v>
      </c>
      <c r="N186" s="321">
        <f t="shared" si="30"/>
        <v>3.2827153541786568E-4</v>
      </c>
      <c r="O186" s="321">
        <f t="shared" si="30"/>
        <v>3.2428491575736879E-4</v>
      </c>
      <c r="P186" s="321">
        <f t="shared" si="30"/>
        <v>3.332790429282596E-4</v>
      </c>
      <c r="Q186" s="321">
        <f t="shared" si="30"/>
        <v>3.5855121605363026E-4</v>
      </c>
      <c r="R186" s="321">
        <f t="shared" si="30"/>
        <v>3.534390942844948E-4</v>
      </c>
      <c r="S186" s="321">
        <f t="shared" si="30"/>
        <v>3.3758659872046065E-4</v>
      </c>
      <c r="T186" s="321">
        <f t="shared" si="30"/>
        <v>3.1863678822533273E-4</v>
      </c>
      <c r="U186" s="321">
        <f t="shared" si="30"/>
        <v>3.0146148478360865E-4</v>
      </c>
      <c r="V186" s="321">
        <f t="shared" si="30"/>
        <v>3.0347758643809331E-4</v>
      </c>
      <c r="W186" s="321">
        <f t="shared" si="30"/>
        <v>2.7470947839842432E-4</v>
      </c>
      <c r="DA186" s="141"/>
    </row>
    <row r="187" spans="1:105" ht="12" customHeight="1" x14ac:dyDescent="0.25">
      <c r="A187" s="203" t="s">
        <v>1012</v>
      </c>
      <c r="B187" s="272">
        <f t="shared" ref="B187:W187" si="31">IF(B$85=0,0,B$85/B$61)</f>
        <v>0.16199311141981942</v>
      </c>
      <c r="C187" s="272">
        <f t="shared" si="31"/>
        <v>0.16146835590198311</v>
      </c>
      <c r="D187" s="272">
        <f t="shared" si="31"/>
        <v>0.15983196090817176</v>
      </c>
      <c r="E187" s="272">
        <f t="shared" si="31"/>
        <v>0.13285830691138553</v>
      </c>
      <c r="F187" s="272">
        <f t="shared" si="31"/>
        <v>0.14543468346213978</v>
      </c>
      <c r="G187" s="272">
        <f t="shared" si="31"/>
        <v>0.1440416589261504</v>
      </c>
      <c r="H187" s="272">
        <f t="shared" si="31"/>
        <v>0.14272051367099139</v>
      </c>
      <c r="I187" s="272">
        <f t="shared" si="31"/>
        <v>0.14191426688851977</v>
      </c>
      <c r="J187" s="272">
        <f t="shared" si="31"/>
        <v>0.16249929721006812</v>
      </c>
      <c r="K187" s="272">
        <f t="shared" si="31"/>
        <v>0.16407570670875579</v>
      </c>
      <c r="L187" s="272">
        <f t="shared" si="31"/>
        <v>0.17208404351737247</v>
      </c>
      <c r="M187" s="272">
        <f t="shared" si="31"/>
        <v>0.17133907328582856</v>
      </c>
      <c r="N187" s="272">
        <f t="shared" si="31"/>
        <v>0.17034182256105265</v>
      </c>
      <c r="O187" s="272">
        <f t="shared" si="31"/>
        <v>0.17102028259415072</v>
      </c>
      <c r="P187" s="272">
        <f t="shared" si="31"/>
        <v>0.17039998933403736</v>
      </c>
      <c r="Q187" s="272">
        <f t="shared" si="31"/>
        <v>0.16730881223018243</v>
      </c>
      <c r="R187" s="272">
        <f t="shared" si="31"/>
        <v>0.16731916578198</v>
      </c>
      <c r="S187" s="272">
        <f t="shared" si="31"/>
        <v>0.16714214102952049</v>
      </c>
      <c r="T187" s="272">
        <f t="shared" si="31"/>
        <v>0.16740460390592307</v>
      </c>
      <c r="U187" s="272">
        <f t="shared" si="31"/>
        <v>0.16341589973718418</v>
      </c>
      <c r="V187" s="272">
        <f t="shared" si="31"/>
        <v>0.16071997165227062</v>
      </c>
      <c r="W187" s="272">
        <f t="shared" si="31"/>
        <v>0.16345920790331905</v>
      </c>
      <c r="DA187" s="79"/>
    </row>
    <row r="188" spans="1:105" ht="12" customHeight="1" x14ac:dyDescent="0.25">
      <c r="A188" s="62" t="s">
        <v>1014</v>
      </c>
      <c r="B188" s="321">
        <f t="shared" ref="B188:W188" si="32">IF(B$86=0,0,B$86/B$61)</f>
        <v>0.16105112785024547</v>
      </c>
      <c r="C188" s="321">
        <f t="shared" si="32"/>
        <v>0.16029903272209856</v>
      </c>
      <c r="D188" s="321">
        <f t="shared" si="32"/>
        <v>0.158658590636375</v>
      </c>
      <c r="E188" s="321">
        <f t="shared" si="32"/>
        <v>0.13069920456442294</v>
      </c>
      <c r="F188" s="321">
        <f t="shared" si="32"/>
        <v>0.14211596482615729</v>
      </c>
      <c r="G188" s="321">
        <f t="shared" si="32"/>
        <v>0.14056367803517919</v>
      </c>
      <c r="H188" s="321">
        <f t="shared" si="32"/>
        <v>0.13879733715862733</v>
      </c>
      <c r="I188" s="321">
        <f t="shared" si="32"/>
        <v>0.13792893855176402</v>
      </c>
      <c r="J188" s="321">
        <f t="shared" si="32"/>
        <v>0.15949202654784228</v>
      </c>
      <c r="K188" s="321">
        <f t="shared" si="32"/>
        <v>0.16163990466622166</v>
      </c>
      <c r="L188" s="321">
        <f t="shared" si="32"/>
        <v>0.17029510466819034</v>
      </c>
      <c r="M188" s="321">
        <f t="shared" si="32"/>
        <v>0.1689809246788786</v>
      </c>
      <c r="N188" s="321">
        <f t="shared" si="32"/>
        <v>0.1675531117207113</v>
      </c>
      <c r="O188" s="321">
        <f t="shared" si="32"/>
        <v>0.16832772185048603</v>
      </c>
      <c r="P188" s="321">
        <f t="shared" si="32"/>
        <v>0.16749248298692943</v>
      </c>
      <c r="Q188" s="321">
        <f t="shared" si="32"/>
        <v>0.16358118574091687</v>
      </c>
      <c r="R188" s="321">
        <f t="shared" si="32"/>
        <v>0.16368289055959584</v>
      </c>
      <c r="S188" s="321">
        <f t="shared" si="32"/>
        <v>0.16386301416864182</v>
      </c>
      <c r="T188" s="321">
        <f t="shared" si="32"/>
        <v>0.16452070144795899</v>
      </c>
      <c r="U188" s="321">
        <f t="shared" si="32"/>
        <v>0.16071927839581948</v>
      </c>
      <c r="V188" s="321">
        <f t="shared" si="32"/>
        <v>0.15779870110674271</v>
      </c>
      <c r="W188" s="321">
        <f t="shared" si="32"/>
        <v>0.16134765231216605</v>
      </c>
      <c r="DA188" s="141"/>
    </row>
    <row r="189" spans="1:105" ht="12" customHeight="1" x14ac:dyDescent="0.25">
      <c r="A189" s="62" t="s">
        <v>1021</v>
      </c>
      <c r="B189" s="321">
        <f t="shared" ref="B189:W189" si="33">IF(B$92=0,0,B$92/B$61)</f>
        <v>9.4198356957402518E-4</v>
      </c>
      <c r="C189" s="321">
        <f t="shared" si="33"/>
        <v>1.1693231798845551E-3</v>
      </c>
      <c r="D189" s="321">
        <f t="shared" si="33"/>
        <v>1.1733702717967749E-3</v>
      </c>
      <c r="E189" s="321">
        <f t="shared" si="33"/>
        <v>2.1591023469626032E-3</v>
      </c>
      <c r="F189" s="321">
        <f t="shared" si="33"/>
        <v>3.3187186359824846E-3</v>
      </c>
      <c r="G189" s="321">
        <f t="shared" si="33"/>
        <v>3.4779808909712159E-3</v>
      </c>
      <c r="H189" s="321">
        <f t="shared" si="33"/>
        <v>3.9231765123640665E-3</v>
      </c>
      <c r="I189" s="321">
        <f t="shared" si="33"/>
        <v>3.985328336755742E-3</v>
      </c>
      <c r="J189" s="321">
        <f t="shared" si="33"/>
        <v>3.00727066222584E-3</v>
      </c>
      <c r="K189" s="321">
        <f t="shared" si="33"/>
        <v>2.435802042534184E-3</v>
      </c>
      <c r="L189" s="321">
        <f t="shared" si="33"/>
        <v>1.7889388491821375E-3</v>
      </c>
      <c r="M189" s="321">
        <f t="shared" si="33"/>
        <v>2.3581486069499764E-3</v>
      </c>
      <c r="N189" s="321">
        <f t="shared" si="33"/>
        <v>2.7887108403413814E-3</v>
      </c>
      <c r="O189" s="321">
        <f t="shared" si="33"/>
        <v>2.6925607436646794E-3</v>
      </c>
      <c r="P189" s="321">
        <f t="shared" si="33"/>
        <v>2.9075063471079273E-3</v>
      </c>
      <c r="Q189" s="321">
        <f t="shared" si="33"/>
        <v>3.7276264892655594E-3</v>
      </c>
      <c r="R189" s="321">
        <f t="shared" si="33"/>
        <v>3.6362752223841688E-3</v>
      </c>
      <c r="S189" s="321">
        <f t="shared" si="33"/>
        <v>3.2791268608786351E-3</v>
      </c>
      <c r="T189" s="321">
        <f t="shared" si="33"/>
        <v>2.8839024579641035E-3</v>
      </c>
      <c r="U189" s="321">
        <f t="shared" si="33"/>
        <v>2.6966213413645995E-3</v>
      </c>
      <c r="V189" s="321">
        <f t="shared" si="33"/>
        <v>2.9212705455278999E-3</v>
      </c>
      <c r="W189" s="321">
        <f t="shared" si="33"/>
        <v>2.1115555911529237E-3</v>
      </c>
      <c r="DA189" s="141"/>
    </row>
    <row r="190" spans="1:105" ht="12" customHeight="1" x14ac:dyDescent="0.25">
      <c r="A190" s="203" t="s">
        <v>1023</v>
      </c>
      <c r="B190" s="272">
        <f t="shared" ref="B190:W190" si="34">IF(B$93=0,0,B$93/B$61)</f>
        <v>3.6097408973912379E-2</v>
      </c>
      <c r="C190" s="272">
        <f t="shared" si="34"/>
        <v>3.7077557735115639E-2</v>
      </c>
      <c r="D190" s="272">
        <f t="shared" si="34"/>
        <v>3.6502853787096626E-2</v>
      </c>
      <c r="E190" s="272">
        <f t="shared" si="34"/>
        <v>3.5773453514916183E-2</v>
      </c>
      <c r="F190" s="272">
        <f t="shared" si="34"/>
        <v>4.0708068032620136E-2</v>
      </c>
      <c r="G190" s="272">
        <f t="shared" si="34"/>
        <v>4.0902509884584229E-2</v>
      </c>
      <c r="H190" s="272">
        <f t="shared" si="34"/>
        <v>4.1512666528701822E-2</v>
      </c>
      <c r="I190" s="272">
        <f t="shared" si="34"/>
        <v>4.1470287876210134E-2</v>
      </c>
      <c r="J190" s="272">
        <f t="shared" si="34"/>
        <v>4.3588936837434721E-2</v>
      </c>
      <c r="K190" s="272">
        <f t="shared" si="34"/>
        <v>4.2379777228373924E-2</v>
      </c>
      <c r="L190" s="272">
        <f t="shared" si="34"/>
        <v>4.2333870506070022E-2</v>
      </c>
      <c r="M190" s="272">
        <f t="shared" si="34"/>
        <v>4.4443748827266712E-2</v>
      </c>
      <c r="N190" s="272">
        <f t="shared" si="34"/>
        <v>4.5483648315234215E-2</v>
      </c>
      <c r="O190" s="272">
        <f t="shared" si="34"/>
        <v>4.5349437754630968E-2</v>
      </c>
      <c r="P190" s="272">
        <f t="shared" si="34"/>
        <v>4.5841843908480985E-2</v>
      </c>
      <c r="Q190" s="272">
        <f t="shared" si="34"/>
        <v>4.718034178051022E-2</v>
      </c>
      <c r="R190" s="272">
        <f t="shared" si="34"/>
        <v>4.6834697184656521E-2</v>
      </c>
      <c r="S190" s="272">
        <f t="shared" si="34"/>
        <v>4.5810613395566413E-2</v>
      </c>
      <c r="T190" s="272">
        <f t="shared" si="34"/>
        <v>4.4836766837056827E-2</v>
      </c>
      <c r="U190" s="272">
        <f t="shared" si="34"/>
        <v>4.346076404072733E-2</v>
      </c>
      <c r="V190" s="272">
        <f t="shared" si="34"/>
        <v>4.3579698368828274E-2</v>
      </c>
      <c r="W190" s="272">
        <f t="shared" si="34"/>
        <v>4.2505631816303645E-2</v>
      </c>
      <c r="DA190" s="79"/>
    </row>
    <row r="191" spans="1:105" ht="12" customHeight="1" x14ac:dyDescent="0.25">
      <c r="A191" s="62" t="s">
        <v>1135</v>
      </c>
      <c r="B191" s="321">
        <f t="shared" ref="B191:W191" si="35">IF(B$94=0,0,B$94/B$61)</f>
        <v>1.4027781065865769E-2</v>
      </c>
      <c r="C191" s="321">
        <f t="shared" si="35"/>
        <v>1.3386867366558489E-2</v>
      </c>
      <c r="D191" s="321">
        <f t="shared" si="35"/>
        <v>1.2184089252211662E-2</v>
      </c>
      <c r="E191" s="321">
        <f t="shared" si="35"/>
        <v>8.6450576465188778E-3</v>
      </c>
      <c r="F191" s="321">
        <f t="shared" si="35"/>
        <v>9.9025916346819915E-3</v>
      </c>
      <c r="G191" s="321">
        <f t="shared" si="35"/>
        <v>1.0578265087026547E-2</v>
      </c>
      <c r="H191" s="321">
        <f t="shared" si="35"/>
        <v>1.0665692527865034E-2</v>
      </c>
      <c r="I191" s="321">
        <f t="shared" si="35"/>
        <v>1.0337450333697868E-2</v>
      </c>
      <c r="J191" s="321">
        <f t="shared" si="35"/>
        <v>1.1695356938201689E-2</v>
      </c>
      <c r="K191" s="321">
        <f t="shared" si="35"/>
        <v>1.4267402072511759E-2</v>
      </c>
      <c r="L191" s="321">
        <f t="shared" si="35"/>
        <v>1.783799489746692E-2</v>
      </c>
      <c r="M191" s="321">
        <f t="shared" si="35"/>
        <v>1.8221990053304674E-2</v>
      </c>
      <c r="N191" s="321">
        <f t="shared" si="35"/>
        <v>1.7197230015513688E-2</v>
      </c>
      <c r="O191" s="321">
        <f t="shared" si="35"/>
        <v>1.7932259301622264E-2</v>
      </c>
      <c r="P191" s="321">
        <f t="shared" si="35"/>
        <v>1.773932422418726E-2</v>
      </c>
      <c r="Q191" s="321">
        <f t="shared" si="35"/>
        <v>1.6866785454755315E-2</v>
      </c>
      <c r="R191" s="321">
        <f t="shared" si="35"/>
        <v>1.5032730065847254E-2</v>
      </c>
      <c r="S191" s="321">
        <f t="shared" si="35"/>
        <v>1.5514492950661995E-2</v>
      </c>
      <c r="T191" s="321">
        <f t="shared" si="35"/>
        <v>1.7124882377267527E-2</v>
      </c>
      <c r="U191" s="321">
        <f t="shared" si="35"/>
        <v>1.6497368230707094E-2</v>
      </c>
      <c r="V191" s="321">
        <f t="shared" si="35"/>
        <v>1.7233914471630165E-2</v>
      </c>
      <c r="W191" s="321">
        <f t="shared" si="35"/>
        <v>1.9761687782115935E-2</v>
      </c>
      <c r="DA191" s="141"/>
    </row>
    <row r="192" spans="1:105" ht="12" customHeight="1" x14ac:dyDescent="0.25">
      <c r="A192" s="62" t="s">
        <v>1026</v>
      </c>
      <c r="B192" s="321">
        <f t="shared" ref="B192:W192" si="36">IF(B$95=0,0,B$95/B$61)</f>
        <v>1.1200236073926249E-2</v>
      </c>
      <c r="C192" s="321">
        <f t="shared" si="36"/>
        <v>1.097965521604501E-2</v>
      </c>
      <c r="D192" s="321">
        <f t="shared" si="36"/>
        <v>1.1060493290298535E-2</v>
      </c>
      <c r="E192" s="321">
        <f t="shared" si="36"/>
        <v>1.1554904018227792E-2</v>
      </c>
      <c r="F192" s="321">
        <f t="shared" si="36"/>
        <v>1.0522507596987947E-2</v>
      </c>
      <c r="G192" s="321">
        <f t="shared" si="36"/>
        <v>1.0514774700394598E-2</v>
      </c>
      <c r="H192" s="321">
        <f t="shared" si="36"/>
        <v>1.0425260915995707E-2</v>
      </c>
      <c r="I192" s="321">
        <f t="shared" si="36"/>
        <v>1.0443642379319832E-2</v>
      </c>
      <c r="J192" s="321">
        <f t="shared" si="36"/>
        <v>9.7677898025220599E-3</v>
      </c>
      <c r="K192" s="321">
        <f t="shared" si="36"/>
        <v>9.991459708837646E-3</v>
      </c>
      <c r="L192" s="321">
        <f t="shared" si="36"/>
        <v>9.9913553921999847E-3</v>
      </c>
      <c r="M192" s="321">
        <f t="shared" si="36"/>
        <v>9.5874418977496371E-3</v>
      </c>
      <c r="N192" s="321">
        <f t="shared" si="36"/>
        <v>9.3689820963222675E-3</v>
      </c>
      <c r="O192" s="321">
        <f t="shared" si="36"/>
        <v>9.4003910078304161E-3</v>
      </c>
      <c r="P192" s="321">
        <f t="shared" si="36"/>
        <v>9.3028821140462743E-3</v>
      </c>
      <c r="Q192" s="321">
        <f t="shared" si="36"/>
        <v>9.0471628874582155E-3</v>
      </c>
      <c r="R192" s="321">
        <f t="shared" si="36"/>
        <v>9.1198444150870153E-3</v>
      </c>
      <c r="S192" s="321">
        <f t="shared" si="36"/>
        <v>9.3239763458752966E-3</v>
      </c>
      <c r="T192" s="321">
        <f t="shared" si="36"/>
        <v>9.5809179821685683E-3</v>
      </c>
      <c r="U192" s="321">
        <f t="shared" si="36"/>
        <v>9.8774481771747562E-3</v>
      </c>
      <c r="V192" s="321">
        <f t="shared" si="36"/>
        <v>9.8773438774738109E-3</v>
      </c>
      <c r="W192" s="321">
        <f t="shared" si="36"/>
        <v>1.015867333094192E-2</v>
      </c>
      <c r="DA192" s="141"/>
    </row>
    <row r="193" spans="1:105" ht="12" customHeight="1" x14ac:dyDescent="0.25">
      <c r="A193" s="62" t="s">
        <v>1038</v>
      </c>
      <c r="B193" s="321">
        <f t="shared" ref="B193:W193" si="37">IF(B$106=0,0,B$106/B$61)</f>
        <v>1.086939183412036E-2</v>
      </c>
      <c r="C193" s="321">
        <f t="shared" si="37"/>
        <v>1.2711035152512139E-2</v>
      </c>
      <c r="D193" s="321">
        <f t="shared" si="37"/>
        <v>1.325827124458643E-2</v>
      </c>
      <c r="E193" s="321">
        <f t="shared" si="37"/>
        <v>1.5573491850169513E-2</v>
      </c>
      <c r="F193" s="321">
        <f t="shared" si="37"/>
        <v>2.0282968800950193E-2</v>
      </c>
      <c r="G193" s="321">
        <f t="shared" si="37"/>
        <v>1.9809470097163082E-2</v>
      </c>
      <c r="H193" s="321">
        <f t="shared" si="37"/>
        <v>2.0421713084841083E-2</v>
      </c>
      <c r="I193" s="321">
        <f t="shared" si="37"/>
        <v>2.0689195163192436E-2</v>
      </c>
      <c r="J193" s="321">
        <f t="shared" si="37"/>
        <v>2.2125790096710968E-2</v>
      </c>
      <c r="K193" s="321">
        <f t="shared" si="37"/>
        <v>1.8120915447024512E-2</v>
      </c>
      <c r="L193" s="321">
        <f t="shared" si="37"/>
        <v>1.4504520216403118E-2</v>
      </c>
      <c r="M193" s="321">
        <f t="shared" si="37"/>
        <v>1.6634316876212404E-2</v>
      </c>
      <c r="N193" s="321">
        <f t="shared" si="37"/>
        <v>1.8917436203398256E-2</v>
      </c>
      <c r="O193" s="321">
        <f t="shared" si="37"/>
        <v>1.8016787445178286E-2</v>
      </c>
      <c r="P193" s="321">
        <f t="shared" si="37"/>
        <v>1.8799637570247458E-2</v>
      </c>
      <c r="Q193" s="321">
        <f t="shared" si="37"/>
        <v>2.1266393438296685E-2</v>
      </c>
      <c r="R193" s="321">
        <f t="shared" si="37"/>
        <v>2.2682122703722253E-2</v>
      </c>
      <c r="S193" s="321">
        <f t="shared" si="37"/>
        <v>2.097214409902912E-2</v>
      </c>
      <c r="T193" s="321">
        <f t="shared" si="37"/>
        <v>1.8130966477620733E-2</v>
      </c>
      <c r="U193" s="321">
        <f t="shared" si="37"/>
        <v>1.7085947632845485E-2</v>
      </c>
      <c r="V193" s="321">
        <f t="shared" si="37"/>
        <v>1.6468440019724303E-2</v>
      </c>
      <c r="W193" s="321">
        <f t="shared" si="37"/>
        <v>1.2585270703245794E-2</v>
      </c>
      <c r="DA193" s="141"/>
    </row>
    <row r="194" spans="1:105" ht="12" customHeight="1" x14ac:dyDescent="0.25">
      <c r="A194" s="41" t="s">
        <v>1040</v>
      </c>
      <c r="B194" s="322">
        <f t="shared" ref="B194:W194" si="38">IF(B$107=0,0,B$107/B$61)</f>
        <v>1.4121078944877357E-2</v>
      </c>
      <c r="C194" s="322">
        <f t="shared" si="38"/>
        <v>1.5288355199604283E-2</v>
      </c>
      <c r="D194" s="322">
        <f t="shared" si="38"/>
        <v>1.5097429161915503E-2</v>
      </c>
      <c r="E194" s="322">
        <f t="shared" si="38"/>
        <v>1.5236052568571998E-2</v>
      </c>
      <c r="F194" s="322">
        <f t="shared" si="38"/>
        <v>1.9526921991189054E-2</v>
      </c>
      <c r="G194" s="322">
        <f t="shared" si="38"/>
        <v>1.9685467967711076E-2</v>
      </c>
      <c r="H194" s="322">
        <f t="shared" si="38"/>
        <v>2.0300089520223739E-2</v>
      </c>
      <c r="I194" s="322">
        <f t="shared" si="38"/>
        <v>2.0293146706412395E-2</v>
      </c>
      <c r="J194" s="322">
        <f t="shared" si="38"/>
        <v>2.1864623443348302E-2</v>
      </c>
      <c r="K194" s="322">
        <f t="shared" si="38"/>
        <v>2.03986149874298E-2</v>
      </c>
      <c r="L194" s="322">
        <f t="shared" si="38"/>
        <v>1.9395995428158303E-2</v>
      </c>
      <c r="M194" s="322">
        <f t="shared" si="38"/>
        <v>2.171097993948427E-2</v>
      </c>
      <c r="N194" s="322">
        <f t="shared" si="38"/>
        <v>2.3071633909074699E-2</v>
      </c>
      <c r="O194" s="322">
        <f t="shared" si="38"/>
        <v>2.2791445652043454E-2</v>
      </c>
      <c r="P194" s="322">
        <f t="shared" si="38"/>
        <v>2.3423572373461172E-2</v>
      </c>
      <c r="Q194" s="322">
        <f t="shared" si="38"/>
        <v>2.5199755391258006E-2</v>
      </c>
      <c r="R194" s="322">
        <f t="shared" si="38"/>
        <v>2.4840464410375483E-2</v>
      </c>
      <c r="S194" s="322">
        <f t="shared" si="38"/>
        <v>2.3726316716354227E-2</v>
      </c>
      <c r="T194" s="322">
        <f t="shared" si="38"/>
        <v>2.2007359189352625E-2</v>
      </c>
      <c r="U194" s="322">
        <f t="shared" si="38"/>
        <v>2.0870487453410358E-2</v>
      </c>
      <c r="V194" s="322">
        <f t="shared" si="38"/>
        <v>2.1287721457595464E-2</v>
      </c>
      <c r="W194" s="322">
        <f t="shared" si="38"/>
        <v>1.9307176630144036E-2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5">
        <f t="shared" ref="B197:W197" si="39">SUM(B$198:B$202,B$204:B$205,B$207:B$208,B$210:B$213)</f>
        <v>1</v>
      </c>
      <c r="C197" s="235">
        <f t="shared" si="39"/>
        <v>0.99999999999999989</v>
      </c>
      <c r="D197" s="235">
        <f t="shared" si="39"/>
        <v>0.99999999999999978</v>
      </c>
      <c r="E197" s="235">
        <f t="shared" si="39"/>
        <v>0.99999999999999967</v>
      </c>
      <c r="F197" s="235">
        <f t="shared" si="39"/>
        <v>1.0000000000000002</v>
      </c>
      <c r="G197" s="235">
        <f t="shared" si="39"/>
        <v>0.99999999999999989</v>
      </c>
      <c r="H197" s="235">
        <f t="shared" si="39"/>
        <v>1.0000000000000002</v>
      </c>
      <c r="I197" s="235">
        <f t="shared" si="39"/>
        <v>0.99999999999999978</v>
      </c>
      <c r="J197" s="235">
        <f t="shared" si="39"/>
        <v>1</v>
      </c>
      <c r="K197" s="235">
        <f t="shared" si="39"/>
        <v>1</v>
      </c>
      <c r="L197" s="235">
        <f t="shared" si="39"/>
        <v>1</v>
      </c>
      <c r="M197" s="235">
        <f t="shared" si="39"/>
        <v>1.0000000000000002</v>
      </c>
      <c r="N197" s="235">
        <f t="shared" si="39"/>
        <v>1</v>
      </c>
      <c r="O197" s="235">
        <f t="shared" si="39"/>
        <v>1</v>
      </c>
      <c r="P197" s="235">
        <f t="shared" si="39"/>
        <v>0.99999999999999967</v>
      </c>
      <c r="Q197" s="235">
        <f t="shared" si="39"/>
        <v>1</v>
      </c>
      <c r="R197" s="235">
        <f t="shared" si="39"/>
        <v>1.0000000000000002</v>
      </c>
      <c r="S197" s="235">
        <f t="shared" si="39"/>
        <v>1.0000000000000002</v>
      </c>
      <c r="T197" s="235">
        <f t="shared" si="39"/>
        <v>1.0000000000000004</v>
      </c>
      <c r="U197" s="235">
        <f t="shared" si="39"/>
        <v>0.99999999999999989</v>
      </c>
      <c r="V197" s="235">
        <f t="shared" si="39"/>
        <v>1</v>
      </c>
      <c r="W197" s="235">
        <f t="shared" si="39"/>
        <v>1.0000000000000002</v>
      </c>
      <c r="DA197" s="95"/>
    </row>
    <row r="198" spans="1:105" ht="12" customHeight="1" x14ac:dyDescent="0.25">
      <c r="A198" s="55" t="s">
        <v>92</v>
      </c>
      <c r="B198" s="269">
        <f t="shared" ref="B198:W198" si="40">IF(B$111=0,0,B$111/B$110)</f>
        <v>1.4110357730335585E-3</v>
      </c>
      <c r="C198" s="269">
        <f t="shared" si="40"/>
        <v>1.5241703604561808E-3</v>
      </c>
      <c r="D198" s="269">
        <f t="shared" si="40"/>
        <v>1.5081005955440549E-3</v>
      </c>
      <c r="E198" s="269">
        <f t="shared" si="40"/>
        <v>1.5301362606879234E-3</v>
      </c>
      <c r="F198" s="269">
        <f t="shared" si="40"/>
        <v>1.941619586842801E-3</v>
      </c>
      <c r="G198" s="269">
        <f t="shared" si="40"/>
        <v>1.956636507782755E-3</v>
      </c>
      <c r="H198" s="269">
        <f t="shared" si="40"/>
        <v>2.0159484575749081E-3</v>
      </c>
      <c r="I198" s="269">
        <f t="shared" si="40"/>
        <v>2.0158061994696081E-3</v>
      </c>
      <c r="J198" s="269">
        <f t="shared" si="40"/>
        <v>2.1588961880934297E-3</v>
      </c>
      <c r="K198" s="269">
        <f t="shared" si="40"/>
        <v>2.0150004598355449E-3</v>
      </c>
      <c r="L198" s="269">
        <f t="shared" si="40"/>
        <v>1.9113554134919954E-3</v>
      </c>
      <c r="M198" s="269">
        <f t="shared" si="40"/>
        <v>2.1335026086632724E-3</v>
      </c>
      <c r="N198" s="269">
        <f t="shared" si="40"/>
        <v>2.2654138388294867E-3</v>
      </c>
      <c r="O198" s="269">
        <f t="shared" si="40"/>
        <v>2.2372790812197241E-3</v>
      </c>
      <c r="P198" s="269">
        <f t="shared" si="40"/>
        <v>2.2986131907043465E-3</v>
      </c>
      <c r="Q198" s="269">
        <f t="shared" si="40"/>
        <v>2.4852706107372454E-3</v>
      </c>
      <c r="R198" s="269">
        <f t="shared" si="40"/>
        <v>4.146323526075653E-3</v>
      </c>
      <c r="S198" s="269">
        <f t="shared" si="40"/>
        <v>4.0343704423041948E-3</v>
      </c>
      <c r="T198" s="269">
        <f t="shared" si="40"/>
        <v>4.3632954442774608E-3</v>
      </c>
      <c r="U198" s="269">
        <f t="shared" si="40"/>
        <v>3.8919089748911439E-3</v>
      </c>
      <c r="V198" s="269">
        <f t="shared" si="40"/>
        <v>3.9479416425286544E-3</v>
      </c>
      <c r="W198" s="269">
        <f t="shared" si="40"/>
        <v>3.6227452803369782E-3</v>
      </c>
      <c r="DA198" s="76"/>
    </row>
    <row r="199" spans="1:105" ht="12" customHeight="1" x14ac:dyDescent="0.25">
      <c r="A199" s="202" t="s">
        <v>93</v>
      </c>
      <c r="B199" s="270">
        <f t="shared" ref="B199:W199" si="41">IF(B$112=0,0,B$112/B$110)</f>
        <v>3.034559543316506E-3</v>
      </c>
      <c r="C199" s="270">
        <f t="shared" si="41"/>
        <v>3.2778656653182255E-3</v>
      </c>
      <c r="D199" s="270">
        <f t="shared" si="41"/>
        <v>3.2433061882270789E-3</v>
      </c>
      <c r="E199" s="270">
        <f t="shared" si="41"/>
        <v>3.2906958712057726E-3</v>
      </c>
      <c r="F199" s="270">
        <f t="shared" si="41"/>
        <v>4.1756278326502416E-3</v>
      </c>
      <c r="G199" s="270">
        <f t="shared" si="41"/>
        <v>4.2079230739335994E-3</v>
      </c>
      <c r="H199" s="270">
        <f t="shared" si="41"/>
        <v>4.3354787650891399E-3</v>
      </c>
      <c r="I199" s="270">
        <f t="shared" si="41"/>
        <v>4.3351728262183455E-3</v>
      </c>
      <c r="J199" s="270">
        <f t="shared" si="41"/>
        <v>4.6429007370408729E-3</v>
      </c>
      <c r="K199" s="270">
        <f t="shared" si="41"/>
        <v>4.3334400105500956E-3</v>
      </c>
      <c r="L199" s="270">
        <f t="shared" si="41"/>
        <v>4.1105420015059117E-3</v>
      </c>
      <c r="M199" s="270">
        <f t="shared" si="41"/>
        <v>4.588289556891216E-3</v>
      </c>
      <c r="N199" s="270">
        <f t="shared" si="41"/>
        <v>4.8719765406102207E-3</v>
      </c>
      <c r="O199" s="270">
        <f t="shared" si="41"/>
        <v>4.811470209845797E-3</v>
      </c>
      <c r="P199" s="270">
        <f t="shared" si="41"/>
        <v>4.9433747375866076E-3</v>
      </c>
      <c r="Q199" s="270">
        <f t="shared" si="41"/>
        <v>5.3447983344341397E-3</v>
      </c>
      <c r="R199" s="270">
        <f t="shared" si="41"/>
        <v>8.9170422651158304E-3</v>
      </c>
      <c r="S199" s="270">
        <f t="shared" si="41"/>
        <v>8.6762770731519077E-3</v>
      </c>
      <c r="T199" s="270">
        <f t="shared" si="41"/>
        <v>9.3836599211625481E-3</v>
      </c>
      <c r="U199" s="270">
        <f t="shared" si="41"/>
        <v>8.3699008538135819E-3</v>
      </c>
      <c r="V199" s="270">
        <f t="shared" si="41"/>
        <v>8.4904041532808498E-3</v>
      </c>
      <c r="W199" s="270">
        <f t="shared" si="41"/>
        <v>7.7910400810156906E-3</v>
      </c>
      <c r="DA199" s="77"/>
    </row>
    <row r="200" spans="1:105" ht="12" customHeight="1" x14ac:dyDescent="0.25">
      <c r="A200" s="202" t="s">
        <v>94</v>
      </c>
      <c r="B200" s="270">
        <f t="shared" ref="B200:W200" si="42">IF(B$113=0,0,B$113/B$110)</f>
        <v>1.9519383701623011E-2</v>
      </c>
      <c r="C200" s="270">
        <f t="shared" si="42"/>
        <v>2.1084416611511145E-2</v>
      </c>
      <c r="D200" s="270">
        <f t="shared" si="42"/>
        <v>2.0862117564733423E-2</v>
      </c>
      <c r="E200" s="270">
        <f t="shared" si="42"/>
        <v>2.1166945132739666E-2</v>
      </c>
      <c r="F200" s="270">
        <f t="shared" si="42"/>
        <v>2.6859147331674365E-2</v>
      </c>
      <c r="G200" s="270">
        <f t="shared" si="42"/>
        <v>2.7066881995419789E-2</v>
      </c>
      <c r="H200" s="270">
        <f t="shared" si="42"/>
        <v>2.7887366300786094E-2</v>
      </c>
      <c r="I200" s="270">
        <f t="shared" si="42"/>
        <v>2.7885398391399901E-2</v>
      </c>
      <c r="J200" s="270">
        <f t="shared" si="42"/>
        <v>2.986481552963768E-2</v>
      </c>
      <c r="K200" s="270">
        <f t="shared" si="42"/>
        <v>2.7874252294765461E-2</v>
      </c>
      <c r="L200" s="270">
        <f t="shared" si="42"/>
        <v>2.644049174310854E-2</v>
      </c>
      <c r="M200" s="270">
        <f t="shared" si="42"/>
        <v>2.9513536681909227E-2</v>
      </c>
      <c r="N200" s="270">
        <f t="shared" si="42"/>
        <v>3.133831388839483E-2</v>
      </c>
      <c r="O200" s="270">
        <f t="shared" si="42"/>
        <v>3.0949115301348067E-2</v>
      </c>
      <c r="P200" s="270">
        <f t="shared" si="42"/>
        <v>3.1797572895342199E-2</v>
      </c>
      <c r="Q200" s="270">
        <f t="shared" si="42"/>
        <v>3.4379674548615069E-2</v>
      </c>
      <c r="R200" s="270">
        <f t="shared" si="42"/>
        <v>5.7357638554080999E-2</v>
      </c>
      <c r="S200" s="270">
        <f t="shared" si="42"/>
        <v>5.5808949824512545E-2</v>
      </c>
      <c r="T200" s="270">
        <f t="shared" si="42"/>
        <v>6.0359091957883249E-2</v>
      </c>
      <c r="U200" s="270">
        <f t="shared" si="42"/>
        <v>5.3838227254415442E-2</v>
      </c>
      <c r="V200" s="270">
        <f t="shared" si="42"/>
        <v>5.4613348027640549E-2</v>
      </c>
      <c r="W200" s="270">
        <f t="shared" si="42"/>
        <v>5.0114785557927526E-2</v>
      </c>
      <c r="DA200" s="77"/>
    </row>
    <row r="201" spans="1:105" ht="12" customHeight="1" x14ac:dyDescent="0.25">
      <c r="A201" s="202" t="s">
        <v>95</v>
      </c>
      <c r="B201" s="270">
        <f t="shared" ref="B201:W201" si="43">IF(B$114=0,0,B$114/B$110)</f>
        <v>2.7222307814912281E-2</v>
      </c>
      <c r="C201" s="270">
        <f t="shared" si="43"/>
        <v>2.940494883804563E-2</v>
      </c>
      <c r="D201" s="270">
        <f t="shared" si="43"/>
        <v>2.9094924035477601E-2</v>
      </c>
      <c r="E201" s="270">
        <f t="shared" si="43"/>
        <v>2.9520045546155598E-2</v>
      </c>
      <c r="F201" s="270">
        <f t="shared" si="43"/>
        <v>3.7458558501932811E-2</v>
      </c>
      <c r="G201" s="270">
        <f t="shared" si="43"/>
        <v>3.7748271386660578E-2</v>
      </c>
      <c r="H201" s="270">
        <f t="shared" si="43"/>
        <v>3.8892542981471691E-2</v>
      </c>
      <c r="I201" s="270">
        <f t="shared" si="43"/>
        <v>3.8889798477040508E-2</v>
      </c>
      <c r="J201" s="270">
        <f t="shared" si="43"/>
        <v>4.1650351958385366E-2</v>
      </c>
      <c r="K201" s="270">
        <f t="shared" si="43"/>
        <v>3.8874253802159593E-2</v>
      </c>
      <c r="L201" s="270">
        <f t="shared" si="43"/>
        <v>3.6874689078871849E-2</v>
      </c>
      <c r="M201" s="270">
        <f t="shared" si="43"/>
        <v>4.116044812392481E-2</v>
      </c>
      <c r="N201" s="270">
        <f t="shared" si="43"/>
        <v>4.3705336198667503E-2</v>
      </c>
      <c r="O201" s="270">
        <f t="shared" si="43"/>
        <v>4.3162548378126088E-2</v>
      </c>
      <c r="P201" s="270">
        <f t="shared" si="43"/>
        <v>4.4345832345728378E-2</v>
      </c>
      <c r="Q201" s="270">
        <f t="shared" si="43"/>
        <v>4.7946907414965517E-2</v>
      </c>
      <c r="R201" s="270">
        <f t="shared" si="43"/>
        <v>7.9992653258096721E-2</v>
      </c>
      <c r="S201" s="270">
        <f t="shared" si="43"/>
        <v>7.7832806310557431E-2</v>
      </c>
      <c r="T201" s="270">
        <f t="shared" si="43"/>
        <v>8.4178568638387491E-2</v>
      </c>
      <c r="U201" s="270">
        <f t="shared" si="43"/>
        <v>7.5084378530200974E-2</v>
      </c>
      <c r="V201" s="270">
        <f t="shared" si="43"/>
        <v>7.6165384806065731E-2</v>
      </c>
      <c r="W201" s="270">
        <f t="shared" si="43"/>
        <v>6.989155699740611E-2</v>
      </c>
      <c r="DA201" s="77"/>
    </row>
    <row r="202" spans="1:105" ht="12" customHeight="1" x14ac:dyDescent="0.25">
      <c r="A202" s="56" t="s">
        <v>96</v>
      </c>
      <c r="B202" s="271">
        <f t="shared" ref="B202:W202" si="44">IF(B$115=0,0,B$115/B$110)</f>
        <v>4.2747145526784207E-2</v>
      </c>
      <c r="C202" s="271">
        <f t="shared" si="44"/>
        <v>4.6387398606809113E-2</v>
      </c>
      <c r="D202" s="271">
        <f t="shared" si="44"/>
        <v>4.5014752556956576E-2</v>
      </c>
      <c r="E202" s="271">
        <f t="shared" si="44"/>
        <v>4.0996844368047076E-2</v>
      </c>
      <c r="F202" s="271">
        <f t="shared" si="44"/>
        <v>4.9081188439242154E-2</v>
      </c>
      <c r="G202" s="271">
        <f t="shared" si="44"/>
        <v>4.9504432540737615E-2</v>
      </c>
      <c r="H202" s="271">
        <f t="shared" si="44"/>
        <v>5.0345395361053313E-2</v>
      </c>
      <c r="I202" s="271">
        <f t="shared" si="44"/>
        <v>5.0069584324706672E-2</v>
      </c>
      <c r="J202" s="271">
        <f t="shared" si="44"/>
        <v>5.4766831796578243E-2</v>
      </c>
      <c r="K202" s="271">
        <f t="shared" si="44"/>
        <v>5.4202111570205783E-2</v>
      </c>
      <c r="L202" s="271">
        <f t="shared" si="44"/>
        <v>5.5485993581801632E-2</v>
      </c>
      <c r="M202" s="271">
        <f t="shared" si="44"/>
        <v>5.8363836119767441E-2</v>
      </c>
      <c r="N202" s="271">
        <f t="shared" si="44"/>
        <v>5.9488942397309043E-2</v>
      </c>
      <c r="O202" s="271">
        <f t="shared" si="44"/>
        <v>5.9652874616315806E-2</v>
      </c>
      <c r="P202" s="271">
        <f t="shared" si="44"/>
        <v>6.0028895100271165E-2</v>
      </c>
      <c r="Q202" s="271">
        <f t="shared" si="44"/>
        <v>6.1589461429691912E-2</v>
      </c>
      <c r="R202" s="271">
        <f t="shared" si="44"/>
        <v>5.3003167648075902E-2</v>
      </c>
      <c r="S202" s="271">
        <f t="shared" si="44"/>
        <v>5.1840711847361984E-2</v>
      </c>
      <c r="T202" s="271">
        <f t="shared" si="44"/>
        <v>4.8836866837904509E-2</v>
      </c>
      <c r="U202" s="271">
        <f t="shared" si="44"/>
        <v>4.8261367871539423E-2</v>
      </c>
      <c r="V202" s="271">
        <f t="shared" si="44"/>
        <v>4.8521042361819977E-2</v>
      </c>
      <c r="W202" s="271">
        <f t="shared" si="44"/>
        <v>4.8075286633700733E-2</v>
      </c>
      <c r="DA202" s="78"/>
    </row>
    <row r="203" spans="1:105" ht="12" customHeight="1" x14ac:dyDescent="0.25">
      <c r="A203" s="203" t="s">
        <v>1053</v>
      </c>
      <c r="B203" s="272">
        <f t="shared" ref="B203:W203" si="45">IF(B$121=0,0,B$121/B$110)</f>
        <v>0.5791711741979888</v>
      </c>
      <c r="C203" s="272">
        <f t="shared" si="45"/>
        <v>0.56649041956921542</v>
      </c>
      <c r="D203" s="272">
        <f t="shared" si="45"/>
        <v>0.57177818289472992</v>
      </c>
      <c r="E203" s="272">
        <f t="shared" si="45"/>
        <v>0.60051022929173514</v>
      </c>
      <c r="F203" s="272">
        <f t="shared" si="45"/>
        <v>0.54156715032281577</v>
      </c>
      <c r="G203" s="272">
        <f t="shared" si="45"/>
        <v>0.54095658332384655</v>
      </c>
      <c r="H203" s="272">
        <f t="shared" si="45"/>
        <v>0.53589696371530382</v>
      </c>
      <c r="I203" s="272">
        <f t="shared" si="45"/>
        <v>0.53698874501220306</v>
      </c>
      <c r="J203" s="272">
        <f t="shared" si="45"/>
        <v>0.49931483322734438</v>
      </c>
      <c r="K203" s="272">
        <f t="shared" si="45"/>
        <v>0.51112298482411023</v>
      </c>
      <c r="L203" s="272">
        <f t="shared" si="45"/>
        <v>0.50968350158846176</v>
      </c>
      <c r="M203" s="272">
        <f t="shared" si="45"/>
        <v>0.48776593006160729</v>
      </c>
      <c r="N203" s="272">
        <f t="shared" si="45"/>
        <v>0.47630592972215341</v>
      </c>
      <c r="O203" s="272">
        <f t="shared" si="45"/>
        <v>0.47776817723550852</v>
      </c>
      <c r="P203" s="272">
        <f t="shared" si="45"/>
        <v>0.47267952813159547</v>
      </c>
      <c r="Q203" s="272">
        <f t="shared" si="45"/>
        <v>0.45877805851595427</v>
      </c>
      <c r="R203" s="272">
        <f t="shared" si="45"/>
        <v>0.40641643426411117</v>
      </c>
      <c r="S203" s="272">
        <f t="shared" si="45"/>
        <v>0.41671368733878505</v>
      </c>
      <c r="T203" s="272">
        <f t="shared" si="45"/>
        <v>0.41315611018119425</v>
      </c>
      <c r="U203" s="272">
        <f t="shared" si="45"/>
        <v>0.44052346949498933</v>
      </c>
      <c r="V203" s="272">
        <f t="shared" si="45"/>
        <v>0.4389850953707225</v>
      </c>
      <c r="W203" s="272">
        <f t="shared" si="45"/>
        <v>0.45656157906621386</v>
      </c>
      <c r="DA203" s="79"/>
    </row>
    <row r="204" spans="1:105" ht="12" customHeight="1" x14ac:dyDescent="0.25">
      <c r="A204" s="62" t="s">
        <v>1054</v>
      </c>
      <c r="B204" s="321">
        <f t="shared" ref="B204:W204" si="46">IF(B$122=0,0,B$122/B$110)</f>
        <v>0.57892179867730131</v>
      </c>
      <c r="C204" s="321">
        <f t="shared" si="46"/>
        <v>0.566221049518846</v>
      </c>
      <c r="D204" s="321">
        <f t="shared" si="46"/>
        <v>0.57151165288999839</v>
      </c>
      <c r="E204" s="321">
        <f t="shared" si="46"/>
        <v>0.60023980487442097</v>
      </c>
      <c r="F204" s="321">
        <f t="shared" si="46"/>
        <v>0.54122400353327327</v>
      </c>
      <c r="G204" s="321">
        <f t="shared" si="46"/>
        <v>0.5406107825601455</v>
      </c>
      <c r="H204" s="321">
        <f t="shared" si="46"/>
        <v>0.53554068061752946</v>
      </c>
      <c r="I204" s="321">
        <f t="shared" si="46"/>
        <v>0.53663248705602296</v>
      </c>
      <c r="J204" s="321">
        <f t="shared" si="46"/>
        <v>0.49893328665616232</v>
      </c>
      <c r="K204" s="321">
        <f t="shared" si="46"/>
        <v>0.51076686926810499</v>
      </c>
      <c r="L204" s="321">
        <f t="shared" si="46"/>
        <v>0.50934570345423458</v>
      </c>
      <c r="M204" s="321">
        <f t="shared" si="46"/>
        <v>0.48738887135473991</v>
      </c>
      <c r="N204" s="321">
        <f t="shared" si="46"/>
        <v>0.47590555804736845</v>
      </c>
      <c r="O204" s="321">
        <f t="shared" si="46"/>
        <v>0.4773727778796133</v>
      </c>
      <c r="P204" s="321">
        <f t="shared" si="46"/>
        <v>0.47227328906080368</v>
      </c>
      <c r="Q204" s="321">
        <f t="shared" si="46"/>
        <v>0.45834191597978086</v>
      </c>
      <c r="R204" s="321">
        <f t="shared" si="46"/>
        <v>0.40603860472190523</v>
      </c>
      <c r="S204" s="321">
        <f t="shared" si="46"/>
        <v>0.41635173837248396</v>
      </c>
      <c r="T204" s="321">
        <f t="shared" si="46"/>
        <v>0.41282708809035273</v>
      </c>
      <c r="U204" s="321">
        <f t="shared" si="46"/>
        <v>0.44020247735370988</v>
      </c>
      <c r="V204" s="321">
        <f t="shared" si="46"/>
        <v>0.43866224160803802</v>
      </c>
      <c r="W204" s="321">
        <f t="shared" si="46"/>
        <v>0.45626531912852775</v>
      </c>
      <c r="DA204" s="141"/>
    </row>
    <row r="205" spans="1:105" ht="12" customHeight="1" x14ac:dyDescent="0.25">
      <c r="A205" s="62" t="s">
        <v>1066</v>
      </c>
      <c r="B205" s="321">
        <f t="shared" ref="B205:W205" si="47">IF(B$133=0,0,B$133/B$110)</f>
        <v>2.4937552068754877E-4</v>
      </c>
      <c r="C205" s="321">
        <f t="shared" si="47"/>
        <v>2.6937005036955152E-4</v>
      </c>
      <c r="D205" s="321">
        <f t="shared" si="47"/>
        <v>2.6653000473153608E-4</v>
      </c>
      <c r="E205" s="321">
        <f t="shared" si="47"/>
        <v>2.7042441731409925E-4</v>
      </c>
      <c r="F205" s="321">
        <f t="shared" si="47"/>
        <v>3.4314678954248679E-4</v>
      </c>
      <c r="G205" s="321">
        <f t="shared" si="47"/>
        <v>3.458007637011106E-4</v>
      </c>
      <c r="H205" s="321">
        <f t="shared" si="47"/>
        <v>3.5628309777447937E-4</v>
      </c>
      <c r="I205" s="321">
        <f t="shared" si="47"/>
        <v>3.5625795618008532E-4</v>
      </c>
      <c r="J205" s="321">
        <f t="shared" si="47"/>
        <v>3.8154657118204678E-4</v>
      </c>
      <c r="K205" s="321">
        <f t="shared" si="47"/>
        <v>3.5611555600524673E-4</v>
      </c>
      <c r="L205" s="321">
        <f t="shared" si="47"/>
        <v>3.3779813422717191E-4</v>
      </c>
      <c r="M205" s="321">
        <f t="shared" si="47"/>
        <v>3.7705870686737973E-4</v>
      </c>
      <c r="N205" s="321">
        <f t="shared" si="47"/>
        <v>4.003716747849212E-4</v>
      </c>
      <c r="O205" s="321">
        <f t="shared" si="47"/>
        <v>3.9539935589518198E-4</v>
      </c>
      <c r="P205" s="321">
        <f t="shared" si="47"/>
        <v>4.0623907079181574E-4</v>
      </c>
      <c r="Q205" s="321">
        <f t="shared" si="47"/>
        <v>4.3614253617337798E-4</v>
      </c>
      <c r="R205" s="321">
        <f t="shared" si="47"/>
        <v>3.7782954220591232E-4</v>
      </c>
      <c r="S205" s="321">
        <f t="shared" si="47"/>
        <v>3.6194896630109102E-4</v>
      </c>
      <c r="T205" s="321">
        <f t="shared" si="47"/>
        <v>3.2902209084154435E-4</v>
      </c>
      <c r="U205" s="321">
        <f t="shared" si="47"/>
        <v>3.2099214127941382E-4</v>
      </c>
      <c r="V205" s="321">
        <f t="shared" si="47"/>
        <v>3.2285376268447309E-4</v>
      </c>
      <c r="W205" s="321">
        <f t="shared" si="47"/>
        <v>2.9625993768617892E-4</v>
      </c>
      <c r="DA205" s="141"/>
    </row>
    <row r="206" spans="1:105" ht="12" customHeight="1" x14ac:dyDescent="0.25">
      <c r="A206" s="203" t="s">
        <v>1012</v>
      </c>
      <c r="B206" s="272">
        <f t="shared" ref="B206:W206" si="48">IF(B$134=0,0,B$134/B$110)</f>
        <v>0.152272219753087</v>
      </c>
      <c r="C206" s="272">
        <f t="shared" si="48"/>
        <v>0.15143077998320292</v>
      </c>
      <c r="D206" s="272">
        <f t="shared" si="48"/>
        <v>0.15019135206945844</v>
      </c>
      <c r="E206" s="272">
        <f t="shared" si="48"/>
        <v>0.12551636305575475</v>
      </c>
      <c r="F206" s="272">
        <f t="shared" si="48"/>
        <v>0.13603552330051896</v>
      </c>
      <c r="G206" s="272">
        <f t="shared" si="48"/>
        <v>0.1346810557198288</v>
      </c>
      <c r="H206" s="272">
        <f t="shared" si="48"/>
        <v>0.13332815200196885</v>
      </c>
      <c r="I206" s="272">
        <f t="shared" si="48"/>
        <v>0.13261096271060283</v>
      </c>
      <c r="J206" s="272">
        <f t="shared" si="48"/>
        <v>0.15093683281174086</v>
      </c>
      <c r="K206" s="272">
        <f t="shared" si="48"/>
        <v>0.1524659066089244</v>
      </c>
      <c r="L206" s="272">
        <f t="shared" si="48"/>
        <v>0.15952324246913935</v>
      </c>
      <c r="M206" s="272">
        <f t="shared" si="48"/>
        <v>0.15838868537294676</v>
      </c>
      <c r="N206" s="272">
        <f t="shared" si="48"/>
        <v>0.1573419308280887</v>
      </c>
      <c r="O206" s="272">
        <f t="shared" si="48"/>
        <v>0.15792464049189614</v>
      </c>
      <c r="P206" s="272">
        <f t="shared" si="48"/>
        <v>0.15730275009643138</v>
      </c>
      <c r="Q206" s="272">
        <f t="shared" si="48"/>
        <v>0.15413069204063562</v>
      </c>
      <c r="R206" s="272">
        <f t="shared" si="48"/>
        <v>0.13546281133084889</v>
      </c>
      <c r="S206" s="272">
        <f t="shared" si="48"/>
        <v>0.13571916253541283</v>
      </c>
      <c r="T206" s="272">
        <f t="shared" si="48"/>
        <v>0.13055512829364899</v>
      </c>
      <c r="U206" s="272">
        <f t="shared" si="48"/>
        <v>0.13178013341856232</v>
      </c>
      <c r="V206" s="272">
        <f t="shared" si="48"/>
        <v>0.12949176348626998</v>
      </c>
      <c r="W206" s="272">
        <f t="shared" si="48"/>
        <v>0.13350629395903094</v>
      </c>
      <c r="DA206" s="79"/>
    </row>
    <row r="207" spans="1:105" ht="12" customHeight="1" x14ac:dyDescent="0.25">
      <c r="A207" s="62" t="s">
        <v>1014</v>
      </c>
      <c r="B207" s="321">
        <f t="shared" ref="B207:W207" si="49">IF(B$135=0,0,B$135/B$110)</f>
        <v>0.15138676278610375</v>
      </c>
      <c r="C207" s="321">
        <f t="shared" si="49"/>
        <v>0.15033414702256365</v>
      </c>
      <c r="D207" s="321">
        <f t="shared" si="49"/>
        <v>0.14908875615185896</v>
      </c>
      <c r="E207" s="321">
        <f t="shared" si="49"/>
        <v>0.12347657585421648</v>
      </c>
      <c r="F207" s="321">
        <f t="shared" si="49"/>
        <v>0.13293128698229167</v>
      </c>
      <c r="G207" s="321">
        <f t="shared" si="49"/>
        <v>0.13142909276923853</v>
      </c>
      <c r="H207" s="321">
        <f t="shared" si="49"/>
        <v>0.12966315766501707</v>
      </c>
      <c r="I207" s="321">
        <f t="shared" si="49"/>
        <v>0.12888689578595611</v>
      </c>
      <c r="J207" s="321">
        <f t="shared" si="49"/>
        <v>0.14814354129013352</v>
      </c>
      <c r="K207" s="321">
        <f t="shared" si="49"/>
        <v>0.15020245899571946</v>
      </c>
      <c r="L207" s="321">
        <f t="shared" si="49"/>
        <v>0.15786488228671061</v>
      </c>
      <c r="M207" s="321">
        <f t="shared" si="49"/>
        <v>0.15620877363065683</v>
      </c>
      <c r="N207" s="321">
        <f t="shared" si="49"/>
        <v>0.15476604463910967</v>
      </c>
      <c r="O207" s="321">
        <f t="shared" si="49"/>
        <v>0.15543825887098084</v>
      </c>
      <c r="P207" s="321">
        <f t="shared" si="49"/>
        <v>0.15461871973873959</v>
      </c>
      <c r="Q207" s="321">
        <f t="shared" si="49"/>
        <v>0.15069667297851319</v>
      </c>
      <c r="R207" s="321">
        <f t="shared" si="49"/>
        <v>0.1325188565119568</v>
      </c>
      <c r="S207" s="321">
        <f t="shared" si="49"/>
        <v>0.13305651654640863</v>
      </c>
      <c r="T207" s="321">
        <f t="shared" si="49"/>
        <v>0.12830603689113618</v>
      </c>
      <c r="U207" s="321">
        <f t="shared" si="49"/>
        <v>0.12960555236056315</v>
      </c>
      <c r="V207" s="321">
        <f t="shared" si="49"/>
        <v>0.12713810158182826</v>
      </c>
      <c r="W207" s="321">
        <f t="shared" si="49"/>
        <v>0.13178166819411202</v>
      </c>
      <c r="DA207" s="141"/>
    </row>
    <row r="208" spans="1:105" ht="12" customHeight="1" x14ac:dyDescent="0.25">
      <c r="A208" s="62" t="s">
        <v>1021</v>
      </c>
      <c r="B208" s="321">
        <f t="shared" ref="B208:W208" si="50">IF(B$141=0,0,B$141/B$110)</f>
        <v>8.8545696698325135E-4</v>
      </c>
      <c r="C208" s="321">
        <f t="shared" si="50"/>
        <v>1.0966329606393332E-3</v>
      </c>
      <c r="D208" s="321">
        <f t="shared" si="50"/>
        <v>1.1025959175994526E-3</v>
      </c>
      <c r="E208" s="321">
        <f t="shared" si="50"/>
        <v>2.0397872015382895E-3</v>
      </c>
      <c r="F208" s="321">
        <f t="shared" si="50"/>
        <v>3.1042363182272751E-3</v>
      </c>
      <c r="G208" s="321">
        <f t="shared" si="50"/>
        <v>3.2519629505902187E-3</v>
      </c>
      <c r="H208" s="321">
        <f t="shared" si="50"/>
        <v>3.6649943369517638E-3</v>
      </c>
      <c r="I208" s="321">
        <f t="shared" si="50"/>
        <v>3.7240669246467245E-3</v>
      </c>
      <c r="J208" s="321">
        <f t="shared" si="50"/>
        <v>2.7932915216073427E-3</v>
      </c>
      <c r="K208" s="321">
        <f t="shared" si="50"/>
        <v>2.2634476132049213E-3</v>
      </c>
      <c r="L208" s="321">
        <f t="shared" si="50"/>
        <v>1.6583601824287409E-3</v>
      </c>
      <c r="M208" s="321">
        <f t="shared" si="50"/>
        <v>2.1799117422899301E-3</v>
      </c>
      <c r="N208" s="321">
        <f t="shared" si="50"/>
        <v>2.5758861889790467E-3</v>
      </c>
      <c r="O208" s="321">
        <f t="shared" si="50"/>
        <v>2.4863816209152981E-3</v>
      </c>
      <c r="P208" s="321">
        <f t="shared" si="50"/>
        <v>2.684030357691746E-3</v>
      </c>
      <c r="Q208" s="321">
        <f t="shared" si="50"/>
        <v>3.4340190621224118E-3</v>
      </c>
      <c r="R208" s="321">
        <f t="shared" si="50"/>
        <v>2.9439548188921064E-3</v>
      </c>
      <c r="S208" s="321">
        <f t="shared" si="50"/>
        <v>2.6626459890041906E-3</v>
      </c>
      <c r="T208" s="321">
        <f t="shared" si="50"/>
        <v>2.2490914025128034E-3</v>
      </c>
      <c r="U208" s="321">
        <f t="shared" si="50"/>
        <v>2.174581057999152E-3</v>
      </c>
      <c r="V208" s="321">
        <f t="shared" si="50"/>
        <v>2.3536619044417398E-3</v>
      </c>
      <c r="W208" s="321">
        <f t="shared" si="50"/>
        <v>1.7246257649188921E-3</v>
      </c>
      <c r="DA208" s="141"/>
    </row>
    <row r="209" spans="1:105" ht="12" customHeight="1" x14ac:dyDescent="0.25">
      <c r="A209" s="203" t="s">
        <v>1023</v>
      </c>
      <c r="B209" s="272">
        <f t="shared" ref="B209:W209" si="51">IF(B$142=0,0,B$142/B$110)</f>
        <v>0.13947311842907484</v>
      </c>
      <c r="C209" s="272">
        <f t="shared" si="51"/>
        <v>0.14243275017275012</v>
      </c>
      <c r="D209" s="272">
        <f t="shared" si="51"/>
        <v>0.14074031350174454</v>
      </c>
      <c r="E209" s="272">
        <f t="shared" si="51"/>
        <v>0.1393528790544428</v>
      </c>
      <c r="F209" s="272">
        <f t="shared" si="51"/>
        <v>0.15451522865652945</v>
      </c>
      <c r="G209" s="272">
        <f t="shared" si="51"/>
        <v>0.15513818628280199</v>
      </c>
      <c r="H209" s="272">
        <f t="shared" si="51"/>
        <v>0.15708065609868438</v>
      </c>
      <c r="I209" s="272">
        <f t="shared" si="51"/>
        <v>0.15699057940523561</v>
      </c>
      <c r="J209" s="272">
        <f t="shared" si="51"/>
        <v>0.16288619784903227</v>
      </c>
      <c r="K209" s="272">
        <f t="shared" si="51"/>
        <v>0.15891816883863616</v>
      </c>
      <c r="L209" s="272">
        <f t="shared" si="51"/>
        <v>0.15835811196031727</v>
      </c>
      <c r="M209" s="272">
        <f t="shared" si="51"/>
        <v>0.16493998840996557</v>
      </c>
      <c r="N209" s="272">
        <f t="shared" si="51"/>
        <v>0.1682504503670432</v>
      </c>
      <c r="O209" s="272">
        <f t="shared" si="51"/>
        <v>0.16776302835258267</v>
      </c>
      <c r="P209" s="272">
        <f t="shared" si="51"/>
        <v>0.16934472780124549</v>
      </c>
      <c r="Q209" s="272">
        <f t="shared" si="51"/>
        <v>0.17343677467875984</v>
      </c>
      <c r="R209" s="272">
        <f t="shared" si="51"/>
        <v>0.15141855713833122</v>
      </c>
      <c r="S209" s="272">
        <f t="shared" si="51"/>
        <v>0.14887742616013341</v>
      </c>
      <c r="T209" s="272">
        <f t="shared" si="51"/>
        <v>0.14047711252395723</v>
      </c>
      <c r="U209" s="272">
        <f t="shared" si="51"/>
        <v>0.14130273585080519</v>
      </c>
      <c r="V209" s="272">
        <f t="shared" si="51"/>
        <v>0.1414413625285392</v>
      </c>
      <c r="W209" s="272">
        <f t="shared" si="51"/>
        <v>0.14019373171073066</v>
      </c>
      <c r="DA209" s="79"/>
    </row>
    <row r="210" spans="1:105" ht="12" customHeight="1" x14ac:dyDescent="0.25">
      <c r="A210" s="62" t="s">
        <v>1135</v>
      </c>
      <c r="B210" s="321">
        <f t="shared" ref="B210:W210" si="52">IF(B$143=0,0,B$143/B$110)</f>
        <v>5.005118433441532E-2</v>
      </c>
      <c r="C210" s="321">
        <f t="shared" si="52"/>
        <v>4.765483214625689E-2</v>
      </c>
      <c r="D210" s="321">
        <f t="shared" si="52"/>
        <v>4.3458588688978297E-2</v>
      </c>
      <c r="E210" s="321">
        <f t="shared" si="52"/>
        <v>3.1001361986448508E-2</v>
      </c>
      <c r="F210" s="321">
        <f t="shared" si="52"/>
        <v>3.5158833615643051E-2</v>
      </c>
      <c r="G210" s="321">
        <f t="shared" si="52"/>
        <v>3.7543442409682895E-2</v>
      </c>
      <c r="H210" s="321">
        <f t="shared" si="52"/>
        <v>3.7820369426331005E-2</v>
      </c>
      <c r="I210" s="321">
        <f t="shared" si="52"/>
        <v>3.6666381554244877E-2</v>
      </c>
      <c r="J210" s="321">
        <f t="shared" si="52"/>
        <v>4.1234285549468418E-2</v>
      </c>
      <c r="K210" s="321">
        <f t="shared" si="52"/>
        <v>5.0323936416708577E-2</v>
      </c>
      <c r="L210" s="321">
        <f t="shared" si="52"/>
        <v>6.2766895581489027E-2</v>
      </c>
      <c r="M210" s="321">
        <f t="shared" si="52"/>
        <v>6.3938845959491272E-2</v>
      </c>
      <c r="N210" s="321">
        <f t="shared" si="52"/>
        <v>6.0295226831794349E-2</v>
      </c>
      <c r="O210" s="321">
        <f t="shared" si="52"/>
        <v>6.2854812461416401E-2</v>
      </c>
      <c r="P210" s="321">
        <f t="shared" si="52"/>
        <v>6.2159150591019674E-2</v>
      </c>
      <c r="Q210" s="321">
        <f t="shared" si="52"/>
        <v>5.8979879463440653E-2</v>
      </c>
      <c r="R210" s="321">
        <f t="shared" si="52"/>
        <v>4.6196970952251316E-2</v>
      </c>
      <c r="S210" s="321">
        <f t="shared" si="52"/>
        <v>4.781829028414103E-2</v>
      </c>
      <c r="T210" s="321">
        <f t="shared" si="52"/>
        <v>5.0693862556706895E-2</v>
      </c>
      <c r="U210" s="321">
        <f t="shared" si="52"/>
        <v>5.0497694342590008E-2</v>
      </c>
      <c r="V210" s="321">
        <f t="shared" si="52"/>
        <v>5.2705687062785306E-2</v>
      </c>
      <c r="W210" s="321">
        <f t="shared" si="52"/>
        <v>6.1265732647959606E-2</v>
      </c>
      <c r="DA210" s="141"/>
    </row>
    <row r="211" spans="1:105" ht="12" customHeight="1" x14ac:dyDescent="0.25">
      <c r="A211" s="62" t="s">
        <v>1026</v>
      </c>
      <c r="B211" s="321">
        <f t="shared" ref="B211:W211" si="53">IF(B$144=0,0,B$144/B$110)</f>
        <v>5.0639896384052419E-2</v>
      </c>
      <c r="C211" s="321">
        <f t="shared" si="53"/>
        <v>4.9528926607385657E-2</v>
      </c>
      <c r="D211" s="321">
        <f t="shared" si="53"/>
        <v>4.9991710367016766E-2</v>
      </c>
      <c r="E211" s="321">
        <f t="shared" si="53"/>
        <v>5.2504641548948967E-2</v>
      </c>
      <c r="F211" s="321">
        <f t="shared" si="53"/>
        <v>4.7342365621931427E-2</v>
      </c>
      <c r="G211" s="321">
        <f t="shared" si="53"/>
        <v>4.7288725481569316E-2</v>
      </c>
      <c r="H211" s="321">
        <f t="shared" si="53"/>
        <v>4.6845229593839278E-2</v>
      </c>
      <c r="I211" s="321">
        <f t="shared" si="53"/>
        <v>4.6940732933052065E-2</v>
      </c>
      <c r="J211" s="321">
        <f t="shared" si="53"/>
        <v>4.3643079249303461E-2</v>
      </c>
      <c r="K211" s="321">
        <f t="shared" si="53"/>
        <v>4.4678195561541241E-2</v>
      </c>
      <c r="L211" s="321">
        <f t="shared" si="53"/>
        <v>4.4553882243709035E-2</v>
      </c>
      <c r="M211" s="321">
        <f t="shared" si="53"/>
        <v>4.2633257204228989E-2</v>
      </c>
      <c r="N211" s="321">
        <f t="shared" si="53"/>
        <v>4.1628779920147595E-2</v>
      </c>
      <c r="O211" s="321">
        <f t="shared" si="53"/>
        <v>4.1757121710778486E-2</v>
      </c>
      <c r="P211" s="321">
        <f t="shared" si="53"/>
        <v>4.1311055271431835E-2</v>
      </c>
      <c r="Q211" s="321">
        <f t="shared" si="53"/>
        <v>4.0092439404966915E-2</v>
      </c>
      <c r="R211" s="321">
        <f t="shared" si="53"/>
        <v>3.5517323614383166E-2</v>
      </c>
      <c r="S211" s="321">
        <f t="shared" si="53"/>
        <v>3.6419442036341745E-2</v>
      </c>
      <c r="T211" s="321">
        <f t="shared" si="53"/>
        <v>3.611113109437173E-2</v>
      </c>
      <c r="U211" s="321">
        <f t="shared" si="53"/>
        <v>3.8505732366835257E-2</v>
      </c>
      <c r="V211" s="321">
        <f t="shared" si="53"/>
        <v>3.8371003671619358E-2</v>
      </c>
      <c r="W211" s="321">
        <f t="shared" si="53"/>
        <v>3.9910793715308708E-2</v>
      </c>
      <c r="DA211" s="141"/>
    </row>
    <row r="212" spans="1:105" ht="12" customHeight="1" x14ac:dyDescent="0.25">
      <c r="A212" s="62" t="s">
        <v>1038</v>
      </c>
      <c r="B212" s="321">
        <f t="shared" ref="B212:W212" si="54">IF(B$155=0,0,B$155/B$110)</f>
        <v>3.8782037710607099E-2</v>
      </c>
      <c r="C212" s="321">
        <f t="shared" si="54"/>
        <v>4.5248991419107584E-2</v>
      </c>
      <c r="D212" s="321">
        <f t="shared" si="54"/>
        <v>4.7290014445749443E-2</v>
      </c>
      <c r="E212" s="321">
        <f t="shared" si="54"/>
        <v>5.5846875519045325E-2</v>
      </c>
      <c r="F212" s="321">
        <f t="shared" si="54"/>
        <v>7.2014029418954975E-2</v>
      </c>
      <c r="G212" s="321">
        <f t="shared" si="54"/>
        <v>7.030601839154979E-2</v>
      </c>
      <c r="H212" s="321">
        <f t="shared" si="54"/>
        <v>7.2415057078514117E-2</v>
      </c>
      <c r="I212" s="321">
        <f t="shared" si="54"/>
        <v>7.3383464917938693E-2</v>
      </c>
      <c r="J212" s="321">
        <f t="shared" si="54"/>
        <v>7.8008833050260407E-2</v>
      </c>
      <c r="K212" s="321">
        <f t="shared" si="54"/>
        <v>6.3916036860386355E-2</v>
      </c>
      <c r="L212" s="321">
        <f t="shared" si="54"/>
        <v>5.1037334135119225E-2</v>
      </c>
      <c r="M212" s="321">
        <f t="shared" si="54"/>
        <v>5.8367885246245331E-2</v>
      </c>
      <c r="N212" s="321">
        <f t="shared" si="54"/>
        <v>6.632644361510126E-2</v>
      </c>
      <c r="O212" s="321">
        <f t="shared" si="54"/>
        <v>6.3151094180387779E-2</v>
      </c>
      <c r="P212" s="321">
        <f t="shared" si="54"/>
        <v>6.5874521938793978E-2</v>
      </c>
      <c r="Q212" s="321">
        <f t="shared" si="54"/>
        <v>7.4364455810352267E-2</v>
      </c>
      <c r="R212" s="321">
        <f t="shared" si="54"/>
        <v>6.9704262571696735E-2</v>
      </c>
      <c r="S212" s="321">
        <f t="shared" si="54"/>
        <v>6.4639693839650653E-2</v>
      </c>
      <c r="T212" s="321">
        <f t="shared" si="54"/>
        <v>5.3672118872878587E-2</v>
      </c>
      <c r="U212" s="321">
        <f t="shared" si="54"/>
        <v>5.2299309141379938E-2</v>
      </c>
      <c r="V212" s="321">
        <f t="shared" si="54"/>
        <v>5.0364671794134536E-2</v>
      </c>
      <c r="W212" s="321">
        <f t="shared" si="54"/>
        <v>3.9017205347462336E-2</v>
      </c>
      <c r="DA212" s="141"/>
    </row>
    <row r="213" spans="1:105" ht="12" customHeight="1" x14ac:dyDescent="0.25">
      <c r="A213" s="41" t="s">
        <v>1040</v>
      </c>
      <c r="B213" s="322">
        <f t="shared" ref="B213:W213" si="55">IF(B$156=0,0,B$156/B$110)</f>
        <v>3.5149055260179751E-2</v>
      </c>
      <c r="C213" s="322">
        <f t="shared" si="55"/>
        <v>3.7967250192691059E-2</v>
      </c>
      <c r="D213" s="322">
        <f t="shared" si="55"/>
        <v>3.756695059312809E-2</v>
      </c>
      <c r="E213" s="322">
        <f t="shared" si="55"/>
        <v>3.8115861419231019E-2</v>
      </c>
      <c r="F213" s="322">
        <f t="shared" si="55"/>
        <v>4.8365956027793706E-2</v>
      </c>
      <c r="G213" s="322">
        <f t="shared" si="55"/>
        <v>4.8740029168988008E-2</v>
      </c>
      <c r="H213" s="322">
        <f t="shared" si="55"/>
        <v>5.0217496318067753E-2</v>
      </c>
      <c r="I213" s="322">
        <f t="shared" si="55"/>
        <v>5.0213952653123187E-2</v>
      </c>
      <c r="J213" s="322">
        <f t="shared" si="55"/>
        <v>5.37783399021469E-2</v>
      </c>
      <c r="K213" s="322">
        <f t="shared" si="55"/>
        <v>5.019388159081261E-2</v>
      </c>
      <c r="L213" s="322">
        <f t="shared" si="55"/>
        <v>4.7612072163301628E-2</v>
      </c>
      <c r="M213" s="322">
        <f t="shared" si="55"/>
        <v>5.3145783064324575E-2</v>
      </c>
      <c r="N213" s="322">
        <f t="shared" si="55"/>
        <v>5.6431706218903796E-2</v>
      </c>
      <c r="O213" s="322">
        <f t="shared" si="55"/>
        <v>5.5730866333157138E-2</v>
      </c>
      <c r="P213" s="322">
        <f t="shared" si="55"/>
        <v>5.7258705701094682E-2</v>
      </c>
      <c r="Q213" s="322">
        <f t="shared" si="55"/>
        <v>6.1908362426206544E-2</v>
      </c>
      <c r="R213" s="322">
        <f t="shared" si="55"/>
        <v>0.10328537201526379</v>
      </c>
      <c r="S213" s="322">
        <f t="shared" si="55"/>
        <v>0.10049660846778087</v>
      </c>
      <c r="T213" s="322">
        <f t="shared" si="55"/>
        <v>0.10869016620158471</v>
      </c>
      <c r="U213" s="322">
        <f t="shared" si="55"/>
        <v>9.6947877750782535E-2</v>
      </c>
      <c r="V213" s="322">
        <f t="shared" si="55"/>
        <v>9.8343657623132547E-2</v>
      </c>
      <c r="W213" s="322">
        <f t="shared" si="55"/>
        <v>9.0242980713637386E-2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5">
        <f>IF(B$5=0,0,(B$5-B$16)/(CHI_fec!B$5-CHI_fec!B$16))</f>
        <v>0.48993226015397418</v>
      </c>
      <c r="C217" s="325">
        <f>IF(C$5=0,0,(C$5-C$16)/(CHI_fec!C$5-CHI_fec!C$16))</f>
        <v>0.48819997408290411</v>
      </c>
      <c r="D217" s="325">
        <f>IF(D$5=0,0,(D$5-D$16)/(CHI_fec!D$5-CHI_fec!D$16))</f>
        <v>0.4895456021657445</v>
      </c>
      <c r="E217" s="325">
        <f>IF(E$5=0,0,(E$5-E$16)/(CHI_fec!E$5-CHI_fec!E$16))</f>
        <v>0.51346855302146843</v>
      </c>
      <c r="F217" s="325">
        <f>IF(F$5=0,0,(F$5-F$16)/(CHI_fec!F$5-CHI_fec!F$16))</f>
        <v>0.49460146005484618</v>
      </c>
      <c r="G217" s="325">
        <f>IF(G$5=0,0,(G$5-G$16)/(CHI_fec!G$5-CHI_fec!G$16))</f>
        <v>0.49731366136321192</v>
      </c>
      <c r="H217" s="325">
        <f>IF(H$5=0,0,(H$5-H$16)/(CHI_fec!H$5-CHI_fec!H$16))</f>
        <v>0.5013151395622133</v>
      </c>
      <c r="I217" s="325">
        <f>IF(I$5=0,0,(I$5-I$16)/(CHI_fec!I$5-CHI_fec!I$16))</f>
        <v>0.50104756846055765</v>
      </c>
      <c r="J217" s="325">
        <f>IF(J$5=0,0,(J$5-J$16)/(CHI_fec!J$5-CHI_fec!J$16))</f>
        <v>0.48372633302152768</v>
      </c>
      <c r="K217" s="325">
        <f>IF(K$5=0,0,(K$5-K$16)/(CHI_fec!K$5-CHI_fec!K$16))</f>
        <v>0.48669511178213742</v>
      </c>
      <c r="L217" s="325">
        <f>IF(L$5=0,0,(L$5-L$16)/(CHI_fec!L$5-CHI_fec!L$16))</f>
        <v>0.49513982938001494</v>
      </c>
      <c r="M217" s="325">
        <f>IF(M$5=0,0,(M$5-M$16)/(CHI_fec!M$5-CHI_fec!M$16))</f>
        <v>0.50139302720306766</v>
      </c>
      <c r="N217" s="325">
        <f>IF(N$5=0,0,(N$5-N$16)/(CHI_fec!N$5-CHI_fec!N$16))</f>
        <v>0.50400474691439356</v>
      </c>
      <c r="O217" s="325">
        <f>IF(O$5=0,0,(O$5-O$16)/(CHI_fec!O$5-CHI_fec!O$16))</f>
        <v>0.50874654886643</v>
      </c>
      <c r="P217" s="325">
        <f>IF(P$5=0,0,(P$5-P$16)/(CHI_fec!P$5-CHI_fec!P$16))</f>
        <v>0.50771003330098963</v>
      </c>
      <c r="Q217" s="325">
        <f>IF(Q$5=0,0,(Q$5-Q$16)/(CHI_fec!Q$5-CHI_fec!Q$16))</f>
        <v>0.51383484611272845</v>
      </c>
      <c r="R217" s="325">
        <f>IF(R$5=0,0,(R$5-R$16)/(CHI_fec!R$5-CHI_fec!R$16))</f>
        <v>0.51284522357204487</v>
      </c>
      <c r="S217" s="325">
        <f>IF(S$5=0,0,(S$5-S$16)/(CHI_fec!S$5-CHI_fec!S$16))</f>
        <v>0.52705591168105359</v>
      </c>
      <c r="T217" s="325">
        <f>IF(T$5=0,0,(T$5-T$16)/(CHI_fec!T$5-CHI_fec!T$16))</f>
        <v>0.53459742482450801</v>
      </c>
      <c r="U217" s="325">
        <f>IF(U$5=0,0,(U$5-U$16)/(CHI_fec!U$5-CHI_fec!U$16))</f>
        <v>0.5399444412003862</v>
      </c>
      <c r="V217" s="325">
        <f>IF(V$5=0,0,(V$5-V$16)/(CHI_fec!V$5-CHI_fec!V$16))</f>
        <v>0.5505703754239375</v>
      </c>
      <c r="W217" s="325">
        <f>IF(W$5=0,0,(W$5-W$16)/(CHI_fec!W$5-CHI_fec!W$16))</f>
        <v>0.55195325720369337</v>
      </c>
      <c r="DA217" s="95"/>
    </row>
    <row r="218" spans="1:105" ht="12" customHeight="1" x14ac:dyDescent="0.25">
      <c r="A218" s="55" t="s">
        <v>92</v>
      </c>
      <c r="B218" s="308">
        <f>IF(B$6=0,0,B$6/CHI_fec!B$6)</f>
        <v>0.41549244289966697</v>
      </c>
      <c r="C218" s="308">
        <f>IF(C$6=0,0,C$6/CHI_fec!C$6)</f>
        <v>0.41549244289966697</v>
      </c>
      <c r="D218" s="308">
        <f>IF(D$6=0,0,D$6/CHI_fec!D$6)</f>
        <v>0.41549244289966691</v>
      </c>
      <c r="E218" s="308">
        <f>IF(E$6=0,0,E$6/CHI_fec!E$6)</f>
        <v>0.4172586961773801</v>
      </c>
      <c r="F218" s="308">
        <f>IF(F$6=0,0,F$6/CHI_fec!F$6)</f>
        <v>0.41725869617738026</v>
      </c>
      <c r="G218" s="308">
        <f>IF(G$6=0,0,G$6/CHI_fec!G$6)</f>
        <v>0.41725869617738021</v>
      </c>
      <c r="H218" s="308">
        <f>IF(H$6=0,0,H$6/CHI_fec!H$6)</f>
        <v>0.42105959836916979</v>
      </c>
      <c r="I218" s="308">
        <f>IF(I$6=0,0,I$6/CHI_fec!I$6)</f>
        <v>0.42105959836916967</v>
      </c>
      <c r="J218" s="308">
        <f>IF(J$6=0,0,J$6/CHI_fec!J$6)</f>
        <v>0.42588561306525496</v>
      </c>
      <c r="K218" s="308">
        <f>IF(K$6=0,0,K$6/CHI_fec!K$6)</f>
        <v>0.42588561306525502</v>
      </c>
      <c r="L218" s="308">
        <f>IF(L$6=0,0,L$6/CHI_fec!L$6)</f>
        <v>0.43640603120198113</v>
      </c>
      <c r="M218" s="308">
        <f>IF(M$6=0,0,M$6/CHI_fec!M$6)</f>
        <v>0.44551251817967202</v>
      </c>
      <c r="N218" s="308">
        <f>IF(N$6=0,0,N$6/CHI_fec!N$6)</f>
        <v>0.44958649578857945</v>
      </c>
      <c r="O218" s="308">
        <f>IF(O$6=0,0,O$6/CHI_fec!O$6)</f>
        <v>0.45393244150161405</v>
      </c>
      <c r="P218" s="308">
        <f>IF(P$6=0,0,P$6/CHI_fec!P$6)</f>
        <v>0.45393244150161416</v>
      </c>
      <c r="Q218" s="308">
        <f>IF(Q$6=0,0,Q$6/CHI_fec!Q$6)</f>
        <v>0.45914376734884271</v>
      </c>
      <c r="R218" s="308">
        <f>IF(R$6=0,0,R$6/CHI_fec!R$6)</f>
        <v>0.45914376734884282</v>
      </c>
      <c r="S218" s="308">
        <f>IF(S$6=0,0,S$6/CHI_fec!S$6)</f>
        <v>0.46822939061395846</v>
      </c>
      <c r="T218" s="308">
        <f>IF(T$6=0,0,T$6/CHI_fec!T$6)</f>
        <v>0.47036761273504901</v>
      </c>
      <c r="U218" s="308">
        <f>IF(U$6=0,0,U$6/CHI_fec!U$6)</f>
        <v>0.47036761273504901</v>
      </c>
      <c r="V218" s="308">
        <f>IF(V$6=0,0,V$6/CHI_fec!V$6)</f>
        <v>0.47696394359359484</v>
      </c>
      <c r="W218" s="308">
        <f>IF(W$6=0,0,W$6/CHI_fec!W$6)</f>
        <v>0.47696394359359473</v>
      </c>
      <c r="DA218" s="76"/>
    </row>
    <row r="219" spans="1:105" ht="12" customHeight="1" x14ac:dyDescent="0.25">
      <c r="A219" s="202" t="s">
        <v>93</v>
      </c>
      <c r="B219" s="309">
        <f>IF(B$7=0,0,B$7/CHI_fec!B$7)</f>
        <v>0.10886689116996312</v>
      </c>
      <c r="C219" s="309">
        <f>IF(C$7=0,0,C$7/CHI_fec!C$7)</f>
        <v>0.10886689116996313</v>
      </c>
      <c r="D219" s="309">
        <f>IF(D$7=0,0,D$7/CHI_fec!D$7)</f>
        <v>0.10886689116996312</v>
      </c>
      <c r="E219" s="309">
        <f>IF(E$7=0,0,E$7/CHI_fec!E$7)</f>
        <v>0.10932968298880213</v>
      </c>
      <c r="F219" s="309">
        <f>IF(F$7=0,0,F$7/CHI_fec!F$7)</f>
        <v>0.10932968298880209</v>
      </c>
      <c r="G219" s="309">
        <f>IF(G$7=0,0,G$7/CHI_fec!G$7)</f>
        <v>0.10932968298880211</v>
      </c>
      <c r="H219" s="309">
        <f>IF(H$7=0,0,H$7/CHI_fec!H$7)</f>
        <v>0.11032559136772098</v>
      </c>
      <c r="I219" s="309">
        <f>IF(I$7=0,0,I$7/CHI_fec!I$7)</f>
        <v>0.11032559136772095</v>
      </c>
      <c r="J219" s="309">
        <f>IF(J$7=0,0,J$7/CHI_fec!J$7)</f>
        <v>0.11159009864259868</v>
      </c>
      <c r="K219" s="309">
        <f>IF(K$7=0,0,K$7/CHI_fec!K$7)</f>
        <v>0.1115900986425987</v>
      </c>
      <c r="L219" s="309">
        <f>IF(L$7=0,0,L$7/CHI_fec!L$7)</f>
        <v>0.11434664749427072</v>
      </c>
      <c r="M219" s="309">
        <f>IF(M$7=0,0,M$7/CHI_fec!M$7)</f>
        <v>0.11673271959662276</v>
      </c>
      <c r="N219" s="309">
        <f>IF(N$7=0,0,N$7/CHI_fec!N$7)</f>
        <v>0.11780017890799428</v>
      </c>
      <c r="O219" s="309">
        <f>IF(O$7=0,0,O$7/CHI_fec!O$7)</f>
        <v>0.1189388990148381</v>
      </c>
      <c r="P219" s="309">
        <f>IF(P$7=0,0,P$7/CHI_fec!P$7)</f>
        <v>0.11893889901483815</v>
      </c>
      <c r="Q219" s="309">
        <f>IF(Q$7=0,0,Q$7/CHI_fec!Q$7)</f>
        <v>0.12030436511068829</v>
      </c>
      <c r="R219" s="309">
        <f>IF(R$7=0,0,R$7/CHI_fec!R$7)</f>
        <v>0.12030436511068827</v>
      </c>
      <c r="S219" s="309">
        <f>IF(S$7=0,0,S$7/CHI_fec!S$7)</f>
        <v>0.12324522522751999</v>
      </c>
      <c r="T219" s="309">
        <f>IF(T$7=0,0,T$7/CHI_fec!T$7)</f>
        <v>0.12324522522751999</v>
      </c>
      <c r="U219" s="309">
        <f>IF(U$7=0,0,U$7/CHI_fec!U$7)</f>
        <v>0.12324522522751999</v>
      </c>
      <c r="V219" s="309">
        <f>IF(V$7=0,0,V$7/CHI_fec!V$7)</f>
        <v>0.12497358887400818</v>
      </c>
      <c r="W219" s="309">
        <f>IF(W$7=0,0,W$7/CHI_fec!W$7)</f>
        <v>0.12497358887400818</v>
      </c>
      <c r="DA219" s="77"/>
    </row>
    <row r="220" spans="1:105" ht="12" customHeight="1" x14ac:dyDescent="0.25">
      <c r="A220" s="202" t="s">
        <v>94</v>
      </c>
      <c r="B220" s="309">
        <f>IF(B$8=0,0,B$8/CHI_fec!B$8)</f>
        <v>0.59007135962679036</v>
      </c>
      <c r="C220" s="309">
        <f>IF(C$8=0,0,C$8/CHI_fec!C$8)</f>
        <v>0.59007135962679047</v>
      </c>
      <c r="D220" s="309">
        <f>IF(D$8=0,0,D$8/CHI_fec!D$8)</f>
        <v>0.59007135962679058</v>
      </c>
      <c r="E220" s="309">
        <f>IF(E$8=0,0,E$8/CHI_fec!E$8)</f>
        <v>0.59257974573786387</v>
      </c>
      <c r="F220" s="309">
        <f>IF(F$8=0,0,F$8/CHI_fec!F$8)</f>
        <v>0.59257974573786387</v>
      </c>
      <c r="G220" s="309">
        <f>IF(G$8=0,0,G$8/CHI_fec!G$8)</f>
        <v>0.59257974573786387</v>
      </c>
      <c r="H220" s="309">
        <f>IF(H$8=0,0,H$8/CHI_fec!H$8)</f>
        <v>0.59797768633207926</v>
      </c>
      <c r="I220" s="309">
        <f>IF(I$8=0,0,I$8/CHI_fec!I$8)</f>
        <v>0.59797768633207937</v>
      </c>
      <c r="J220" s="309">
        <f>IF(J$8=0,0,J$8/CHI_fec!J$8)</f>
        <v>0.60483146454624859</v>
      </c>
      <c r="K220" s="309">
        <f>IF(K$8=0,0,K$8/CHI_fec!K$8)</f>
        <v>0.60483146454624881</v>
      </c>
      <c r="L220" s="309">
        <f>IF(L$8=0,0,L$8/CHI_fec!L$8)</f>
        <v>0.61977228366309489</v>
      </c>
      <c r="M220" s="309">
        <f>IF(M$8=0,0,M$8/CHI_fec!M$8)</f>
        <v>0.63270507520762698</v>
      </c>
      <c r="N220" s="309">
        <f>IF(N$8=0,0,N$8/CHI_fec!N$8)</f>
        <v>0.63849083027455489</v>
      </c>
      <c r="O220" s="309">
        <f>IF(O$8=0,0,O$8/CHI_fec!O$8)</f>
        <v>0.64466282723762303</v>
      </c>
      <c r="P220" s="309">
        <f>IF(P$8=0,0,P$8/CHI_fec!P$8)</f>
        <v>0.64466282723762303</v>
      </c>
      <c r="Q220" s="309">
        <f>IF(Q$8=0,0,Q$8/CHI_fec!Q$8)</f>
        <v>0.65206381414047032</v>
      </c>
      <c r="R220" s="309">
        <f>IF(R$8=0,0,R$8/CHI_fec!R$8)</f>
        <v>0.65206381414047032</v>
      </c>
      <c r="S220" s="309">
        <f>IF(S$8=0,0,S$8/CHI_fec!S$8)</f>
        <v>0.66347343464215602</v>
      </c>
      <c r="T220" s="309">
        <f>IF(T$8=0,0,T$8/CHI_fec!T$8)</f>
        <v>0.6680036220008958</v>
      </c>
      <c r="U220" s="309">
        <f>IF(U$8=0,0,U$8/CHI_fec!U$8)</f>
        <v>0.66800362200089614</v>
      </c>
      <c r="V220" s="309">
        <f>IF(V$8=0,0,V$8/CHI_fec!V$8)</f>
        <v>0.67737155632741786</v>
      </c>
      <c r="W220" s="309">
        <f>IF(W$8=0,0,W$8/CHI_fec!W$8)</f>
        <v>0.67737155632741786</v>
      </c>
      <c r="DA220" s="77"/>
    </row>
    <row r="221" spans="1:105" ht="12" customHeight="1" x14ac:dyDescent="0.25">
      <c r="A221" s="202" t="s">
        <v>95</v>
      </c>
      <c r="B221" s="309">
        <f>IF(B$9=0,0,B$9/CHI_fec!B$9)</f>
        <v>0.41886348877735075</v>
      </c>
      <c r="C221" s="309">
        <f>IF(C$9=0,0,C$9/CHI_fec!C$9)</f>
        <v>0.41886348877735052</v>
      </c>
      <c r="D221" s="309">
        <f>IF(D$9=0,0,D$9/CHI_fec!D$9)</f>
        <v>0.41886348877735052</v>
      </c>
      <c r="E221" s="309">
        <f>IF(E$9=0,0,E$9/CHI_fec!E$9)</f>
        <v>0.42064407232973539</v>
      </c>
      <c r="F221" s="309">
        <f>IF(F$9=0,0,F$9/CHI_fec!F$9)</f>
        <v>0.42064407232973527</v>
      </c>
      <c r="G221" s="309">
        <f>IF(G$9=0,0,G$9/CHI_fec!G$9)</f>
        <v>0.42064407232973561</v>
      </c>
      <c r="H221" s="309">
        <f>IF(H$9=0,0,H$9/CHI_fec!H$9)</f>
        <v>0.42447581266523654</v>
      </c>
      <c r="I221" s="309">
        <f>IF(I$9=0,0,I$9/CHI_fec!I$9)</f>
        <v>0.42447581266523643</v>
      </c>
      <c r="J221" s="309">
        <f>IF(J$9=0,0,J$9/CHI_fec!J$9)</f>
        <v>0.42934098262689846</v>
      </c>
      <c r="K221" s="309">
        <f>IF(K$9=0,0,K$9/CHI_fec!K$9)</f>
        <v>0.42934098262689852</v>
      </c>
      <c r="L221" s="309">
        <f>IF(L$9=0,0,L$9/CHI_fec!L$9)</f>
        <v>0.43994675685805512</v>
      </c>
      <c r="M221" s="309">
        <f>IF(M$9=0,0,M$9/CHI_fec!M$9)</f>
        <v>0.449127128176872</v>
      </c>
      <c r="N221" s="309">
        <f>IF(N$9=0,0,N$9/CHI_fec!N$9)</f>
        <v>0.45323415949267315</v>
      </c>
      <c r="O221" s="309">
        <f>IF(O$9=0,0,O$9/CHI_fec!O$9)</f>
        <v>0.45761536549173931</v>
      </c>
      <c r="P221" s="309">
        <f>IF(P$9=0,0,P$9/CHI_fec!P$9)</f>
        <v>0.45761536549173948</v>
      </c>
      <c r="Q221" s="309">
        <f>IF(Q$9=0,0,Q$9/CHI_fec!Q$9)</f>
        <v>0.4628689727782932</v>
      </c>
      <c r="R221" s="309">
        <f>IF(R$9=0,0,R$9/CHI_fec!R$9)</f>
        <v>0.46286897277829331</v>
      </c>
      <c r="S221" s="309">
        <f>IF(S$9=0,0,S$9/CHI_fec!S$9)</f>
        <v>0.474183881427785</v>
      </c>
      <c r="T221" s="309">
        <f>IF(T$9=0,0,T$9/CHI_fec!T$9)</f>
        <v>0.47418388142778478</v>
      </c>
      <c r="U221" s="309">
        <f>IF(U$9=0,0,U$9/CHI_fec!U$9)</f>
        <v>0.47418388142778478</v>
      </c>
      <c r="V221" s="309">
        <f>IF(V$9=0,0,V$9/CHI_fec!V$9)</f>
        <v>0.48083373079028546</v>
      </c>
      <c r="W221" s="309">
        <f>IF(W$9=0,0,W$9/CHI_fec!W$9)</f>
        <v>0.48083373079028552</v>
      </c>
      <c r="DA221" s="77"/>
    </row>
    <row r="222" spans="1:105" ht="12" customHeight="1" x14ac:dyDescent="0.25">
      <c r="A222" s="56" t="s">
        <v>96</v>
      </c>
      <c r="B222" s="310">
        <f>IF(B$10=0,0,B$10/CHI_fec!B$10)</f>
        <v>0.62884403595726501</v>
      </c>
      <c r="C222" s="310">
        <f>IF(C$10=0,0,C$10/CHI_fec!C$10)</f>
        <v>0.61023358791364479</v>
      </c>
      <c r="D222" s="310">
        <f>IF(D$10=0,0,D$10/CHI_fec!D$10)</f>
        <v>0.61334111906333888</v>
      </c>
      <c r="E222" s="310">
        <f>IF(E$10=0,0,E$10/CHI_fec!E$10)</f>
        <v>0.63269109113367417</v>
      </c>
      <c r="F222" s="310">
        <f>IF(F$10=0,0,F$10/CHI_fec!F$10)</f>
        <v>0.64537057590090652</v>
      </c>
      <c r="G222" s="310">
        <f>IF(G$10=0,0,G$10/CHI_fec!G$10)</f>
        <v>0.64424158812050492</v>
      </c>
      <c r="H222" s="310">
        <f>IF(H$10=0,0,H$10/CHI_fec!H$10)</f>
        <v>0.65197116793844689</v>
      </c>
      <c r="I222" s="310">
        <f>IF(I$10=0,0,I$10/CHI_fec!I$10)</f>
        <v>0.65498784850414415</v>
      </c>
      <c r="J222" s="310">
        <f>IF(J$10=0,0,J$10/CHI_fec!J$10)</f>
        <v>0.6579528436327361</v>
      </c>
      <c r="K222" s="310">
        <f>IF(K$10=0,0,K$10/CHI_fec!K$10)</f>
        <v>0.64134564769882452</v>
      </c>
      <c r="L222" s="310">
        <f>IF(L$10=0,0,L$10/CHI_fec!L$10)</f>
        <v>0.64694976525504355</v>
      </c>
      <c r="M222" s="310">
        <f>IF(M$10=0,0,M$10/CHI_fec!M$10)</f>
        <v>0.67050747925162935</v>
      </c>
      <c r="N222" s="310">
        <f>IF(N$10=0,0,N$10/CHI_fec!N$10)</f>
        <v>0.68487383337967855</v>
      </c>
      <c r="O222" s="310">
        <f>IF(O$10=0,0,O$10/CHI_fec!O$10)</f>
        <v>0.68621572522198715</v>
      </c>
      <c r="P222" s="310">
        <f>IF(P$10=0,0,P$10/CHI_fec!P$10)</f>
        <v>0.69508310372540949</v>
      </c>
      <c r="Q222" s="310">
        <f>IF(Q$10=0,0,Q$10/CHI_fec!Q$10)</f>
        <v>0.71360957659793356</v>
      </c>
      <c r="R222" s="310">
        <f>IF(R$10=0,0,R$10/CHI_fec!R$10)</f>
        <v>0.7207186157204476</v>
      </c>
      <c r="S222" s="310">
        <f>IF(S$10=0,0,S$10/CHI_fec!S$10)</f>
        <v>0.73287017869300064</v>
      </c>
      <c r="T222" s="310">
        <f>IF(T$10=0,0,T$10/CHI_fec!T$10)</f>
        <v>0.72431849979733753</v>
      </c>
      <c r="U222" s="310">
        <f>IF(U$10=0,0,U$10/CHI_fec!U$10)</f>
        <v>0.72195454901940259</v>
      </c>
      <c r="V222" s="310">
        <f>IF(V$10=0,0,V$10/CHI_fec!V$10)</f>
        <v>0.73074312463163327</v>
      </c>
      <c r="W222" s="310">
        <f>IF(W$10=0,0,W$10/CHI_fec!W$10)</f>
        <v>0.72340501961446746</v>
      </c>
      <c r="DA222" s="78"/>
    </row>
    <row r="223" spans="1:105" ht="12" customHeight="1" x14ac:dyDescent="0.25">
      <c r="A223" s="134" t="s">
        <v>999</v>
      </c>
      <c r="B223" s="326">
        <f>IF(B$16=0,0,B$16/CHI_fec!B$16)</f>
        <v>1</v>
      </c>
      <c r="C223" s="326">
        <f>IF(C$16=0,0,C$16/CHI_fec!C$16)</f>
        <v>1</v>
      </c>
      <c r="D223" s="326">
        <f>IF(D$16=0,0,D$16/CHI_fec!D$16)</f>
        <v>1</v>
      </c>
      <c r="E223" s="326">
        <f>IF(E$16=0,0,E$16/CHI_fec!E$16)</f>
        <v>1</v>
      </c>
      <c r="F223" s="326">
        <f>IF(F$16=0,0,F$16/CHI_fec!F$16)</f>
        <v>1</v>
      </c>
      <c r="G223" s="326">
        <f>IF(G$16=0,0,G$16/CHI_fec!G$16)</f>
        <v>1</v>
      </c>
      <c r="H223" s="326">
        <f>IF(H$16=0,0,H$16/CHI_fec!H$16)</f>
        <v>1</v>
      </c>
      <c r="I223" s="326">
        <f>IF(I$16=0,0,I$16/CHI_fec!I$16)</f>
        <v>1</v>
      </c>
      <c r="J223" s="326">
        <f>IF(J$16=0,0,J$16/CHI_fec!J$16)</f>
        <v>1</v>
      </c>
      <c r="K223" s="326">
        <f>IF(K$16=0,0,K$16/CHI_fec!K$16)</f>
        <v>1</v>
      </c>
      <c r="L223" s="326">
        <f>IF(L$16=0,0,L$16/CHI_fec!L$16)</f>
        <v>1</v>
      </c>
      <c r="M223" s="326">
        <f>IF(M$16=0,0,M$16/CHI_fec!M$16)</f>
        <v>1</v>
      </c>
      <c r="N223" s="326">
        <f>IF(N$16=0,0,N$16/CHI_fec!N$16)</f>
        <v>1</v>
      </c>
      <c r="O223" s="326">
        <f>IF(O$16=0,0,O$16/CHI_fec!O$16)</f>
        <v>1</v>
      </c>
      <c r="P223" s="326">
        <f>IF(P$16=0,0,P$16/CHI_fec!P$16)</f>
        <v>1</v>
      </c>
      <c r="Q223" s="326">
        <f>IF(Q$16=0,0,Q$16/CHI_fec!Q$16)</f>
        <v>1</v>
      </c>
      <c r="R223" s="326">
        <f>IF(R$16=0,0,R$16/CHI_fec!R$16)</f>
        <v>1</v>
      </c>
      <c r="S223" s="326">
        <f>IF(S$16=0,0,S$16/CHI_fec!S$16)</f>
        <v>1</v>
      </c>
      <c r="T223" s="326">
        <f>IF(T$16=0,0,T$16/CHI_fec!T$16)</f>
        <v>1</v>
      </c>
      <c r="U223" s="326">
        <f>IF(U$16=0,0,U$16/CHI_fec!U$16)</f>
        <v>1</v>
      </c>
      <c r="V223" s="326">
        <f>IF(V$16=0,0,V$16/CHI_fec!V$16)</f>
        <v>1</v>
      </c>
      <c r="W223" s="326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1">
        <f>IF(B$25=0,0,B$25/CHI_fec!B$25)</f>
        <v>0.56914790717012598</v>
      </c>
      <c r="C224" s="311">
        <f>IF(C$25=0,0,C$25/CHI_fec!C$25)</f>
        <v>0.56783069970666677</v>
      </c>
      <c r="D224" s="311">
        <f>IF(D$25=0,0,D$25/CHI_fec!D$25)</f>
        <v>0.5693414074758637</v>
      </c>
      <c r="E224" s="311">
        <f>IF(E$25=0,0,E$25/CHI_fec!E$25)</f>
        <v>0.59643344408874455</v>
      </c>
      <c r="F224" s="311">
        <f>IF(F$25=0,0,F$25/CHI_fec!F$25)</f>
        <v>0.57518439103755592</v>
      </c>
      <c r="G224" s="311">
        <f>IF(G$25=0,0,G$25/CHI_fec!G$25)</f>
        <v>0.58014260790260919</v>
      </c>
      <c r="H224" s="311">
        <f>IF(H$25=0,0,H$25/CHI_fec!H$25)</f>
        <v>0.58431460010631442</v>
      </c>
      <c r="I224" s="311">
        <f>IF(I$25=0,0,I$25/CHI_fec!I$25)</f>
        <v>0.58339457127367578</v>
      </c>
      <c r="J224" s="311">
        <f>IF(J$25=0,0,J$25/CHI_fec!J$25)</f>
        <v>0.55781421154980027</v>
      </c>
      <c r="K224" s="311">
        <f>IF(K$25=0,0,K$25/CHI_fec!K$25)</f>
        <v>0.56132097846573459</v>
      </c>
      <c r="L224" s="311">
        <f>IF(L$25=0,0,L$25/CHI_fec!L$25)</f>
        <v>0.56898063280002187</v>
      </c>
      <c r="M224" s="311">
        <f>IF(M$25=0,0,M$25/CHI_fec!M$25)</f>
        <v>0.57846774729421213</v>
      </c>
      <c r="N224" s="311">
        <f>IF(N$25=0,0,N$25/CHI_fec!N$25)</f>
        <v>0.58141001871849718</v>
      </c>
      <c r="O224" s="311">
        <f>IF(O$25=0,0,O$25/CHI_fec!O$25)</f>
        <v>0.58595154131091387</v>
      </c>
      <c r="P224" s="311">
        <f>IF(P$25=0,0,P$25/CHI_fec!P$25)</f>
        <v>0.58457844568798267</v>
      </c>
      <c r="Q224" s="311">
        <f>IF(Q$25=0,0,Q$25/CHI_fec!Q$25)</f>
        <v>0.59291397827728709</v>
      </c>
      <c r="R224" s="311">
        <f>IF(R$25=0,0,R$25/CHI_fec!R$25)</f>
        <v>0.59102954676358854</v>
      </c>
      <c r="S224" s="311">
        <f>IF(S$25=0,0,S$25/CHI_fec!S$25)</f>
        <v>0.60797896682542407</v>
      </c>
      <c r="T224" s="311">
        <f>IF(T$25=0,0,T$25/CHI_fec!T$25)</f>
        <v>0.61950430558023095</v>
      </c>
      <c r="U224" s="311">
        <f>IF(U$25=0,0,U$25/CHI_fec!U$25)</f>
        <v>0.62785621880023434</v>
      </c>
      <c r="V224" s="311">
        <f>IF(V$25=0,0,V$25/CHI_fec!V$25)</f>
        <v>0.64113069238517517</v>
      </c>
      <c r="W224" s="311">
        <f>IF(W$25=0,0,W$25/CHI_fec!W$25)</f>
        <v>0.64098249917674643</v>
      </c>
      <c r="DA224" s="79"/>
    </row>
    <row r="225" spans="1:105" ht="12" customHeight="1" x14ac:dyDescent="0.25">
      <c r="A225" s="203" t="s">
        <v>1012</v>
      </c>
      <c r="B225" s="311">
        <f>IF(B$36=0,0,B$36/CHI_fec!B$36)</f>
        <v>0.33359653018557889</v>
      </c>
      <c r="C225" s="311">
        <f>IF(C$36=0,0,C$36/CHI_fec!C$36)</f>
        <v>0.33464857571999412</v>
      </c>
      <c r="D225" s="311">
        <f>IF(D$36=0,0,D$36/CHI_fec!D$36)</f>
        <v>0.33402406579420685</v>
      </c>
      <c r="E225" s="311">
        <f>IF(E$36=0,0,E$36/CHI_fec!E$36)</f>
        <v>0.339488945685263</v>
      </c>
      <c r="F225" s="311">
        <f>IF(F$36=0,0,F$36/CHI_fec!F$36)</f>
        <v>0.34165024995374677</v>
      </c>
      <c r="G225" s="311">
        <f>IF(G$36=0,0,G$36/CHI_fec!G$36)</f>
        <v>0.34241148958902884</v>
      </c>
      <c r="H225" s="311">
        <f>IF(H$36=0,0,H$36/CHI_fec!H$36)</f>
        <v>0.34722412346008008</v>
      </c>
      <c r="I225" s="311">
        <f>IF(I$36=0,0,I$36/CHI_fec!I$36)</f>
        <v>0.34673769958904843</v>
      </c>
      <c r="J225" s="311">
        <f>IF(J$36=0,0,J$36/CHI_fec!J$36)</f>
        <v>0.34478752289371511</v>
      </c>
      <c r="K225" s="311">
        <f>IF(K$36=0,0,K$36/CHI_fec!K$36)</f>
        <v>0.34648543300705942</v>
      </c>
      <c r="L225" s="311">
        <f>IF(L$36=0,0,L$36/CHI_fec!L$36)</f>
        <v>0.35479623176977404</v>
      </c>
      <c r="M225" s="311">
        <f>IF(M$36=0,0,M$36/CHI_fec!M$36)</f>
        <v>0.36410462315268877</v>
      </c>
      <c r="N225" s="311">
        <f>IF(N$36=0,0,N$36/CHI_fec!N$36)</f>
        <v>0.3674045090852886</v>
      </c>
      <c r="O225" s="311">
        <f>IF(O$36=0,0,O$36/CHI_fec!O$36)</f>
        <v>0.37186036747704093</v>
      </c>
      <c r="P225" s="311">
        <f>IF(P$36=0,0,P$36/CHI_fec!P$36)</f>
        <v>0.37154839554211327</v>
      </c>
      <c r="Q225" s="311">
        <f>IF(Q$36=0,0,Q$36/CHI_fec!Q$36)</f>
        <v>0.37763082456543201</v>
      </c>
      <c r="R225" s="311">
        <f>IF(R$36=0,0,R$36/CHI_fec!R$36)</f>
        <v>0.37467374510305257</v>
      </c>
      <c r="S225" s="311">
        <f>IF(S$36=0,0,S$36/CHI_fec!S$36)</f>
        <v>0.38372719833051505</v>
      </c>
      <c r="T225" s="311">
        <f>IF(T$36=0,0,T$36/CHI_fec!T$36)</f>
        <v>0.38485208046263852</v>
      </c>
      <c r="U225" s="311">
        <f>IF(U$36=0,0,U$36/CHI_fec!U$36)</f>
        <v>0.38463262079983507</v>
      </c>
      <c r="V225" s="311">
        <f>IF(V$36=0,0,V$36/CHI_fec!V$36)</f>
        <v>0.39284895934976261</v>
      </c>
      <c r="W225" s="311">
        <f>IF(W$36=0,0,W$36/CHI_fec!W$36)</f>
        <v>0.39238278455612297</v>
      </c>
      <c r="DA225" s="79"/>
    </row>
    <row r="226" spans="1:105" ht="12" customHeight="1" x14ac:dyDescent="0.25">
      <c r="A226" s="203" t="s">
        <v>1023</v>
      </c>
      <c r="B226" s="311">
        <f>IF(B$44=0,0,B$44/CHI_fec!B$44)</f>
        <v>0.53769290848502105</v>
      </c>
      <c r="C226" s="311">
        <f>IF(C$44=0,0,C$44/CHI_fec!C$44)</f>
        <v>0.54636513498292338</v>
      </c>
      <c r="D226" s="311">
        <f>IF(D$44=0,0,D$44/CHI_fec!D$44)</f>
        <v>0.55014265699815434</v>
      </c>
      <c r="E226" s="311">
        <f>IF(E$44=0,0,E$44/CHI_fec!E$44)</f>
        <v>0.57628316389885592</v>
      </c>
      <c r="F226" s="311">
        <f>IF(F$44=0,0,F$44/CHI_fec!F$44)</f>
        <v>0.58730080452547839</v>
      </c>
      <c r="G226" s="311">
        <f>IF(G$44=0,0,G$44/CHI_fec!G$44)</f>
        <v>0.58658461803766715</v>
      </c>
      <c r="H226" s="311">
        <f>IF(H$44=0,0,H$44/CHI_fec!H$44)</f>
        <v>0.59392197142093117</v>
      </c>
      <c r="I226" s="311">
        <f>IF(I$44=0,0,I$44/CHI_fec!I$44)</f>
        <v>0.594991889618529</v>
      </c>
      <c r="J226" s="311">
        <f>IF(J$44=0,0,J$44/CHI_fec!J$44)</f>
        <v>0.59458856206835453</v>
      </c>
      <c r="K226" s="311">
        <f>IF(K$44=0,0,K$44/CHI_fec!K$44)</f>
        <v>0.57658796958557856</v>
      </c>
      <c r="L226" s="311">
        <f>IF(L$44=0,0,L$44/CHI_fec!L$44)</f>
        <v>0.57069204862927425</v>
      </c>
      <c r="M226" s="311">
        <f>IF(M$44=0,0,M$44/CHI_fec!M$44)</f>
        <v>0.59178171935955104</v>
      </c>
      <c r="N226" s="311">
        <f>IF(N$44=0,0,N$44/CHI_fec!N$44)</f>
        <v>0.60726507664547857</v>
      </c>
      <c r="O226" s="311">
        <f>IF(O$44=0,0,O$44/CHI_fec!O$44)</f>
        <v>0.6082963777815027</v>
      </c>
      <c r="P226" s="311">
        <f>IF(P$44=0,0,P$44/CHI_fec!P$44)</f>
        <v>0.61150750615109284</v>
      </c>
      <c r="Q226" s="311">
        <f>IF(Q$44=0,0,Q$44/CHI_fec!Q$44)</f>
        <v>0.63087668378488237</v>
      </c>
      <c r="R226" s="311">
        <f>IF(R$44=0,0,R$44/CHI_fec!R$44)</f>
        <v>0.63757860355315477</v>
      </c>
      <c r="S226" s="311">
        <f>IF(S$44=0,0,S$44/CHI_fec!S$44)</f>
        <v>0.64573337168057376</v>
      </c>
      <c r="T226" s="311">
        <f>IF(T$44=0,0,T$44/CHI_fec!T$44)</f>
        <v>0.6351284623164003</v>
      </c>
      <c r="U226" s="311">
        <f>IF(U$44=0,0,U$44/CHI_fec!U$44)</f>
        <v>0.63328131402855725</v>
      </c>
      <c r="V226" s="311">
        <f>IF(V$44=0,0,V$44/CHI_fec!V$44)</f>
        <v>0.64053488584138396</v>
      </c>
      <c r="W226" s="311">
        <f>IF(W$44=0,0,W$44/CHI_fec!W$44)</f>
        <v>0.62036187040693858</v>
      </c>
      <c r="DA226" s="79"/>
    </row>
    <row r="227" spans="1:105" ht="12" customHeight="1" x14ac:dyDescent="0.25">
      <c r="A227" s="41" t="s">
        <v>1040</v>
      </c>
      <c r="B227" s="312">
        <f>IF(B$58=0,0,B$58/CHI_fec!B$58)</f>
        <v>0.59263384948360731</v>
      </c>
      <c r="C227" s="312">
        <f>IF(C$58=0,0,C$58/CHI_fec!C$58)</f>
        <v>0.59263384948360731</v>
      </c>
      <c r="D227" s="312">
        <f>IF(D$58=0,0,D$58/CHI_fec!D$58)</f>
        <v>0.59263384948360709</v>
      </c>
      <c r="E227" s="312">
        <f>IF(E$58=0,0,E$58/CHI_fec!E$58)</f>
        <v>0.5951531287076266</v>
      </c>
      <c r="F227" s="312">
        <f>IF(F$58=0,0,F$58/CHI_fec!F$58)</f>
        <v>0.5951531287076266</v>
      </c>
      <c r="G227" s="312">
        <f>IF(G$58=0,0,G$58/CHI_fec!G$58)</f>
        <v>0.59515312870762649</v>
      </c>
      <c r="H227" s="312">
        <f>IF(H$58=0,0,H$58/CHI_fec!H$58)</f>
        <v>0.6005745108192021</v>
      </c>
      <c r="I227" s="312">
        <f>IF(I$58=0,0,I$58/CHI_fec!I$58)</f>
        <v>0.60057451081920199</v>
      </c>
      <c r="J227" s="312">
        <f>IF(J$58=0,0,J$58/CHI_fec!J$58)</f>
        <v>0.60745805278459952</v>
      </c>
      <c r="K227" s="312">
        <f>IF(K$58=0,0,K$58/CHI_fec!K$58)</f>
        <v>0.60745805278459963</v>
      </c>
      <c r="L227" s="312">
        <f>IF(L$58=0,0,L$58/CHI_fec!L$58)</f>
        <v>0.62246375506653195</v>
      </c>
      <c r="M227" s="312">
        <f>IF(M$58=0,0,M$58/CHI_fec!M$58)</f>
        <v>0.63545270955917632</v>
      </c>
      <c r="N227" s="312">
        <f>IF(N$58=0,0,N$58/CHI_fec!N$58)</f>
        <v>0.64126359029680646</v>
      </c>
      <c r="O227" s="312">
        <f>IF(O$58=0,0,O$58/CHI_fec!O$58)</f>
        <v>0.64746239025472663</v>
      </c>
      <c r="P227" s="312">
        <f>IF(P$58=0,0,P$58/CHI_fec!P$58)</f>
        <v>0.64746239025472674</v>
      </c>
      <c r="Q227" s="312">
        <f>IF(Q$58=0,0,Q$58/CHI_fec!Q$58)</f>
        <v>0.6548955172598846</v>
      </c>
      <c r="R227" s="312">
        <f>IF(R$58=0,0,R$58/CHI_fec!R$58)</f>
        <v>0.6548955172598846</v>
      </c>
      <c r="S227" s="312">
        <f>IF(S$58=0,0,S$58/CHI_fec!S$58)</f>
        <v>0.66849346553389621</v>
      </c>
      <c r="T227" s="312">
        <f>IF(T$58=0,0,T$58/CHI_fec!T$58)</f>
        <v>0.67090454657174237</v>
      </c>
      <c r="U227" s="312">
        <f>IF(U$58=0,0,U$58/CHI_fec!U$58)</f>
        <v>0.67090454657174237</v>
      </c>
      <c r="V227" s="312">
        <f>IF(V$58=0,0,V$58/CHI_fec!V$58)</f>
        <v>0.68031316281969534</v>
      </c>
      <c r="W227" s="312">
        <f>IF(W$58=0,0,W$58/CHI_fec!W$58)</f>
        <v>0.68031316281969534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5">
        <f>IF(B$61=0,0,B$61/CHI_fec!B$61)</f>
        <v>0.47395966072838763</v>
      </c>
      <c r="C229" s="325">
        <f>IF(C$61=0,0,C$61/CHI_fec!C$61)</f>
        <v>0.47194719942335894</v>
      </c>
      <c r="D229" s="325">
        <f>IF(D$61=0,0,D$61/CHI_fec!D$61)</f>
        <v>0.47458301972537148</v>
      </c>
      <c r="E229" s="325">
        <f>IF(E$61=0,0,E$61/CHI_fec!E$61)</f>
        <v>0.49868726179613443</v>
      </c>
      <c r="F229" s="325">
        <f>IF(F$61=0,0,F$61/CHI_fec!F$61)</f>
        <v>0.48168559972538472</v>
      </c>
      <c r="G229" s="325">
        <f>IF(G$61=0,0,G$61/CHI_fec!G$61)</f>
        <v>0.48653559827003068</v>
      </c>
      <c r="H229" s="325">
        <f>IF(H$61=0,0,H$61/CHI_fec!H$61)</f>
        <v>0.48825643535399765</v>
      </c>
      <c r="I229" s="325">
        <f>IF(I$61=0,0,I$61/CHI_fec!I$61)</f>
        <v>0.49074473561219789</v>
      </c>
      <c r="J229" s="325">
        <f>IF(J$61=0,0,J$61/CHI_fec!J$61)</f>
        <v>0.46957195208367225</v>
      </c>
      <c r="K229" s="325">
        <f>IF(K$61=0,0,K$61/CHI_fec!K$61)</f>
        <v>0.48940687700889512</v>
      </c>
      <c r="L229" s="325">
        <f>IF(L$61=0,0,L$61/CHI_fec!L$61)</f>
        <v>0.49144268851198902</v>
      </c>
      <c r="M229" s="325">
        <f>IF(M$61=0,0,M$61/CHI_fec!M$61)</f>
        <v>0.48864555768524304</v>
      </c>
      <c r="N229" s="325">
        <f>IF(N$61=0,0,N$61/CHI_fec!N$61)</f>
        <v>0.48665550259078405</v>
      </c>
      <c r="O229" s="325">
        <f>IF(O$61=0,0,O$61/CHI_fec!O$61)</f>
        <v>0.48634536035213793</v>
      </c>
      <c r="P229" s="325">
        <f>IF(P$61=0,0,P$61/CHI_fec!P$61)</f>
        <v>0.48533461176560916</v>
      </c>
      <c r="Q229" s="325">
        <f>IF(Q$61=0,0,Q$61/CHI_fec!Q$61)</f>
        <v>0.48560214943637492</v>
      </c>
      <c r="R229" s="325">
        <f>IF(R$61=0,0,R$61/CHI_fec!R$61)</f>
        <v>0.48483331498650251</v>
      </c>
      <c r="S229" s="325">
        <f>IF(S$61=0,0,S$61/CHI_fec!S$61)</f>
        <v>0.48709717180741857</v>
      </c>
      <c r="T229" s="325">
        <f>IF(T$61=0,0,T$61/CHI_fec!T$61)</f>
        <v>0.51604888413605343</v>
      </c>
      <c r="U229" s="325">
        <f>IF(U$61=0,0,U$61/CHI_fec!U$61)</f>
        <v>0.53366326146167153</v>
      </c>
      <c r="V229" s="325">
        <f>IF(V$61=0,0,V$61/CHI_fec!V$61)</f>
        <v>0.54342378051427254</v>
      </c>
      <c r="W229" s="325">
        <f>IF(W$61=0,0,W$61/CHI_fec!W$61)</f>
        <v>0.54578281679534046</v>
      </c>
      <c r="DA229" s="95"/>
    </row>
    <row r="230" spans="1:105" ht="12" customHeight="1" x14ac:dyDescent="0.25">
      <c r="A230" s="55" t="s">
        <v>92</v>
      </c>
      <c r="B230" s="308">
        <f>IF(B$62=0,0,B$62/CHI_fec!B$62)</f>
        <v>0.38828473448101447</v>
      </c>
      <c r="C230" s="308">
        <f>IF(C$62=0,0,C$62/CHI_fec!C$62)</f>
        <v>0.38828473448101453</v>
      </c>
      <c r="D230" s="308">
        <f>IF(D$62=0,0,D$62/CHI_fec!D$62)</f>
        <v>0.38925096965629719</v>
      </c>
      <c r="E230" s="308">
        <f>IF(E$62=0,0,E$62/CHI_fec!E$62)</f>
        <v>0.39052937398263665</v>
      </c>
      <c r="F230" s="308">
        <f>IF(F$62=0,0,F$62/CHI_fec!F$62)</f>
        <v>0.39359278764908251</v>
      </c>
      <c r="G230" s="308">
        <f>IF(G$62=0,0,G$62/CHI_fec!G$62)</f>
        <v>0.395349024151259</v>
      </c>
      <c r="H230" s="308">
        <f>IF(H$62=0,0,H$62/CHI_fec!H$62)</f>
        <v>0.39729209673412974</v>
      </c>
      <c r="I230" s="308">
        <f>IF(I$62=0,0,I$62/CHI_fec!I$62)</f>
        <v>0.39953069786385664</v>
      </c>
      <c r="J230" s="308">
        <f>IF(J$62=0,0,J$62/CHI_fec!J$62)</f>
        <v>0.40205198307069684</v>
      </c>
      <c r="K230" s="308">
        <f>IF(K$62=0,0,K$62/CHI_fec!K$62)</f>
        <v>0.4167299298537116</v>
      </c>
      <c r="L230" s="308">
        <f>IF(L$62=0,0,L$62/CHI_fec!L$62)</f>
        <v>0.42203222491306919</v>
      </c>
      <c r="M230" s="308">
        <f>IF(M$62=0,0,M$62/CHI_fec!M$62)</f>
        <v>0.42203222491306924</v>
      </c>
      <c r="N230" s="308">
        <f>IF(N$62=0,0,N$62/CHI_fec!N$62)</f>
        <v>0.42203222491306919</v>
      </c>
      <c r="O230" s="308">
        <f>IF(O$62=0,0,O$62/CHI_fec!O$62)</f>
        <v>0.42203222491306919</v>
      </c>
      <c r="P230" s="308">
        <f>IF(P$62=0,0,P$62/CHI_fec!P$62)</f>
        <v>0.4220322249130693</v>
      </c>
      <c r="Q230" s="308">
        <f>IF(Q$62=0,0,Q$62/CHI_fec!Q$62)</f>
        <v>0.42203222491306908</v>
      </c>
      <c r="R230" s="308">
        <f>IF(R$62=0,0,R$62/CHI_fec!R$62)</f>
        <v>0.42203222491306924</v>
      </c>
      <c r="S230" s="308">
        <f>IF(S$62=0,0,S$62/CHI_fec!S$62)</f>
        <v>0.42203222491306913</v>
      </c>
      <c r="T230" s="308">
        <f>IF(T$62=0,0,T$62/CHI_fec!T$62)</f>
        <v>0.43482900242176226</v>
      </c>
      <c r="U230" s="308">
        <f>IF(U$62=0,0,U$62/CHI_fec!U$62)</f>
        <v>0.44634610217958615</v>
      </c>
      <c r="V230" s="308">
        <f>IF(V$62=0,0,V$62/CHI_fec!V$62)</f>
        <v>0.45671149196162747</v>
      </c>
      <c r="W230" s="308">
        <f>IF(W$62=0,0,W$62/CHI_fec!W$62)</f>
        <v>0.45757039170707575</v>
      </c>
      <c r="DA230" s="76"/>
    </row>
    <row r="231" spans="1:105" ht="12" customHeight="1" x14ac:dyDescent="0.25">
      <c r="A231" s="202" t="s">
        <v>93</v>
      </c>
      <c r="B231" s="309">
        <f>IF(B$63=0,0,B$63/CHI_fec!B$63)</f>
        <v>0.10328396104687526</v>
      </c>
      <c r="C231" s="309">
        <f>IF(C$63=0,0,C$63/CHI_fec!C$63)</f>
        <v>0.10328396104687522</v>
      </c>
      <c r="D231" s="309">
        <f>IF(D$63=0,0,D$63/CHI_fec!D$63)</f>
        <v>0.10354098015513193</v>
      </c>
      <c r="E231" s="309">
        <f>IF(E$63=0,0,E$63/CHI_fec!E$63)</f>
        <v>0.10388103643578976</v>
      </c>
      <c r="F231" s="309">
        <f>IF(F$63=0,0,F$63/CHI_fec!F$63)</f>
        <v>0.1046959062199922</v>
      </c>
      <c r="G231" s="309">
        <f>IF(G$63=0,0,G$63/CHI_fec!G$63)</f>
        <v>0.10516306613222094</v>
      </c>
      <c r="H231" s="309">
        <f>IF(H$63=0,0,H$63/CHI_fec!H$63)</f>
        <v>0.10567992454858052</v>
      </c>
      <c r="I231" s="309">
        <f>IF(I$63=0,0,I$63/CHI_fec!I$63)</f>
        <v>0.10627539372712354</v>
      </c>
      <c r="J231" s="309">
        <f>IF(J$63=0,0,J$63/CHI_fec!J$63)</f>
        <v>0.10694605703156539</v>
      </c>
      <c r="K231" s="309">
        <f>IF(K$63=0,0,K$63/CHI_fec!K$63)</f>
        <v>0.110850399255607</v>
      </c>
      <c r="L231" s="309">
        <f>IF(L$63=0,0,L$63/CHI_fec!L$63)</f>
        <v>0.11226081276851961</v>
      </c>
      <c r="M231" s="309">
        <f>IF(M$63=0,0,M$63/CHI_fec!M$63)</f>
        <v>0.11226081276851965</v>
      </c>
      <c r="N231" s="309">
        <f>IF(N$63=0,0,N$63/CHI_fec!N$63)</f>
        <v>0.11226081276851965</v>
      </c>
      <c r="O231" s="309">
        <f>IF(O$63=0,0,O$63/CHI_fec!O$63)</f>
        <v>0.11226081276851964</v>
      </c>
      <c r="P231" s="309">
        <f>IF(P$63=0,0,P$63/CHI_fec!P$63)</f>
        <v>0.11226081276851964</v>
      </c>
      <c r="Q231" s="309">
        <f>IF(Q$63=0,0,Q$63/CHI_fec!Q$63)</f>
        <v>0.11226081276851961</v>
      </c>
      <c r="R231" s="309">
        <f>IF(R$63=0,0,R$63/CHI_fec!R$63)</f>
        <v>0.11226081276851962</v>
      </c>
      <c r="S231" s="309">
        <f>IF(S$63=0,0,S$63/CHI_fec!S$63)</f>
        <v>0.11226081276851961</v>
      </c>
      <c r="T231" s="309">
        <f>IF(T$63=0,0,T$63/CHI_fec!T$63)</f>
        <v>0.11781011764692509</v>
      </c>
      <c r="U231" s="309">
        <f>IF(U$63=0,0,U$63/CHI_fec!U$63)</f>
        <v>0.12052568392971444</v>
      </c>
      <c r="V231" s="309">
        <f>IF(V$63=0,0,V$63/CHI_fec!V$63)</f>
        <v>0.12171398542475498</v>
      </c>
      <c r="W231" s="309">
        <f>IF(W$63=0,0,W$63/CHI_fec!W$63)</f>
        <v>0.12171398542475496</v>
      </c>
      <c r="DA231" s="77"/>
    </row>
    <row r="232" spans="1:105" ht="12" customHeight="1" x14ac:dyDescent="0.25">
      <c r="A232" s="202" t="s">
        <v>94</v>
      </c>
      <c r="B232" s="309">
        <f>IF(B$64=0,0,B$64/CHI_fec!B$64)</f>
        <v>0.54928646475459419</v>
      </c>
      <c r="C232" s="309">
        <f>IF(C$64=0,0,C$64/CHI_fec!C$64)</f>
        <v>0.54928646475459386</v>
      </c>
      <c r="D232" s="309">
        <f>IF(D$64=0,0,D$64/CHI_fec!D$64)</f>
        <v>0.5506533480142769</v>
      </c>
      <c r="E232" s="309">
        <f>IF(E$64=0,0,E$64/CHI_fec!E$64)</f>
        <v>0.55246184093347617</v>
      </c>
      <c r="F232" s="309">
        <f>IF(F$64=0,0,F$64/CHI_fec!F$64)</f>
        <v>0.55679549485672919</v>
      </c>
      <c r="G232" s="309">
        <f>IF(G$64=0,0,G$64/CHI_fec!G$64)</f>
        <v>0.55927995240524164</v>
      </c>
      <c r="H232" s="309">
        <f>IF(H$64=0,0,H$64/CHI_fec!H$64)</f>
        <v>0.56202871735793347</v>
      </c>
      <c r="I232" s="309">
        <f>IF(I$64=0,0,I$64/CHI_fec!I$64)</f>
        <v>0.56519555136233179</v>
      </c>
      <c r="J232" s="309">
        <f>IF(J$64=0,0,J$64/CHI_fec!J$64)</f>
        <v>0.56876228400700946</v>
      </c>
      <c r="K232" s="309">
        <f>IF(K$64=0,0,K$64/CHI_fec!K$64)</f>
        <v>0.58850205752204154</v>
      </c>
      <c r="L232" s="309">
        <f>IF(L$64=0,0,L$64/CHI_fec!L$64)</f>
        <v>0.5970273056056763</v>
      </c>
      <c r="M232" s="309">
        <f>IF(M$64=0,0,M$64/CHI_fec!M$64)</f>
        <v>0.59702730560567618</v>
      </c>
      <c r="N232" s="309">
        <f>IF(N$64=0,0,N$64/CHI_fec!N$64)</f>
        <v>0.5970273056056763</v>
      </c>
      <c r="O232" s="309">
        <f>IF(O$64=0,0,O$64/CHI_fec!O$64)</f>
        <v>0.59702730560567618</v>
      </c>
      <c r="P232" s="309">
        <f>IF(P$64=0,0,P$64/CHI_fec!P$64)</f>
        <v>0.59702730560567607</v>
      </c>
      <c r="Q232" s="309">
        <f>IF(Q$64=0,0,Q$64/CHI_fec!Q$64)</f>
        <v>0.59702730560567618</v>
      </c>
      <c r="R232" s="309">
        <f>IF(R$64=0,0,R$64/CHI_fec!R$64)</f>
        <v>0.5970273056056763</v>
      </c>
      <c r="S232" s="309">
        <f>IF(S$64=0,0,S$64/CHI_fec!S$64)</f>
        <v>0.59702730560567618</v>
      </c>
      <c r="T232" s="309">
        <f>IF(T$64=0,0,T$64/CHI_fec!T$64)</f>
        <v>0.61394057696084181</v>
      </c>
      <c r="U232" s="309">
        <f>IF(U$64=0,0,U$64/CHI_fec!U$64)</f>
        <v>0.62916252118049065</v>
      </c>
      <c r="V232" s="309">
        <f>IF(V$64=0,0,V$64/CHI_fec!V$64)</f>
        <v>0.64286227097817461</v>
      </c>
      <c r="W232" s="309">
        <f>IF(W$64=0,0,W$64/CHI_fec!W$64)</f>
        <v>0.64730132430545972</v>
      </c>
      <c r="DA232" s="77"/>
    </row>
    <row r="233" spans="1:105" ht="12" customHeight="1" x14ac:dyDescent="0.25">
      <c r="A233" s="202" t="s">
        <v>95</v>
      </c>
      <c r="B233" s="309">
        <f>IF(B$65=0,0,B$65/CHI_fec!B$65)</f>
        <v>0.40378736676029064</v>
      </c>
      <c r="C233" s="309">
        <f>IF(C$65=0,0,C$65/CHI_fec!C$65)</f>
        <v>0.40378736676029064</v>
      </c>
      <c r="D233" s="309">
        <f>IF(D$65=0,0,D$65/CHI_fec!D$65)</f>
        <v>0.40479217978138454</v>
      </c>
      <c r="E233" s="309">
        <f>IF(E$65=0,0,E$65/CHI_fec!E$65)</f>
        <v>0.40612162559974146</v>
      </c>
      <c r="F233" s="309">
        <f>IF(F$65=0,0,F$65/CHI_fec!F$65)</f>
        <v>0.40930734893064952</v>
      </c>
      <c r="G233" s="309">
        <f>IF(G$65=0,0,G$65/CHI_fec!G$65)</f>
        <v>0.41113370482272471</v>
      </c>
      <c r="H233" s="309">
        <f>IF(H$65=0,0,H$65/CHI_fec!H$65)</f>
        <v>0.41315435640128889</v>
      </c>
      <c r="I233" s="309">
        <f>IF(I$65=0,0,I$65/CHI_fec!I$65)</f>
        <v>0.41548233578118182</v>
      </c>
      <c r="J233" s="309">
        <f>IF(J$65=0,0,J$65/CHI_fec!J$65)</f>
        <v>0.41810428566515684</v>
      </c>
      <c r="K233" s="309">
        <f>IF(K$65=0,0,K$65/CHI_fec!K$65)</f>
        <v>0.43336826324306232</v>
      </c>
      <c r="L233" s="309">
        <f>IF(L$65=0,0,L$65/CHI_fec!L$65)</f>
        <v>0.43888225740681885</v>
      </c>
      <c r="M233" s="309">
        <f>IF(M$65=0,0,M$65/CHI_fec!M$65)</f>
        <v>0.43888225740681891</v>
      </c>
      <c r="N233" s="309">
        <f>IF(N$65=0,0,N$65/CHI_fec!N$65)</f>
        <v>0.43888225740681897</v>
      </c>
      <c r="O233" s="309">
        <f>IF(O$65=0,0,O$65/CHI_fec!O$65)</f>
        <v>0.43888225740681891</v>
      </c>
      <c r="P233" s="309">
        <f>IF(P$65=0,0,P$65/CHI_fec!P$65)</f>
        <v>0.43888225740681891</v>
      </c>
      <c r="Q233" s="309">
        <f>IF(Q$65=0,0,Q$65/CHI_fec!Q$65)</f>
        <v>0.43888225740681897</v>
      </c>
      <c r="R233" s="309">
        <f>IF(R$65=0,0,R$65/CHI_fec!R$65)</f>
        <v>0.43888225740681891</v>
      </c>
      <c r="S233" s="309">
        <f>IF(S$65=0,0,S$65/CHI_fec!S$65)</f>
        <v>0.43888225740681902</v>
      </c>
      <c r="T233" s="309">
        <f>IF(T$65=0,0,T$65/CHI_fec!T$65)</f>
        <v>0.46014624959136569</v>
      </c>
      <c r="U233" s="309">
        <f>IF(U$65=0,0,U$65/CHI_fec!U$65)</f>
        <v>0.47119366886863623</v>
      </c>
      <c r="V233" s="309">
        <f>IF(V$65=0,0,V$65/CHI_fec!V$65)</f>
        <v>0.47583931884890762</v>
      </c>
      <c r="W233" s="309">
        <f>IF(W$65=0,0,W$65/CHI_fec!W$65)</f>
        <v>0.4758393188489074</v>
      </c>
      <c r="DA233" s="77"/>
    </row>
    <row r="234" spans="1:105" ht="12" customHeight="1" x14ac:dyDescent="0.25">
      <c r="A234" s="56" t="s">
        <v>96</v>
      </c>
      <c r="B234" s="310">
        <f>IF(B$66=0,0,B$66/CHI_fec!B$66)</f>
        <v>0.58591321475045388</v>
      </c>
      <c r="C234" s="310">
        <f>IF(C$66=0,0,C$66/CHI_fec!C$66)</f>
        <v>0.5685732913072985</v>
      </c>
      <c r="D234" s="310">
        <f>IF(D$66=0,0,D$66/CHI_fec!D$66)</f>
        <v>0.57289075612460383</v>
      </c>
      <c r="E234" s="310">
        <f>IF(E$66=0,0,E$66/CHI_fec!E$66)</f>
        <v>0.59039570216058856</v>
      </c>
      <c r="F234" s="310">
        <f>IF(F$66=0,0,F$66/CHI_fec!F$66)</f>
        <v>0.60695159273595634</v>
      </c>
      <c r="G234" s="310">
        <f>IF(G$66=0,0,G$66/CHI_fec!G$66)</f>
        <v>0.60859333330342469</v>
      </c>
      <c r="H234" s="310">
        <f>IF(H$66=0,0,H$66/CHI_fec!H$66)</f>
        <v>0.61333521945509983</v>
      </c>
      <c r="I234" s="310">
        <f>IF(I$66=0,0,I$66/CHI_fec!I$66)</f>
        <v>0.61964504961365607</v>
      </c>
      <c r="J234" s="310">
        <f>IF(J$66=0,0,J$66/CHI_fec!J$66)</f>
        <v>0.61928016050628265</v>
      </c>
      <c r="K234" s="310">
        <f>IF(K$66=0,0,K$66/CHI_fec!K$66)</f>
        <v>0.62568686073025881</v>
      </c>
      <c r="L234" s="310">
        <f>IF(L$66=0,0,L$66/CHI_fec!L$66)</f>
        <v>0.623775895855324</v>
      </c>
      <c r="M234" s="310">
        <f>IF(M$66=0,0,M$66/CHI_fec!M$66)</f>
        <v>0.6332752106522489</v>
      </c>
      <c r="N234" s="310">
        <f>IF(N$66=0,0,N$66/CHI_fec!N$66)</f>
        <v>0.64098237618292231</v>
      </c>
      <c r="O234" s="310">
        <f>IF(O$66=0,0,O$66/CHI_fec!O$66)</f>
        <v>0.63608948603134419</v>
      </c>
      <c r="P234" s="310">
        <f>IF(P$66=0,0,P$66/CHI_fec!P$66)</f>
        <v>0.64430912604740898</v>
      </c>
      <c r="Q234" s="310">
        <f>IF(Q$66=0,0,Q$66/CHI_fec!Q$66)</f>
        <v>0.65397440170134769</v>
      </c>
      <c r="R234" s="310">
        <f>IF(R$66=0,0,R$66/CHI_fec!R$66)</f>
        <v>0.66048935015394772</v>
      </c>
      <c r="S234" s="310">
        <f>IF(S$66=0,0,S$66/CHI_fec!S$66)</f>
        <v>0.65559919619837304</v>
      </c>
      <c r="T234" s="310">
        <f>IF(T$66=0,0,T$66/CHI_fec!T$66)</f>
        <v>0.68119633676182212</v>
      </c>
      <c r="U234" s="310">
        <f>IF(U$66=0,0,U$66/CHI_fec!U$66)</f>
        <v>0.69338212552756628</v>
      </c>
      <c r="V234" s="310">
        <f>IF(V$66=0,0,V$66/CHI_fec!V$66)</f>
        <v>0.69894059028975319</v>
      </c>
      <c r="W234" s="310">
        <f>IF(W$66=0,0,W$66/CHI_fec!W$66)</f>
        <v>0.69192184556342817</v>
      </c>
      <c r="DA234" s="78"/>
    </row>
    <row r="235" spans="1:105" ht="12" customHeight="1" x14ac:dyDescent="0.25">
      <c r="A235" s="203" t="s">
        <v>1053</v>
      </c>
      <c r="B235" s="311">
        <f>IF(B$72=0,0,B$72/CHI_fec!B$72)</f>
        <v>0.55473332175392787</v>
      </c>
      <c r="C235" s="311">
        <f>IF(C$72=0,0,C$72/CHI_fec!C$72)</f>
        <v>0.55331240987814601</v>
      </c>
      <c r="D235" s="311">
        <f>IF(D$72=0,0,D$72/CHI_fec!D$72)</f>
        <v>0.55625312847979014</v>
      </c>
      <c r="E235" s="311">
        <f>IF(E$72=0,0,E$72/CHI_fec!E$72)</f>
        <v>0.58378310873933148</v>
      </c>
      <c r="F235" s="311">
        <f>IF(F$72=0,0,F$72/CHI_fec!F$72)</f>
        <v>0.56552426880653073</v>
      </c>
      <c r="G235" s="311">
        <f>IF(G$72=0,0,G$72/CHI_fec!G$72)</f>
        <v>0.573448905815511</v>
      </c>
      <c r="H235" s="311">
        <f>IF(H$72=0,0,H$72/CHI_fec!H$72)</f>
        <v>0.57490441409403792</v>
      </c>
      <c r="I235" s="311">
        <f>IF(I$72=0,0,I$72/CHI_fec!I$72)</f>
        <v>0.57712470325562659</v>
      </c>
      <c r="J235" s="311">
        <f>IF(J$72=0,0,J$72/CHI_fec!J$72)</f>
        <v>0.54692951011912028</v>
      </c>
      <c r="K235" s="311">
        <f>IF(K$72=0,0,K$72/CHI_fec!K$72)</f>
        <v>0.57033461339908831</v>
      </c>
      <c r="L235" s="311">
        <f>IF(L$72=0,0,L$72/CHI_fec!L$72)</f>
        <v>0.57131515505150421</v>
      </c>
      <c r="M235" s="311">
        <f>IF(M$72=0,0,M$72/CHI_fec!M$72)</f>
        <v>0.56895078951136113</v>
      </c>
      <c r="N235" s="311">
        <f>IF(N$72=0,0,N$72/CHI_fec!N$72)</f>
        <v>0.56665927122895476</v>
      </c>
      <c r="O235" s="311">
        <f>IF(O$72=0,0,O$72/CHI_fec!O$72)</f>
        <v>0.56532015186138629</v>
      </c>
      <c r="P235" s="311">
        <f>IF(P$72=0,0,P$72/CHI_fec!P$72)</f>
        <v>0.56401967699242084</v>
      </c>
      <c r="Q235" s="311">
        <f>IF(Q$72=0,0,Q$72/CHI_fec!Q$72)</f>
        <v>0.56572522247969736</v>
      </c>
      <c r="R235" s="311">
        <f>IF(R$72=0,0,R$72/CHI_fec!R$72)</f>
        <v>0.56402278091429492</v>
      </c>
      <c r="S235" s="311">
        <f>IF(S$72=0,0,S$72/CHI_fec!S$72)</f>
        <v>0.56699086850758096</v>
      </c>
      <c r="T235" s="311">
        <f>IF(T$72=0,0,T$72/CHI_fec!T$72)</f>
        <v>0.60477025831035802</v>
      </c>
      <c r="U235" s="311">
        <f>IF(U$72=0,0,U$72/CHI_fec!U$72)</f>
        <v>0.62615404639839811</v>
      </c>
      <c r="V235" s="311">
        <f>IF(V$72=0,0,V$72/CHI_fec!V$72)</f>
        <v>0.63863366784234787</v>
      </c>
      <c r="W235" s="311">
        <f>IF(W$72=0,0,W$72/CHI_fec!W$72)</f>
        <v>0.63978892459299763</v>
      </c>
      <c r="DA235" s="79"/>
    </row>
    <row r="236" spans="1:105" ht="12" customHeight="1" x14ac:dyDescent="0.25">
      <c r="A236" s="203" t="s">
        <v>1012</v>
      </c>
      <c r="B236" s="311">
        <f>IF(B$85=0,0,B$85/CHI_fec!B$85)</f>
        <v>0.32490408342049776</v>
      </c>
      <c r="C236" s="311">
        <f>IF(C$85=0,0,C$85/CHI_fec!C$85)</f>
        <v>0.32592871605047624</v>
      </c>
      <c r="D236" s="311">
        <f>IF(D$85=0,0,D$85/CHI_fec!D$85)</f>
        <v>0.32613002930529922</v>
      </c>
      <c r="E236" s="311">
        <f>IF(E$85=0,0,E$85/CHI_fec!E$85)</f>
        <v>0.3311466787003674</v>
      </c>
      <c r="F236" s="311">
        <f>IF(F$85=0,0,F$85/CHI_fec!F$85)</f>
        <v>0.33586901083860532</v>
      </c>
      <c r="G236" s="311">
        <f>IF(G$85=0,0,G$85/CHI_fec!G$85)</f>
        <v>0.33811937764344602</v>
      </c>
      <c r="H236" s="311">
        <f>IF(H$85=0,0,H$85/CHI_fec!H$85)</f>
        <v>0.34144652853775981</v>
      </c>
      <c r="I236" s="311">
        <f>IF(I$85=0,0,I$85/CHI_fec!I$85)</f>
        <v>0.34288943424680002</v>
      </c>
      <c r="J236" s="311">
        <f>IF(J$85=0,0,J$85/CHI_fec!J$85)</f>
        <v>0.33922452106417034</v>
      </c>
      <c r="K236" s="311">
        <f>IF(K$85=0,0,K$85/CHI_fec!K$85)</f>
        <v>0.35334029047956039</v>
      </c>
      <c r="L236" s="311">
        <f>IF(L$85=0,0,L$85/CHI_fec!L$85)</f>
        <v>0.35758585043007096</v>
      </c>
      <c r="M236" s="311">
        <f>IF(M$85=0,0,M$85/CHI_fec!M$85)</f>
        <v>0.35946644175863041</v>
      </c>
      <c r="N236" s="311">
        <f>IF(N$85=0,0,N$85/CHI_fec!N$85)</f>
        <v>0.35943742561150943</v>
      </c>
      <c r="O236" s="311">
        <f>IF(O$85=0,0,O$85/CHI_fec!O$85)</f>
        <v>0.36031367329467467</v>
      </c>
      <c r="P236" s="311">
        <f>IF(P$85=0,0,P$85/CHI_fec!P$85)</f>
        <v>0.36001138844888381</v>
      </c>
      <c r="Q236" s="311">
        <f>IF(Q$85=0,0,Q$85/CHI_fec!Q$85)</f>
        <v>0.36175189469239877</v>
      </c>
      <c r="R236" s="311">
        <f>IF(R$85=0,0,R$85/CHI_fec!R$85)</f>
        <v>0.3589191569266118</v>
      </c>
      <c r="S236" s="311">
        <f>IF(S$85=0,0,S$85/CHI_fec!S$85)</f>
        <v>0.35882049671466559</v>
      </c>
      <c r="T236" s="311">
        <f>IF(T$85=0,0,T$85/CHI_fec!T$85)</f>
        <v>0.37833791206007239</v>
      </c>
      <c r="U236" s="311">
        <f>IF(U$85=0,0,U$85/CHI_fec!U$85)</f>
        <v>0.38614658356143966</v>
      </c>
      <c r="V236" s="311">
        <f>IF(V$85=0,0,V$85/CHI_fec!V$85)</f>
        <v>0.39277553563183193</v>
      </c>
      <c r="W236" s="311">
        <f>IF(W$85=0,0,W$85/CHI_fec!W$85)</f>
        <v>0.39230944796655498</v>
      </c>
      <c r="DA236" s="79"/>
    </row>
    <row r="237" spans="1:105" ht="12" customHeight="1" x14ac:dyDescent="0.25">
      <c r="A237" s="203" t="s">
        <v>1023</v>
      </c>
      <c r="B237" s="311">
        <f>IF(B$93=0,0,B$93/CHI_fec!B$93)</f>
        <v>0.53024200240701602</v>
      </c>
      <c r="C237" s="311">
        <f>IF(C$93=0,0,C$93/CHI_fec!C$93)</f>
        <v>0.5396968499543926</v>
      </c>
      <c r="D237" s="311">
        <f>IF(D$93=0,0,D$93/CHI_fec!D$93)</f>
        <v>0.54544700723500184</v>
      </c>
      <c r="E237" s="311">
        <f>IF(E$93=0,0,E$93/CHI_fec!E$93)</f>
        <v>0.57220334707424614</v>
      </c>
      <c r="F237" s="311">
        <f>IF(F$93=0,0,F$93/CHI_fec!F$93)</f>
        <v>0.58850886377997358</v>
      </c>
      <c r="G237" s="311">
        <f>IF(G$93=0,0,G$93/CHI_fec!G$93)</f>
        <v>0.58965311119616637</v>
      </c>
      <c r="H237" s="311">
        <f>IF(H$93=0,0,H$93/CHI_fec!H$93)</f>
        <v>0.59453719314115172</v>
      </c>
      <c r="I237" s="311">
        <f>IF(I$93=0,0,I$93/CHI_fec!I$93)</f>
        <v>0.59925485989853577</v>
      </c>
      <c r="J237" s="311">
        <f>IF(J$93=0,0,J$93/CHI_fec!J$93)</f>
        <v>0.5967990272564484</v>
      </c>
      <c r="K237" s="311">
        <f>IF(K$93=0,0,K$93/CHI_fec!K$93)</f>
        <v>0.59784151143543329</v>
      </c>
      <c r="L237" s="311">
        <f>IF(L$93=0,0,L$93/CHI_fec!L$93)</f>
        <v>0.58306172144888979</v>
      </c>
      <c r="M237" s="311">
        <f>IF(M$93=0,0,M$93/CHI_fec!M$93)</f>
        <v>0.5924565370269177</v>
      </c>
      <c r="N237" s="311">
        <f>IF(N$93=0,0,N$93/CHI_fec!N$93)</f>
        <v>0.60323349019763994</v>
      </c>
      <c r="O237" s="311">
        <f>IF(O$93=0,0,O$93/CHI_fec!O$93)</f>
        <v>0.59809018374986567</v>
      </c>
      <c r="P237" s="311">
        <f>IF(P$93=0,0,P$93/CHI_fec!P$93)</f>
        <v>0.601467435401697</v>
      </c>
      <c r="Q237" s="311">
        <f>IF(Q$93=0,0,Q$93/CHI_fec!Q$93)</f>
        <v>0.61381825349043484</v>
      </c>
      <c r="R237" s="311">
        <f>IF(R$93=0,0,R$93/CHI_fec!R$93)</f>
        <v>0.62152897832787701</v>
      </c>
      <c r="S237" s="311">
        <f>IF(S$93=0,0,S$93/CHI_fec!S$93)</f>
        <v>0.61421398869446864</v>
      </c>
      <c r="T237" s="311">
        <f>IF(T$93=0,0,T$93/CHI_fec!T$93)</f>
        <v>0.63277708116666387</v>
      </c>
      <c r="U237" s="311">
        <f>IF(U$93=0,0,U$93/CHI_fec!U$93)</f>
        <v>0.64399720819221884</v>
      </c>
      <c r="V237" s="311">
        <f>IF(V$93=0,0,V$93/CHI_fec!V$93)</f>
        <v>0.64832090063267067</v>
      </c>
      <c r="W237" s="311">
        <f>IF(W$93=0,0,W$93/CHI_fec!W$93)</f>
        <v>0.62644846212007244</v>
      </c>
      <c r="DA237" s="79"/>
    </row>
    <row r="238" spans="1:105" ht="12" customHeight="1" x14ac:dyDescent="0.25">
      <c r="A238" s="41" t="s">
        <v>1040</v>
      </c>
      <c r="B238" s="312">
        <f>IF(B$107=0,0,B$107/CHI_fec!B$107)</f>
        <v>0.55844057359209553</v>
      </c>
      <c r="C238" s="312">
        <f>IF(C$107=0,0,C$107/CHI_fec!C$107)</f>
        <v>0.55844057359209565</v>
      </c>
      <c r="D238" s="312">
        <f>IF(D$107=0,0,D$107/CHI_fec!D$107)</f>
        <v>0.55983023658317588</v>
      </c>
      <c r="E238" s="312">
        <f>IF(E$107=0,0,E$107/CHI_fec!E$107)</f>
        <v>0.56166886885966194</v>
      </c>
      <c r="F238" s="312">
        <f>IF(F$107=0,0,F$107/CHI_fec!F$107)</f>
        <v>0.56607474509717726</v>
      </c>
      <c r="G238" s="312">
        <f>IF(G$107=0,0,G$107/CHI_fec!G$107)</f>
        <v>0.5686006072610601</v>
      </c>
      <c r="H238" s="312">
        <f>IF(H$107=0,0,H$107/CHI_fec!H$107)</f>
        <v>0.57139518163226133</v>
      </c>
      <c r="I238" s="312">
        <f>IF(I$107=0,0,I$107/CHI_fec!I$107)</f>
        <v>0.57461479236612034</v>
      </c>
      <c r="J238" s="312">
        <f>IF(J$107=0,0,J$107/CHI_fec!J$107)</f>
        <v>0.57824096623303567</v>
      </c>
      <c r="K238" s="312">
        <f>IF(K$107=0,0,K$107/CHI_fec!K$107)</f>
        <v>0.59935114722332572</v>
      </c>
      <c r="L238" s="312">
        <f>IF(L$107=0,0,L$107/CHI_fec!L$107)</f>
        <v>0.6069770372760469</v>
      </c>
      <c r="M238" s="312">
        <f>IF(M$107=0,0,M$107/CHI_fec!M$107)</f>
        <v>0.60697703727604657</v>
      </c>
      <c r="N238" s="312">
        <f>IF(N$107=0,0,N$107/CHI_fec!N$107)</f>
        <v>0.60697703727604668</v>
      </c>
      <c r="O238" s="312">
        <f>IF(O$107=0,0,O$107/CHI_fec!O$107)</f>
        <v>0.60697703727604679</v>
      </c>
      <c r="P238" s="312">
        <f>IF(P$107=0,0,P$107/CHI_fec!P$107)</f>
        <v>0.60697703727604668</v>
      </c>
      <c r="Q238" s="312">
        <f>IF(Q$107=0,0,Q$107/CHI_fec!Q$107)</f>
        <v>0.60697703727604646</v>
      </c>
      <c r="R238" s="312">
        <f>IF(R$107=0,0,R$107/CHI_fec!R$107)</f>
        <v>0.60697703727604668</v>
      </c>
      <c r="S238" s="312">
        <f>IF(S$107=0,0,S$107/CHI_fec!S$107)</f>
        <v>0.60697703727604657</v>
      </c>
      <c r="T238" s="312">
        <f>IF(T$107=0,0,T$107/CHI_fec!T$107)</f>
        <v>0.62536683354844214</v>
      </c>
      <c r="U238" s="312">
        <f>IF(U$107=0,0,U$107/CHI_fec!U$107)</f>
        <v>0.64191765019359759</v>
      </c>
      <c r="V238" s="312">
        <f>IF(V$107=0,0,V$107/CHI_fec!V$107)</f>
        <v>0.65681338517423837</v>
      </c>
      <c r="W238" s="312">
        <f>IF(W$107=0,0,W$107/CHI_fec!W$107)</f>
        <v>0.6580888953700379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5">
        <f>IF(B$110=0,0,B$110/CHI_fec!B$110)</f>
        <v>0.41139560579981038</v>
      </c>
      <c r="C240" s="325">
        <f>IF(C$110=0,0,C$110/CHI_fec!C$110)</f>
        <v>0.41107211058761101</v>
      </c>
      <c r="D240" s="325">
        <f>IF(D$110=0,0,D$110/CHI_fec!D$110)</f>
        <v>0.41241046041068807</v>
      </c>
      <c r="E240" s="325">
        <f>IF(E$110=0,0,E$110/CHI_fec!E$110)</f>
        <v>0.43574369708668204</v>
      </c>
      <c r="F240" s="325">
        <f>IF(F$110=0,0,F$110/CHI_fec!F$110)</f>
        <v>0.4228726614143391</v>
      </c>
      <c r="G240" s="325">
        <f>IF(G$110=0,0,G$110/CHI_fec!G$110)</f>
        <v>0.42875304423157312</v>
      </c>
      <c r="H240" s="325">
        <f>IF(H$110=0,0,H$110/CHI_fec!H$110)</f>
        <v>0.42895550035390428</v>
      </c>
      <c r="I240" s="325">
        <f>IF(I$110=0,0,I$110/CHI_fec!I$110)</f>
        <v>0.44867568161709825</v>
      </c>
      <c r="J240" s="325">
        <f>IF(J$110=0,0,J$110/CHI_fec!J$110)</f>
        <v>0.42991155733919717</v>
      </c>
      <c r="K240" s="325">
        <f>IF(K$110=0,0,K$110/CHI_fec!K$110)</f>
        <v>0.44196321350444745</v>
      </c>
      <c r="L240" s="325">
        <f>IF(L$110=0,0,L$110/CHI_fec!L$110)</f>
        <v>0.43584641142035085</v>
      </c>
      <c r="M240" s="325">
        <f>IF(M$110=0,0,M$110/CHI_fec!M$110)</f>
        <v>0.43612486412308649</v>
      </c>
      <c r="N240" s="325">
        <f>IF(N$110=0,0,N$110/CHI_fec!N$110)</f>
        <v>0.43636834065881863</v>
      </c>
      <c r="O240" s="325">
        <f>IF(O$110=0,0,O$110/CHI_fec!O$110)</f>
        <v>0.43549093154568591</v>
      </c>
      <c r="P240" s="325">
        <f>IF(P$110=0,0,P$110/CHI_fec!P$110)</f>
        <v>0.43548500618406299</v>
      </c>
      <c r="Q240" s="325">
        <f>IF(Q$110=0,0,Q$110/CHI_fec!Q$110)</f>
        <v>0.43813850384813691</v>
      </c>
      <c r="R240" s="325">
        <f>IF(R$110=0,0,R$110/CHI_fec!R$110)</f>
        <v>0.43331178142221372</v>
      </c>
      <c r="S240" s="325">
        <f>IF(S$110=0,0,S$110/CHI_fec!S$110)</f>
        <v>0.43374111902076917</v>
      </c>
      <c r="T240" s="325">
        <f>IF(T$110=0,0,T$110/CHI_fec!T$110)</f>
        <v>0.45545367160080513</v>
      </c>
      <c r="U240" s="325">
        <f>IF(U$110=0,0,U$110/CHI_fec!U$110)</f>
        <v>0.46002292552990304</v>
      </c>
      <c r="V240" s="325">
        <f>IF(V$110=0,0,V$110/CHI_fec!V$110)</f>
        <v>0.46207583958415771</v>
      </c>
      <c r="W240" s="325">
        <f>IF(W$110=0,0,W$110/CHI_fec!W$110)</f>
        <v>0.46071856956831686</v>
      </c>
      <c r="DA240" s="95"/>
    </row>
    <row r="241" spans="1:105" ht="12" customHeight="1" x14ac:dyDescent="0.25">
      <c r="A241" s="55" t="s">
        <v>92</v>
      </c>
      <c r="B241" s="308">
        <f>IF(B$111=0,0,B$111/CHI_fec!B$111)</f>
        <v>0.3240479286537864</v>
      </c>
      <c r="C241" s="308">
        <f>IF(C$111=0,0,C$111/CHI_fec!C$111)</f>
        <v>0.32404792865378634</v>
      </c>
      <c r="D241" s="308">
        <f>IF(D$111=0,0,D$111/CHI_fec!D$111)</f>
        <v>0.32404792865378623</v>
      </c>
      <c r="E241" s="308">
        <f>IF(E$111=0,0,E$111/CHI_fec!E$111)</f>
        <v>0.32579243191255325</v>
      </c>
      <c r="F241" s="308">
        <f>IF(F$111=0,0,F$111/CHI_fec!F$111)</f>
        <v>0.32579243191255325</v>
      </c>
      <c r="G241" s="308">
        <f>IF(G$111=0,0,G$111/CHI_fec!G$111)</f>
        <v>0.32854219334140289</v>
      </c>
      <c r="H241" s="308">
        <f>IF(H$111=0,0,H$111/CHI_fec!H$111)</f>
        <v>0.32854219334140278</v>
      </c>
      <c r="I241" s="308">
        <f>IF(I$111=0,0,I$111/CHI_fec!I$111)</f>
        <v>0.3437086153826967</v>
      </c>
      <c r="J241" s="308">
        <f>IF(J$111=0,0,J$111/CHI_fec!J$111)</f>
        <v>0.34511656688663134</v>
      </c>
      <c r="K241" s="308">
        <f>IF(K$111=0,0,K$111/CHI_fec!K$111)</f>
        <v>0.35508135830766147</v>
      </c>
      <c r="L241" s="308">
        <f>IF(L$111=0,0,L$111/CHI_fec!L$111)</f>
        <v>0.35508135830766135</v>
      </c>
      <c r="M241" s="308">
        <f>IF(M$111=0,0,M$111/CHI_fec!M$111)</f>
        <v>0.3550813583076613</v>
      </c>
      <c r="N241" s="308">
        <f>IF(N$111=0,0,N$111/CHI_fec!N$111)</f>
        <v>0.35508135830766147</v>
      </c>
      <c r="O241" s="308">
        <f>IF(O$111=0,0,O$111/CHI_fec!O$111)</f>
        <v>0.35508135830766141</v>
      </c>
      <c r="P241" s="308">
        <f>IF(P$111=0,0,P$111/CHI_fec!P$111)</f>
        <v>0.3550813583076613</v>
      </c>
      <c r="Q241" s="308">
        <f>IF(Q$111=0,0,Q$111/CHI_fec!Q$111)</f>
        <v>0.35508135830766135</v>
      </c>
      <c r="R241" s="308">
        <f>IF(R$111=0,0,R$111/CHI_fec!R$111)</f>
        <v>0.35508135830766135</v>
      </c>
      <c r="S241" s="308">
        <f>IF(S$111=0,0,S$111/CHI_fec!S$111)</f>
        <v>0.35508135830766119</v>
      </c>
      <c r="T241" s="308">
        <f>IF(T$111=0,0,T$111/CHI_fec!T$111)</f>
        <v>0.37154266830081756</v>
      </c>
      <c r="U241" s="308">
        <f>IF(U$111=0,0,U$111/CHI_fec!U$111)</f>
        <v>0.37154266830081767</v>
      </c>
      <c r="V241" s="308">
        <f>IF(V$111=0,0,V$111/CHI_fec!V$111)</f>
        <v>0.37154266830081789</v>
      </c>
      <c r="W241" s="308">
        <f>IF(W$111=0,0,W$111/CHI_fec!W$111)</f>
        <v>0.37154266830081778</v>
      </c>
      <c r="DA241" s="76"/>
    </row>
    <row r="242" spans="1:105" ht="12" customHeight="1" x14ac:dyDescent="0.25">
      <c r="A242" s="202" t="s">
        <v>93</v>
      </c>
      <c r="B242" s="309">
        <f>IF(B$112=0,0,B$112/CHI_fec!B$112)</f>
        <v>8.7328750825269044E-2</v>
      </c>
      <c r="C242" s="309">
        <f>IF(C$112=0,0,C$112/CHI_fec!C$112)</f>
        <v>8.7328750825269072E-2</v>
      </c>
      <c r="D242" s="309">
        <f>IF(D$112=0,0,D$112/CHI_fec!D$112)</f>
        <v>8.7328750825269072E-2</v>
      </c>
      <c r="E242" s="309">
        <f>IF(E$112=0,0,E$112/CHI_fec!E$112)</f>
        <v>8.7798882793190119E-2</v>
      </c>
      <c r="F242" s="309">
        <f>IF(F$112=0,0,F$112/CHI_fec!F$112)</f>
        <v>8.7798882793190092E-2</v>
      </c>
      <c r="G242" s="309">
        <f>IF(G$112=0,0,G$112/CHI_fec!G$112)</f>
        <v>8.8539925118769985E-2</v>
      </c>
      <c r="H242" s="309">
        <f>IF(H$112=0,0,H$112/CHI_fec!H$112)</f>
        <v>8.8539925118769972E-2</v>
      </c>
      <c r="I242" s="309">
        <f>IF(I$112=0,0,I$112/CHI_fec!I$112)</f>
        <v>9.2627174486039007E-2</v>
      </c>
      <c r="J242" s="309">
        <f>IF(J$112=0,0,J$112/CHI_fec!J$112)</f>
        <v>9.3006608005555588E-2</v>
      </c>
      <c r="K242" s="309">
        <f>IF(K$112=0,0,K$112/CHI_fec!K$112)</f>
        <v>9.5692052688532273E-2</v>
      </c>
      <c r="L242" s="309">
        <f>IF(L$112=0,0,L$112/CHI_fec!L$112)</f>
        <v>9.5692052688532231E-2</v>
      </c>
      <c r="M242" s="309">
        <f>IF(M$112=0,0,M$112/CHI_fec!M$112)</f>
        <v>9.56920526885323E-2</v>
      </c>
      <c r="N242" s="309">
        <f>IF(N$112=0,0,N$112/CHI_fec!N$112)</f>
        <v>9.5692052688532231E-2</v>
      </c>
      <c r="O242" s="309">
        <f>IF(O$112=0,0,O$112/CHI_fec!O$112)</f>
        <v>9.5692052688532259E-2</v>
      </c>
      <c r="P242" s="309">
        <f>IF(P$112=0,0,P$112/CHI_fec!P$112)</f>
        <v>9.5692052688532231E-2</v>
      </c>
      <c r="Q242" s="309">
        <f>IF(Q$112=0,0,Q$112/CHI_fec!Q$112)</f>
        <v>9.5692052688532273E-2</v>
      </c>
      <c r="R242" s="309">
        <f>IF(R$112=0,0,R$112/CHI_fec!R$112)</f>
        <v>9.5692052688532231E-2</v>
      </c>
      <c r="S242" s="309">
        <f>IF(S$112=0,0,S$112/CHI_fec!S$112)</f>
        <v>9.5692052688532273E-2</v>
      </c>
      <c r="T242" s="309">
        <f>IF(T$112=0,0,T$112/CHI_fec!T$112)</f>
        <v>0.10012826570375484</v>
      </c>
      <c r="U242" s="309">
        <f>IF(U$112=0,0,U$112/CHI_fec!U$112)</f>
        <v>0.10012826570375487</v>
      </c>
      <c r="V242" s="309">
        <f>IF(V$112=0,0,V$112/CHI_fec!V$112)</f>
        <v>0.1001282657037549</v>
      </c>
      <c r="W242" s="309">
        <f>IF(W$112=0,0,W$112/CHI_fec!W$112)</f>
        <v>0.10012826570375487</v>
      </c>
      <c r="DA242" s="77"/>
    </row>
    <row r="243" spans="1:105" ht="12" customHeight="1" x14ac:dyDescent="0.25">
      <c r="A243" s="202" t="s">
        <v>94</v>
      </c>
      <c r="B243" s="309">
        <f>IF(B$113=0,0,B$113/CHI_fec!B$113)</f>
        <v>0.45814694780819265</v>
      </c>
      <c r="C243" s="309">
        <f>IF(C$113=0,0,C$113/CHI_fec!C$113)</f>
        <v>0.4581469478081926</v>
      </c>
      <c r="D243" s="309">
        <f>IF(D$113=0,0,D$113/CHI_fec!D$113)</f>
        <v>0.45814694780819265</v>
      </c>
      <c r="E243" s="309">
        <f>IF(E$113=0,0,E$113/CHI_fec!E$113)</f>
        <v>0.46061336950934606</v>
      </c>
      <c r="F243" s="309">
        <f>IF(F$113=0,0,F$113/CHI_fec!F$113)</f>
        <v>0.46061336950934612</v>
      </c>
      <c r="G243" s="309">
        <f>IF(G$113=0,0,G$113/CHI_fec!G$113)</f>
        <v>0.46450104998631064</v>
      </c>
      <c r="H243" s="309">
        <f>IF(H$113=0,0,H$113/CHI_fec!H$113)</f>
        <v>0.46450104998631081</v>
      </c>
      <c r="I243" s="309">
        <f>IF(I$113=0,0,I$113/CHI_fec!I$113)</f>
        <v>0.48594371125020491</v>
      </c>
      <c r="J243" s="309">
        <f>IF(J$113=0,0,J$113/CHI_fec!J$113)</f>
        <v>0.48793430778593727</v>
      </c>
      <c r="K243" s="309">
        <f>IF(K$113=0,0,K$113/CHI_fec!K$113)</f>
        <v>0.50202277548284979</v>
      </c>
      <c r="L243" s="309">
        <f>IF(L$113=0,0,L$113/CHI_fec!L$113)</f>
        <v>0.50202277548284968</v>
      </c>
      <c r="M243" s="309">
        <f>IF(M$113=0,0,M$113/CHI_fec!M$113)</f>
        <v>0.50202277548285001</v>
      </c>
      <c r="N243" s="309">
        <f>IF(N$113=0,0,N$113/CHI_fec!N$113)</f>
        <v>0.50202277548284979</v>
      </c>
      <c r="O243" s="309">
        <f>IF(O$113=0,0,O$113/CHI_fec!O$113)</f>
        <v>0.50202277548284979</v>
      </c>
      <c r="P243" s="309">
        <f>IF(P$113=0,0,P$113/CHI_fec!P$113)</f>
        <v>0.5020227754828499</v>
      </c>
      <c r="Q243" s="309">
        <f>IF(Q$113=0,0,Q$113/CHI_fec!Q$113)</f>
        <v>0.50202277548284979</v>
      </c>
      <c r="R243" s="309">
        <f>IF(R$113=0,0,R$113/CHI_fec!R$113)</f>
        <v>0.50202277548284968</v>
      </c>
      <c r="S243" s="309">
        <f>IF(S$113=0,0,S$113/CHI_fec!S$113)</f>
        <v>0.50202277548284968</v>
      </c>
      <c r="T243" s="309">
        <f>IF(T$113=0,0,T$113/CHI_fec!T$113)</f>
        <v>0.52529618124606536</v>
      </c>
      <c r="U243" s="309">
        <f>IF(U$113=0,0,U$113/CHI_fec!U$113)</f>
        <v>0.52529618124606514</v>
      </c>
      <c r="V243" s="309">
        <f>IF(V$113=0,0,V$113/CHI_fec!V$113)</f>
        <v>0.52529618124606536</v>
      </c>
      <c r="W243" s="309">
        <f>IF(W$113=0,0,W$113/CHI_fec!W$113)</f>
        <v>0.52529618124606514</v>
      </c>
      <c r="DA243" s="77"/>
    </row>
    <row r="244" spans="1:105" ht="12" customHeight="1" x14ac:dyDescent="0.25">
      <c r="A244" s="202" t="s">
        <v>95</v>
      </c>
      <c r="B244" s="309">
        <f>IF(B$114=0,0,B$114/CHI_fec!B$114)</f>
        <v>0.34505319335432805</v>
      </c>
      <c r="C244" s="309">
        <f>IF(C$114=0,0,C$114/CHI_fec!C$114)</f>
        <v>0.34505319335432799</v>
      </c>
      <c r="D244" s="309">
        <f>IF(D$114=0,0,D$114/CHI_fec!D$114)</f>
        <v>0.34505319335432799</v>
      </c>
      <c r="E244" s="309">
        <f>IF(E$114=0,0,E$114/CHI_fec!E$114)</f>
        <v>0.34691077788744107</v>
      </c>
      <c r="F244" s="309">
        <f>IF(F$114=0,0,F$114/CHI_fec!F$114)</f>
        <v>0.34691077788744101</v>
      </c>
      <c r="G244" s="309">
        <f>IF(G$114=0,0,G$114/CHI_fec!G$114)</f>
        <v>0.34983878290796011</v>
      </c>
      <c r="H244" s="309">
        <f>IF(H$114=0,0,H$114/CHI_fec!H$114)</f>
        <v>0.34983878290796006</v>
      </c>
      <c r="I244" s="309">
        <f>IF(I$114=0,0,I$114/CHI_fec!I$114)</f>
        <v>0.36598831479618615</v>
      </c>
      <c r="J244" s="309">
        <f>IF(J$114=0,0,J$114/CHI_fec!J$114)</f>
        <v>0.36748753179331023</v>
      </c>
      <c r="K244" s="309">
        <f>IF(K$114=0,0,K$114/CHI_fec!K$114)</f>
        <v>0.37809825569215016</v>
      </c>
      <c r="L244" s="309">
        <f>IF(L$114=0,0,L$114/CHI_fec!L$114)</f>
        <v>0.37809825569215</v>
      </c>
      <c r="M244" s="309">
        <f>IF(M$114=0,0,M$114/CHI_fec!M$114)</f>
        <v>0.37809825569214994</v>
      </c>
      <c r="N244" s="309">
        <f>IF(N$114=0,0,N$114/CHI_fec!N$114)</f>
        <v>0.37809825569215005</v>
      </c>
      <c r="O244" s="309">
        <f>IF(O$114=0,0,O$114/CHI_fec!O$114)</f>
        <v>0.37809825569215022</v>
      </c>
      <c r="P244" s="309">
        <f>IF(P$114=0,0,P$114/CHI_fec!P$114)</f>
        <v>0.37809825569215028</v>
      </c>
      <c r="Q244" s="309">
        <f>IF(Q$114=0,0,Q$114/CHI_fec!Q$114)</f>
        <v>0.37809825569215016</v>
      </c>
      <c r="R244" s="309">
        <f>IF(R$114=0,0,R$114/CHI_fec!R$114)</f>
        <v>0.37809825569215011</v>
      </c>
      <c r="S244" s="309">
        <f>IF(S$114=0,0,S$114/CHI_fec!S$114)</f>
        <v>0.37809825569215005</v>
      </c>
      <c r="T244" s="309">
        <f>IF(T$114=0,0,T$114/CHI_fec!T$114)</f>
        <v>0.39562661207921607</v>
      </c>
      <c r="U244" s="309">
        <f>IF(U$114=0,0,U$114/CHI_fec!U$114)</f>
        <v>0.39562661207921612</v>
      </c>
      <c r="V244" s="309">
        <f>IF(V$114=0,0,V$114/CHI_fec!V$114)</f>
        <v>0.39562661207921596</v>
      </c>
      <c r="W244" s="309">
        <f>IF(W$114=0,0,W$114/CHI_fec!W$114)</f>
        <v>0.39562661207921612</v>
      </c>
      <c r="DA244" s="77"/>
    </row>
    <row r="245" spans="1:105" ht="12" customHeight="1" x14ac:dyDescent="0.25">
      <c r="A245" s="56" t="s">
        <v>96</v>
      </c>
      <c r="B245" s="310">
        <f>IF(B$115=0,0,B$115/CHI_fec!B$115)</f>
        <v>0.48871197014645218</v>
      </c>
      <c r="C245" s="310">
        <f>IF(C$115=0,0,C$115/CHI_fec!C$115)</f>
        <v>0.47424868798323572</v>
      </c>
      <c r="D245" s="310">
        <f>IF(D$115=0,0,D$115/CHI_fec!D$115)</f>
        <v>0.47666373461422828</v>
      </c>
      <c r="E245" s="310">
        <f>IF(E$115=0,0,E$115/CHI_fec!E$115)</f>
        <v>0.49225623256496959</v>
      </c>
      <c r="F245" s="310">
        <f>IF(F$115=0,0,F$115/CHI_fec!F$115)</f>
        <v>0.50212132390235331</v>
      </c>
      <c r="G245" s="310">
        <f>IF(G$115=0,0,G$115/CHI_fec!G$115)</f>
        <v>0.505473534264965</v>
      </c>
      <c r="H245" s="310">
        <f>IF(H$115=0,0,H$115/CHI_fec!H$115)</f>
        <v>0.50692052983724356</v>
      </c>
      <c r="I245" s="310">
        <f>IF(I$115=0,0,I$115/CHI_fec!I$115)</f>
        <v>0.5327751975461732</v>
      </c>
      <c r="J245" s="310">
        <f>IF(J$115=0,0,J$115/CHI_fec!J$115)</f>
        <v>0.53128984621063202</v>
      </c>
      <c r="K245" s="310">
        <f>IF(K$115=0,0,K$115/CHI_fec!K$115)</f>
        <v>0.53283281637790536</v>
      </c>
      <c r="L245" s="310">
        <f>IF(L$115=0,0,L$115/CHI_fec!L$115)</f>
        <v>0.52453152822602933</v>
      </c>
      <c r="M245" s="310">
        <f>IF(M$115=0,0,M$115/CHI_fec!M$115)</f>
        <v>0.53251947732864569</v>
      </c>
      <c r="N245" s="310">
        <f>IF(N$115=0,0,N$115/CHI_fec!N$115)</f>
        <v>0.5390004127751038</v>
      </c>
      <c r="O245" s="310">
        <f>IF(O$115=0,0,O$115/CHI_fec!O$115)</f>
        <v>0.5348859941742854</v>
      </c>
      <c r="P245" s="310">
        <f>IF(P$115=0,0,P$115/CHI_fec!P$115)</f>
        <v>0.54179786808243358</v>
      </c>
      <c r="Q245" s="310">
        <f>IF(Q$115=0,0,Q$115/CHI_fec!Q$115)</f>
        <v>0.54992537323800661</v>
      </c>
      <c r="R245" s="310">
        <f>IF(R$115=0,0,R$115/CHI_fec!R$115)</f>
        <v>0.55540377644477135</v>
      </c>
      <c r="S245" s="310">
        <f>IF(S$115=0,0,S$115/CHI_fec!S$115)</f>
        <v>0.5512916587040545</v>
      </c>
      <c r="T245" s="310">
        <f>IF(T$115=0,0,T$115/CHI_fec!T$115)</f>
        <v>0.57011802524490807</v>
      </c>
      <c r="U245" s="310">
        <f>IF(U$115=0,0,U$115/CHI_fec!U$115)</f>
        <v>0.56825733695699365</v>
      </c>
      <c r="V245" s="310">
        <f>IF(V$115=0,0,V$115/CHI_fec!V$115)</f>
        <v>0.56722033701856589</v>
      </c>
      <c r="W245" s="310">
        <f>IF(W$115=0,0,W$115/CHI_fec!W$115)</f>
        <v>0.56152432393187024</v>
      </c>
      <c r="DA245" s="78"/>
    </row>
    <row r="246" spans="1:105" ht="12" customHeight="1" x14ac:dyDescent="0.25">
      <c r="A246" s="203" t="s">
        <v>1053</v>
      </c>
      <c r="B246" s="311">
        <f>IF(B$121=0,0,B$121/CHI_fec!B$121)</f>
        <v>0.47580591477931594</v>
      </c>
      <c r="C246" s="311">
        <f>IF(C$121=0,0,C$121/CHI_fec!C$121)</f>
        <v>0.47458871320582208</v>
      </c>
      <c r="D246" s="311">
        <f>IF(D$121=0,0,D$121/CHI_fec!D$121)</f>
        <v>0.47592526795884349</v>
      </c>
      <c r="E246" s="311">
        <f>IF(E$121=0,0,E$121/CHI_fec!E$121)</f>
        <v>0.50049580106579317</v>
      </c>
      <c r="F246" s="311">
        <f>IF(F$121=0,0,F$121/CHI_fec!F$121)</f>
        <v>0.48109715311023521</v>
      </c>
      <c r="G246" s="311">
        <f>IF(G$121=0,0,G$121/CHI_fec!G$121)</f>
        <v>0.48976169258450752</v>
      </c>
      <c r="H246" s="311">
        <f>IF(H$121=0,0,H$121/CHI_fec!H$121)</f>
        <v>0.48860731040182565</v>
      </c>
      <c r="I246" s="311">
        <f>IF(I$121=0,0,I$121/CHI_fec!I$121)</f>
        <v>0.51026377273246892</v>
      </c>
      <c r="J246" s="311">
        <f>IF(J$121=0,0,J$121/CHI_fec!J$121)</f>
        <v>0.48254196619028211</v>
      </c>
      <c r="K246" s="311">
        <f>IF(K$121=0,0,K$121/CHI_fec!K$121)</f>
        <v>0.49967302677153286</v>
      </c>
      <c r="L246" s="311">
        <f>IF(L$121=0,0,L$121/CHI_fec!L$121)</f>
        <v>0.49406261686203973</v>
      </c>
      <c r="M246" s="311">
        <f>IF(M$121=0,0,M$121/CHI_fec!M$121)</f>
        <v>0.49201759466696171</v>
      </c>
      <c r="N246" s="311">
        <f>IF(N$121=0,0,N$121/CHI_fec!N$121)</f>
        <v>0.49003586119039916</v>
      </c>
      <c r="O246" s="311">
        <f>IF(O$121=0,0,O$121/CHI_fec!O$121)</f>
        <v>0.48888302881506268</v>
      </c>
      <c r="P246" s="311">
        <f>IF(P$121=0,0,P$121/CHI_fec!P$121)</f>
        <v>0.48775802883718877</v>
      </c>
      <c r="Q246" s="311">
        <f>IF(Q$121=0,0,Q$121/CHI_fec!Q$121)</f>
        <v>0.48922924335169254</v>
      </c>
      <c r="R246" s="311">
        <f>IF(R$121=0,0,R$121/CHI_fec!R$121)</f>
        <v>0.4877560831952138</v>
      </c>
      <c r="S246" s="311">
        <f>IF(S$121=0,0,S$121/CHI_fec!S$121)</f>
        <v>0.49032096974295641</v>
      </c>
      <c r="T246" s="311">
        <f>IF(T$121=0,0,T$121/CHI_fec!T$121)</f>
        <v>0.52296530001804109</v>
      </c>
      <c r="U246" s="311">
        <f>IF(U$121=0,0,U$121/CHI_fec!U$121)</f>
        <v>0.5303466494138942</v>
      </c>
      <c r="V246" s="311">
        <f>IF(V$121=0,0,V$121/CHI_fec!V$121)</f>
        <v>0.53423830902783065</v>
      </c>
      <c r="W246" s="311">
        <f>IF(W$121=0,0,W$121/CHI_fec!W$121)</f>
        <v>0.53393946828754835</v>
      </c>
      <c r="DA246" s="79"/>
    </row>
    <row r="247" spans="1:105" ht="12" customHeight="1" x14ac:dyDescent="0.25">
      <c r="A247" s="203" t="s">
        <v>1012</v>
      </c>
      <c r="B247" s="311">
        <f>IF(B$134=0,0,B$134/CHI_fec!B$134)</f>
        <v>0.26325734440046261</v>
      </c>
      <c r="C247" s="311">
        <f>IF(C$134=0,0,C$134/CHI_fec!C$134)</f>
        <v>0.2640875650068471</v>
      </c>
      <c r="D247" s="311">
        <f>IF(D$134=0,0,D$134/CHI_fec!D$134)</f>
        <v>0.26359473366797515</v>
      </c>
      <c r="E247" s="311">
        <f>IF(E$134=0,0,E$134/CHI_fec!E$134)</f>
        <v>0.26820945458441087</v>
      </c>
      <c r="F247" s="311">
        <f>IF(F$134=0,0,F$134/CHI_fec!F$134)</f>
        <v>0.26991696891266354</v>
      </c>
      <c r="G247" s="311">
        <f>IF(G$134=0,0,G$134/CHI_fec!G$134)</f>
        <v>0.27280161377039053</v>
      </c>
      <c r="H247" s="311">
        <f>IF(H$134=0,0,H$134/CHI_fec!H$134)</f>
        <v>0.27413868244600786</v>
      </c>
      <c r="I247" s="311">
        <f>IF(I$134=0,0,I$134/CHI_fec!I$134)</f>
        <v>0.2863919197179331</v>
      </c>
      <c r="J247" s="311">
        <f>IF(J$134=0,0,J$134/CHI_fec!J$134)</f>
        <v>0.28270743490692934</v>
      </c>
      <c r="K247" s="311">
        <f>IF(K$134=0,0,K$134/CHI_fec!K$134)</f>
        <v>0.29230263777217508</v>
      </c>
      <c r="L247" s="311">
        <f>IF(L$134=0,0,L$134/CHI_fec!L$134)</f>
        <v>0.29209826529425831</v>
      </c>
      <c r="M247" s="311">
        <f>IF(M$134=0,0,M$134/CHI_fec!M$134)</f>
        <v>0.29363444874262168</v>
      </c>
      <c r="N247" s="311">
        <f>IF(N$134=0,0,N$134/CHI_fec!N$134)</f>
        <v>0.29361074655689678</v>
      </c>
      <c r="O247" s="311">
        <f>IF(O$134=0,0,O$134/CHI_fec!O$134)</f>
        <v>0.29432651992408354</v>
      </c>
      <c r="P247" s="311">
        <f>IF(P$134=0,0,P$134/CHI_fec!P$134)</f>
        <v>0.29407959494376318</v>
      </c>
      <c r="Q247" s="311">
        <f>IF(Q$134=0,0,Q$134/CHI_fec!Q$134)</f>
        <v>0.29550134822022289</v>
      </c>
      <c r="R247" s="311">
        <f>IF(R$134=0,0,R$134/CHI_fec!R$134)</f>
        <v>0.29318739260250265</v>
      </c>
      <c r="S247" s="311">
        <f>IF(S$134=0,0,S$134/CHI_fec!S$134)</f>
        <v>0.29310680083208346</v>
      </c>
      <c r="T247" s="311">
        <f>IF(T$134=0,0,T$134/CHI_fec!T$134)</f>
        <v>0.30759408116065251</v>
      </c>
      <c r="U247" s="311">
        <f>IF(U$134=0,0,U$134/CHI_fec!U$134)</f>
        <v>0.30741867742306411</v>
      </c>
      <c r="V247" s="311">
        <f>IF(V$134=0,0,V$134/CHI_fec!V$134)</f>
        <v>0.30964324056547349</v>
      </c>
      <c r="W247" s="311">
        <f>IF(W$134=0,0,W$134/CHI_fec!W$134)</f>
        <v>0.30927580196003224</v>
      </c>
      <c r="DA247" s="79"/>
    </row>
    <row r="248" spans="1:105" ht="12" customHeight="1" x14ac:dyDescent="0.25">
      <c r="A248" s="203" t="s">
        <v>1023</v>
      </c>
      <c r="B248" s="311">
        <f>IF(B$142=0,0,B$142/CHI_fec!B$142)</f>
        <v>0.44519476691605775</v>
      </c>
      <c r="C248" s="311">
        <f>IF(C$142=0,0,C$142/CHI_fec!C$142)</f>
        <v>0.45264387583857896</v>
      </c>
      <c r="D248" s="311">
        <f>IF(D$142=0,0,D$142/CHI_fec!D$142)</f>
        <v>0.4559281885420276</v>
      </c>
      <c r="E248" s="311">
        <f>IF(E$142=0,0,E$142/CHI_fec!E$142)</f>
        <v>0.47874808976072264</v>
      </c>
      <c r="F248" s="311">
        <f>IF(F$142=0,0,F$142/CHI_fec!F$142)</f>
        <v>0.48801322507782413</v>
      </c>
      <c r="G248" s="311">
        <f>IF(G$142=0,0,G$142/CHI_fec!G$142)</f>
        <v>0.49144241562318602</v>
      </c>
      <c r="H248" s="311">
        <f>IF(H$142=0,0,H$142/CHI_fec!H$142)</f>
        <v>0.49307701844884694</v>
      </c>
      <c r="I248" s="311">
        <f>IF(I$142=0,0,I$142/CHI_fec!I$142)</f>
        <v>0.51681971878460831</v>
      </c>
      <c r="J248" s="311">
        <f>IF(J$142=0,0,J$142/CHI_fec!J$142)</f>
        <v>0.51275297671023778</v>
      </c>
      <c r="K248" s="311">
        <f>IF(K$142=0,0,K$142/CHI_fec!K$142)</f>
        <v>0.51099775121153201</v>
      </c>
      <c r="L248" s="311">
        <f>IF(L$142=0,0,L$142/CHI_fec!L$142)</f>
        <v>0.49306159413443451</v>
      </c>
      <c r="M248" s="311">
        <f>IF(M$142=0,0,M$142/CHI_fec!M$142)</f>
        <v>0.5010303772811191</v>
      </c>
      <c r="N248" s="311">
        <f>IF(N$142=0,0,N$142/CHI_fec!N$142)</f>
        <v>0.509759239347082</v>
      </c>
      <c r="O248" s="311">
        <f>IF(O$142=0,0,O$142/CHI_fec!O$142)</f>
        <v>0.50557710986556936</v>
      </c>
      <c r="P248" s="311">
        <f>IF(P$142=0,0,P$142/CHI_fec!P$142)</f>
        <v>0.5083414513732385</v>
      </c>
      <c r="Q248" s="311">
        <f>IF(Q$142=0,0,Q$142/CHI_fec!Q$142)</f>
        <v>0.51869396770712894</v>
      </c>
      <c r="R248" s="311">
        <f>IF(R$142=0,0,R$142/CHI_fec!R$142)</f>
        <v>0.52450930815293217</v>
      </c>
      <c r="S248" s="311">
        <f>IF(S$142=0,0,S$142/CHI_fec!S$142)</f>
        <v>0.51851600122453367</v>
      </c>
      <c r="T248" s="311">
        <f>IF(T$142=0,0,T$142/CHI_fec!T$142)</f>
        <v>0.53315208020024574</v>
      </c>
      <c r="U248" s="311">
        <f>IF(U$142=0,0,U$142/CHI_fec!U$142)</f>
        <v>0.53150909846945482</v>
      </c>
      <c r="V248" s="311">
        <f>IF(V$142=0,0,V$142/CHI_fec!V$142)</f>
        <v>0.53001022019589994</v>
      </c>
      <c r="W248" s="311">
        <f>IF(W$142=0,0,W$142/CHI_fec!W$142)</f>
        <v>0.51275168486818312</v>
      </c>
      <c r="DA248" s="79"/>
    </row>
    <row r="249" spans="1:105" ht="12" customHeight="1" x14ac:dyDescent="0.25">
      <c r="A249" s="41" t="s">
        <v>1040</v>
      </c>
      <c r="B249" s="312">
        <f>IF(B$156=0,0,B$156/CHI_fec!B$156)</f>
        <v>0.4766870082204222</v>
      </c>
      <c r="C249" s="312">
        <f>IF(C$156=0,0,C$156/CHI_fec!C$156)</f>
        <v>0.47668700822042209</v>
      </c>
      <c r="D249" s="312">
        <f>IF(D$156=0,0,D$156/CHI_fec!D$156)</f>
        <v>0.47668700822042231</v>
      </c>
      <c r="E249" s="312">
        <f>IF(E$156=0,0,E$156/CHI_fec!E$156)</f>
        <v>0.47925323983531654</v>
      </c>
      <c r="F249" s="312">
        <f>IF(F$156=0,0,F$156/CHI_fec!F$156)</f>
        <v>0.4792532398353167</v>
      </c>
      <c r="G249" s="312">
        <f>IF(G$156=0,0,G$156/CHI_fec!G$156)</f>
        <v>0.48329824501181523</v>
      </c>
      <c r="H249" s="312">
        <f>IF(H$156=0,0,H$156/CHI_fec!H$156)</f>
        <v>0.48329824501181523</v>
      </c>
      <c r="I249" s="312">
        <f>IF(I$156=0,0,I$156/CHI_fec!I$156)</f>
        <v>0.5056086371143268</v>
      </c>
      <c r="J249" s="312">
        <f>IF(J$156=0,0,J$156/CHI_fec!J$156)</f>
        <v>0.50767978811016279</v>
      </c>
      <c r="K249" s="312">
        <f>IF(K$156=0,0,K$156/CHI_fec!K$156)</f>
        <v>0.52233838083675455</v>
      </c>
      <c r="L249" s="312">
        <f>IF(L$156=0,0,L$156/CHI_fec!L$156)</f>
        <v>0.52233838083675432</v>
      </c>
      <c r="M249" s="312">
        <f>IF(M$156=0,0,M$156/CHI_fec!M$156)</f>
        <v>0.52233838083675432</v>
      </c>
      <c r="N249" s="312">
        <f>IF(N$156=0,0,N$156/CHI_fec!N$156)</f>
        <v>0.52233838083675443</v>
      </c>
      <c r="O249" s="312">
        <f>IF(O$156=0,0,O$156/CHI_fec!O$156)</f>
        <v>0.52233838083675466</v>
      </c>
      <c r="P249" s="312">
        <f>IF(P$156=0,0,P$156/CHI_fec!P$156)</f>
        <v>0.52233838083675443</v>
      </c>
      <c r="Q249" s="312">
        <f>IF(Q$156=0,0,Q$156/CHI_fec!Q$156)</f>
        <v>0.52233838083675443</v>
      </c>
      <c r="R249" s="312">
        <f>IF(R$156=0,0,R$156/CHI_fec!R$156)</f>
        <v>0.52233838083675432</v>
      </c>
      <c r="S249" s="312">
        <f>IF(S$156=0,0,S$156/CHI_fec!S$156)</f>
        <v>0.52233838083675455</v>
      </c>
      <c r="T249" s="312">
        <f>IF(T$156=0,0,T$156/CHI_fec!T$156)</f>
        <v>0.54655360308682532</v>
      </c>
      <c r="U249" s="312">
        <f>IF(U$156=0,0,U$156/CHI_fec!U$156)</f>
        <v>0.54655360308682566</v>
      </c>
      <c r="V249" s="312">
        <f>IF(V$156=0,0,V$156/CHI_fec!V$156)</f>
        <v>0.54655360308682555</v>
      </c>
      <c r="W249" s="312">
        <f>IF(W$156=0,0,W$156/CHI_fec!W$156)</f>
        <v>0.54655360308682566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PL: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6">
        <f t="shared" ref="B5:W5" si="0">SUM(B6:B10)+B16+B25+B36+B44+B58+B59</f>
        <v>9655.2051081883801</v>
      </c>
      <c r="C5" s="226">
        <f t="shared" si="0"/>
        <v>9261.4412457394264</v>
      </c>
      <c r="D5" s="226">
        <f t="shared" si="0"/>
        <v>8221.3917785612066</v>
      </c>
      <c r="E5" s="226">
        <f t="shared" si="0"/>
        <v>8262.4527181858248</v>
      </c>
      <c r="F5" s="226">
        <f t="shared" si="0"/>
        <v>8254.4472703370429</v>
      </c>
      <c r="G5" s="226">
        <f t="shared" si="0"/>
        <v>7986.5115689425093</v>
      </c>
      <c r="H5" s="226">
        <f t="shared" si="0"/>
        <v>8365.4861950095674</v>
      </c>
      <c r="I5" s="226">
        <f t="shared" si="0"/>
        <v>8502.0242813569694</v>
      </c>
      <c r="J5" s="226">
        <f t="shared" si="0"/>
        <v>8951.6889038610207</v>
      </c>
      <c r="K5" s="226">
        <f t="shared" si="0"/>
        <v>7278.7495357885709</v>
      </c>
      <c r="L5" s="226">
        <f t="shared" si="0"/>
        <v>7627.7903417184898</v>
      </c>
      <c r="M5" s="226">
        <f t="shared" si="0"/>
        <v>8965.70806261699</v>
      </c>
      <c r="N5" s="226">
        <f t="shared" si="0"/>
        <v>9859.4364668113467</v>
      </c>
      <c r="O5" s="226">
        <f t="shared" si="0"/>
        <v>10082.969566753305</v>
      </c>
      <c r="P5" s="226">
        <f t="shared" si="0"/>
        <v>9892.018905581579</v>
      </c>
      <c r="Q5" s="226">
        <f t="shared" si="0"/>
        <v>9041.75133288303</v>
      </c>
      <c r="R5" s="226">
        <f t="shared" si="0"/>
        <v>8757.2288263729315</v>
      </c>
      <c r="S5" s="226">
        <f t="shared" si="0"/>
        <v>9689.343595651213</v>
      </c>
      <c r="T5" s="226">
        <f t="shared" si="0"/>
        <v>8083.8700790344865</v>
      </c>
      <c r="U5" s="226">
        <f t="shared" si="0"/>
        <v>7981.5920275867184</v>
      </c>
      <c r="V5" s="226">
        <f t="shared" si="0"/>
        <v>8247.1109049870029</v>
      </c>
      <c r="W5" s="226">
        <f t="shared" si="0"/>
        <v>8071.3592690564765</v>
      </c>
      <c r="DA5" s="89"/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1270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1271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1272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1273</v>
      </c>
    </row>
    <row r="10" spans="1:105" ht="12" customHeight="1" x14ac:dyDescent="0.25">
      <c r="A10" s="56" t="s">
        <v>96</v>
      </c>
      <c r="B10" s="263">
        <v>71.190026654633741</v>
      </c>
      <c r="C10" s="263">
        <v>87.082976738799616</v>
      </c>
      <c r="D10" s="263">
        <v>79.097984845087609</v>
      </c>
      <c r="E10" s="263">
        <v>63.06604011735206</v>
      </c>
      <c r="F10" s="263">
        <v>51.099895455481388</v>
      </c>
      <c r="G10" s="263">
        <v>49.422579729415432</v>
      </c>
      <c r="H10" s="263">
        <v>49.782192381276062</v>
      </c>
      <c r="I10" s="263">
        <v>49.042037435957823</v>
      </c>
      <c r="J10" s="263">
        <v>50.666172963169522</v>
      </c>
      <c r="K10" s="263">
        <v>49.117969632549737</v>
      </c>
      <c r="L10" s="263">
        <v>54.617895609931281</v>
      </c>
      <c r="M10" s="263">
        <v>69.617074812037885</v>
      </c>
      <c r="N10" s="263">
        <v>78.565357333273298</v>
      </c>
      <c r="O10" s="263">
        <v>84.175705533562763</v>
      </c>
      <c r="P10" s="263">
        <v>73.874514732173282</v>
      </c>
      <c r="Q10" s="263">
        <v>54.412768531287497</v>
      </c>
      <c r="R10" s="263">
        <v>47.730104142009807</v>
      </c>
      <c r="S10" s="263">
        <v>58.054396606951009</v>
      </c>
      <c r="T10" s="263">
        <v>50.787465970714273</v>
      </c>
      <c r="U10" s="263">
        <v>52.730670168393729</v>
      </c>
      <c r="V10" s="263">
        <v>54.50877464227402</v>
      </c>
      <c r="W10" s="263">
        <v>58.403097556387721</v>
      </c>
      <c r="DA10" s="68" t="s">
        <v>1274</v>
      </c>
    </row>
    <row r="11" spans="1:105" ht="12" customHeight="1" x14ac:dyDescent="0.25">
      <c r="A11" s="37" t="s">
        <v>160</v>
      </c>
      <c r="B11" s="229">
        <v>10.81403482335592</v>
      </c>
      <c r="C11" s="229">
        <v>41.745210779708827</v>
      </c>
      <c r="D11" s="229">
        <v>39.114996143734629</v>
      </c>
      <c r="E11" s="229">
        <v>32.62958157278333</v>
      </c>
      <c r="F11" s="229">
        <v>22.712562041536032</v>
      </c>
      <c r="G11" s="229">
        <v>20.590362436413169</v>
      </c>
      <c r="H11" s="229">
        <v>20.216478483382371</v>
      </c>
      <c r="I11" s="229">
        <v>19.251397146314861</v>
      </c>
      <c r="J11" s="229">
        <v>21.127267744019921</v>
      </c>
      <c r="K11" s="229">
        <v>20.78562402355896</v>
      </c>
      <c r="L11" s="229">
        <v>19.457220373342981</v>
      </c>
      <c r="M11" s="229">
        <v>19.723146374193441</v>
      </c>
      <c r="N11" s="229">
        <v>21.088384563945919</v>
      </c>
      <c r="O11" s="229">
        <v>24.439211827028139</v>
      </c>
      <c r="P11" s="229">
        <v>14.923981560508009</v>
      </c>
      <c r="Q11" s="229">
        <v>8.2571211958867394</v>
      </c>
      <c r="R11" s="229">
        <v>7.4586381714762533</v>
      </c>
      <c r="S11" s="229">
        <v>9.6631081682814983</v>
      </c>
      <c r="T11" s="229">
        <v>7.347411303975159</v>
      </c>
      <c r="U11" s="229">
        <v>8.7703687666666532</v>
      </c>
      <c r="V11" s="229">
        <v>7.6414726449795829</v>
      </c>
      <c r="W11" s="229">
        <v>1.5367434292803399</v>
      </c>
      <c r="DA11" s="69" t="s">
        <v>1275</v>
      </c>
    </row>
    <row r="12" spans="1:105" ht="12" customHeight="1" x14ac:dyDescent="0.25">
      <c r="A12" s="37" t="s">
        <v>162</v>
      </c>
      <c r="B12" s="229">
        <v>60.375991831277823</v>
      </c>
      <c r="C12" s="229">
        <v>45.337765959090781</v>
      </c>
      <c r="D12" s="229">
        <v>39.982988701352987</v>
      </c>
      <c r="E12" s="229">
        <v>30.43645854456873</v>
      </c>
      <c r="F12" s="229">
        <v>28.38733341394536</v>
      </c>
      <c r="G12" s="229">
        <v>28.832217293002259</v>
      </c>
      <c r="H12" s="229">
        <v>29.565713897893701</v>
      </c>
      <c r="I12" s="229">
        <v>29.790640289642958</v>
      </c>
      <c r="J12" s="229">
        <v>29.538905219149601</v>
      </c>
      <c r="K12" s="229">
        <v>28.332345608990781</v>
      </c>
      <c r="L12" s="229">
        <v>35.160675236588297</v>
      </c>
      <c r="M12" s="229">
        <v>49.893928437844437</v>
      </c>
      <c r="N12" s="229">
        <v>57.476972769327382</v>
      </c>
      <c r="O12" s="229">
        <v>59.736493706534631</v>
      </c>
      <c r="P12" s="229">
        <v>58.950533171665263</v>
      </c>
      <c r="Q12" s="229">
        <v>46.155647335400758</v>
      </c>
      <c r="R12" s="229">
        <v>40.271465970533562</v>
      </c>
      <c r="S12" s="229">
        <v>48.391288438669513</v>
      </c>
      <c r="T12" s="229">
        <v>43.440054666739108</v>
      </c>
      <c r="U12" s="229">
        <v>43.960301401727072</v>
      </c>
      <c r="V12" s="229">
        <v>46.867301997294433</v>
      </c>
      <c r="W12" s="229">
        <v>56.866354127107378</v>
      </c>
      <c r="DA12" s="69" t="s">
        <v>1276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1277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1278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1279</v>
      </c>
    </row>
    <row r="16" spans="1:105" ht="12" customHeight="1" x14ac:dyDescent="0.25">
      <c r="A16" s="134" t="s">
        <v>999</v>
      </c>
      <c r="B16" s="317">
        <v>0</v>
      </c>
      <c r="C16" s="317">
        <v>0</v>
      </c>
      <c r="D16" s="317">
        <v>0</v>
      </c>
      <c r="E16" s="317">
        <v>0</v>
      </c>
      <c r="F16" s="317">
        <v>0</v>
      </c>
      <c r="G16" s="317">
        <v>0</v>
      </c>
      <c r="H16" s="317">
        <v>0</v>
      </c>
      <c r="I16" s="317">
        <v>0</v>
      </c>
      <c r="J16" s="317">
        <v>0</v>
      </c>
      <c r="K16" s="317">
        <v>0</v>
      </c>
      <c r="L16" s="317">
        <v>0</v>
      </c>
      <c r="M16" s="317">
        <v>0</v>
      </c>
      <c r="N16" s="317">
        <v>0</v>
      </c>
      <c r="O16" s="317">
        <v>0</v>
      </c>
      <c r="P16" s="317">
        <v>0</v>
      </c>
      <c r="Q16" s="317">
        <v>0</v>
      </c>
      <c r="R16" s="317">
        <v>0</v>
      </c>
      <c r="S16" s="317">
        <v>0</v>
      </c>
      <c r="T16" s="317">
        <v>0</v>
      </c>
      <c r="U16" s="317">
        <v>0</v>
      </c>
      <c r="V16" s="317">
        <v>0</v>
      </c>
      <c r="W16" s="317">
        <v>0</v>
      </c>
      <c r="DA16" s="136"/>
    </row>
    <row r="17" spans="1:105" ht="12" customHeight="1" x14ac:dyDescent="0.25">
      <c r="A17" s="135" t="s">
        <v>30</v>
      </c>
      <c r="B17" s="318">
        <v>0</v>
      </c>
      <c r="C17" s="318">
        <v>0</v>
      </c>
      <c r="D17" s="318">
        <v>0</v>
      </c>
      <c r="E17" s="318">
        <v>0</v>
      </c>
      <c r="F17" s="318">
        <v>0</v>
      </c>
      <c r="G17" s="318">
        <v>0</v>
      </c>
      <c r="H17" s="318">
        <v>0</v>
      </c>
      <c r="I17" s="318">
        <v>0</v>
      </c>
      <c r="J17" s="318">
        <v>0</v>
      </c>
      <c r="K17" s="318">
        <v>0</v>
      </c>
      <c r="L17" s="318">
        <v>0</v>
      </c>
      <c r="M17" s="318">
        <v>0</v>
      </c>
      <c r="N17" s="318">
        <v>0</v>
      </c>
      <c r="O17" s="318">
        <v>0</v>
      </c>
      <c r="P17" s="318">
        <v>0</v>
      </c>
      <c r="Q17" s="318">
        <v>0</v>
      </c>
      <c r="R17" s="318">
        <v>0</v>
      </c>
      <c r="S17" s="318">
        <v>0</v>
      </c>
      <c r="T17" s="318">
        <v>0</v>
      </c>
      <c r="U17" s="318">
        <v>0</v>
      </c>
      <c r="V17" s="318">
        <v>0</v>
      </c>
      <c r="W17" s="318">
        <v>0</v>
      </c>
      <c r="DA17" s="137"/>
    </row>
    <row r="18" spans="1:105" ht="12" customHeight="1" x14ac:dyDescent="0.25">
      <c r="A18" s="135" t="s">
        <v>32</v>
      </c>
      <c r="B18" s="318">
        <v>0</v>
      </c>
      <c r="C18" s="318">
        <v>0</v>
      </c>
      <c r="D18" s="318">
        <v>0</v>
      </c>
      <c r="E18" s="318">
        <v>0</v>
      </c>
      <c r="F18" s="318">
        <v>0</v>
      </c>
      <c r="G18" s="318">
        <v>0</v>
      </c>
      <c r="H18" s="318">
        <v>0</v>
      </c>
      <c r="I18" s="318">
        <v>0</v>
      </c>
      <c r="J18" s="318">
        <v>0</v>
      </c>
      <c r="K18" s="318">
        <v>0</v>
      </c>
      <c r="L18" s="318">
        <v>0</v>
      </c>
      <c r="M18" s="318">
        <v>0</v>
      </c>
      <c r="N18" s="318">
        <v>0</v>
      </c>
      <c r="O18" s="318">
        <v>0</v>
      </c>
      <c r="P18" s="318">
        <v>0</v>
      </c>
      <c r="Q18" s="318">
        <v>0</v>
      </c>
      <c r="R18" s="318">
        <v>0</v>
      </c>
      <c r="S18" s="318">
        <v>0</v>
      </c>
      <c r="T18" s="318">
        <v>0</v>
      </c>
      <c r="U18" s="318">
        <v>0</v>
      </c>
      <c r="V18" s="318">
        <v>0</v>
      </c>
      <c r="W18" s="318">
        <v>0</v>
      </c>
      <c r="DA18" s="137"/>
    </row>
    <row r="19" spans="1:105" ht="12" customHeight="1" x14ac:dyDescent="0.25">
      <c r="A19" s="135" t="s">
        <v>33</v>
      </c>
      <c r="B19" s="318">
        <v>0</v>
      </c>
      <c r="C19" s="318">
        <v>0</v>
      </c>
      <c r="D19" s="318">
        <v>0</v>
      </c>
      <c r="E19" s="318">
        <v>0</v>
      </c>
      <c r="F19" s="318">
        <v>0</v>
      </c>
      <c r="G19" s="318">
        <v>0</v>
      </c>
      <c r="H19" s="318">
        <v>0</v>
      </c>
      <c r="I19" s="318">
        <v>0</v>
      </c>
      <c r="J19" s="318">
        <v>0</v>
      </c>
      <c r="K19" s="318">
        <v>0</v>
      </c>
      <c r="L19" s="318">
        <v>0</v>
      </c>
      <c r="M19" s="318">
        <v>0</v>
      </c>
      <c r="N19" s="318">
        <v>0</v>
      </c>
      <c r="O19" s="318">
        <v>0</v>
      </c>
      <c r="P19" s="318">
        <v>0</v>
      </c>
      <c r="Q19" s="318">
        <v>0</v>
      </c>
      <c r="R19" s="318">
        <v>0</v>
      </c>
      <c r="S19" s="318">
        <v>0</v>
      </c>
      <c r="T19" s="318">
        <v>0</v>
      </c>
      <c r="U19" s="318">
        <v>0</v>
      </c>
      <c r="V19" s="318">
        <v>0</v>
      </c>
      <c r="W19" s="318">
        <v>0</v>
      </c>
      <c r="DA19" s="137"/>
    </row>
    <row r="20" spans="1:105" ht="12" customHeight="1" x14ac:dyDescent="0.25">
      <c r="A20" s="135" t="s">
        <v>83</v>
      </c>
      <c r="B20" s="318">
        <v>0</v>
      </c>
      <c r="C20" s="318">
        <v>0</v>
      </c>
      <c r="D20" s="318">
        <v>0</v>
      </c>
      <c r="E20" s="318">
        <v>0</v>
      </c>
      <c r="F20" s="318">
        <v>0</v>
      </c>
      <c r="G20" s="318">
        <v>0</v>
      </c>
      <c r="H20" s="318">
        <v>0</v>
      </c>
      <c r="I20" s="318">
        <v>0</v>
      </c>
      <c r="J20" s="318">
        <v>0</v>
      </c>
      <c r="K20" s="318">
        <v>0</v>
      </c>
      <c r="L20" s="318">
        <v>0</v>
      </c>
      <c r="M20" s="318">
        <v>0</v>
      </c>
      <c r="N20" s="318">
        <v>0</v>
      </c>
      <c r="O20" s="318">
        <v>0</v>
      </c>
      <c r="P20" s="318">
        <v>0</v>
      </c>
      <c r="Q20" s="318">
        <v>0</v>
      </c>
      <c r="R20" s="318">
        <v>0</v>
      </c>
      <c r="S20" s="318">
        <v>0</v>
      </c>
      <c r="T20" s="318">
        <v>0</v>
      </c>
      <c r="U20" s="318">
        <v>0</v>
      </c>
      <c r="V20" s="318">
        <v>0</v>
      </c>
      <c r="W20" s="318">
        <v>0</v>
      </c>
      <c r="DA20" s="137"/>
    </row>
    <row r="21" spans="1:105" ht="12" customHeight="1" x14ac:dyDescent="0.25">
      <c r="A21" s="135" t="s">
        <v>70</v>
      </c>
      <c r="B21" s="318">
        <v>0</v>
      </c>
      <c r="C21" s="318">
        <v>0</v>
      </c>
      <c r="D21" s="318">
        <v>0</v>
      </c>
      <c r="E21" s="318">
        <v>0</v>
      </c>
      <c r="F21" s="318">
        <v>0</v>
      </c>
      <c r="G21" s="318">
        <v>0</v>
      </c>
      <c r="H21" s="318">
        <v>0</v>
      </c>
      <c r="I21" s="318">
        <v>0</v>
      </c>
      <c r="J21" s="318">
        <v>0</v>
      </c>
      <c r="K21" s="318">
        <v>0</v>
      </c>
      <c r="L21" s="318">
        <v>0</v>
      </c>
      <c r="M21" s="318">
        <v>0</v>
      </c>
      <c r="N21" s="318">
        <v>0</v>
      </c>
      <c r="O21" s="318">
        <v>0</v>
      </c>
      <c r="P21" s="318">
        <v>0</v>
      </c>
      <c r="Q21" s="318">
        <v>0</v>
      </c>
      <c r="R21" s="318">
        <v>0</v>
      </c>
      <c r="S21" s="318">
        <v>0</v>
      </c>
      <c r="T21" s="318">
        <v>0</v>
      </c>
      <c r="U21" s="318">
        <v>0</v>
      </c>
      <c r="V21" s="318">
        <v>0</v>
      </c>
      <c r="W21" s="318">
        <v>0</v>
      </c>
      <c r="DA21" s="137"/>
    </row>
    <row r="22" spans="1:105" ht="12" customHeight="1" x14ac:dyDescent="0.25">
      <c r="A22" s="135" t="s">
        <v>34</v>
      </c>
      <c r="B22" s="318">
        <v>0</v>
      </c>
      <c r="C22" s="318">
        <v>0</v>
      </c>
      <c r="D22" s="318">
        <v>0</v>
      </c>
      <c r="E22" s="318">
        <v>0</v>
      </c>
      <c r="F22" s="318">
        <v>0</v>
      </c>
      <c r="G22" s="318">
        <v>0</v>
      </c>
      <c r="H22" s="318">
        <v>0</v>
      </c>
      <c r="I22" s="318">
        <v>0</v>
      </c>
      <c r="J22" s="318">
        <v>0</v>
      </c>
      <c r="K22" s="318">
        <v>0</v>
      </c>
      <c r="L22" s="318">
        <v>0</v>
      </c>
      <c r="M22" s="318">
        <v>0</v>
      </c>
      <c r="N22" s="318">
        <v>0</v>
      </c>
      <c r="O22" s="318">
        <v>0</v>
      </c>
      <c r="P22" s="318">
        <v>0</v>
      </c>
      <c r="Q22" s="318">
        <v>0</v>
      </c>
      <c r="R22" s="318">
        <v>0</v>
      </c>
      <c r="S22" s="318">
        <v>0</v>
      </c>
      <c r="T22" s="318">
        <v>0</v>
      </c>
      <c r="U22" s="318">
        <v>0</v>
      </c>
      <c r="V22" s="318">
        <v>0</v>
      </c>
      <c r="W22" s="318">
        <v>0</v>
      </c>
      <c r="DA22" s="137"/>
    </row>
    <row r="23" spans="1:105" ht="12" customHeight="1" x14ac:dyDescent="0.25">
      <c r="A23" s="135" t="s">
        <v>84</v>
      </c>
      <c r="B23" s="318">
        <v>0</v>
      </c>
      <c r="C23" s="318">
        <v>0</v>
      </c>
      <c r="D23" s="318">
        <v>0</v>
      </c>
      <c r="E23" s="318">
        <v>0</v>
      </c>
      <c r="F23" s="318">
        <v>0</v>
      </c>
      <c r="G23" s="318">
        <v>0</v>
      </c>
      <c r="H23" s="318">
        <v>0</v>
      </c>
      <c r="I23" s="318">
        <v>0</v>
      </c>
      <c r="J23" s="318">
        <v>0</v>
      </c>
      <c r="K23" s="318">
        <v>0</v>
      </c>
      <c r="L23" s="318">
        <v>0</v>
      </c>
      <c r="M23" s="318">
        <v>0</v>
      </c>
      <c r="N23" s="318">
        <v>0</v>
      </c>
      <c r="O23" s="318">
        <v>0</v>
      </c>
      <c r="P23" s="318">
        <v>0</v>
      </c>
      <c r="Q23" s="318">
        <v>0</v>
      </c>
      <c r="R23" s="318">
        <v>0</v>
      </c>
      <c r="S23" s="318">
        <v>0</v>
      </c>
      <c r="T23" s="318">
        <v>0</v>
      </c>
      <c r="U23" s="318">
        <v>0</v>
      </c>
      <c r="V23" s="318">
        <v>0</v>
      </c>
      <c r="W23" s="318">
        <v>0</v>
      </c>
      <c r="DA23" s="137"/>
    </row>
    <row r="24" spans="1:105" ht="12" customHeight="1" x14ac:dyDescent="0.25">
      <c r="A24" s="135" t="s">
        <v>72</v>
      </c>
      <c r="B24" s="318">
        <v>0</v>
      </c>
      <c r="C24" s="318">
        <v>0</v>
      </c>
      <c r="D24" s="318">
        <v>0</v>
      </c>
      <c r="E24" s="318">
        <v>0</v>
      </c>
      <c r="F24" s="318">
        <v>0</v>
      </c>
      <c r="G24" s="318">
        <v>0</v>
      </c>
      <c r="H24" s="318">
        <v>0</v>
      </c>
      <c r="I24" s="318">
        <v>0</v>
      </c>
      <c r="J24" s="318">
        <v>0</v>
      </c>
      <c r="K24" s="318">
        <v>0</v>
      </c>
      <c r="L24" s="318">
        <v>0</v>
      </c>
      <c r="M24" s="318">
        <v>0</v>
      </c>
      <c r="N24" s="318">
        <v>0</v>
      </c>
      <c r="O24" s="318">
        <v>0</v>
      </c>
      <c r="P24" s="318">
        <v>0</v>
      </c>
      <c r="Q24" s="318">
        <v>0</v>
      </c>
      <c r="R24" s="318">
        <v>0</v>
      </c>
      <c r="S24" s="318">
        <v>0</v>
      </c>
      <c r="T24" s="318">
        <v>0</v>
      </c>
      <c r="U24" s="318">
        <v>0</v>
      </c>
      <c r="V24" s="318">
        <v>0</v>
      </c>
      <c r="W24" s="318">
        <v>0</v>
      </c>
      <c r="DA24" s="137"/>
    </row>
    <row r="25" spans="1:105" ht="12" customHeight="1" x14ac:dyDescent="0.25">
      <c r="A25" s="57" t="s">
        <v>1000</v>
      </c>
      <c r="B25" s="297">
        <v>2752.3187245336399</v>
      </c>
      <c r="C25" s="297">
        <v>2646.594557955199</v>
      </c>
      <c r="D25" s="297">
        <v>2511.6503661037768</v>
      </c>
      <c r="E25" s="297">
        <v>1744.953905170217</v>
      </c>
      <c r="F25" s="297">
        <v>1893.5258059619621</v>
      </c>
      <c r="G25" s="297">
        <v>1630.2129331772469</v>
      </c>
      <c r="H25" s="297">
        <v>1694.1944875935451</v>
      </c>
      <c r="I25" s="297">
        <v>1761.759234656427</v>
      </c>
      <c r="J25" s="297">
        <v>2277.147753268795</v>
      </c>
      <c r="K25" s="297">
        <v>1830.703539362634</v>
      </c>
      <c r="L25" s="297">
        <v>1922.624993025941</v>
      </c>
      <c r="M25" s="297">
        <v>2525.323205878442</v>
      </c>
      <c r="N25" s="297">
        <v>3034.5541717187912</v>
      </c>
      <c r="O25" s="297">
        <v>3165.226218386365</v>
      </c>
      <c r="P25" s="297">
        <v>3007.4015332277841</v>
      </c>
      <c r="Q25" s="297">
        <v>2317.3636780141942</v>
      </c>
      <c r="R25" s="297">
        <v>2280.9957314773369</v>
      </c>
      <c r="S25" s="297">
        <v>2673.1181975522709</v>
      </c>
      <c r="T25" s="297">
        <v>1978.430409917431</v>
      </c>
      <c r="U25" s="297">
        <v>1946.9370127898151</v>
      </c>
      <c r="V25" s="297">
        <v>1879.139275664525</v>
      </c>
      <c r="W25" s="297">
        <v>1960.368402245738</v>
      </c>
      <c r="DA25" s="70" t="s">
        <v>1280</v>
      </c>
    </row>
    <row r="26" spans="1:105" ht="12" customHeight="1" x14ac:dyDescent="0.25">
      <c r="A26" s="46" t="s">
        <v>30</v>
      </c>
      <c r="B26" s="232">
        <v>1413.6948742442021</v>
      </c>
      <c r="C26" s="232">
        <v>1439.6813755150929</v>
      </c>
      <c r="D26" s="232">
        <v>1331.660357117117</v>
      </c>
      <c r="E26" s="232">
        <v>602.60833420365441</v>
      </c>
      <c r="F26" s="232">
        <v>700.81532870960541</v>
      </c>
      <c r="G26" s="232">
        <v>699.3330135676274</v>
      </c>
      <c r="H26" s="232">
        <v>665.74451150787695</v>
      </c>
      <c r="I26" s="232">
        <v>680.54797653092032</v>
      </c>
      <c r="J26" s="232">
        <v>1353.903022871242</v>
      </c>
      <c r="K26" s="232">
        <v>1008.223536523612</v>
      </c>
      <c r="L26" s="232">
        <v>1181.4272894771641</v>
      </c>
      <c r="M26" s="232">
        <v>1670.7760742999751</v>
      </c>
      <c r="N26" s="232">
        <v>2127.55007550553</v>
      </c>
      <c r="O26" s="232">
        <v>2085.06610043714</v>
      </c>
      <c r="P26" s="232">
        <v>2056.4430843258701</v>
      </c>
      <c r="Q26" s="232">
        <v>1621.0556289390031</v>
      </c>
      <c r="R26" s="232">
        <v>1668.9024365060011</v>
      </c>
      <c r="S26" s="232">
        <v>1826.102313264819</v>
      </c>
      <c r="T26" s="232">
        <v>1376.947242423018</v>
      </c>
      <c r="U26" s="232">
        <v>1249.4596845434901</v>
      </c>
      <c r="V26" s="232">
        <v>1132.601998201035</v>
      </c>
      <c r="W26" s="232">
        <v>1148.626421590609</v>
      </c>
      <c r="DA26" s="73" t="s">
        <v>1281</v>
      </c>
    </row>
    <row r="27" spans="1:105" ht="12" customHeight="1" x14ac:dyDescent="0.25">
      <c r="A27" s="46" t="s">
        <v>32</v>
      </c>
      <c r="B27" s="232">
        <v>843.32065255481905</v>
      </c>
      <c r="C27" s="232">
        <v>764.4626366133615</v>
      </c>
      <c r="D27" s="232">
        <v>774.16435533605579</v>
      </c>
      <c r="E27" s="232">
        <v>801.2877090905364</v>
      </c>
      <c r="F27" s="232">
        <v>787.90521331292302</v>
      </c>
      <c r="G27" s="232">
        <v>635.50459222876589</v>
      </c>
      <c r="H27" s="232">
        <v>721.53744226054675</v>
      </c>
      <c r="I27" s="232">
        <v>779.65549285305428</v>
      </c>
      <c r="J27" s="232">
        <v>665.38176794799529</v>
      </c>
      <c r="K27" s="232">
        <v>574.88676361665591</v>
      </c>
      <c r="L27" s="232">
        <v>467.12973902305077</v>
      </c>
      <c r="M27" s="232">
        <v>445.81040452941198</v>
      </c>
      <c r="N27" s="232">
        <v>431.85029564332859</v>
      </c>
      <c r="O27" s="232">
        <v>521.42319229597967</v>
      </c>
      <c r="P27" s="232">
        <v>445.55492199808998</v>
      </c>
      <c r="Q27" s="232">
        <v>279.7186675901778</v>
      </c>
      <c r="R27" s="232">
        <v>287.88755464170282</v>
      </c>
      <c r="S27" s="232">
        <v>409.06359274186002</v>
      </c>
      <c r="T27" s="232">
        <v>301.53981385966279</v>
      </c>
      <c r="U27" s="232">
        <v>446.52514394086251</v>
      </c>
      <c r="V27" s="232">
        <v>489.02817500797812</v>
      </c>
      <c r="W27" s="232">
        <v>554.42351489957503</v>
      </c>
      <c r="DA27" s="73" t="s">
        <v>1282</v>
      </c>
    </row>
    <row r="28" spans="1:105" ht="12" customHeight="1" x14ac:dyDescent="0.25">
      <c r="A28" s="46" t="s">
        <v>33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1.438335224976435</v>
      </c>
      <c r="L28" s="232">
        <v>2.2544554616353101</v>
      </c>
      <c r="M28" s="232">
        <v>3.124532975295284</v>
      </c>
      <c r="N28" s="232">
        <v>3.890126831814837</v>
      </c>
      <c r="O28" s="232">
        <v>5.04418250910952</v>
      </c>
      <c r="P28" s="232">
        <v>3.79231223083409</v>
      </c>
      <c r="Q28" s="232">
        <v>5.3799335809319624</v>
      </c>
      <c r="R28" s="232">
        <v>6.3686514241500412</v>
      </c>
      <c r="S28" s="232">
        <v>7.175465059450036</v>
      </c>
      <c r="T28" s="232">
        <v>5.4948353928792084</v>
      </c>
      <c r="U28" s="232">
        <v>5.5197643111609267</v>
      </c>
      <c r="V28" s="232">
        <v>4.3606870915055218</v>
      </c>
      <c r="W28" s="232">
        <v>5.2064501812166366</v>
      </c>
      <c r="DA28" s="73" t="s">
        <v>1283</v>
      </c>
    </row>
    <row r="29" spans="1:105" ht="12" customHeight="1" x14ac:dyDescent="0.25">
      <c r="A29" s="46" t="s">
        <v>160</v>
      </c>
      <c r="B29" s="232">
        <v>16.957555111953379</v>
      </c>
      <c r="C29" s="232">
        <v>86.896868339430966</v>
      </c>
      <c r="D29" s="232">
        <v>75.213977166510546</v>
      </c>
      <c r="E29" s="232">
        <v>57.683741531597903</v>
      </c>
      <c r="F29" s="232">
        <v>64.750533257078672</v>
      </c>
      <c r="G29" s="232">
        <v>62.447550163432687</v>
      </c>
      <c r="H29" s="232">
        <v>65.418146770159765</v>
      </c>
      <c r="I29" s="232">
        <v>60.490226068596748</v>
      </c>
      <c r="J29" s="232">
        <v>75.307075738568244</v>
      </c>
      <c r="K29" s="232">
        <v>72.917534951586703</v>
      </c>
      <c r="L29" s="232">
        <v>69.343023855117551</v>
      </c>
      <c r="M29" s="232">
        <v>85.111967203850654</v>
      </c>
      <c r="N29" s="232">
        <v>97.939016800617509</v>
      </c>
      <c r="O29" s="232">
        <v>115.2904587787075</v>
      </c>
      <c r="P29" s="232">
        <v>70.77846995076105</v>
      </c>
      <c r="Q29" s="232">
        <v>44.546448540105118</v>
      </c>
      <c r="R29" s="232">
        <v>36.233017394481571</v>
      </c>
      <c r="S29" s="232">
        <v>43.268732605540151</v>
      </c>
      <c r="T29" s="232">
        <v>31.718042707488461</v>
      </c>
      <c r="U29" s="232">
        <v>33.12671610532572</v>
      </c>
      <c r="V29" s="232">
        <v>30.874376728527409</v>
      </c>
      <c r="W29" s="232">
        <v>5.4650914435721818</v>
      </c>
      <c r="DA29" s="73" t="s">
        <v>1284</v>
      </c>
    </row>
    <row r="30" spans="1:105" ht="12" customHeight="1" x14ac:dyDescent="0.25">
      <c r="A30" s="46" t="s">
        <v>70</v>
      </c>
      <c r="B30" s="232">
        <v>303.7789445082326</v>
      </c>
      <c r="C30" s="232">
        <v>173.54767956143081</v>
      </c>
      <c r="D30" s="232">
        <v>176.89610879308589</v>
      </c>
      <c r="E30" s="232">
        <v>118.45537178418751</v>
      </c>
      <c r="F30" s="232">
        <v>146.36709368410911</v>
      </c>
      <c r="G30" s="232">
        <v>77.209505885906509</v>
      </c>
      <c r="H30" s="232">
        <v>73.488176303855397</v>
      </c>
      <c r="I30" s="232">
        <v>68.97177808659653</v>
      </c>
      <c r="J30" s="232">
        <v>15.85554289214498</v>
      </c>
      <c r="K30" s="232">
        <v>20.710953481080178</v>
      </c>
      <c r="L30" s="232">
        <v>12.02347681961367</v>
      </c>
      <c r="M30" s="232">
        <v>19.996495990024108</v>
      </c>
      <c r="N30" s="232">
        <v>19.363743468401271</v>
      </c>
      <c r="O30" s="232">
        <v>14.79576419757641</v>
      </c>
      <c r="P30" s="232">
        <v>13.483416043191109</v>
      </c>
      <c r="Q30" s="232">
        <v>16.06753268368805</v>
      </c>
      <c r="R30" s="232">
        <v>11.321596364578911</v>
      </c>
      <c r="S30" s="232">
        <v>10.20625162965646</v>
      </c>
      <c r="T30" s="232">
        <v>7.2826803846490957</v>
      </c>
      <c r="U30" s="232">
        <v>5.668136511795109</v>
      </c>
      <c r="V30" s="232">
        <v>4.0240863505075222</v>
      </c>
      <c r="W30" s="232">
        <v>4.9758250101111656</v>
      </c>
      <c r="DA30" s="73" t="s">
        <v>1285</v>
      </c>
    </row>
    <row r="31" spans="1:105" ht="12" customHeight="1" x14ac:dyDescent="0.25">
      <c r="A31" s="46" t="s">
        <v>34</v>
      </c>
      <c r="B31" s="232">
        <v>22.205237388545591</v>
      </c>
      <c r="C31" s="232">
        <v>24.87970793607877</v>
      </c>
      <c r="D31" s="232">
        <v>15.40744117166969</v>
      </c>
      <c r="E31" s="232">
        <v>11.26687529522702</v>
      </c>
      <c r="F31" s="232">
        <v>0</v>
      </c>
      <c r="G31" s="232">
        <v>1.779949316943094</v>
      </c>
      <c r="H31" s="232">
        <v>1.7302024059596379</v>
      </c>
      <c r="I31" s="232">
        <v>0</v>
      </c>
      <c r="J31" s="232">
        <v>0</v>
      </c>
      <c r="K31" s="232">
        <v>2.9800113635342038</v>
      </c>
      <c r="L31" s="232">
        <v>0</v>
      </c>
      <c r="M31" s="232">
        <v>1.96614971755663</v>
      </c>
      <c r="N31" s="232">
        <v>2.4098788819382171</v>
      </c>
      <c r="O31" s="232">
        <v>2.356638911461685</v>
      </c>
      <c r="P31" s="232">
        <v>0</v>
      </c>
      <c r="Q31" s="232">
        <v>0</v>
      </c>
      <c r="R31" s="232">
        <v>0</v>
      </c>
      <c r="S31" s="232">
        <v>0.42859221067052772</v>
      </c>
      <c r="T31" s="232">
        <v>0.43570979954904521</v>
      </c>
      <c r="U31" s="232">
        <v>0.40635895668853411</v>
      </c>
      <c r="V31" s="232">
        <v>0.1391713112659797</v>
      </c>
      <c r="W31" s="232">
        <v>0.12088765531542919</v>
      </c>
      <c r="DA31" s="73" t="s">
        <v>1286</v>
      </c>
    </row>
    <row r="32" spans="1:105" ht="12" customHeight="1" x14ac:dyDescent="0.25">
      <c r="A32" s="46" t="s">
        <v>162</v>
      </c>
      <c r="B32" s="232">
        <v>94.675967448014617</v>
      </c>
      <c r="C32" s="232">
        <v>94.375134434966782</v>
      </c>
      <c r="D32" s="232">
        <v>76.883034531862364</v>
      </c>
      <c r="E32" s="232">
        <v>53.80666018979953</v>
      </c>
      <c r="F32" s="232">
        <v>80.928561601196662</v>
      </c>
      <c r="G32" s="232">
        <v>87.443887463760277</v>
      </c>
      <c r="H32" s="232">
        <v>95.67117303474943</v>
      </c>
      <c r="I32" s="232">
        <v>93.605807004698335</v>
      </c>
      <c r="J32" s="232">
        <v>105.2899314537503</v>
      </c>
      <c r="K32" s="232">
        <v>99.392002802631694</v>
      </c>
      <c r="L32" s="232">
        <v>125.30811158582149</v>
      </c>
      <c r="M32" s="232">
        <v>215.3089735433629</v>
      </c>
      <c r="N32" s="232">
        <v>266.93548690912542</v>
      </c>
      <c r="O32" s="232">
        <v>281.80318637122059</v>
      </c>
      <c r="P32" s="232">
        <v>279.57877887715807</v>
      </c>
      <c r="Q32" s="232">
        <v>249.00569097688609</v>
      </c>
      <c r="R32" s="232">
        <v>195.63312946213219</v>
      </c>
      <c r="S32" s="232">
        <v>216.68283987166899</v>
      </c>
      <c r="T32" s="232">
        <v>187.52638883708829</v>
      </c>
      <c r="U32" s="232">
        <v>166.04323754028931</v>
      </c>
      <c r="V32" s="232">
        <v>189.36124034479221</v>
      </c>
      <c r="W32" s="232">
        <v>202.2327341348965</v>
      </c>
      <c r="DA32" s="73" t="s">
        <v>1287</v>
      </c>
    </row>
    <row r="33" spans="1:105" ht="12" customHeight="1" x14ac:dyDescent="0.25">
      <c r="A33" s="46" t="s">
        <v>36</v>
      </c>
      <c r="B33" s="232">
        <v>3.1764462997240819</v>
      </c>
      <c r="C33" s="232">
        <v>5.6551349151589987</v>
      </c>
      <c r="D33" s="232">
        <v>8.8826126202458742</v>
      </c>
      <c r="E33" s="232">
        <v>20.106890750030729</v>
      </c>
      <c r="F33" s="232">
        <v>19.419121906528279</v>
      </c>
      <c r="G33" s="232">
        <v>17.25935732190317</v>
      </c>
      <c r="H33" s="232">
        <v>14.2653679788839</v>
      </c>
      <c r="I33" s="232">
        <v>17.593897773325121</v>
      </c>
      <c r="J33" s="232">
        <v>17.518307274325739</v>
      </c>
      <c r="K33" s="232">
        <v>10.25278714840886</v>
      </c>
      <c r="L33" s="232">
        <v>13.150389528933561</v>
      </c>
      <c r="M33" s="232">
        <v>17.232663914085961</v>
      </c>
      <c r="N33" s="232">
        <v>20.41156980625556</v>
      </c>
      <c r="O33" s="232">
        <v>21.440313144276519</v>
      </c>
      <c r="P33" s="232">
        <v>21.525580065718479</v>
      </c>
      <c r="Q33" s="232">
        <v>17.415176660061551</v>
      </c>
      <c r="R33" s="232">
        <v>16.537648340902901</v>
      </c>
      <c r="S33" s="232">
        <v>18.358363327034471</v>
      </c>
      <c r="T33" s="232">
        <v>13.73508544826878</v>
      </c>
      <c r="U33" s="232">
        <v>12.63121543261693</v>
      </c>
      <c r="V33" s="232">
        <v>5.5816573491246011</v>
      </c>
      <c r="W33" s="232">
        <v>10.72677802366286</v>
      </c>
      <c r="DA33" s="73" t="s">
        <v>1288</v>
      </c>
    </row>
    <row r="34" spans="1:105" ht="12" customHeight="1" x14ac:dyDescent="0.25">
      <c r="A34" s="46" t="s">
        <v>73</v>
      </c>
      <c r="B34" s="232">
        <v>54.50904697814839</v>
      </c>
      <c r="C34" s="232">
        <v>57.096020639677938</v>
      </c>
      <c r="D34" s="232">
        <v>52.542479367229319</v>
      </c>
      <c r="E34" s="232">
        <v>79.738322325183333</v>
      </c>
      <c r="F34" s="232">
        <v>93.339953490520472</v>
      </c>
      <c r="G34" s="232">
        <v>49.235077228908573</v>
      </c>
      <c r="H34" s="232">
        <v>56.339467331513042</v>
      </c>
      <c r="I34" s="232">
        <v>60.89405633923581</v>
      </c>
      <c r="J34" s="232">
        <v>43.892105090769043</v>
      </c>
      <c r="K34" s="232">
        <v>39.901614250147283</v>
      </c>
      <c r="L34" s="232">
        <v>51.988507274604387</v>
      </c>
      <c r="M34" s="232">
        <v>65.99594370487938</v>
      </c>
      <c r="N34" s="232">
        <v>64.203977871779657</v>
      </c>
      <c r="O34" s="232">
        <v>118.00638174089261</v>
      </c>
      <c r="P34" s="232">
        <v>116.24496973616139</v>
      </c>
      <c r="Q34" s="232">
        <v>84.174599043340592</v>
      </c>
      <c r="R34" s="232">
        <v>58.111697343387739</v>
      </c>
      <c r="S34" s="232">
        <v>141.83204684157161</v>
      </c>
      <c r="T34" s="232">
        <v>53.750611064827588</v>
      </c>
      <c r="U34" s="232">
        <v>27.556755447586031</v>
      </c>
      <c r="V34" s="232">
        <v>23.16788327978902</v>
      </c>
      <c r="W34" s="232">
        <v>28.590699306779271</v>
      </c>
      <c r="DA34" s="73" t="s">
        <v>1289</v>
      </c>
    </row>
    <row r="35" spans="1:105" ht="12" customHeight="1" x14ac:dyDescent="0.25">
      <c r="A35" s="46" t="s">
        <v>79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3" t="s">
        <v>1290</v>
      </c>
    </row>
    <row r="36" spans="1:105" ht="12" customHeight="1" x14ac:dyDescent="0.25">
      <c r="A36" s="57" t="s">
        <v>1012</v>
      </c>
      <c r="B36" s="264">
        <v>2290.9025905880221</v>
      </c>
      <c r="C36" s="264">
        <v>2162.3902016757261</v>
      </c>
      <c r="D36" s="264">
        <v>2081.088160892888</v>
      </c>
      <c r="E36" s="264">
        <v>1738.516807658468</v>
      </c>
      <c r="F36" s="264">
        <v>1441.7681952193579</v>
      </c>
      <c r="G36" s="264">
        <v>1346.9506273462171</v>
      </c>
      <c r="H36" s="264">
        <v>1335.3461991898671</v>
      </c>
      <c r="I36" s="264">
        <v>1368.561286021411</v>
      </c>
      <c r="J36" s="264">
        <v>1481.907448451441</v>
      </c>
      <c r="K36" s="264">
        <v>1195.729930104088</v>
      </c>
      <c r="L36" s="264">
        <v>1226.957098266618</v>
      </c>
      <c r="M36" s="264">
        <v>1594.733814687185</v>
      </c>
      <c r="N36" s="264">
        <v>1914.449942449749</v>
      </c>
      <c r="O36" s="264">
        <v>1932.136203526838</v>
      </c>
      <c r="P36" s="264">
        <v>1836.208240602929</v>
      </c>
      <c r="Q36" s="264">
        <v>1424.162687820359</v>
      </c>
      <c r="R36" s="264">
        <v>1428.041160302869</v>
      </c>
      <c r="S36" s="264">
        <v>1667.6224563776659</v>
      </c>
      <c r="T36" s="264">
        <v>1341.2044855353181</v>
      </c>
      <c r="U36" s="264">
        <v>1392.1924349563619</v>
      </c>
      <c r="V36" s="264">
        <v>1352.0818724945329</v>
      </c>
      <c r="W36" s="264">
        <v>1395.042095843535</v>
      </c>
      <c r="DA36" s="70" t="s">
        <v>1291</v>
      </c>
    </row>
    <row r="37" spans="1:105" ht="12" customHeight="1" x14ac:dyDescent="0.25">
      <c r="A37" s="60" t="s">
        <v>1014</v>
      </c>
      <c r="B37" s="265">
        <v>2290.9025905880221</v>
      </c>
      <c r="C37" s="265">
        <v>2162.3902016757261</v>
      </c>
      <c r="D37" s="265">
        <v>2081.088160892888</v>
      </c>
      <c r="E37" s="265">
        <v>1738.516807658468</v>
      </c>
      <c r="F37" s="265">
        <v>1441.7681952193579</v>
      </c>
      <c r="G37" s="265">
        <v>1346.9506273462171</v>
      </c>
      <c r="H37" s="265">
        <v>1335.3461991898671</v>
      </c>
      <c r="I37" s="265">
        <v>1368.561286021411</v>
      </c>
      <c r="J37" s="265">
        <v>1481.907448451441</v>
      </c>
      <c r="K37" s="265">
        <v>1195.729930104088</v>
      </c>
      <c r="L37" s="265">
        <v>1226.957098266618</v>
      </c>
      <c r="M37" s="265">
        <v>1594.733814687185</v>
      </c>
      <c r="N37" s="265">
        <v>1914.449942449749</v>
      </c>
      <c r="O37" s="265">
        <v>1932.136203526838</v>
      </c>
      <c r="P37" s="265">
        <v>1836.208240602929</v>
      </c>
      <c r="Q37" s="265">
        <v>1424.162687820359</v>
      </c>
      <c r="R37" s="265">
        <v>1428.041160302869</v>
      </c>
      <c r="S37" s="265">
        <v>1667.6224563776659</v>
      </c>
      <c r="T37" s="265">
        <v>1341.2044855353181</v>
      </c>
      <c r="U37" s="265">
        <v>1392.1924349563619</v>
      </c>
      <c r="V37" s="265">
        <v>1352.0818724945329</v>
      </c>
      <c r="W37" s="265">
        <v>1395.042095843535</v>
      </c>
      <c r="DA37" s="72" t="s">
        <v>1292</v>
      </c>
    </row>
    <row r="38" spans="1:105" ht="12" customHeight="1" x14ac:dyDescent="0.25">
      <c r="A38" s="59" t="s">
        <v>30</v>
      </c>
      <c r="B38" s="233">
        <v>1770.610820130051</v>
      </c>
      <c r="C38" s="233">
        <v>1734.829236421378</v>
      </c>
      <c r="D38" s="233">
        <v>1668.8024569205379</v>
      </c>
      <c r="E38" s="233">
        <v>1258.3503075021799</v>
      </c>
      <c r="F38" s="233">
        <v>1017.677927987679</v>
      </c>
      <c r="G38" s="233">
        <v>1016.766531655484</v>
      </c>
      <c r="H38" s="233">
        <v>987.42382786681299</v>
      </c>
      <c r="I38" s="233">
        <v>1030.7164025326999</v>
      </c>
      <c r="J38" s="233">
        <v>1294.128269071045</v>
      </c>
      <c r="K38" s="233">
        <v>1002.395225839714</v>
      </c>
      <c r="L38" s="233">
        <v>1042.5820627956141</v>
      </c>
      <c r="M38" s="233">
        <v>1336.0171465408289</v>
      </c>
      <c r="N38" s="233">
        <v>1619.081373613144</v>
      </c>
      <c r="O38" s="233">
        <v>1610.1647461466321</v>
      </c>
      <c r="P38" s="233">
        <v>1557.73071557248</v>
      </c>
      <c r="Q38" s="233">
        <v>1192.4489034266869</v>
      </c>
      <c r="R38" s="233">
        <v>1242.279132166743</v>
      </c>
      <c r="S38" s="233">
        <v>1447.750157753316</v>
      </c>
      <c r="T38" s="233">
        <v>1147.7956381351121</v>
      </c>
      <c r="U38" s="233">
        <v>1191.579272147681</v>
      </c>
      <c r="V38" s="233">
        <v>1124.9966524300171</v>
      </c>
      <c r="W38" s="233">
        <v>1172.612193426771</v>
      </c>
      <c r="DA38" s="71" t="s">
        <v>1293</v>
      </c>
    </row>
    <row r="39" spans="1:105" ht="12" customHeight="1" x14ac:dyDescent="0.25">
      <c r="A39" s="59" t="s">
        <v>33</v>
      </c>
      <c r="B39" s="298">
        <v>0</v>
      </c>
      <c r="C39" s="298">
        <v>0</v>
      </c>
      <c r="D39" s="298">
        <v>0</v>
      </c>
      <c r="E39" s="298">
        <v>0</v>
      </c>
      <c r="F39" s="298">
        <v>0</v>
      </c>
      <c r="G39" s="298">
        <v>0</v>
      </c>
      <c r="H39" s="298">
        <v>0</v>
      </c>
      <c r="I39" s="298">
        <v>0</v>
      </c>
      <c r="J39" s="298">
        <v>0</v>
      </c>
      <c r="K39" s="298">
        <v>1.4300205365615399</v>
      </c>
      <c r="L39" s="298">
        <v>1.9895044296063</v>
      </c>
      <c r="M39" s="298">
        <v>2.4984973714540071</v>
      </c>
      <c r="N39" s="298">
        <v>2.9604153466928551</v>
      </c>
      <c r="O39" s="298">
        <v>3.89530329402738</v>
      </c>
      <c r="P39" s="298">
        <v>2.8726305580919971</v>
      </c>
      <c r="Q39" s="298">
        <v>3.9574804124949141</v>
      </c>
      <c r="R39" s="298">
        <v>4.7406262889934716</v>
      </c>
      <c r="S39" s="298">
        <v>5.6887725273176946</v>
      </c>
      <c r="T39" s="298">
        <v>4.5803847103966273</v>
      </c>
      <c r="U39" s="298">
        <v>5.2640647967148926</v>
      </c>
      <c r="V39" s="298">
        <v>4.331405372788101</v>
      </c>
      <c r="W39" s="298">
        <v>5.3151719760279281</v>
      </c>
      <c r="DA39" s="122" t="s">
        <v>1294</v>
      </c>
    </row>
    <row r="40" spans="1:105" ht="12" customHeight="1" x14ac:dyDescent="0.25">
      <c r="A40" s="59" t="s">
        <v>160</v>
      </c>
      <c r="B40" s="298">
        <v>21.23883386096918</v>
      </c>
      <c r="C40" s="298">
        <v>104.7115218079194</v>
      </c>
      <c r="D40" s="298">
        <v>94.256218726798821</v>
      </c>
      <c r="E40" s="298">
        <v>120.4536176720575</v>
      </c>
      <c r="F40" s="298">
        <v>94.026465777357359</v>
      </c>
      <c r="G40" s="298">
        <v>90.793052463145585</v>
      </c>
      <c r="H40" s="298">
        <v>97.027366773837656</v>
      </c>
      <c r="I40" s="298">
        <v>91.614802118188379</v>
      </c>
      <c r="J40" s="298">
        <v>71.982271941218386</v>
      </c>
      <c r="K40" s="298">
        <v>72.496015285950648</v>
      </c>
      <c r="L40" s="298">
        <v>61.193603275702387</v>
      </c>
      <c r="M40" s="298">
        <v>68.058819676244184</v>
      </c>
      <c r="N40" s="298">
        <v>74.532317559757686</v>
      </c>
      <c r="O40" s="298">
        <v>89.031533462477327</v>
      </c>
      <c r="P40" s="298">
        <v>53.613833265736588</v>
      </c>
      <c r="Q40" s="298">
        <v>32.768378064834728</v>
      </c>
      <c r="R40" s="298">
        <v>26.970732632420852</v>
      </c>
      <c r="S40" s="298">
        <v>34.303836099665723</v>
      </c>
      <c r="T40" s="298">
        <v>26.439525021870129</v>
      </c>
      <c r="U40" s="298">
        <v>31.592142390611819</v>
      </c>
      <c r="V40" s="298">
        <v>30.667057378165989</v>
      </c>
      <c r="W40" s="298">
        <v>5.5792142201036103</v>
      </c>
      <c r="DA40" s="122" t="s">
        <v>1295</v>
      </c>
    </row>
    <row r="41" spans="1:105" ht="12" customHeight="1" x14ac:dyDescent="0.25">
      <c r="A41" s="59" t="s">
        <v>70</v>
      </c>
      <c r="B41" s="298">
        <v>380.4741007931604</v>
      </c>
      <c r="C41" s="298">
        <v>209.12654253691321</v>
      </c>
      <c r="D41" s="298">
        <v>221.68164682221729</v>
      </c>
      <c r="E41" s="298">
        <v>247.3552804524312</v>
      </c>
      <c r="F41" s="298">
        <v>212.54466693856321</v>
      </c>
      <c r="G41" s="298">
        <v>112.2555920961899</v>
      </c>
      <c r="H41" s="298">
        <v>108.9967323719282</v>
      </c>
      <c r="I41" s="298">
        <v>104.46044281562931</v>
      </c>
      <c r="J41" s="298">
        <v>15.155521430684241</v>
      </c>
      <c r="K41" s="298">
        <v>20.591228175059559</v>
      </c>
      <c r="L41" s="298">
        <v>10.610438218432879</v>
      </c>
      <c r="M41" s="298">
        <v>15.989971321920279</v>
      </c>
      <c r="N41" s="298">
        <v>14.735952273961029</v>
      </c>
      <c r="O41" s="298">
        <v>11.42583340558909</v>
      </c>
      <c r="P41" s="298">
        <v>10.213524255258831</v>
      </c>
      <c r="Q41" s="298">
        <v>11.81928083614039</v>
      </c>
      <c r="R41" s="298">
        <v>8.4274446479787812</v>
      </c>
      <c r="S41" s="298">
        <v>8.0916070800477478</v>
      </c>
      <c r="T41" s="298">
        <v>6.0706964812413364</v>
      </c>
      <c r="U41" s="298">
        <v>5.405563751043478</v>
      </c>
      <c r="V41" s="298">
        <v>3.9970648829870239</v>
      </c>
      <c r="W41" s="298">
        <v>5.0797308589979746</v>
      </c>
      <c r="DA41" s="122" t="s">
        <v>1296</v>
      </c>
    </row>
    <row r="42" spans="1:105" ht="12" customHeight="1" x14ac:dyDescent="0.25">
      <c r="A42" s="59" t="s">
        <v>162</v>
      </c>
      <c r="B42" s="298">
        <v>118.5788358038412</v>
      </c>
      <c r="C42" s="298">
        <v>113.7229009095158</v>
      </c>
      <c r="D42" s="298">
        <v>96.347838423333371</v>
      </c>
      <c r="E42" s="298">
        <v>112.357602031799</v>
      </c>
      <c r="F42" s="298">
        <v>117.5191345157578</v>
      </c>
      <c r="G42" s="298">
        <v>127.1354511313974</v>
      </c>
      <c r="H42" s="298">
        <v>141.89827217728819</v>
      </c>
      <c r="I42" s="298">
        <v>141.7696385548937</v>
      </c>
      <c r="J42" s="298">
        <v>100.6413860084935</v>
      </c>
      <c r="K42" s="298">
        <v>98.817440266801654</v>
      </c>
      <c r="L42" s="298">
        <v>110.5814895472617</v>
      </c>
      <c r="M42" s="298">
        <v>172.1693797767372</v>
      </c>
      <c r="N42" s="298">
        <v>203.139883656194</v>
      </c>
      <c r="O42" s="298">
        <v>217.61878721811209</v>
      </c>
      <c r="P42" s="298">
        <v>211.77753695136229</v>
      </c>
      <c r="Q42" s="298">
        <v>183.16864508020231</v>
      </c>
      <c r="R42" s="298">
        <v>145.6232245667332</v>
      </c>
      <c r="S42" s="298">
        <v>171.78808291731929</v>
      </c>
      <c r="T42" s="298">
        <v>156.31824118669721</v>
      </c>
      <c r="U42" s="298">
        <v>158.35139187031169</v>
      </c>
      <c r="V42" s="298">
        <v>188.0896924305749</v>
      </c>
      <c r="W42" s="298">
        <v>206.45578536163521</v>
      </c>
      <c r="DA42" s="122" t="s">
        <v>1297</v>
      </c>
    </row>
    <row r="43" spans="1:105" ht="12" customHeight="1" x14ac:dyDescent="0.25">
      <c r="A43" s="60" t="s">
        <v>1021</v>
      </c>
      <c r="B43" s="265">
        <v>0</v>
      </c>
      <c r="C43" s="265">
        <v>0</v>
      </c>
      <c r="D43" s="265">
        <v>0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0</v>
      </c>
      <c r="K43" s="265">
        <v>0</v>
      </c>
      <c r="L43" s="265">
        <v>0</v>
      </c>
      <c r="M43" s="265">
        <v>0</v>
      </c>
      <c r="N43" s="265">
        <v>0</v>
      </c>
      <c r="O43" s="265">
        <v>0</v>
      </c>
      <c r="P43" s="265">
        <v>0</v>
      </c>
      <c r="Q43" s="265">
        <v>0</v>
      </c>
      <c r="R43" s="265">
        <v>0</v>
      </c>
      <c r="S43" s="265">
        <v>0</v>
      </c>
      <c r="T43" s="265">
        <v>0</v>
      </c>
      <c r="U43" s="265">
        <v>0</v>
      </c>
      <c r="V43" s="265">
        <v>0</v>
      </c>
      <c r="W43" s="265">
        <v>0</v>
      </c>
      <c r="DA43" s="72" t="s">
        <v>1298</v>
      </c>
    </row>
    <row r="44" spans="1:105" ht="12" customHeight="1" x14ac:dyDescent="0.25">
      <c r="A44" s="57" t="s">
        <v>1023</v>
      </c>
      <c r="B44" s="264">
        <f t="shared" ref="B44:W44" si="1">B45+B46+B57</f>
        <v>130.01999079266892</v>
      </c>
      <c r="C44" s="264">
        <f t="shared" si="1"/>
        <v>121.46565903636738</v>
      </c>
      <c r="D44" s="264">
        <f t="shared" si="1"/>
        <v>111.4870723861205</v>
      </c>
      <c r="E44" s="264">
        <f t="shared" si="1"/>
        <v>79.877304739787718</v>
      </c>
      <c r="F44" s="264">
        <f t="shared" si="1"/>
        <v>79.459194700241383</v>
      </c>
      <c r="G44" s="264">
        <f t="shared" si="1"/>
        <v>73.146247822962295</v>
      </c>
      <c r="H44" s="264">
        <f t="shared" si="1"/>
        <v>75.394283144877988</v>
      </c>
      <c r="I44" s="264">
        <f t="shared" si="1"/>
        <v>76.962483709840541</v>
      </c>
      <c r="J44" s="264">
        <f t="shared" si="1"/>
        <v>90.035647477613125</v>
      </c>
      <c r="K44" s="264">
        <f t="shared" si="1"/>
        <v>78.647171755965076</v>
      </c>
      <c r="L44" s="264">
        <f t="shared" si="1"/>
        <v>88.173214615999754</v>
      </c>
      <c r="M44" s="264">
        <f t="shared" si="1"/>
        <v>117.46328383932402</v>
      </c>
      <c r="N44" s="264">
        <f t="shared" si="1"/>
        <v>137.50583924286764</v>
      </c>
      <c r="O44" s="264">
        <f t="shared" si="1"/>
        <v>144.26912783987183</v>
      </c>
      <c r="P44" s="264">
        <f t="shared" si="1"/>
        <v>136.43879176636136</v>
      </c>
      <c r="Q44" s="264">
        <f t="shared" si="1"/>
        <v>104.67870361339284</v>
      </c>
      <c r="R44" s="264">
        <f t="shared" si="1"/>
        <v>97.651189311205968</v>
      </c>
      <c r="S44" s="264">
        <f t="shared" si="1"/>
        <v>115.96915279688452</v>
      </c>
      <c r="T44" s="264">
        <f t="shared" si="1"/>
        <v>93.426795666703242</v>
      </c>
      <c r="U44" s="264">
        <f t="shared" si="1"/>
        <v>93.560923458254265</v>
      </c>
      <c r="V44" s="264">
        <f t="shared" si="1"/>
        <v>94.421229075954869</v>
      </c>
      <c r="W44" s="264">
        <f t="shared" si="1"/>
        <v>104.07140654790126</v>
      </c>
      <c r="DA44" s="70"/>
    </row>
    <row r="45" spans="1:105" ht="12" customHeight="1" x14ac:dyDescent="0.25">
      <c r="A45" s="60" t="s">
        <v>1024</v>
      </c>
      <c r="B45" s="265">
        <v>61.278978314559332</v>
      </c>
      <c r="C45" s="265">
        <v>55.365178771778112</v>
      </c>
      <c r="D45" s="265">
        <v>48.756914131558958</v>
      </c>
      <c r="E45" s="265">
        <v>36.295906589994381</v>
      </c>
      <c r="F45" s="265">
        <v>32.167113338076867</v>
      </c>
      <c r="G45" s="265">
        <v>32.43058267030051</v>
      </c>
      <c r="H45" s="265">
        <v>33.080635610562801</v>
      </c>
      <c r="I45" s="265">
        <v>32.961361146005707</v>
      </c>
      <c r="J45" s="265">
        <v>33.162349800770478</v>
      </c>
      <c r="K45" s="265">
        <v>32.924118782015043</v>
      </c>
      <c r="L45" s="265">
        <v>40.154361472922851</v>
      </c>
      <c r="M45" s="265">
        <v>54.391637209457812</v>
      </c>
      <c r="N45" s="265">
        <v>61.715806524557919</v>
      </c>
      <c r="O45" s="265">
        <v>65.215472812689569</v>
      </c>
      <c r="P45" s="265">
        <v>61.32691446831106</v>
      </c>
      <c r="Q45" s="265">
        <v>46.800986150389498</v>
      </c>
      <c r="R45" s="265">
        <v>40.681785788884397</v>
      </c>
      <c r="S45" s="265">
        <v>49.206226782733253</v>
      </c>
      <c r="T45" s="265">
        <v>44.014164679262009</v>
      </c>
      <c r="U45" s="265">
        <v>44.934861259387603</v>
      </c>
      <c r="V45" s="265">
        <v>47.488460990220688</v>
      </c>
      <c r="W45" s="265">
        <v>55.109886357938578</v>
      </c>
      <c r="DA45" s="72" t="s">
        <v>1299</v>
      </c>
    </row>
    <row r="46" spans="1:105" ht="12" customHeight="1" x14ac:dyDescent="0.25">
      <c r="A46" s="60" t="s">
        <v>1026</v>
      </c>
      <c r="B46" s="265">
        <v>68.741012478109596</v>
      </c>
      <c r="C46" s="265">
        <v>66.100480264589265</v>
      </c>
      <c r="D46" s="265">
        <v>62.730158254561552</v>
      </c>
      <c r="E46" s="265">
        <v>43.581398149793337</v>
      </c>
      <c r="F46" s="265">
        <v>47.292081362164517</v>
      </c>
      <c r="G46" s="265">
        <v>40.715665152661792</v>
      </c>
      <c r="H46" s="265">
        <v>42.31364753431518</v>
      </c>
      <c r="I46" s="265">
        <v>44.001122563834841</v>
      </c>
      <c r="J46" s="265">
        <v>56.873297676842647</v>
      </c>
      <c r="K46" s="265">
        <v>45.723052973950033</v>
      </c>
      <c r="L46" s="265">
        <v>48.018853143076903</v>
      </c>
      <c r="M46" s="265">
        <v>63.071646629866208</v>
      </c>
      <c r="N46" s="265">
        <v>75.790032718309703</v>
      </c>
      <c r="O46" s="265">
        <v>79.053655027182259</v>
      </c>
      <c r="P46" s="265">
        <v>75.111877298050288</v>
      </c>
      <c r="Q46" s="265">
        <v>57.877717463003343</v>
      </c>
      <c r="R46" s="265">
        <v>56.969403522321571</v>
      </c>
      <c r="S46" s="265">
        <v>66.762926014151262</v>
      </c>
      <c r="T46" s="265">
        <v>49.412630987441233</v>
      </c>
      <c r="U46" s="265">
        <v>48.626062198866663</v>
      </c>
      <c r="V46" s="265">
        <v>46.932768085734189</v>
      </c>
      <c r="W46" s="265">
        <v>48.961520189962677</v>
      </c>
      <c r="DA46" s="72" t="s">
        <v>1300</v>
      </c>
    </row>
    <row r="47" spans="1:105" ht="12" customHeight="1" x14ac:dyDescent="0.25">
      <c r="A47" s="64" t="s">
        <v>30</v>
      </c>
      <c r="B47" s="232">
        <v>35.307980912394697</v>
      </c>
      <c r="C47" s="232">
        <v>35.957011270761868</v>
      </c>
      <c r="D47" s="232">
        <v>33.259113637248667</v>
      </c>
      <c r="E47" s="232">
        <v>15.050548707045269</v>
      </c>
      <c r="F47" s="232">
        <v>17.503334488937259</v>
      </c>
      <c r="G47" s="232">
        <v>17.466312670656219</v>
      </c>
      <c r="H47" s="232">
        <v>16.627417226378931</v>
      </c>
      <c r="I47" s="232">
        <v>16.997143728181779</v>
      </c>
      <c r="J47" s="232">
        <v>33.814639183952877</v>
      </c>
      <c r="K47" s="232">
        <v>25.181061367315611</v>
      </c>
      <c r="L47" s="232">
        <v>29.506941664864701</v>
      </c>
      <c r="M47" s="232">
        <v>41.728756901525728</v>
      </c>
      <c r="N47" s="232">
        <v>53.136994994251488</v>
      </c>
      <c r="O47" s="232">
        <v>52.075929124857737</v>
      </c>
      <c r="P47" s="232">
        <v>51.361050033956218</v>
      </c>
      <c r="Q47" s="232">
        <v>40.486955316371407</v>
      </c>
      <c r="R47" s="232">
        <v>41.681961536647727</v>
      </c>
      <c r="S47" s="232">
        <v>45.608134255494548</v>
      </c>
      <c r="T47" s="232">
        <v>34.390184076205607</v>
      </c>
      <c r="U47" s="232">
        <v>31.206096518001281</v>
      </c>
      <c r="V47" s="232">
        <v>28.287497155425338</v>
      </c>
      <c r="W47" s="232">
        <v>28.687717914147211</v>
      </c>
      <c r="DA47" s="73" t="s">
        <v>1301</v>
      </c>
    </row>
    <row r="48" spans="1:105" ht="12" customHeight="1" x14ac:dyDescent="0.25">
      <c r="A48" s="64" t="s">
        <v>32</v>
      </c>
      <c r="B48" s="232">
        <v>21.062500859213191</v>
      </c>
      <c r="C48" s="232">
        <v>19.092968838989339</v>
      </c>
      <c r="D48" s="232">
        <v>19.335275793424199</v>
      </c>
      <c r="E48" s="232">
        <v>20.01269980767999</v>
      </c>
      <c r="F48" s="232">
        <v>19.678462969105631</v>
      </c>
      <c r="G48" s="232">
        <v>15.87215489067157</v>
      </c>
      <c r="H48" s="232">
        <v>18.020883221022942</v>
      </c>
      <c r="I48" s="232">
        <v>19.47242064849145</v>
      </c>
      <c r="J48" s="232">
        <v>16.61835746184153</v>
      </c>
      <c r="K48" s="232">
        <v>14.358183824792549</v>
      </c>
      <c r="L48" s="232">
        <v>11.666879614213499</v>
      </c>
      <c r="M48" s="232">
        <v>11.134414887149401</v>
      </c>
      <c r="N48" s="232">
        <v>10.78575177245267</v>
      </c>
      <c r="O48" s="232">
        <v>13.02289514964043</v>
      </c>
      <c r="P48" s="232">
        <v>11.12803403898781</v>
      </c>
      <c r="Q48" s="232">
        <v>6.9861619760024984</v>
      </c>
      <c r="R48" s="232">
        <v>7.1901854278417412</v>
      </c>
      <c r="S48" s="232">
        <v>10.21663853185215</v>
      </c>
      <c r="T48" s="232">
        <v>7.5311597898917606</v>
      </c>
      <c r="U48" s="232">
        <v>11.152265984975809</v>
      </c>
      <c r="V48" s="232">
        <v>12.21380779076255</v>
      </c>
      <c r="W48" s="232">
        <v>13.84710041615069</v>
      </c>
      <c r="DA48" s="73" t="s">
        <v>1302</v>
      </c>
    </row>
    <row r="49" spans="1:105" ht="12" customHeight="1" x14ac:dyDescent="0.25">
      <c r="A49" s="64" t="s">
        <v>33</v>
      </c>
      <c r="B49" s="232">
        <v>0</v>
      </c>
      <c r="C49" s="232">
        <v>0</v>
      </c>
      <c r="D49" s="232">
        <v>0</v>
      </c>
      <c r="E49" s="232">
        <v>0</v>
      </c>
      <c r="F49" s="232">
        <v>0</v>
      </c>
      <c r="G49" s="232">
        <v>0</v>
      </c>
      <c r="H49" s="232">
        <v>0</v>
      </c>
      <c r="I49" s="232">
        <v>0</v>
      </c>
      <c r="J49" s="232">
        <v>0</v>
      </c>
      <c r="K49" s="232">
        <v>3.5923390255088623E-2</v>
      </c>
      <c r="L49" s="232">
        <v>5.6306542421199583E-2</v>
      </c>
      <c r="M49" s="232">
        <v>7.8037313894099083E-2</v>
      </c>
      <c r="N49" s="232">
        <v>9.7158535711565797E-2</v>
      </c>
      <c r="O49" s="232">
        <v>0.1259818529408554</v>
      </c>
      <c r="P49" s="232">
        <v>9.4715550222049735E-2</v>
      </c>
      <c r="Q49" s="232">
        <v>0.1343674619228224</v>
      </c>
      <c r="R49" s="232">
        <v>0.15906135547234199</v>
      </c>
      <c r="S49" s="232">
        <v>0.17921206900609651</v>
      </c>
      <c r="T49" s="232">
        <v>0.13723721200605871</v>
      </c>
      <c r="U49" s="232">
        <v>0.13785982851750919</v>
      </c>
      <c r="V49" s="232">
        <v>0.1089110948882218</v>
      </c>
      <c r="W49" s="232">
        <v>0.1300345972591935</v>
      </c>
      <c r="DA49" s="73" t="s">
        <v>1303</v>
      </c>
    </row>
    <row r="50" spans="1:105" ht="12" customHeight="1" x14ac:dyDescent="0.25">
      <c r="A50" s="64" t="s">
        <v>160</v>
      </c>
      <c r="B50" s="232">
        <v>0.42352635149351558</v>
      </c>
      <c r="C50" s="232">
        <v>2.1703077690762789</v>
      </c>
      <c r="D50" s="232">
        <v>1.8785196993518321</v>
      </c>
      <c r="E50" s="232">
        <v>1.44069026637876</v>
      </c>
      <c r="F50" s="232">
        <v>1.6171881457309369</v>
      </c>
      <c r="G50" s="232">
        <v>1.5596695930407809</v>
      </c>
      <c r="H50" s="232">
        <v>1.6338622425294611</v>
      </c>
      <c r="I50" s="232">
        <v>1.5107841064772209</v>
      </c>
      <c r="J50" s="232">
        <v>1.8808448988450699</v>
      </c>
      <c r="K50" s="232">
        <v>1.8211645095098259</v>
      </c>
      <c r="L50" s="232">
        <v>1.731888689200475</v>
      </c>
      <c r="M50" s="232">
        <v>2.125728661962182</v>
      </c>
      <c r="N50" s="232">
        <v>2.446092858350116</v>
      </c>
      <c r="O50" s="232">
        <v>2.8794567994144562</v>
      </c>
      <c r="P50" s="232">
        <v>1.7677399215060661</v>
      </c>
      <c r="Q50" s="232">
        <v>1.1125775324112199</v>
      </c>
      <c r="R50" s="232">
        <v>0.90494399454251018</v>
      </c>
      <c r="S50" s="232">
        <v>1.080665717032246</v>
      </c>
      <c r="T50" s="232">
        <v>0.79217946312018017</v>
      </c>
      <c r="U50" s="232">
        <v>0.82736202927981684</v>
      </c>
      <c r="V50" s="232">
        <v>0.77110833750156427</v>
      </c>
      <c r="W50" s="232">
        <v>0.1364943368541959</v>
      </c>
      <c r="DA50" s="73" t="s">
        <v>1304</v>
      </c>
    </row>
    <row r="51" spans="1:105" ht="12" customHeight="1" x14ac:dyDescent="0.25">
      <c r="A51" s="64" t="s">
        <v>70</v>
      </c>
      <c r="B51" s="232">
        <v>7.5870835847929259</v>
      </c>
      <c r="C51" s="232">
        <v>4.3344700960462736</v>
      </c>
      <c r="D51" s="232">
        <v>4.4180993696269599</v>
      </c>
      <c r="E51" s="232">
        <v>2.958502631738507</v>
      </c>
      <c r="F51" s="232">
        <v>3.6556166710048519</v>
      </c>
      <c r="G51" s="232">
        <v>1.9283593721258021</v>
      </c>
      <c r="H51" s="232">
        <v>1.8354166613290059</v>
      </c>
      <c r="I51" s="232">
        <v>1.722616576280241</v>
      </c>
      <c r="J51" s="232">
        <v>0.39600285464061608</v>
      </c>
      <c r="K51" s="232">
        <v>0.51727000183008032</v>
      </c>
      <c r="L51" s="232">
        <v>0.30029442546751939</v>
      </c>
      <c r="M51" s="232">
        <v>0.49942594515525401</v>
      </c>
      <c r="N51" s="232">
        <v>0.48362252508013159</v>
      </c>
      <c r="O51" s="232">
        <v>0.36953416850408682</v>
      </c>
      <c r="P51" s="232">
        <v>0.33675739012733469</v>
      </c>
      <c r="Q51" s="232">
        <v>0.40129744235525749</v>
      </c>
      <c r="R51" s="232">
        <v>0.28276448873177262</v>
      </c>
      <c r="S51" s="232">
        <v>0.25490800334100849</v>
      </c>
      <c r="T51" s="232">
        <v>0.18188984390972879</v>
      </c>
      <c r="U51" s="232">
        <v>0.14156552408404549</v>
      </c>
      <c r="V51" s="232">
        <v>0.100504264846761</v>
      </c>
      <c r="W51" s="232">
        <v>0.1242745783982189</v>
      </c>
      <c r="DA51" s="73" t="s">
        <v>1305</v>
      </c>
    </row>
    <row r="52" spans="1:105" ht="12" customHeight="1" x14ac:dyDescent="0.25">
      <c r="A52" s="64" t="s">
        <v>34</v>
      </c>
      <c r="B52" s="232">
        <v>0.55459074808424935</v>
      </c>
      <c r="C52" s="232">
        <v>0.62138744994931661</v>
      </c>
      <c r="D52" s="232">
        <v>0.38481121259564383</v>
      </c>
      <c r="E52" s="232">
        <v>0.28139779319698471</v>
      </c>
      <c r="F52" s="232">
        <v>0</v>
      </c>
      <c r="G52" s="232">
        <v>4.445543211101765E-2</v>
      </c>
      <c r="H52" s="232">
        <v>4.3212969529130223E-2</v>
      </c>
      <c r="I52" s="232">
        <v>0</v>
      </c>
      <c r="J52" s="232">
        <v>0</v>
      </c>
      <c r="K52" s="232">
        <v>7.4427789376146219E-2</v>
      </c>
      <c r="L52" s="232">
        <v>0</v>
      </c>
      <c r="M52" s="232">
        <v>4.9105912430724402E-2</v>
      </c>
      <c r="N52" s="232">
        <v>6.0188346944490337E-2</v>
      </c>
      <c r="O52" s="232">
        <v>5.8858642850905883E-2</v>
      </c>
      <c r="P52" s="232">
        <v>0</v>
      </c>
      <c r="Q52" s="232">
        <v>0</v>
      </c>
      <c r="R52" s="232">
        <v>0</v>
      </c>
      <c r="S52" s="232">
        <v>1.0704378907539291E-2</v>
      </c>
      <c r="T52" s="232">
        <v>1.0882145479975449E-2</v>
      </c>
      <c r="U52" s="232">
        <v>1.0149088426178281E-2</v>
      </c>
      <c r="V52" s="232">
        <v>3.475897162291991E-3</v>
      </c>
      <c r="W52" s="232">
        <v>3.0192505498778648E-3</v>
      </c>
      <c r="DA52" s="73" t="s">
        <v>1306</v>
      </c>
    </row>
    <row r="53" spans="1:105" ht="12" customHeight="1" x14ac:dyDescent="0.25">
      <c r="A53" s="64" t="s">
        <v>162</v>
      </c>
      <c r="B53" s="232">
        <v>2.3645960047101102</v>
      </c>
      <c r="C53" s="232">
        <v>2.3570824977461768</v>
      </c>
      <c r="D53" s="232">
        <v>1.9202055303406731</v>
      </c>
      <c r="E53" s="232">
        <v>1.3438575505600769</v>
      </c>
      <c r="F53" s="232">
        <v>2.0212452915699108</v>
      </c>
      <c r="G53" s="232">
        <v>2.1839699398547219</v>
      </c>
      <c r="H53" s="232">
        <v>2.3894519340202649</v>
      </c>
      <c r="I53" s="232">
        <v>2.3378680274116062</v>
      </c>
      <c r="J53" s="232">
        <v>2.629686899037444</v>
      </c>
      <c r="K53" s="232">
        <v>2.4823821616218131</v>
      </c>
      <c r="L53" s="232">
        <v>3.1296544202339271</v>
      </c>
      <c r="M53" s="232">
        <v>5.3774865189354566</v>
      </c>
      <c r="N53" s="232">
        <v>6.6668934353086708</v>
      </c>
      <c r="O53" s="232">
        <v>7.0382242354571307</v>
      </c>
      <c r="P53" s="232">
        <v>6.9826681612485872</v>
      </c>
      <c r="Q53" s="232">
        <v>6.2190847150025368</v>
      </c>
      <c r="R53" s="232">
        <v>4.8860690710036572</v>
      </c>
      <c r="S53" s="232">
        <v>5.4117997551081123</v>
      </c>
      <c r="T53" s="232">
        <v>4.6835977679908316</v>
      </c>
      <c r="U53" s="232">
        <v>4.1470416060177628</v>
      </c>
      <c r="V53" s="232">
        <v>4.7294244192657224</v>
      </c>
      <c r="W53" s="232">
        <v>5.0508986392935604</v>
      </c>
      <c r="DA53" s="73" t="s">
        <v>1307</v>
      </c>
    </row>
    <row r="54" spans="1:105" ht="12" customHeight="1" x14ac:dyDescent="0.25">
      <c r="A54" s="64" t="s">
        <v>36</v>
      </c>
      <c r="B54" s="232">
        <v>7.9333884109797762E-2</v>
      </c>
      <c r="C54" s="232">
        <v>0.1412408004578784</v>
      </c>
      <c r="D54" s="232">
        <v>0.22184922826116249</v>
      </c>
      <c r="E54" s="232">
        <v>0.50218312858299052</v>
      </c>
      <c r="F54" s="232">
        <v>0.48500563884249231</v>
      </c>
      <c r="G54" s="232">
        <v>0.43106406480235288</v>
      </c>
      <c r="H54" s="232">
        <v>0.35628716598127341</v>
      </c>
      <c r="I54" s="232">
        <v>0.43941943772506009</v>
      </c>
      <c r="J54" s="232">
        <v>0.43753151413953051</v>
      </c>
      <c r="K54" s="232">
        <v>0.25607025924063198</v>
      </c>
      <c r="L54" s="232">
        <v>0.32843982880420042</v>
      </c>
      <c r="M54" s="232">
        <v>0.43039737897723751</v>
      </c>
      <c r="N54" s="232">
        <v>0.50979269306368813</v>
      </c>
      <c r="O54" s="232">
        <v>0.53548625028339281</v>
      </c>
      <c r="P54" s="232">
        <v>0.53761584903173731</v>
      </c>
      <c r="Q54" s="232">
        <v>0.43495575764054017</v>
      </c>
      <c r="R54" s="232">
        <v>0.41303889728585841</v>
      </c>
      <c r="S54" s="232">
        <v>0.4585124794204849</v>
      </c>
      <c r="T54" s="232">
        <v>0.34304300289470568</v>
      </c>
      <c r="U54" s="232">
        <v>0.31547310634030412</v>
      </c>
      <c r="V54" s="232">
        <v>0.1394056487951699</v>
      </c>
      <c r="W54" s="232">
        <v>0.26790850034981412</v>
      </c>
      <c r="DA54" s="73" t="s">
        <v>1308</v>
      </c>
    </row>
    <row r="55" spans="1:105" ht="12" customHeight="1" x14ac:dyDescent="0.25">
      <c r="A55" s="64" t="s">
        <v>73</v>
      </c>
      <c r="B55" s="232">
        <v>1.3614001333111101</v>
      </c>
      <c r="C55" s="232">
        <v>1.4260115415621211</v>
      </c>
      <c r="D55" s="232">
        <v>1.3122837837124131</v>
      </c>
      <c r="E55" s="232">
        <v>1.991518264610767</v>
      </c>
      <c r="F55" s="232">
        <v>2.3312281569734372</v>
      </c>
      <c r="G55" s="232">
        <v>1.22967918939932</v>
      </c>
      <c r="H55" s="232">
        <v>1.4071161135241741</v>
      </c>
      <c r="I55" s="232">
        <v>1.5208700392674881</v>
      </c>
      <c r="J55" s="232">
        <v>1.096234864385589</v>
      </c>
      <c r="K55" s="232">
        <v>0.99656967000827656</v>
      </c>
      <c r="L55" s="232">
        <v>1.298447957871383</v>
      </c>
      <c r="M55" s="232">
        <v>1.648293109836118</v>
      </c>
      <c r="N55" s="232">
        <v>1.6035375571468771</v>
      </c>
      <c r="O55" s="232">
        <v>2.9472888032332678</v>
      </c>
      <c r="P55" s="232">
        <v>2.9032963529705031</v>
      </c>
      <c r="Q55" s="232">
        <v>2.10231726129705</v>
      </c>
      <c r="R55" s="232">
        <v>1.451378750795953</v>
      </c>
      <c r="S55" s="232">
        <v>3.5423508239890742</v>
      </c>
      <c r="T55" s="232">
        <v>1.342457685942386</v>
      </c>
      <c r="U55" s="232">
        <v>0.68824851322395353</v>
      </c>
      <c r="V55" s="232">
        <v>0.57863347708656698</v>
      </c>
      <c r="W55" s="232">
        <v>0.71407195695992975</v>
      </c>
      <c r="DA55" s="73" t="s">
        <v>1309</v>
      </c>
    </row>
    <row r="56" spans="1:105" ht="12" customHeight="1" x14ac:dyDescent="0.25">
      <c r="A56" s="64" t="s">
        <v>79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3" t="s">
        <v>1310</v>
      </c>
    </row>
    <row r="57" spans="1:105" ht="12" customHeight="1" x14ac:dyDescent="0.25">
      <c r="A57" s="60" t="s">
        <v>1038</v>
      </c>
      <c r="B57" s="265">
        <v>0</v>
      </c>
      <c r="C57" s="265">
        <v>0</v>
      </c>
      <c r="D57" s="265">
        <v>0</v>
      </c>
      <c r="E57" s="265">
        <v>0</v>
      </c>
      <c r="F57" s="265">
        <v>0</v>
      </c>
      <c r="G57" s="265">
        <v>0</v>
      </c>
      <c r="H57" s="265">
        <v>0</v>
      </c>
      <c r="I57" s="265">
        <v>0</v>
      </c>
      <c r="J57" s="265">
        <v>0</v>
      </c>
      <c r="K57" s="265">
        <v>0</v>
      </c>
      <c r="L57" s="265">
        <v>0</v>
      </c>
      <c r="M57" s="265">
        <v>0</v>
      </c>
      <c r="N57" s="265">
        <v>0</v>
      </c>
      <c r="O57" s="265">
        <v>0</v>
      </c>
      <c r="P57" s="265">
        <v>0</v>
      </c>
      <c r="Q57" s="265">
        <v>0</v>
      </c>
      <c r="R57" s="265">
        <v>0</v>
      </c>
      <c r="S57" s="265">
        <v>0</v>
      </c>
      <c r="T57" s="265">
        <v>0</v>
      </c>
      <c r="U57" s="265">
        <v>0</v>
      </c>
      <c r="V57" s="265">
        <v>0</v>
      </c>
      <c r="W57" s="265">
        <v>0</v>
      </c>
      <c r="DA57" s="72" t="s">
        <v>1311</v>
      </c>
    </row>
    <row r="58" spans="1:105" ht="12" customHeight="1" x14ac:dyDescent="0.25">
      <c r="A58" s="133" t="s">
        <v>1040</v>
      </c>
      <c r="B58" s="327">
        <v>0</v>
      </c>
      <c r="C58" s="327">
        <v>0</v>
      </c>
      <c r="D58" s="327">
        <v>0</v>
      </c>
      <c r="E58" s="327">
        <v>0</v>
      </c>
      <c r="F58" s="327">
        <v>0</v>
      </c>
      <c r="G58" s="327">
        <v>0</v>
      </c>
      <c r="H58" s="327">
        <v>0</v>
      </c>
      <c r="I58" s="327">
        <v>0</v>
      </c>
      <c r="J58" s="327">
        <v>0</v>
      </c>
      <c r="K58" s="327">
        <v>0</v>
      </c>
      <c r="L58" s="327">
        <v>0</v>
      </c>
      <c r="M58" s="327">
        <v>0</v>
      </c>
      <c r="N58" s="327">
        <v>0</v>
      </c>
      <c r="O58" s="327">
        <v>0</v>
      </c>
      <c r="P58" s="327">
        <v>0</v>
      </c>
      <c r="Q58" s="327">
        <v>0</v>
      </c>
      <c r="R58" s="327">
        <v>0</v>
      </c>
      <c r="S58" s="327">
        <v>0</v>
      </c>
      <c r="T58" s="327">
        <v>0</v>
      </c>
      <c r="U58" s="327">
        <v>0</v>
      </c>
      <c r="V58" s="327">
        <v>0</v>
      </c>
      <c r="W58" s="327">
        <v>0</v>
      </c>
      <c r="DA58" s="138" t="s">
        <v>1312</v>
      </c>
    </row>
    <row r="59" spans="1:105" ht="12" customHeight="1" x14ac:dyDescent="0.25">
      <c r="A59" s="100" t="s">
        <v>106</v>
      </c>
      <c r="B59" s="282">
        <v>4410.7737756194147</v>
      </c>
      <c r="C59" s="282">
        <v>4243.907850333334</v>
      </c>
      <c r="D59" s="282">
        <v>3438.0681943333338</v>
      </c>
      <c r="E59" s="282">
        <v>4636.0386605000003</v>
      </c>
      <c r="F59" s="282">
        <v>4788.5941790000006</v>
      </c>
      <c r="G59" s="282">
        <v>4886.779180866668</v>
      </c>
      <c r="H59" s="282">
        <v>5210.7690327000009</v>
      </c>
      <c r="I59" s="282">
        <v>5245.6992395333336</v>
      </c>
      <c r="J59" s="282">
        <v>5051.9318817000012</v>
      </c>
      <c r="K59" s="282">
        <v>4124.5509249333336</v>
      </c>
      <c r="L59" s="282">
        <v>4335.4171402000002</v>
      </c>
      <c r="M59" s="282">
        <v>4658.5706834000011</v>
      </c>
      <c r="N59" s="282">
        <v>4694.3611560666659</v>
      </c>
      <c r="O59" s="282">
        <v>4757.1623114666672</v>
      </c>
      <c r="P59" s="282">
        <v>4838.0958252523315</v>
      </c>
      <c r="Q59" s="282">
        <v>5141.1334949037964</v>
      </c>
      <c r="R59" s="282">
        <v>4902.8106411395102</v>
      </c>
      <c r="S59" s="282">
        <v>5174.5793923174406</v>
      </c>
      <c r="T59" s="282">
        <v>4620.0209219443204</v>
      </c>
      <c r="U59" s="282">
        <v>4496.1709862138932</v>
      </c>
      <c r="V59" s="282">
        <v>4866.959753109717</v>
      </c>
      <c r="W59" s="282">
        <v>4553.4742668629142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6">
        <f t="shared" ref="B61:W61" si="2">SUM(B62:B66)+B72+B85+B93+B107+B108</f>
        <v>2788.0405939426105</v>
      </c>
      <c r="C61" s="226">
        <f t="shared" si="2"/>
        <v>2440.927619077986</v>
      </c>
      <c r="D61" s="226">
        <f t="shared" si="2"/>
        <v>2276.4453998344629</v>
      </c>
      <c r="E61" s="226">
        <f t="shared" si="2"/>
        <v>1800.1205032591229</v>
      </c>
      <c r="F61" s="226">
        <f t="shared" si="2"/>
        <v>1948.1570794889847</v>
      </c>
      <c r="G61" s="226">
        <f t="shared" si="2"/>
        <v>1774.9117261664924</v>
      </c>
      <c r="H61" s="226">
        <f t="shared" si="2"/>
        <v>1949.482072180565</v>
      </c>
      <c r="I61" s="226">
        <f t="shared" si="2"/>
        <v>1841.9881877045643</v>
      </c>
      <c r="J61" s="226">
        <f t="shared" si="2"/>
        <v>2191.3257775036732</v>
      </c>
      <c r="K61" s="226">
        <f t="shared" si="2"/>
        <v>3036.6391552451732</v>
      </c>
      <c r="L61" s="226">
        <f t="shared" si="2"/>
        <v>3252.0847539999149</v>
      </c>
      <c r="M61" s="226">
        <f t="shared" si="2"/>
        <v>2155.4239895626665</v>
      </c>
      <c r="N61" s="226">
        <f t="shared" si="2"/>
        <v>1172.7043568335305</v>
      </c>
      <c r="O61" s="226">
        <f t="shared" si="2"/>
        <v>1357.184650309458</v>
      </c>
      <c r="P61" s="226">
        <f t="shared" si="2"/>
        <v>1300.0117297182255</v>
      </c>
      <c r="Q61" s="226">
        <f t="shared" si="2"/>
        <v>1926.5955967622115</v>
      </c>
      <c r="R61" s="226">
        <f t="shared" si="2"/>
        <v>1960.0036801299468</v>
      </c>
      <c r="S61" s="226">
        <f t="shared" si="2"/>
        <v>1916.5965193476436</v>
      </c>
      <c r="T61" s="226">
        <f t="shared" si="2"/>
        <v>3012.683369340622</v>
      </c>
      <c r="U61" s="226">
        <f t="shared" si="2"/>
        <v>3213.5960760116091</v>
      </c>
      <c r="V61" s="226">
        <f t="shared" si="2"/>
        <v>3113.4125051284432</v>
      </c>
      <c r="W61" s="226">
        <f t="shared" si="2"/>
        <v>3244.7218873165066</v>
      </c>
      <c r="DA61" s="89"/>
    </row>
    <row r="62" spans="1:105" ht="12" customHeight="1" x14ac:dyDescent="0.25">
      <c r="A62" s="55" t="s">
        <v>92</v>
      </c>
      <c r="B62" s="262">
        <v>0</v>
      </c>
      <c r="C62" s="262">
        <v>0</v>
      </c>
      <c r="D62" s="262">
        <v>0</v>
      </c>
      <c r="E62" s="262">
        <v>0</v>
      </c>
      <c r="F62" s="262">
        <v>0</v>
      </c>
      <c r="G62" s="262">
        <v>0</v>
      </c>
      <c r="H62" s="262">
        <v>0</v>
      </c>
      <c r="I62" s="262">
        <v>0</v>
      </c>
      <c r="J62" s="262">
        <v>0</v>
      </c>
      <c r="K62" s="262">
        <v>0</v>
      </c>
      <c r="L62" s="262">
        <v>0</v>
      </c>
      <c r="M62" s="262">
        <v>0</v>
      </c>
      <c r="N62" s="262">
        <v>0</v>
      </c>
      <c r="O62" s="262">
        <v>0</v>
      </c>
      <c r="P62" s="262">
        <v>0</v>
      </c>
      <c r="Q62" s="262">
        <v>0</v>
      </c>
      <c r="R62" s="262">
        <v>0</v>
      </c>
      <c r="S62" s="262">
        <v>0</v>
      </c>
      <c r="T62" s="262">
        <v>0</v>
      </c>
      <c r="U62" s="262">
        <v>0</v>
      </c>
      <c r="V62" s="262">
        <v>0</v>
      </c>
      <c r="W62" s="262">
        <v>0</v>
      </c>
      <c r="DA62" s="67" t="s">
        <v>1314</v>
      </c>
    </row>
    <row r="63" spans="1:105" ht="12" customHeight="1" x14ac:dyDescent="0.25">
      <c r="A63" s="202" t="s">
        <v>93</v>
      </c>
      <c r="B63" s="227">
        <v>0</v>
      </c>
      <c r="C63" s="227">
        <v>0</v>
      </c>
      <c r="D63" s="227">
        <v>0</v>
      </c>
      <c r="E63" s="227">
        <v>0</v>
      </c>
      <c r="F63" s="227">
        <v>0</v>
      </c>
      <c r="G63" s="227">
        <v>0</v>
      </c>
      <c r="H63" s="227">
        <v>0</v>
      </c>
      <c r="I63" s="227">
        <v>0</v>
      </c>
      <c r="J63" s="227">
        <v>0</v>
      </c>
      <c r="K63" s="227">
        <v>0</v>
      </c>
      <c r="L63" s="227">
        <v>0</v>
      </c>
      <c r="M63" s="227">
        <v>0</v>
      </c>
      <c r="N63" s="227">
        <v>0</v>
      </c>
      <c r="O63" s="227">
        <v>0</v>
      </c>
      <c r="P63" s="227">
        <v>0</v>
      </c>
      <c r="Q63" s="227">
        <v>0</v>
      </c>
      <c r="R63" s="227">
        <v>0</v>
      </c>
      <c r="S63" s="227">
        <v>0</v>
      </c>
      <c r="T63" s="227">
        <v>0</v>
      </c>
      <c r="U63" s="227">
        <v>0</v>
      </c>
      <c r="V63" s="227">
        <v>0</v>
      </c>
      <c r="W63" s="227">
        <v>0</v>
      </c>
      <c r="DA63" s="174" t="s">
        <v>1315</v>
      </c>
    </row>
    <row r="64" spans="1:105" ht="12" customHeight="1" x14ac:dyDescent="0.25">
      <c r="A64" s="202" t="s">
        <v>94</v>
      </c>
      <c r="B64" s="227">
        <v>0</v>
      </c>
      <c r="C64" s="227">
        <v>0</v>
      </c>
      <c r="D64" s="227">
        <v>0</v>
      </c>
      <c r="E64" s="227">
        <v>0</v>
      </c>
      <c r="F64" s="227">
        <v>0</v>
      </c>
      <c r="G64" s="227">
        <v>0</v>
      </c>
      <c r="H64" s="227">
        <v>0</v>
      </c>
      <c r="I64" s="227">
        <v>0</v>
      </c>
      <c r="J64" s="227">
        <v>0</v>
      </c>
      <c r="K64" s="227">
        <v>0</v>
      </c>
      <c r="L64" s="227">
        <v>0</v>
      </c>
      <c r="M64" s="227">
        <v>0</v>
      </c>
      <c r="N64" s="227">
        <v>0</v>
      </c>
      <c r="O64" s="227">
        <v>0</v>
      </c>
      <c r="P64" s="227">
        <v>0</v>
      </c>
      <c r="Q64" s="227">
        <v>0</v>
      </c>
      <c r="R64" s="227">
        <v>0</v>
      </c>
      <c r="S64" s="227">
        <v>0</v>
      </c>
      <c r="T64" s="227">
        <v>0</v>
      </c>
      <c r="U64" s="227">
        <v>0</v>
      </c>
      <c r="V64" s="227">
        <v>0</v>
      </c>
      <c r="W64" s="227">
        <v>0</v>
      </c>
      <c r="DA64" s="174" t="s">
        <v>1316</v>
      </c>
    </row>
    <row r="65" spans="1:105" ht="12" customHeight="1" x14ac:dyDescent="0.25">
      <c r="A65" s="202" t="s">
        <v>95</v>
      </c>
      <c r="B65" s="227">
        <v>0</v>
      </c>
      <c r="C65" s="227">
        <v>0</v>
      </c>
      <c r="D65" s="227">
        <v>0</v>
      </c>
      <c r="E65" s="227">
        <v>0</v>
      </c>
      <c r="F65" s="227">
        <v>0</v>
      </c>
      <c r="G65" s="227">
        <v>0</v>
      </c>
      <c r="H65" s="227">
        <v>0</v>
      </c>
      <c r="I65" s="227">
        <v>0</v>
      </c>
      <c r="J65" s="227">
        <v>0</v>
      </c>
      <c r="K65" s="227">
        <v>0</v>
      </c>
      <c r="L65" s="227">
        <v>0</v>
      </c>
      <c r="M65" s="227">
        <v>0</v>
      </c>
      <c r="N65" s="227">
        <v>0</v>
      </c>
      <c r="O65" s="227">
        <v>0</v>
      </c>
      <c r="P65" s="227">
        <v>0</v>
      </c>
      <c r="Q65" s="227">
        <v>0</v>
      </c>
      <c r="R65" s="227">
        <v>0</v>
      </c>
      <c r="S65" s="227">
        <v>0</v>
      </c>
      <c r="T65" s="227">
        <v>0</v>
      </c>
      <c r="U65" s="227">
        <v>0</v>
      </c>
      <c r="V65" s="227">
        <v>0</v>
      </c>
      <c r="W65" s="227">
        <v>0</v>
      </c>
      <c r="DA65" s="174" t="s">
        <v>1317</v>
      </c>
    </row>
    <row r="66" spans="1:105" ht="12" customHeight="1" x14ac:dyDescent="0.25">
      <c r="A66" s="56" t="s">
        <v>96</v>
      </c>
      <c r="B66" s="263">
        <v>43.260031758651579</v>
      </c>
      <c r="C66" s="263">
        <v>48.387225589148983</v>
      </c>
      <c r="D66" s="263">
        <v>43.024025661855333</v>
      </c>
      <c r="E66" s="263">
        <v>35.918635956482007</v>
      </c>
      <c r="F66" s="263">
        <v>32.787058547656642</v>
      </c>
      <c r="G66" s="263">
        <v>32.342607893629904</v>
      </c>
      <c r="H66" s="263">
        <v>35.124003040770923</v>
      </c>
      <c r="I66" s="263">
        <v>31.670590070818388</v>
      </c>
      <c r="J66" s="263">
        <v>32.407453383437662</v>
      </c>
      <c r="K66" s="263">
        <v>53.782552283713791</v>
      </c>
      <c r="L66" s="263">
        <v>61.292336814011513</v>
      </c>
      <c r="M66" s="263">
        <v>39.569508852995597</v>
      </c>
      <c r="N66" s="263">
        <v>20.266349587252201</v>
      </c>
      <c r="O66" s="263">
        <v>24.350843835813539</v>
      </c>
      <c r="P66" s="263">
        <v>21.57619637153697</v>
      </c>
      <c r="Q66" s="263">
        <v>30.52343624416493</v>
      </c>
      <c r="R66" s="263">
        <v>27.592880520271461</v>
      </c>
      <c r="S66" s="263">
        <v>28.011461908144391</v>
      </c>
      <c r="T66" s="263">
        <v>50.252811597452009</v>
      </c>
      <c r="U66" s="263">
        <v>55.364839863524757</v>
      </c>
      <c r="V66" s="263">
        <v>57.155001497322928</v>
      </c>
      <c r="W66" s="263">
        <v>61.276516901234118</v>
      </c>
      <c r="DA66" s="68" t="s">
        <v>1318</v>
      </c>
    </row>
    <row r="67" spans="1:105" ht="12" customHeight="1" x14ac:dyDescent="0.25">
      <c r="A67" s="37" t="s">
        <v>160</v>
      </c>
      <c r="B67" s="229">
        <v>6.5713627579754688</v>
      </c>
      <c r="C67" s="229">
        <v>23.195520030545399</v>
      </c>
      <c r="D67" s="229">
        <v>21.275947815198059</v>
      </c>
      <c r="E67" s="229">
        <v>18.58385368328636</v>
      </c>
      <c r="F67" s="229">
        <v>14.57298678960889</v>
      </c>
      <c r="G67" s="229">
        <v>13.47452970513957</v>
      </c>
      <c r="H67" s="229">
        <v>14.26380835712404</v>
      </c>
      <c r="I67" s="229">
        <v>12.432254840709859</v>
      </c>
      <c r="J67" s="229">
        <v>13.513571372983771</v>
      </c>
      <c r="K67" s="229">
        <v>22.759570869066611</v>
      </c>
      <c r="L67" s="229">
        <v>21.834940567914089</v>
      </c>
      <c r="M67" s="229">
        <v>11.210399419534729</v>
      </c>
      <c r="N67" s="229">
        <v>5.4398603698877208</v>
      </c>
      <c r="O67" s="229">
        <v>7.0699191280677001</v>
      </c>
      <c r="P67" s="229">
        <v>4.3587799928312938</v>
      </c>
      <c r="Q67" s="229">
        <v>4.631922234173226</v>
      </c>
      <c r="R67" s="229">
        <v>4.3118554968401996</v>
      </c>
      <c r="S67" s="229">
        <v>4.6624855685380968</v>
      </c>
      <c r="T67" s="229">
        <v>7.2700629757854429</v>
      </c>
      <c r="U67" s="229">
        <v>9.2084940464421479</v>
      </c>
      <c r="V67" s="229">
        <v>8.0124417276267703</v>
      </c>
      <c r="W67" s="229">
        <v>1.612350862490477</v>
      </c>
      <c r="DA67" s="69" t="s">
        <v>1319</v>
      </c>
    </row>
    <row r="68" spans="1:105" ht="12" customHeight="1" x14ac:dyDescent="0.25">
      <c r="A68" s="37" t="s">
        <v>162</v>
      </c>
      <c r="B68" s="229">
        <v>36.688669000676107</v>
      </c>
      <c r="C68" s="229">
        <v>25.191705558603591</v>
      </c>
      <c r="D68" s="229">
        <v>21.748077846657271</v>
      </c>
      <c r="E68" s="229">
        <v>17.33478227319565</v>
      </c>
      <c r="F68" s="229">
        <v>18.214071758047751</v>
      </c>
      <c r="G68" s="229">
        <v>18.868078188490319</v>
      </c>
      <c r="H68" s="229">
        <v>20.860194683646881</v>
      </c>
      <c r="I68" s="229">
        <v>19.238335230108529</v>
      </c>
      <c r="J68" s="229">
        <v>18.89388201045389</v>
      </c>
      <c r="K68" s="229">
        <v>31.02298141464718</v>
      </c>
      <c r="L68" s="229">
        <v>39.457396246097417</v>
      </c>
      <c r="M68" s="229">
        <v>28.359109433460869</v>
      </c>
      <c r="N68" s="229">
        <v>14.826489217364481</v>
      </c>
      <c r="O68" s="229">
        <v>17.280924707745839</v>
      </c>
      <c r="P68" s="229">
        <v>17.217416378705671</v>
      </c>
      <c r="Q68" s="229">
        <v>25.89151400999171</v>
      </c>
      <c r="R68" s="229">
        <v>23.281025023431258</v>
      </c>
      <c r="S68" s="229">
        <v>23.348976339606299</v>
      </c>
      <c r="T68" s="229">
        <v>42.982748621666573</v>
      </c>
      <c r="U68" s="229">
        <v>46.15634581708261</v>
      </c>
      <c r="V68" s="229">
        <v>49.142559769696163</v>
      </c>
      <c r="W68" s="229">
        <v>59.664166038743637</v>
      </c>
      <c r="DA68" s="69" t="s">
        <v>1320</v>
      </c>
    </row>
    <row r="69" spans="1:105" ht="12" customHeight="1" x14ac:dyDescent="0.25">
      <c r="A69" s="37" t="s">
        <v>97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DA69" s="69" t="s">
        <v>1321</v>
      </c>
    </row>
    <row r="70" spans="1:105" ht="12" customHeight="1" x14ac:dyDescent="0.25">
      <c r="A70" s="37" t="s">
        <v>78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DA70" s="69" t="s">
        <v>1322</v>
      </c>
    </row>
    <row r="71" spans="1:105" ht="12" customHeight="1" x14ac:dyDescent="0.25">
      <c r="A71" s="37" t="s">
        <v>38</v>
      </c>
      <c r="B71" s="229">
        <v>0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DA71" s="69" t="s">
        <v>1323</v>
      </c>
    </row>
    <row r="72" spans="1:105" ht="12" customHeight="1" x14ac:dyDescent="0.25">
      <c r="A72" s="57" t="s">
        <v>1053</v>
      </c>
      <c r="B72" s="264">
        <f t="shared" ref="B72:W72" si="3">B73+B84</f>
        <v>1517.7725571729479</v>
      </c>
      <c r="C72" s="264">
        <f t="shared" si="3"/>
        <v>1334.5202356602369</v>
      </c>
      <c r="D72" s="264">
        <f t="shared" si="3"/>
        <v>1239.78135578976</v>
      </c>
      <c r="E72" s="264">
        <f t="shared" si="3"/>
        <v>901.87951975369674</v>
      </c>
      <c r="F72" s="264">
        <f t="shared" si="3"/>
        <v>1102.5390131368979</v>
      </c>
      <c r="G72" s="264">
        <f t="shared" si="3"/>
        <v>968.13127974946531</v>
      </c>
      <c r="H72" s="264">
        <f t="shared" si="3"/>
        <v>1084.759705717451</v>
      </c>
      <c r="I72" s="264">
        <f t="shared" si="3"/>
        <v>1032.4630074634961</v>
      </c>
      <c r="J72" s="264">
        <f t="shared" si="3"/>
        <v>1321.777355772497</v>
      </c>
      <c r="K72" s="264">
        <f t="shared" si="3"/>
        <v>1819.11148570143</v>
      </c>
      <c r="L72" s="264">
        <f t="shared" si="3"/>
        <v>1957.9702691456091</v>
      </c>
      <c r="M72" s="264">
        <f t="shared" si="3"/>
        <v>1302.5732383666941</v>
      </c>
      <c r="N72" s="264">
        <f t="shared" si="3"/>
        <v>710.36184642405328</v>
      </c>
      <c r="O72" s="264">
        <f t="shared" si="3"/>
        <v>830.94503603666908</v>
      </c>
      <c r="P72" s="264">
        <f t="shared" si="3"/>
        <v>797.09843193867835</v>
      </c>
      <c r="Q72" s="264">
        <f t="shared" si="3"/>
        <v>1179.68780207284</v>
      </c>
      <c r="R72" s="264">
        <f t="shared" si="3"/>
        <v>1196.656279130028</v>
      </c>
      <c r="S72" s="264">
        <f t="shared" si="3"/>
        <v>1170.466841474019</v>
      </c>
      <c r="T72" s="264">
        <f t="shared" si="3"/>
        <v>1776.4986941732529</v>
      </c>
      <c r="U72" s="264">
        <f t="shared" si="3"/>
        <v>1855.081317278421</v>
      </c>
      <c r="V72" s="264">
        <f t="shared" si="3"/>
        <v>1788.0805701409511</v>
      </c>
      <c r="W72" s="264">
        <f t="shared" si="3"/>
        <v>1866.5351643846241</v>
      </c>
      <c r="DA72" s="70"/>
    </row>
    <row r="73" spans="1:105" ht="12" customHeight="1" x14ac:dyDescent="0.25">
      <c r="A73" s="60" t="s">
        <v>1054</v>
      </c>
      <c r="B73" s="265">
        <v>1517.7725571729479</v>
      </c>
      <c r="C73" s="265">
        <v>1334.5202356602369</v>
      </c>
      <c r="D73" s="265">
        <v>1239.78135578976</v>
      </c>
      <c r="E73" s="265">
        <v>901.87951975369674</v>
      </c>
      <c r="F73" s="265">
        <v>1102.5390131368979</v>
      </c>
      <c r="G73" s="265">
        <v>968.13127974946531</v>
      </c>
      <c r="H73" s="265">
        <v>1084.759705717451</v>
      </c>
      <c r="I73" s="265">
        <v>1032.4630074634961</v>
      </c>
      <c r="J73" s="265">
        <v>1321.777355772497</v>
      </c>
      <c r="K73" s="265">
        <v>1819.11148570143</v>
      </c>
      <c r="L73" s="265">
        <v>1957.9702691456091</v>
      </c>
      <c r="M73" s="265">
        <v>1302.5732383666941</v>
      </c>
      <c r="N73" s="265">
        <v>710.36184642405328</v>
      </c>
      <c r="O73" s="265">
        <v>830.94503603666908</v>
      </c>
      <c r="P73" s="265">
        <v>797.09843193867835</v>
      </c>
      <c r="Q73" s="265">
        <v>1179.68780207284</v>
      </c>
      <c r="R73" s="265">
        <v>1196.656279130028</v>
      </c>
      <c r="S73" s="265">
        <v>1170.466841474019</v>
      </c>
      <c r="T73" s="265">
        <v>1776.4986941732529</v>
      </c>
      <c r="U73" s="265">
        <v>1855.081317278421</v>
      </c>
      <c r="V73" s="265">
        <v>1788.0805701409511</v>
      </c>
      <c r="W73" s="265">
        <v>1866.5351643846241</v>
      </c>
      <c r="DA73" s="72" t="s">
        <v>1324</v>
      </c>
    </row>
    <row r="74" spans="1:105" ht="12" customHeight="1" x14ac:dyDescent="0.25">
      <c r="A74" s="64" t="s">
        <v>30</v>
      </c>
      <c r="B74" s="232">
        <v>779.5853239008427</v>
      </c>
      <c r="C74" s="232">
        <v>725.94569604664775</v>
      </c>
      <c r="D74" s="232">
        <v>657.32384780896757</v>
      </c>
      <c r="E74" s="232">
        <v>311.45814994932579</v>
      </c>
      <c r="F74" s="232">
        <v>408.06216555055551</v>
      </c>
      <c r="G74" s="232">
        <v>415.31149190230622</v>
      </c>
      <c r="H74" s="232">
        <v>426.26323345678941</v>
      </c>
      <c r="I74" s="232">
        <v>398.82896411173749</v>
      </c>
      <c r="J74" s="232">
        <v>785.87713729786276</v>
      </c>
      <c r="K74" s="232">
        <v>1001.839443694503</v>
      </c>
      <c r="L74" s="232">
        <v>1203.1464879237419</v>
      </c>
      <c r="M74" s="232">
        <v>861.79392666273588</v>
      </c>
      <c r="N74" s="232">
        <v>498.0403428223247</v>
      </c>
      <c r="O74" s="232">
        <v>547.37804075496535</v>
      </c>
      <c r="P74" s="232">
        <v>545.05111465045468</v>
      </c>
      <c r="Q74" s="232">
        <v>825.22202711815521</v>
      </c>
      <c r="R74" s="232">
        <v>875.53981462597562</v>
      </c>
      <c r="S74" s="232">
        <v>799.58761598070976</v>
      </c>
      <c r="T74" s="232">
        <v>1236.406883885312</v>
      </c>
      <c r="U74" s="232">
        <v>1190.510685380578</v>
      </c>
      <c r="V74" s="232">
        <v>1077.718747573894</v>
      </c>
      <c r="W74" s="232">
        <v>1093.647298224203</v>
      </c>
      <c r="DA74" s="73" t="s">
        <v>1325</v>
      </c>
    </row>
    <row r="75" spans="1:105" ht="12" customHeight="1" x14ac:dyDescent="0.25">
      <c r="A75" s="64" t="s">
        <v>32</v>
      </c>
      <c r="B75" s="232">
        <v>465.05113377149598</v>
      </c>
      <c r="C75" s="232">
        <v>385.47304304703368</v>
      </c>
      <c r="D75" s="232">
        <v>382.13699924784208</v>
      </c>
      <c r="E75" s="232">
        <v>414.14559554718909</v>
      </c>
      <c r="F75" s="232">
        <v>458.77179682276721</v>
      </c>
      <c r="G75" s="232">
        <v>377.40583554443128</v>
      </c>
      <c r="H75" s="232">
        <v>461.98635945417487</v>
      </c>
      <c r="I75" s="232">
        <v>456.91002442424002</v>
      </c>
      <c r="J75" s="232">
        <v>386.22287576862169</v>
      </c>
      <c r="K75" s="232">
        <v>571.24656842957495</v>
      </c>
      <c r="L75" s="232">
        <v>475.71738854876128</v>
      </c>
      <c r="M75" s="232">
        <v>229.95104189978071</v>
      </c>
      <c r="N75" s="232">
        <v>101.09227123080549</v>
      </c>
      <c r="O75" s="232">
        <v>136.88563894609129</v>
      </c>
      <c r="P75" s="232">
        <v>118.09235505910679</v>
      </c>
      <c r="Q75" s="232">
        <v>142.39487021345249</v>
      </c>
      <c r="R75" s="232">
        <v>151.03160658799581</v>
      </c>
      <c r="S75" s="232">
        <v>179.114927202622</v>
      </c>
      <c r="T75" s="232">
        <v>270.76266260246842</v>
      </c>
      <c r="U75" s="232">
        <v>425.45826946543173</v>
      </c>
      <c r="V75" s="232">
        <v>465.3310104829938</v>
      </c>
      <c r="W75" s="232">
        <v>527.88597558310232</v>
      </c>
      <c r="DA75" s="73" t="s">
        <v>1326</v>
      </c>
    </row>
    <row r="76" spans="1:105" ht="12" customHeight="1" x14ac:dyDescent="0.25">
      <c r="A76" s="64" t="s">
        <v>33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1.4292276558085011</v>
      </c>
      <c r="L76" s="232">
        <v>2.2959010639134658</v>
      </c>
      <c r="M76" s="232">
        <v>1.6116483729844631</v>
      </c>
      <c r="N76" s="232">
        <v>0.9106437132761861</v>
      </c>
      <c r="O76" s="232">
        <v>1.324214488196785</v>
      </c>
      <c r="P76" s="232">
        <v>1.005135529533153</v>
      </c>
      <c r="Q76" s="232">
        <v>2.7387337091716581</v>
      </c>
      <c r="R76" s="232">
        <v>3.3411227435149908</v>
      </c>
      <c r="S76" s="232">
        <v>3.1418902209158439</v>
      </c>
      <c r="T76" s="232">
        <v>4.9339960866019439</v>
      </c>
      <c r="U76" s="232">
        <v>5.2593440784929291</v>
      </c>
      <c r="V76" s="232">
        <v>4.1493783679382226</v>
      </c>
      <c r="W76" s="232">
        <v>4.9572429007348182</v>
      </c>
      <c r="DA76" s="73" t="s">
        <v>1327</v>
      </c>
    </row>
    <row r="77" spans="1:105" ht="12" customHeight="1" x14ac:dyDescent="0.25">
      <c r="A77" s="64" t="s">
        <v>160</v>
      </c>
      <c r="B77" s="232">
        <v>9.3512831767083053</v>
      </c>
      <c r="C77" s="232">
        <v>43.81692271900949</v>
      </c>
      <c r="D77" s="232">
        <v>37.126539523289559</v>
      </c>
      <c r="E77" s="232">
        <v>29.813844913593329</v>
      </c>
      <c r="F77" s="232">
        <v>37.702147397499758</v>
      </c>
      <c r="G77" s="232">
        <v>37.085601166905789</v>
      </c>
      <c r="H77" s="232">
        <v>41.885964190437342</v>
      </c>
      <c r="I77" s="232">
        <v>35.449747899922151</v>
      </c>
      <c r="J77" s="232">
        <v>43.712221702696972</v>
      </c>
      <c r="K77" s="232">
        <v>72.455819572866375</v>
      </c>
      <c r="L77" s="232">
        <v>70.617816565096035</v>
      </c>
      <c r="M77" s="232">
        <v>43.901141242597888</v>
      </c>
      <c r="N77" s="232">
        <v>22.926643214952701</v>
      </c>
      <c r="O77" s="232">
        <v>30.26640998613874</v>
      </c>
      <c r="P77" s="232">
        <v>18.759519402192641</v>
      </c>
      <c r="Q77" s="232">
        <v>22.67701978200488</v>
      </c>
      <c r="R77" s="232">
        <v>19.00857032680716</v>
      </c>
      <c r="S77" s="232">
        <v>18.9458950351559</v>
      </c>
      <c r="T77" s="232">
        <v>28.48068912059248</v>
      </c>
      <c r="U77" s="232">
        <v>31.563811127982358</v>
      </c>
      <c r="V77" s="232">
        <v>29.378276457964631</v>
      </c>
      <c r="W77" s="232">
        <v>5.2035042721150218</v>
      </c>
      <c r="DA77" s="73" t="s">
        <v>1328</v>
      </c>
    </row>
    <row r="78" spans="1:105" ht="12" customHeight="1" x14ac:dyDescent="0.25">
      <c r="A78" s="64" t="s">
        <v>70</v>
      </c>
      <c r="B78" s="232">
        <v>167.51960494680131</v>
      </c>
      <c r="C78" s="232">
        <v>87.509773467360262</v>
      </c>
      <c r="D78" s="232">
        <v>87.318083979035606</v>
      </c>
      <c r="E78" s="232">
        <v>61.223665278738309</v>
      </c>
      <c r="F78" s="232">
        <v>85.224838509243639</v>
      </c>
      <c r="G78" s="232">
        <v>45.852254157045977</v>
      </c>
      <c r="H78" s="232">
        <v>47.053046792941338</v>
      </c>
      <c r="I78" s="232">
        <v>40.420284470527889</v>
      </c>
      <c r="J78" s="232">
        <v>9.2033982108682988</v>
      </c>
      <c r="K78" s="232">
        <v>20.579811284124059</v>
      </c>
      <c r="L78" s="232">
        <v>12.24451478055208</v>
      </c>
      <c r="M78" s="232">
        <v>10.314283920996891</v>
      </c>
      <c r="N78" s="232">
        <v>4.5328782369715164</v>
      </c>
      <c r="O78" s="232">
        <v>3.8842300569003001</v>
      </c>
      <c r="P78" s="232">
        <v>3.5737195936284758</v>
      </c>
      <c r="Q78" s="232">
        <v>8.1794120172782705</v>
      </c>
      <c r="R78" s="232">
        <v>5.9395373662862392</v>
      </c>
      <c r="S78" s="232">
        <v>4.468967784212416</v>
      </c>
      <c r="T78" s="232">
        <v>6.5393617731291469</v>
      </c>
      <c r="U78" s="232">
        <v>5.4007161391152456</v>
      </c>
      <c r="V78" s="232">
        <v>3.8290885136054569</v>
      </c>
      <c r="W78" s="232">
        <v>4.7376566274774818</v>
      </c>
      <c r="DA78" s="73" t="s">
        <v>1329</v>
      </c>
    </row>
    <row r="79" spans="1:105" ht="12" customHeight="1" x14ac:dyDescent="0.25">
      <c r="A79" s="64" t="s">
        <v>34</v>
      </c>
      <c r="B79" s="232">
        <v>12.245129764015919</v>
      </c>
      <c r="C79" s="232">
        <v>12.54535705070991</v>
      </c>
      <c r="D79" s="232">
        <v>7.6053015032882891</v>
      </c>
      <c r="E79" s="232">
        <v>5.8232851024181729</v>
      </c>
      <c r="F79" s="232">
        <v>0</v>
      </c>
      <c r="G79" s="232">
        <v>1.0570549251764181</v>
      </c>
      <c r="H79" s="232">
        <v>1.1078148739501039</v>
      </c>
      <c r="I79" s="232">
        <v>0</v>
      </c>
      <c r="J79" s="232">
        <v>0</v>
      </c>
      <c r="K79" s="232">
        <v>2.961141868340508</v>
      </c>
      <c r="L79" s="232">
        <v>0</v>
      </c>
      <c r="M79" s="232">
        <v>1.014149000314053</v>
      </c>
      <c r="N79" s="232">
        <v>0.56413097785047694</v>
      </c>
      <c r="O79" s="232">
        <v>0.61867218015408021</v>
      </c>
      <c r="P79" s="232">
        <v>0</v>
      </c>
      <c r="Q79" s="232">
        <v>0</v>
      </c>
      <c r="R79" s="232">
        <v>0</v>
      </c>
      <c r="S79" s="232">
        <v>0.18766583967864009</v>
      </c>
      <c r="T79" s="232">
        <v>0.39123837060797739</v>
      </c>
      <c r="U79" s="232">
        <v>0.3871871065728365</v>
      </c>
      <c r="V79" s="232">
        <v>0.1324273941896805</v>
      </c>
      <c r="W79" s="232">
        <v>0.1151013550961997</v>
      </c>
      <c r="DA79" s="73" t="s">
        <v>1330</v>
      </c>
    </row>
    <row r="80" spans="1:105" ht="12" customHeight="1" x14ac:dyDescent="0.25">
      <c r="A80" s="64" t="s">
        <v>162</v>
      </c>
      <c r="B80" s="232">
        <v>52.209282280977199</v>
      </c>
      <c r="C80" s="232">
        <v>47.587767558898769</v>
      </c>
      <c r="D80" s="232">
        <v>37.950406663092437</v>
      </c>
      <c r="E80" s="232">
        <v>27.809975213524631</v>
      </c>
      <c r="F80" s="232">
        <v>47.122091582502833</v>
      </c>
      <c r="G80" s="232">
        <v>51.930125785202563</v>
      </c>
      <c r="H80" s="232">
        <v>61.256387189778238</v>
      </c>
      <c r="I80" s="232">
        <v>54.856833507653342</v>
      </c>
      <c r="J80" s="232">
        <v>61.115861711929007</v>
      </c>
      <c r="K80" s="232">
        <v>98.762650531655183</v>
      </c>
      <c r="L80" s="232">
        <v>127.61175884938091</v>
      </c>
      <c r="M80" s="232">
        <v>111.0573514966096</v>
      </c>
      <c r="N80" s="232">
        <v>62.487197336624781</v>
      </c>
      <c r="O80" s="232">
        <v>73.979849368826052</v>
      </c>
      <c r="P80" s="232">
        <v>74.101114794315734</v>
      </c>
      <c r="Q80" s="232">
        <v>126.7599812144602</v>
      </c>
      <c r="R80" s="232">
        <v>102.6330779782277</v>
      </c>
      <c r="S80" s="232">
        <v>94.877989090960739</v>
      </c>
      <c r="T80" s="232">
        <v>168.38620313464381</v>
      </c>
      <c r="U80" s="232">
        <v>158.20938520247179</v>
      </c>
      <c r="V80" s="232">
        <v>180.18523639157939</v>
      </c>
      <c r="W80" s="232">
        <v>192.55284324110079</v>
      </c>
      <c r="DA80" s="73" t="s">
        <v>1331</v>
      </c>
    </row>
    <row r="81" spans="1:105" ht="12" customHeight="1" x14ac:dyDescent="0.25">
      <c r="A81" s="64" t="s">
        <v>36</v>
      </c>
      <c r="B81" s="232">
        <v>1.7516586942057999</v>
      </c>
      <c r="C81" s="232">
        <v>2.8515482120160009</v>
      </c>
      <c r="D81" s="232">
        <v>4.3845662859384831</v>
      </c>
      <c r="E81" s="232">
        <v>10.39224756576526</v>
      </c>
      <c r="F81" s="232">
        <v>11.30712844546197</v>
      </c>
      <c r="G81" s="232">
        <v>10.24977986105247</v>
      </c>
      <c r="H81" s="232">
        <v>9.1338370441196659</v>
      </c>
      <c r="I81" s="232">
        <v>10.310744085070761</v>
      </c>
      <c r="J81" s="232">
        <v>10.16855486580941</v>
      </c>
      <c r="K81" s="232">
        <v>10.187866282607381</v>
      </c>
      <c r="L81" s="232">
        <v>13.39214449969872</v>
      </c>
      <c r="M81" s="232">
        <v>8.8886867185967251</v>
      </c>
      <c r="N81" s="232">
        <v>4.7781649611390833</v>
      </c>
      <c r="O81" s="232">
        <v>5.6285777221290667</v>
      </c>
      <c r="P81" s="232">
        <v>5.7052594831057757</v>
      </c>
      <c r="Q81" s="232">
        <v>8.8654498522317802</v>
      </c>
      <c r="R81" s="232">
        <v>8.6759832366579683</v>
      </c>
      <c r="S81" s="232">
        <v>8.038498094735413</v>
      </c>
      <c r="T81" s="232">
        <v>12.33319162548956</v>
      </c>
      <c r="U81" s="232">
        <v>12.03527983167279</v>
      </c>
      <c r="V81" s="232">
        <v>5.3111832552298361</v>
      </c>
      <c r="W81" s="232">
        <v>10.213339675735661</v>
      </c>
      <c r="DA81" s="73" t="s">
        <v>1332</v>
      </c>
    </row>
    <row r="82" spans="1:105" ht="12" customHeight="1" x14ac:dyDescent="0.25">
      <c r="A82" s="64" t="s">
        <v>73</v>
      </c>
      <c r="B82" s="232">
        <v>30.059140637900882</v>
      </c>
      <c r="C82" s="232">
        <v>28.790127558561469</v>
      </c>
      <c r="D82" s="232">
        <v>25.93561077830671</v>
      </c>
      <c r="E82" s="232">
        <v>41.212756183142119</v>
      </c>
      <c r="F82" s="232">
        <v>54.348844828867229</v>
      </c>
      <c r="G82" s="232">
        <v>29.239136407344681</v>
      </c>
      <c r="H82" s="232">
        <v>36.073062715260193</v>
      </c>
      <c r="I82" s="232">
        <v>35.686408964343997</v>
      </c>
      <c r="J82" s="232">
        <v>25.477306214708779</v>
      </c>
      <c r="K82" s="232">
        <v>39.648956381950121</v>
      </c>
      <c r="L82" s="232">
        <v>52.94425691446434</v>
      </c>
      <c r="M82" s="232">
        <v>34.041009052078017</v>
      </c>
      <c r="N82" s="232">
        <v>15.029573930108411</v>
      </c>
      <c r="O82" s="232">
        <v>30.9794025332674</v>
      </c>
      <c r="P82" s="232">
        <v>30.810213426341051</v>
      </c>
      <c r="Q82" s="232">
        <v>42.85030816608527</v>
      </c>
      <c r="R82" s="232">
        <v>30.486566264562789</v>
      </c>
      <c r="S82" s="232">
        <v>62.103392225028301</v>
      </c>
      <c r="T82" s="232">
        <v>48.264467574406993</v>
      </c>
      <c r="U82" s="232">
        <v>26.256638946103351</v>
      </c>
      <c r="V82" s="232">
        <v>22.045221703556049</v>
      </c>
      <c r="W82" s="232">
        <v>27.22220250505805</v>
      </c>
      <c r="DA82" s="73" t="s">
        <v>1333</v>
      </c>
    </row>
    <row r="83" spans="1:105" ht="12" customHeight="1" x14ac:dyDescent="0.25">
      <c r="A83" s="64" t="s">
        <v>79</v>
      </c>
      <c r="B83" s="232">
        <v>0</v>
      </c>
      <c r="C83" s="232">
        <v>0</v>
      </c>
      <c r="D83" s="232">
        <v>0</v>
      </c>
      <c r="E83" s="232">
        <v>0</v>
      </c>
      <c r="F83" s="232">
        <v>0</v>
      </c>
      <c r="G83" s="232">
        <v>0</v>
      </c>
      <c r="H83" s="232">
        <v>0</v>
      </c>
      <c r="I83" s="232">
        <v>0</v>
      </c>
      <c r="J83" s="232">
        <v>0</v>
      </c>
      <c r="K83" s="232">
        <v>0</v>
      </c>
      <c r="L83" s="232">
        <v>0</v>
      </c>
      <c r="M83" s="232">
        <v>0</v>
      </c>
      <c r="N83" s="232">
        <v>0</v>
      </c>
      <c r="O83" s="232">
        <v>0</v>
      </c>
      <c r="P83" s="232">
        <v>0</v>
      </c>
      <c r="Q83" s="232">
        <v>0</v>
      </c>
      <c r="R83" s="232">
        <v>0</v>
      </c>
      <c r="S83" s="232">
        <v>0</v>
      </c>
      <c r="T83" s="232">
        <v>0</v>
      </c>
      <c r="U83" s="232">
        <v>0</v>
      </c>
      <c r="V83" s="232">
        <v>0</v>
      </c>
      <c r="W83" s="232">
        <v>0</v>
      </c>
      <c r="DA83" s="73" t="s">
        <v>1334</v>
      </c>
    </row>
    <row r="84" spans="1:105" ht="12" customHeight="1" x14ac:dyDescent="0.25">
      <c r="A84" s="60" t="s">
        <v>1066</v>
      </c>
      <c r="B84" s="265">
        <v>0</v>
      </c>
      <c r="C84" s="265">
        <v>0</v>
      </c>
      <c r="D84" s="265">
        <v>0</v>
      </c>
      <c r="E84" s="265">
        <v>0</v>
      </c>
      <c r="F84" s="265">
        <v>0</v>
      </c>
      <c r="G84" s="265">
        <v>0</v>
      </c>
      <c r="H84" s="265">
        <v>0</v>
      </c>
      <c r="I84" s="265">
        <v>0</v>
      </c>
      <c r="J84" s="265">
        <v>0</v>
      </c>
      <c r="K84" s="265">
        <v>0</v>
      </c>
      <c r="L84" s="265">
        <v>0</v>
      </c>
      <c r="M84" s="265">
        <v>0</v>
      </c>
      <c r="N84" s="265">
        <v>0</v>
      </c>
      <c r="O84" s="265">
        <v>0</v>
      </c>
      <c r="P84" s="265">
        <v>0</v>
      </c>
      <c r="Q84" s="265">
        <v>0</v>
      </c>
      <c r="R84" s="265">
        <v>0</v>
      </c>
      <c r="S84" s="265">
        <v>0</v>
      </c>
      <c r="T84" s="265">
        <v>0</v>
      </c>
      <c r="U84" s="265">
        <v>0</v>
      </c>
      <c r="V84" s="265">
        <v>0</v>
      </c>
      <c r="W84" s="265">
        <v>0</v>
      </c>
      <c r="DA84" s="72" t="s">
        <v>1335</v>
      </c>
    </row>
    <row r="85" spans="1:105" ht="12" customHeight="1" x14ac:dyDescent="0.25">
      <c r="A85" s="57" t="s">
        <v>1012</v>
      </c>
      <c r="B85" s="264">
        <v>1152.0590035493731</v>
      </c>
      <c r="C85" s="264">
        <v>994.3332009268205</v>
      </c>
      <c r="D85" s="264">
        <v>936.77765700859106</v>
      </c>
      <c r="E85" s="264">
        <v>819.41439137797818</v>
      </c>
      <c r="F85" s="264">
        <v>765.55836486472526</v>
      </c>
      <c r="G85" s="264">
        <v>729.46040335792691</v>
      </c>
      <c r="H85" s="264">
        <v>779.69416221172469</v>
      </c>
      <c r="I85" s="264">
        <v>731.39556340942852</v>
      </c>
      <c r="J85" s="264">
        <v>784.41936246616297</v>
      </c>
      <c r="K85" s="264">
        <v>1083.513988549249</v>
      </c>
      <c r="L85" s="264">
        <v>1139.465064672632</v>
      </c>
      <c r="M85" s="264">
        <v>750.12478003475871</v>
      </c>
      <c r="N85" s="264">
        <v>408.68516704186351</v>
      </c>
      <c r="O85" s="264">
        <v>462.55716140586247</v>
      </c>
      <c r="P85" s="264">
        <v>443.81563500584258</v>
      </c>
      <c r="Q85" s="264">
        <v>661.13876811627517</v>
      </c>
      <c r="R85" s="264">
        <v>683.19676986600234</v>
      </c>
      <c r="S85" s="264">
        <v>665.88436067470298</v>
      </c>
      <c r="T85" s="264">
        <v>1098.2450099487371</v>
      </c>
      <c r="U85" s="264">
        <v>1209.6798522160341</v>
      </c>
      <c r="V85" s="264">
        <v>1173.251807919391</v>
      </c>
      <c r="W85" s="264">
        <v>1211.283838810356</v>
      </c>
      <c r="DA85" s="70" t="s">
        <v>1336</v>
      </c>
    </row>
    <row r="86" spans="1:105" ht="12" customHeight="1" x14ac:dyDescent="0.25">
      <c r="A86" s="60" t="s">
        <v>1014</v>
      </c>
      <c r="B86" s="265">
        <v>1152.0590035493731</v>
      </c>
      <c r="C86" s="265">
        <v>994.3332009268205</v>
      </c>
      <c r="D86" s="265">
        <v>936.77765700859106</v>
      </c>
      <c r="E86" s="265">
        <v>819.41439137797818</v>
      </c>
      <c r="F86" s="265">
        <v>765.55836486472526</v>
      </c>
      <c r="G86" s="265">
        <v>729.46040335792691</v>
      </c>
      <c r="H86" s="265">
        <v>779.69416221172469</v>
      </c>
      <c r="I86" s="265">
        <v>731.39556340942852</v>
      </c>
      <c r="J86" s="265">
        <v>784.41936246616297</v>
      </c>
      <c r="K86" s="265">
        <v>1083.513988549249</v>
      </c>
      <c r="L86" s="265">
        <v>1139.465064672632</v>
      </c>
      <c r="M86" s="265">
        <v>750.12478003475871</v>
      </c>
      <c r="N86" s="265">
        <v>408.68516704186351</v>
      </c>
      <c r="O86" s="265">
        <v>462.55716140586247</v>
      </c>
      <c r="P86" s="265">
        <v>443.81563500584258</v>
      </c>
      <c r="Q86" s="265">
        <v>661.13876811627517</v>
      </c>
      <c r="R86" s="265">
        <v>683.19676986600234</v>
      </c>
      <c r="S86" s="265">
        <v>665.88436067470298</v>
      </c>
      <c r="T86" s="265">
        <v>1098.2450099487371</v>
      </c>
      <c r="U86" s="265">
        <v>1209.6798522160341</v>
      </c>
      <c r="V86" s="265">
        <v>1173.251807919391</v>
      </c>
      <c r="W86" s="265">
        <v>1211.283838810356</v>
      </c>
      <c r="DA86" s="72" t="s">
        <v>1337</v>
      </c>
    </row>
    <row r="87" spans="1:105" ht="12" customHeight="1" x14ac:dyDescent="0.25">
      <c r="A87" s="59" t="s">
        <v>30</v>
      </c>
      <c r="B87" s="233">
        <v>890.41242761403601</v>
      </c>
      <c r="C87" s="233">
        <v>797.72758236488835</v>
      </c>
      <c r="D87" s="233">
        <v>751.19203740675346</v>
      </c>
      <c r="E87" s="233">
        <v>593.09771802030946</v>
      </c>
      <c r="F87" s="233">
        <v>540.37247672163733</v>
      </c>
      <c r="G87" s="233">
        <v>550.6444774175136</v>
      </c>
      <c r="H87" s="233">
        <v>576.5460632483082</v>
      </c>
      <c r="I87" s="233">
        <v>550.84226891827268</v>
      </c>
      <c r="J87" s="233">
        <v>685.02204563108512</v>
      </c>
      <c r="K87" s="233">
        <v>908.32321070843273</v>
      </c>
      <c r="L87" s="233">
        <v>968.2374708033858</v>
      </c>
      <c r="M87" s="233">
        <v>628.43062518755721</v>
      </c>
      <c r="N87" s="233">
        <v>345.63167568787219</v>
      </c>
      <c r="O87" s="233">
        <v>385.47656889502088</v>
      </c>
      <c r="P87" s="233">
        <v>376.5069949108269</v>
      </c>
      <c r="Q87" s="233">
        <v>553.57032296619661</v>
      </c>
      <c r="R87" s="233">
        <v>594.32536957706213</v>
      </c>
      <c r="S87" s="233">
        <v>578.08899401984445</v>
      </c>
      <c r="T87" s="233">
        <v>939.87221606978358</v>
      </c>
      <c r="U87" s="233">
        <v>1035.36652092243</v>
      </c>
      <c r="V87" s="233">
        <v>976.20150319123343</v>
      </c>
      <c r="W87" s="233">
        <v>1018.152931242525</v>
      </c>
      <c r="DA87" s="71" t="s">
        <v>1338</v>
      </c>
    </row>
    <row r="88" spans="1:105" ht="12" customHeight="1" x14ac:dyDescent="0.25">
      <c r="A88" s="59" t="s">
        <v>33</v>
      </c>
      <c r="B88" s="298">
        <v>0</v>
      </c>
      <c r="C88" s="298">
        <v>0</v>
      </c>
      <c r="D88" s="298">
        <v>0</v>
      </c>
      <c r="E88" s="298">
        <v>0</v>
      </c>
      <c r="F88" s="298">
        <v>0</v>
      </c>
      <c r="G88" s="298">
        <v>0</v>
      </c>
      <c r="H88" s="298">
        <v>0</v>
      </c>
      <c r="I88" s="298">
        <v>0</v>
      </c>
      <c r="J88" s="298">
        <v>0</v>
      </c>
      <c r="K88" s="298">
        <v>1.295817070617487</v>
      </c>
      <c r="L88" s="298">
        <v>1.8476365610097469</v>
      </c>
      <c r="M88" s="298">
        <v>1.175233618249319</v>
      </c>
      <c r="N88" s="298">
        <v>0.63197152019984082</v>
      </c>
      <c r="O88" s="298">
        <v>0.93254317744850546</v>
      </c>
      <c r="P88" s="298">
        <v>0.69432122516679329</v>
      </c>
      <c r="Q88" s="298">
        <v>1.837180363688343</v>
      </c>
      <c r="R88" s="298">
        <v>2.2679882469881258</v>
      </c>
      <c r="S88" s="298">
        <v>2.271536127910522</v>
      </c>
      <c r="T88" s="298">
        <v>3.7506470535183158</v>
      </c>
      <c r="U88" s="298">
        <v>4.5739604421462712</v>
      </c>
      <c r="V88" s="298">
        <v>3.7585217935653898</v>
      </c>
      <c r="W88" s="298">
        <v>4.6150449038366688</v>
      </c>
      <c r="DA88" s="122" t="s">
        <v>1339</v>
      </c>
    </row>
    <row r="89" spans="1:105" ht="12" customHeight="1" x14ac:dyDescent="0.25">
      <c r="A89" s="59" t="s">
        <v>160</v>
      </c>
      <c r="B89" s="298">
        <v>10.68067663590112</v>
      </c>
      <c r="C89" s="298">
        <v>48.149562725775191</v>
      </c>
      <c r="D89" s="298">
        <v>42.428341766884188</v>
      </c>
      <c r="E89" s="298">
        <v>56.773352652805997</v>
      </c>
      <c r="F89" s="298">
        <v>49.926713346295557</v>
      </c>
      <c r="G89" s="298">
        <v>49.170277905694917</v>
      </c>
      <c r="H89" s="298">
        <v>56.653227076419391</v>
      </c>
      <c r="I89" s="298">
        <v>48.961387769979183</v>
      </c>
      <c r="J89" s="298">
        <v>38.102438802099542</v>
      </c>
      <c r="K89" s="298">
        <v>65.692465078272306</v>
      </c>
      <c r="L89" s="298">
        <v>56.830000994010092</v>
      </c>
      <c r="M89" s="298">
        <v>32.013246768133648</v>
      </c>
      <c r="N89" s="298">
        <v>15.910707288041991</v>
      </c>
      <c r="O89" s="298">
        <v>21.31432210567889</v>
      </c>
      <c r="P89" s="298">
        <v>12.958583307586689</v>
      </c>
      <c r="Q89" s="298">
        <v>15.212057788222239</v>
      </c>
      <c r="R89" s="298">
        <v>12.90321170538356</v>
      </c>
      <c r="S89" s="298">
        <v>13.69757757971964</v>
      </c>
      <c r="T89" s="298">
        <v>21.64999948467516</v>
      </c>
      <c r="U89" s="298">
        <v>27.45049978630367</v>
      </c>
      <c r="V89" s="298">
        <v>26.610948082691959</v>
      </c>
      <c r="W89" s="298">
        <v>4.8443068766223023</v>
      </c>
      <c r="DA89" s="122" t="s">
        <v>1340</v>
      </c>
    </row>
    <row r="90" spans="1:105" ht="12" customHeight="1" x14ac:dyDescent="0.25">
      <c r="A90" s="59" t="s">
        <v>70</v>
      </c>
      <c r="B90" s="298">
        <v>191.33446146376889</v>
      </c>
      <c r="C90" s="298">
        <v>96.162785180188735</v>
      </c>
      <c r="D90" s="298">
        <v>99.787417762649611</v>
      </c>
      <c r="E90" s="298">
        <v>116.5858596783125</v>
      </c>
      <c r="F90" s="298">
        <v>112.8581891470063</v>
      </c>
      <c r="G90" s="298">
        <v>60.793623631923857</v>
      </c>
      <c r="H90" s="298">
        <v>63.642009826443953</v>
      </c>
      <c r="I90" s="298">
        <v>55.826439931854352</v>
      </c>
      <c r="J90" s="298">
        <v>8.0222853801852381</v>
      </c>
      <c r="K90" s="298">
        <v>18.658798452209279</v>
      </c>
      <c r="L90" s="298">
        <v>9.8538275607615375</v>
      </c>
      <c r="M90" s="298">
        <v>7.5213014298378864</v>
      </c>
      <c r="N90" s="298">
        <v>3.1457417522750228</v>
      </c>
      <c r="O90" s="298">
        <v>2.735366718525523</v>
      </c>
      <c r="P90" s="298">
        <v>2.468631635977661</v>
      </c>
      <c r="Q90" s="298">
        <v>5.4868624482681474</v>
      </c>
      <c r="R90" s="298">
        <v>4.0318186350472676</v>
      </c>
      <c r="S90" s="298">
        <v>3.2309918751227569</v>
      </c>
      <c r="T90" s="298">
        <v>4.9709885325768166</v>
      </c>
      <c r="U90" s="298">
        <v>4.6969092744075898</v>
      </c>
      <c r="V90" s="298">
        <v>3.4684020958609501</v>
      </c>
      <c r="W90" s="298">
        <v>4.4106166497362809</v>
      </c>
      <c r="DA90" s="122" t="s">
        <v>1341</v>
      </c>
    </row>
    <row r="91" spans="1:105" ht="12" customHeight="1" x14ac:dyDescent="0.25">
      <c r="A91" s="59" t="s">
        <v>162</v>
      </c>
      <c r="B91" s="298">
        <v>59.631437835666958</v>
      </c>
      <c r="C91" s="298">
        <v>52.293270655968207</v>
      </c>
      <c r="D91" s="298">
        <v>43.369860072303787</v>
      </c>
      <c r="E91" s="298">
        <v>52.957461026550106</v>
      </c>
      <c r="F91" s="298">
        <v>62.400985649786158</v>
      </c>
      <c r="G91" s="298">
        <v>68.852024402794555</v>
      </c>
      <c r="H91" s="298">
        <v>82.85286206055315</v>
      </c>
      <c r="I91" s="298">
        <v>75.76546678932236</v>
      </c>
      <c r="J91" s="298">
        <v>53.272592652793001</v>
      </c>
      <c r="K91" s="298">
        <v>89.543697239717858</v>
      </c>
      <c r="L91" s="298">
        <v>102.6961287534652</v>
      </c>
      <c r="M91" s="298">
        <v>80.984373030980677</v>
      </c>
      <c r="N91" s="298">
        <v>43.365070793474388</v>
      </c>
      <c r="O91" s="298">
        <v>52.098360509188652</v>
      </c>
      <c r="P91" s="298">
        <v>51.187103926284507</v>
      </c>
      <c r="Q91" s="298">
        <v>85.032344549899832</v>
      </c>
      <c r="R91" s="298">
        <v>69.668381701521255</v>
      </c>
      <c r="S91" s="298">
        <v>68.595261072105586</v>
      </c>
      <c r="T91" s="298">
        <v>128.00115880818279</v>
      </c>
      <c r="U91" s="298">
        <v>137.59196179074641</v>
      </c>
      <c r="V91" s="298">
        <v>163.2124327560397</v>
      </c>
      <c r="W91" s="298">
        <v>179.2609391376362</v>
      </c>
      <c r="DA91" s="122" t="s">
        <v>1342</v>
      </c>
    </row>
    <row r="92" spans="1:105" ht="12" customHeight="1" x14ac:dyDescent="0.25">
      <c r="A92" s="60" t="s">
        <v>1021</v>
      </c>
      <c r="B92" s="265">
        <v>0</v>
      </c>
      <c r="C92" s="265">
        <v>0</v>
      </c>
      <c r="D92" s="265">
        <v>0</v>
      </c>
      <c r="E92" s="265">
        <v>0</v>
      </c>
      <c r="F92" s="265">
        <v>0</v>
      </c>
      <c r="G92" s="265">
        <v>0</v>
      </c>
      <c r="H92" s="265">
        <v>0</v>
      </c>
      <c r="I92" s="265">
        <v>0</v>
      </c>
      <c r="J92" s="265">
        <v>0</v>
      </c>
      <c r="K92" s="265">
        <v>0</v>
      </c>
      <c r="L92" s="265">
        <v>0</v>
      </c>
      <c r="M92" s="265">
        <v>0</v>
      </c>
      <c r="N92" s="265">
        <v>0</v>
      </c>
      <c r="O92" s="265">
        <v>0</v>
      </c>
      <c r="P92" s="265">
        <v>0</v>
      </c>
      <c r="Q92" s="265">
        <v>0</v>
      </c>
      <c r="R92" s="265">
        <v>0</v>
      </c>
      <c r="S92" s="265">
        <v>0</v>
      </c>
      <c r="T92" s="265">
        <v>0</v>
      </c>
      <c r="U92" s="265">
        <v>0</v>
      </c>
      <c r="V92" s="265">
        <v>0</v>
      </c>
      <c r="W92" s="265">
        <v>0</v>
      </c>
      <c r="DA92" s="72" t="s">
        <v>1343</v>
      </c>
    </row>
    <row r="93" spans="1:105" ht="12" customHeight="1" x14ac:dyDescent="0.25">
      <c r="A93" s="57" t="s">
        <v>1023</v>
      </c>
      <c r="B93" s="264">
        <f t="shared" ref="B93:W93" si="4">B94+B95+B106</f>
        <v>74.949001461638147</v>
      </c>
      <c r="C93" s="264">
        <f t="shared" si="4"/>
        <v>63.686956901779354</v>
      </c>
      <c r="D93" s="264">
        <f t="shared" si="4"/>
        <v>56.862361374256579</v>
      </c>
      <c r="E93" s="264">
        <f t="shared" si="4"/>
        <v>42.907956170965974</v>
      </c>
      <c r="F93" s="264">
        <f t="shared" si="4"/>
        <v>47.272642939704923</v>
      </c>
      <c r="G93" s="264">
        <f t="shared" si="4"/>
        <v>44.977435165470382</v>
      </c>
      <c r="H93" s="264">
        <f t="shared" si="4"/>
        <v>49.904201210618226</v>
      </c>
      <c r="I93" s="264">
        <f t="shared" si="4"/>
        <v>46.459026760821132</v>
      </c>
      <c r="J93" s="264">
        <f t="shared" si="4"/>
        <v>52.72160588157525</v>
      </c>
      <c r="K93" s="264">
        <f t="shared" si="4"/>
        <v>80.231128710780297</v>
      </c>
      <c r="L93" s="264">
        <f t="shared" si="4"/>
        <v>93.357083367662185</v>
      </c>
      <c r="M93" s="264">
        <f t="shared" si="4"/>
        <v>63.156462308218259</v>
      </c>
      <c r="N93" s="264">
        <f t="shared" si="4"/>
        <v>33.390993780361519</v>
      </c>
      <c r="O93" s="264">
        <f t="shared" si="4"/>
        <v>39.331609031113004</v>
      </c>
      <c r="P93" s="264">
        <f t="shared" si="4"/>
        <v>37.521466402167604</v>
      </c>
      <c r="Q93" s="264">
        <f t="shared" si="4"/>
        <v>55.245590328931172</v>
      </c>
      <c r="R93" s="264">
        <f t="shared" si="4"/>
        <v>52.557750613645155</v>
      </c>
      <c r="S93" s="264">
        <f t="shared" si="4"/>
        <v>52.233855290777186</v>
      </c>
      <c r="T93" s="264">
        <f t="shared" si="4"/>
        <v>87.686853621180035</v>
      </c>
      <c r="U93" s="264">
        <f t="shared" si="4"/>
        <v>93.470066653629161</v>
      </c>
      <c r="V93" s="264">
        <f t="shared" si="4"/>
        <v>94.925125570778221</v>
      </c>
      <c r="W93" s="264">
        <f t="shared" si="4"/>
        <v>105.6263672202922</v>
      </c>
      <c r="DA93" s="70"/>
    </row>
    <row r="94" spans="1:105" ht="12" customHeight="1" x14ac:dyDescent="0.25">
      <c r="A94" s="60" t="s">
        <v>1024</v>
      </c>
      <c r="B94" s="265">
        <v>41.658209758289601</v>
      </c>
      <c r="C94" s="265">
        <v>34.415617807323628</v>
      </c>
      <c r="D94" s="265">
        <v>29.669022900560002</v>
      </c>
      <c r="E94" s="265">
        <v>23.126149541413699</v>
      </c>
      <c r="F94" s="265">
        <v>23.089575155475959</v>
      </c>
      <c r="G94" s="265">
        <v>23.74246381003352</v>
      </c>
      <c r="H94" s="265">
        <v>26.111104385564531</v>
      </c>
      <c r="I94" s="265">
        <v>23.813004627635721</v>
      </c>
      <c r="J94" s="265">
        <v>23.729768849558781</v>
      </c>
      <c r="K94" s="265">
        <v>40.330775216146307</v>
      </c>
      <c r="L94" s="265">
        <v>50.411004204861598</v>
      </c>
      <c r="M94" s="265">
        <v>34.58584798798546</v>
      </c>
      <c r="N94" s="265">
        <v>17.80993181455705</v>
      </c>
      <c r="O94" s="265">
        <v>21.105677892159068</v>
      </c>
      <c r="P94" s="265">
        <v>20.03792597357851</v>
      </c>
      <c r="Q94" s="265">
        <v>29.370342612673461</v>
      </c>
      <c r="R94" s="265">
        <v>26.31031667451483</v>
      </c>
      <c r="S94" s="265">
        <v>26.560859932522231</v>
      </c>
      <c r="T94" s="265">
        <v>48.721168209690951</v>
      </c>
      <c r="U94" s="265">
        <v>52.780751621263498</v>
      </c>
      <c r="V94" s="265">
        <v>55.70540353268624</v>
      </c>
      <c r="W94" s="265">
        <v>64.685823743709008</v>
      </c>
      <c r="DA94" s="72" t="s">
        <v>1344</v>
      </c>
    </row>
    <row r="95" spans="1:105" ht="12" customHeight="1" x14ac:dyDescent="0.25">
      <c r="A95" s="60" t="s">
        <v>1026</v>
      </c>
      <c r="B95" s="265">
        <v>33.290791703348553</v>
      </c>
      <c r="C95" s="265">
        <v>29.27133909445573</v>
      </c>
      <c r="D95" s="265">
        <v>27.193338473696581</v>
      </c>
      <c r="E95" s="265">
        <v>19.781806629552271</v>
      </c>
      <c r="F95" s="265">
        <v>24.18306778422896</v>
      </c>
      <c r="G95" s="265">
        <v>21.234971355436858</v>
      </c>
      <c r="H95" s="265">
        <v>23.793096825053698</v>
      </c>
      <c r="I95" s="265">
        <v>22.646022133185411</v>
      </c>
      <c r="J95" s="265">
        <v>28.99183703201647</v>
      </c>
      <c r="K95" s="265">
        <v>39.900353494633983</v>
      </c>
      <c r="L95" s="265">
        <v>42.946079162800586</v>
      </c>
      <c r="M95" s="265">
        <v>28.570614320232799</v>
      </c>
      <c r="N95" s="265">
        <v>15.581061965804469</v>
      </c>
      <c r="O95" s="265">
        <v>18.225931138953939</v>
      </c>
      <c r="P95" s="265">
        <v>17.483540428589091</v>
      </c>
      <c r="Q95" s="265">
        <v>25.875247716257711</v>
      </c>
      <c r="R95" s="265">
        <v>26.247433939130321</v>
      </c>
      <c r="S95" s="265">
        <v>25.672995358254951</v>
      </c>
      <c r="T95" s="265">
        <v>38.965685411489083</v>
      </c>
      <c r="U95" s="265">
        <v>40.689315032365663</v>
      </c>
      <c r="V95" s="265">
        <v>39.21972203809198</v>
      </c>
      <c r="W95" s="265">
        <v>40.94054347658318</v>
      </c>
      <c r="DA95" s="72" t="s">
        <v>1345</v>
      </c>
    </row>
    <row r="96" spans="1:105" ht="12" customHeight="1" x14ac:dyDescent="0.25">
      <c r="A96" s="64" t="s">
        <v>30</v>
      </c>
      <c r="B96" s="232">
        <v>17.099408281113849</v>
      </c>
      <c r="C96" s="232">
        <v>15.92287779932332</v>
      </c>
      <c r="D96" s="232">
        <v>14.41772760723226</v>
      </c>
      <c r="E96" s="232">
        <v>6.8315165834770077</v>
      </c>
      <c r="F96" s="232">
        <v>8.9504270525645779</v>
      </c>
      <c r="G96" s="232">
        <v>9.1094336259969282</v>
      </c>
      <c r="H96" s="232">
        <v>9.3496488974854977</v>
      </c>
      <c r="I96" s="232">
        <v>8.747906204231878</v>
      </c>
      <c r="J96" s="232">
        <v>17.237412785310902</v>
      </c>
      <c r="K96" s="232">
        <v>21.97432552236603</v>
      </c>
      <c r="L96" s="232">
        <v>26.389790043832349</v>
      </c>
      <c r="M96" s="232">
        <v>18.902570064370199</v>
      </c>
      <c r="N96" s="232">
        <v>10.924006521533791</v>
      </c>
      <c r="O96" s="232">
        <v>12.00617856189379</v>
      </c>
      <c r="P96" s="232">
        <v>11.95513981311141</v>
      </c>
      <c r="Q96" s="232">
        <v>18.10040278035882</v>
      </c>
      <c r="R96" s="232">
        <v>19.20407208507752</v>
      </c>
      <c r="S96" s="232">
        <v>17.538138139598509</v>
      </c>
      <c r="T96" s="232">
        <v>27.119322877124549</v>
      </c>
      <c r="U96" s="232">
        <v>26.112636613642081</v>
      </c>
      <c r="V96" s="232">
        <v>23.63866059556636</v>
      </c>
      <c r="W96" s="232">
        <v>23.988037094258221</v>
      </c>
      <c r="DA96" s="73" t="s">
        <v>1346</v>
      </c>
    </row>
    <row r="97" spans="1:105" ht="12" customHeight="1" x14ac:dyDescent="0.25">
      <c r="A97" s="64" t="s">
        <v>32</v>
      </c>
      <c r="B97" s="232">
        <v>10.200421896301821</v>
      </c>
      <c r="C97" s="232">
        <v>8.4549577093667487</v>
      </c>
      <c r="D97" s="232">
        <v>8.381784994056229</v>
      </c>
      <c r="E97" s="232">
        <v>9.0838608795913718</v>
      </c>
      <c r="F97" s="232">
        <v>10.062691050262121</v>
      </c>
      <c r="G97" s="232">
        <v>8.278011747781397</v>
      </c>
      <c r="H97" s="232">
        <v>10.13319920016496</v>
      </c>
      <c r="I97" s="232">
        <v>10.0218549731928</v>
      </c>
      <c r="J97" s="232">
        <v>8.4714045246875127</v>
      </c>
      <c r="K97" s="232">
        <v>12.529710351506001</v>
      </c>
      <c r="L97" s="232">
        <v>10.434375306756269</v>
      </c>
      <c r="M97" s="232">
        <v>5.0437413706520626</v>
      </c>
      <c r="N97" s="232">
        <v>2.2173557747227539</v>
      </c>
      <c r="O97" s="232">
        <v>3.0024467577817928</v>
      </c>
      <c r="P97" s="232">
        <v>2.5902352598556209</v>
      </c>
      <c r="Q97" s="232">
        <v>3.1232861218225532</v>
      </c>
      <c r="R97" s="232">
        <v>3.3127241178403501</v>
      </c>
      <c r="S97" s="232">
        <v>3.9287030881422531</v>
      </c>
      <c r="T97" s="232">
        <v>5.9389026103702891</v>
      </c>
      <c r="U97" s="232">
        <v>9.3319928340401948</v>
      </c>
      <c r="V97" s="232">
        <v>10.206560706271111</v>
      </c>
      <c r="W97" s="232">
        <v>11.57864000979791</v>
      </c>
      <c r="DA97" s="73" t="s">
        <v>1347</v>
      </c>
    </row>
    <row r="98" spans="1:105" ht="12" customHeight="1" x14ac:dyDescent="0.25">
      <c r="A98" s="64" t="s">
        <v>33</v>
      </c>
      <c r="B98" s="232">
        <v>0</v>
      </c>
      <c r="C98" s="232">
        <v>0</v>
      </c>
      <c r="D98" s="232">
        <v>0</v>
      </c>
      <c r="E98" s="232">
        <v>0</v>
      </c>
      <c r="F98" s="232">
        <v>0</v>
      </c>
      <c r="G98" s="232">
        <v>0</v>
      </c>
      <c r="H98" s="232">
        <v>0</v>
      </c>
      <c r="I98" s="232">
        <v>0</v>
      </c>
      <c r="J98" s="232">
        <v>0</v>
      </c>
      <c r="K98" s="232">
        <v>3.1348649678322148E-2</v>
      </c>
      <c r="L98" s="232">
        <v>5.0358246187165792E-2</v>
      </c>
      <c r="M98" s="232">
        <v>3.5349861894987913E-2</v>
      </c>
      <c r="N98" s="232">
        <v>1.9974040268002351E-2</v>
      </c>
      <c r="O98" s="232">
        <v>2.904529304392485E-2</v>
      </c>
      <c r="P98" s="232">
        <v>2.204662180060105E-2</v>
      </c>
      <c r="Q98" s="232">
        <v>6.0071328218503001E-2</v>
      </c>
      <c r="R98" s="232">
        <v>7.3284116769679858E-2</v>
      </c>
      <c r="S98" s="232">
        <v>6.8914154762503385E-2</v>
      </c>
      <c r="T98" s="232">
        <v>0.1082221675493671</v>
      </c>
      <c r="U98" s="232">
        <v>0.11535834363712021</v>
      </c>
      <c r="V98" s="232">
        <v>9.1012378826184848E-2</v>
      </c>
      <c r="W98" s="232">
        <v>0.10873206268708489</v>
      </c>
      <c r="DA98" s="73" t="s">
        <v>1348</v>
      </c>
    </row>
    <row r="99" spans="1:105" ht="12" customHeight="1" x14ac:dyDescent="0.25">
      <c r="A99" s="64" t="s">
        <v>160</v>
      </c>
      <c r="B99" s="232">
        <v>0.20511085071579011</v>
      </c>
      <c r="C99" s="232">
        <v>0.9610794716418426</v>
      </c>
      <c r="D99" s="232">
        <v>0.81433274576932058</v>
      </c>
      <c r="E99" s="232">
        <v>0.65393625428508473</v>
      </c>
      <c r="F99" s="232">
        <v>0.82695811691111509</v>
      </c>
      <c r="G99" s="232">
        <v>0.81343480471180885</v>
      </c>
      <c r="H99" s="232">
        <v>0.9187258674350065</v>
      </c>
      <c r="I99" s="232">
        <v>0.77755403317524108</v>
      </c>
      <c r="J99" s="232">
        <v>0.95878296172754995</v>
      </c>
      <c r="K99" s="232">
        <v>1.5892444396205021</v>
      </c>
      <c r="L99" s="232">
        <v>1.548929719873702</v>
      </c>
      <c r="M99" s="232">
        <v>0.96292671898670679</v>
      </c>
      <c r="N99" s="232">
        <v>0.50287251546280831</v>
      </c>
      <c r="O99" s="232">
        <v>0.66386280717413115</v>
      </c>
      <c r="P99" s="232">
        <v>0.41147090841895978</v>
      </c>
      <c r="Q99" s="232">
        <v>0.49739728027604241</v>
      </c>
      <c r="R99" s="232">
        <v>0.41693358621984938</v>
      </c>
      <c r="S99" s="232">
        <v>0.41555886767625227</v>
      </c>
      <c r="T99" s="232">
        <v>0.62469484284754329</v>
      </c>
      <c r="U99" s="232">
        <v>0.69231997683679292</v>
      </c>
      <c r="V99" s="232">
        <v>0.64438250483800485</v>
      </c>
      <c r="W99" s="232">
        <v>0.1141335544853485</v>
      </c>
      <c r="DA99" s="73" t="s">
        <v>1349</v>
      </c>
    </row>
    <row r="100" spans="1:105" ht="12" customHeight="1" x14ac:dyDescent="0.25">
      <c r="A100" s="64" t="s">
        <v>70</v>
      </c>
      <c r="B100" s="232">
        <v>3.6743715309353302</v>
      </c>
      <c r="C100" s="232">
        <v>1.919437551259628</v>
      </c>
      <c r="D100" s="232">
        <v>1.915233038009353</v>
      </c>
      <c r="E100" s="232">
        <v>1.3428786009324061</v>
      </c>
      <c r="F100" s="232">
        <v>1.869319835408944</v>
      </c>
      <c r="G100" s="232">
        <v>1.005722389074186</v>
      </c>
      <c r="H100" s="232">
        <v>1.032060549776582</v>
      </c>
      <c r="I100" s="232">
        <v>0.88657767894080108</v>
      </c>
      <c r="J100" s="232">
        <v>0.20186714495067429</v>
      </c>
      <c r="K100" s="232">
        <v>0.45139715269995317</v>
      </c>
      <c r="L100" s="232">
        <v>0.26857093254288078</v>
      </c>
      <c r="M100" s="232">
        <v>0.22623328901312961</v>
      </c>
      <c r="N100" s="232">
        <v>9.9424056977771069E-2</v>
      </c>
      <c r="O100" s="232">
        <v>8.5196621286267551E-2</v>
      </c>
      <c r="P100" s="232">
        <v>7.838589124266547E-2</v>
      </c>
      <c r="Q100" s="232">
        <v>0.179407053076694</v>
      </c>
      <c r="R100" s="232">
        <v>0.1302776890653447</v>
      </c>
      <c r="S100" s="232">
        <v>9.8022246436122507E-2</v>
      </c>
      <c r="T100" s="232">
        <v>0.1434342251302648</v>
      </c>
      <c r="U100" s="232">
        <v>0.1184591954746425</v>
      </c>
      <c r="V100" s="232">
        <v>8.3987147822437727E-2</v>
      </c>
      <c r="W100" s="232">
        <v>0.1039156619362762</v>
      </c>
      <c r="DA100" s="73" t="s">
        <v>1350</v>
      </c>
    </row>
    <row r="101" spans="1:105" ht="12" customHeight="1" x14ac:dyDescent="0.25">
      <c r="A101" s="64" t="s">
        <v>34</v>
      </c>
      <c r="B101" s="232">
        <v>0.26858442157738671</v>
      </c>
      <c r="C101" s="232">
        <v>0.27516960063979362</v>
      </c>
      <c r="D101" s="232">
        <v>0.1668145250028287</v>
      </c>
      <c r="E101" s="232">
        <v>0.12772781432740429</v>
      </c>
      <c r="F101" s="232">
        <v>0</v>
      </c>
      <c r="G101" s="232">
        <v>2.3185420744853361E-2</v>
      </c>
      <c r="H101" s="232">
        <v>2.4298788405581761E-2</v>
      </c>
      <c r="I101" s="232">
        <v>0</v>
      </c>
      <c r="J101" s="232">
        <v>0</v>
      </c>
      <c r="K101" s="232">
        <v>6.4949624156207003E-2</v>
      </c>
      <c r="L101" s="232">
        <v>0</v>
      </c>
      <c r="M101" s="232">
        <v>2.2244323081252789E-2</v>
      </c>
      <c r="N101" s="232">
        <v>1.237363713572965E-2</v>
      </c>
      <c r="O101" s="232">
        <v>1.356994273274313E-2</v>
      </c>
      <c r="P101" s="232">
        <v>0</v>
      </c>
      <c r="Q101" s="232">
        <v>0</v>
      </c>
      <c r="R101" s="232">
        <v>0</v>
      </c>
      <c r="S101" s="232">
        <v>4.1162586245547111E-3</v>
      </c>
      <c r="T101" s="232">
        <v>8.5814142841848118E-3</v>
      </c>
      <c r="U101" s="232">
        <v>8.4925539430936881E-3</v>
      </c>
      <c r="V101" s="232">
        <v>2.9046597100144608E-3</v>
      </c>
      <c r="W101" s="232">
        <v>2.5246307288741602E-3</v>
      </c>
      <c r="DA101" s="73" t="s">
        <v>1351</v>
      </c>
    </row>
    <row r="102" spans="1:105" ht="12" customHeight="1" x14ac:dyDescent="0.25">
      <c r="A102" s="64" t="s">
        <v>162</v>
      </c>
      <c r="B102" s="232">
        <v>1.1451573117350049</v>
      </c>
      <c r="C102" s="232">
        <v>1.043789103936305</v>
      </c>
      <c r="D102" s="232">
        <v>0.83240343047948406</v>
      </c>
      <c r="E102" s="232">
        <v>0.60998341795900501</v>
      </c>
      <c r="F102" s="232">
        <v>1.0335749767548741</v>
      </c>
      <c r="G102" s="232">
        <v>1.139034298962406</v>
      </c>
      <c r="H102" s="232">
        <v>1.3435963226486261</v>
      </c>
      <c r="I102" s="232">
        <v>1.203228645278807</v>
      </c>
      <c r="J102" s="232">
        <v>1.3405140397400419</v>
      </c>
      <c r="K102" s="232">
        <v>2.166257922757584</v>
      </c>
      <c r="L102" s="232">
        <v>2.7990336646128959</v>
      </c>
      <c r="M102" s="232">
        <v>2.4359296380254052</v>
      </c>
      <c r="N102" s="232">
        <v>1.370592886811939</v>
      </c>
      <c r="O102" s="232">
        <v>1.622672477469264</v>
      </c>
      <c r="P102" s="232">
        <v>1.6253323107899531</v>
      </c>
      <c r="Q102" s="232">
        <v>2.7803507916832819</v>
      </c>
      <c r="R102" s="232">
        <v>2.2511517978759801</v>
      </c>
      <c r="S102" s="232">
        <v>2.081051839508147</v>
      </c>
      <c r="T102" s="232">
        <v>3.6933794775645001</v>
      </c>
      <c r="U102" s="232">
        <v>3.4701613646913252</v>
      </c>
      <c r="V102" s="232">
        <v>3.9521792276332239</v>
      </c>
      <c r="W102" s="232">
        <v>4.2234500590568871</v>
      </c>
      <c r="DA102" s="73" t="s">
        <v>1352</v>
      </c>
    </row>
    <row r="103" spans="1:105" ht="12" customHeight="1" x14ac:dyDescent="0.25">
      <c r="A103" s="64" t="s">
        <v>36</v>
      </c>
      <c r="B103" s="232">
        <v>3.8420845368809742E-2</v>
      </c>
      <c r="C103" s="232">
        <v>6.2545799177645467E-2</v>
      </c>
      <c r="D103" s="232">
        <v>9.6170985728311592E-2</v>
      </c>
      <c r="E103" s="232">
        <v>0.22794334197603991</v>
      </c>
      <c r="F103" s="232">
        <v>0.24801032016418831</v>
      </c>
      <c r="G103" s="232">
        <v>0.22481845830382369</v>
      </c>
      <c r="H103" s="232">
        <v>0.2003413917658993</v>
      </c>
      <c r="I103" s="232">
        <v>0.22615564632554519</v>
      </c>
      <c r="J103" s="232">
        <v>0.22303687094742911</v>
      </c>
      <c r="K103" s="232">
        <v>0.2234604471618489</v>
      </c>
      <c r="L103" s="232">
        <v>0.29374301893495908</v>
      </c>
      <c r="M103" s="232">
        <v>0.19496426962436211</v>
      </c>
      <c r="N103" s="232">
        <v>0.10480417088434291</v>
      </c>
      <c r="O103" s="232">
        <v>0.1234571066975452</v>
      </c>
      <c r="P103" s="232">
        <v>0.12513904284802921</v>
      </c>
      <c r="Q103" s="232">
        <v>0.19445459268077911</v>
      </c>
      <c r="R103" s="232">
        <v>0.19029883587519111</v>
      </c>
      <c r="S103" s="232">
        <v>0.17631625003027851</v>
      </c>
      <c r="T103" s="232">
        <v>0.27051596861549398</v>
      </c>
      <c r="U103" s="232">
        <v>0.26398157752569978</v>
      </c>
      <c r="V103" s="232">
        <v>0.1164953830615488</v>
      </c>
      <c r="W103" s="232">
        <v>0.2240191800369449</v>
      </c>
      <c r="DA103" s="73" t="s">
        <v>1353</v>
      </c>
    </row>
    <row r="104" spans="1:105" ht="12" customHeight="1" x14ac:dyDescent="0.25">
      <c r="A104" s="64" t="s">
        <v>73</v>
      </c>
      <c r="B104" s="232">
        <v>0.65931656560053997</v>
      </c>
      <c r="C104" s="232">
        <v>0.63148205911044852</v>
      </c>
      <c r="D104" s="232">
        <v>0.56887114741879274</v>
      </c>
      <c r="E104" s="232">
        <v>0.9039597370039516</v>
      </c>
      <c r="F104" s="232">
        <v>1.192086432163143</v>
      </c>
      <c r="G104" s="232">
        <v>0.64133060986145485</v>
      </c>
      <c r="H104" s="232">
        <v>0.7912258073715549</v>
      </c>
      <c r="I104" s="232">
        <v>0.78274495204034122</v>
      </c>
      <c r="J104" s="232">
        <v>0.55881870465236694</v>
      </c>
      <c r="K104" s="232">
        <v>0.86965938468753534</v>
      </c>
      <c r="L104" s="232">
        <v>1.1612782300603699</v>
      </c>
      <c r="M104" s="232">
        <v>0.74665478458469681</v>
      </c>
      <c r="N104" s="232">
        <v>0.32965836200733389</v>
      </c>
      <c r="O104" s="232">
        <v>0.67950157087447893</v>
      </c>
      <c r="P104" s="232">
        <v>0.6757905805218456</v>
      </c>
      <c r="Q104" s="232">
        <v>0.93987776814104651</v>
      </c>
      <c r="R104" s="232">
        <v>0.66869171040641173</v>
      </c>
      <c r="S104" s="232">
        <v>1.362174513476321</v>
      </c>
      <c r="T104" s="232">
        <v>1.058631828002879</v>
      </c>
      <c r="U104" s="232">
        <v>0.57591257257470108</v>
      </c>
      <c r="V104" s="232">
        <v>0.48353943436308638</v>
      </c>
      <c r="W104" s="232">
        <v>0.5970912235956275</v>
      </c>
      <c r="DA104" s="73" t="s">
        <v>1354</v>
      </c>
    </row>
    <row r="105" spans="1:105" ht="12" customHeight="1" x14ac:dyDescent="0.25">
      <c r="A105" s="64" t="s">
        <v>79</v>
      </c>
      <c r="B105" s="232">
        <v>0</v>
      </c>
      <c r="C105" s="232">
        <v>0</v>
      </c>
      <c r="D105" s="232">
        <v>0</v>
      </c>
      <c r="E105" s="232">
        <v>0</v>
      </c>
      <c r="F105" s="232">
        <v>0</v>
      </c>
      <c r="G105" s="232">
        <v>0</v>
      </c>
      <c r="H105" s="232">
        <v>0</v>
      </c>
      <c r="I105" s="232">
        <v>0</v>
      </c>
      <c r="J105" s="232">
        <v>0</v>
      </c>
      <c r="K105" s="232">
        <v>0</v>
      </c>
      <c r="L105" s="232">
        <v>0</v>
      </c>
      <c r="M105" s="232">
        <v>0</v>
      </c>
      <c r="N105" s="232">
        <v>0</v>
      </c>
      <c r="O105" s="232">
        <v>0</v>
      </c>
      <c r="P105" s="232">
        <v>0</v>
      </c>
      <c r="Q105" s="232">
        <v>0</v>
      </c>
      <c r="R105" s="232">
        <v>0</v>
      </c>
      <c r="S105" s="232">
        <v>0</v>
      </c>
      <c r="T105" s="232">
        <v>0</v>
      </c>
      <c r="U105" s="232">
        <v>0</v>
      </c>
      <c r="V105" s="232">
        <v>0</v>
      </c>
      <c r="W105" s="232">
        <v>0</v>
      </c>
      <c r="DA105" s="73" t="s">
        <v>1355</v>
      </c>
    </row>
    <row r="106" spans="1:105" ht="12" customHeight="1" x14ac:dyDescent="0.25">
      <c r="A106" s="60" t="s">
        <v>1038</v>
      </c>
      <c r="B106" s="265">
        <v>0</v>
      </c>
      <c r="C106" s="265">
        <v>0</v>
      </c>
      <c r="D106" s="265">
        <v>0</v>
      </c>
      <c r="E106" s="265">
        <v>0</v>
      </c>
      <c r="F106" s="265">
        <v>0</v>
      </c>
      <c r="G106" s="265">
        <v>0</v>
      </c>
      <c r="H106" s="265">
        <v>0</v>
      </c>
      <c r="I106" s="265">
        <v>0</v>
      </c>
      <c r="J106" s="265">
        <v>0</v>
      </c>
      <c r="K106" s="265">
        <v>0</v>
      </c>
      <c r="L106" s="265">
        <v>0</v>
      </c>
      <c r="M106" s="265">
        <v>0</v>
      </c>
      <c r="N106" s="265">
        <v>0</v>
      </c>
      <c r="O106" s="265">
        <v>0</v>
      </c>
      <c r="P106" s="265">
        <v>0</v>
      </c>
      <c r="Q106" s="265">
        <v>0</v>
      </c>
      <c r="R106" s="265">
        <v>0</v>
      </c>
      <c r="S106" s="265">
        <v>0</v>
      </c>
      <c r="T106" s="265">
        <v>0</v>
      </c>
      <c r="U106" s="265">
        <v>0</v>
      </c>
      <c r="V106" s="265">
        <v>0</v>
      </c>
      <c r="W106" s="265">
        <v>0</v>
      </c>
      <c r="DA106" s="72" t="s">
        <v>1356</v>
      </c>
    </row>
    <row r="107" spans="1:105" ht="12" customHeight="1" x14ac:dyDescent="0.25">
      <c r="A107" s="132" t="s">
        <v>1040</v>
      </c>
      <c r="B107" s="319">
        <v>0</v>
      </c>
      <c r="C107" s="319">
        <v>0</v>
      </c>
      <c r="D107" s="319">
        <v>0</v>
      </c>
      <c r="E107" s="319">
        <v>0</v>
      </c>
      <c r="F107" s="319">
        <v>0</v>
      </c>
      <c r="G107" s="319">
        <v>0</v>
      </c>
      <c r="H107" s="319">
        <v>0</v>
      </c>
      <c r="I107" s="319">
        <v>0</v>
      </c>
      <c r="J107" s="319">
        <v>0</v>
      </c>
      <c r="K107" s="319">
        <v>0</v>
      </c>
      <c r="L107" s="319">
        <v>0</v>
      </c>
      <c r="M107" s="319">
        <v>0</v>
      </c>
      <c r="N107" s="319">
        <v>0</v>
      </c>
      <c r="O107" s="319">
        <v>0</v>
      </c>
      <c r="P107" s="319">
        <v>0</v>
      </c>
      <c r="Q107" s="319">
        <v>0</v>
      </c>
      <c r="R107" s="319">
        <v>0</v>
      </c>
      <c r="S107" s="319">
        <v>0</v>
      </c>
      <c r="T107" s="319">
        <v>0</v>
      </c>
      <c r="U107" s="319">
        <v>0</v>
      </c>
      <c r="V107" s="319">
        <v>0</v>
      </c>
      <c r="W107" s="319">
        <v>0</v>
      </c>
      <c r="DA107" s="139" t="s">
        <v>1357</v>
      </c>
    </row>
    <row r="108" spans="1:105" ht="12" customHeight="1" x14ac:dyDescent="0.25">
      <c r="A108" s="100" t="s">
        <v>106</v>
      </c>
      <c r="B108" s="282">
        <v>0</v>
      </c>
      <c r="C108" s="282">
        <v>0</v>
      </c>
      <c r="D108" s="282">
        <v>0</v>
      </c>
      <c r="E108" s="282">
        <v>0</v>
      </c>
      <c r="F108" s="282">
        <v>0</v>
      </c>
      <c r="G108" s="282">
        <v>0</v>
      </c>
      <c r="H108" s="282">
        <v>0</v>
      </c>
      <c r="I108" s="282">
        <v>0</v>
      </c>
      <c r="J108" s="282">
        <v>0</v>
      </c>
      <c r="K108" s="282">
        <v>0</v>
      </c>
      <c r="L108" s="282">
        <v>0</v>
      </c>
      <c r="M108" s="282">
        <v>0</v>
      </c>
      <c r="N108" s="282">
        <v>0</v>
      </c>
      <c r="O108" s="282">
        <v>0</v>
      </c>
      <c r="P108" s="282">
        <v>0</v>
      </c>
      <c r="Q108" s="282">
        <v>0</v>
      </c>
      <c r="R108" s="282">
        <v>0</v>
      </c>
      <c r="S108" s="282">
        <v>0</v>
      </c>
      <c r="T108" s="282">
        <v>0</v>
      </c>
      <c r="U108" s="282">
        <v>0</v>
      </c>
      <c r="V108" s="282">
        <v>0</v>
      </c>
      <c r="W108" s="282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6">
        <v>20.548219932974838</v>
      </c>
      <c r="C110" s="226">
        <v>38.190126224954952</v>
      </c>
      <c r="D110" s="226">
        <v>66.056994087618747</v>
      </c>
      <c r="E110" s="226">
        <v>58.336944007005613</v>
      </c>
      <c r="F110" s="226">
        <v>66.836646835498755</v>
      </c>
      <c r="G110" s="226">
        <v>73.735989334149295</v>
      </c>
      <c r="H110" s="226">
        <v>75.620331143994292</v>
      </c>
      <c r="I110" s="226">
        <v>119.0623829509543</v>
      </c>
      <c r="J110" s="226">
        <v>156.3837456810671</v>
      </c>
      <c r="K110" s="226">
        <v>166.97890350696429</v>
      </c>
      <c r="L110" s="226">
        <v>174.82933251147361</v>
      </c>
      <c r="M110" s="226">
        <v>148.94228857397599</v>
      </c>
      <c r="N110" s="226">
        <v>156.25938628771999</v>
      </c>
      <c r="O110" s="226">
        <v>162.42614489202381</v>
      </c>
      <c r="P110" s="226">
        <v>180.39588370320089</v>
      </c>
      <c r="Q110" s="226">
        <v>177.43101460732771</v>
      </c>
      <c r="R110" s="226">
        <v>167.9291140217494</v>
      </c>
      <c r="S110" s="226">
        <v>153.7614028970327</v>
      </c>
      <c r="T110" s="226">
        <v>132.71777125512969</v>
      </c>
      <c r="U110" s="226">
        <v>141.4454506621241</v>
      </c>
      <c r="V110" s="226">
        <v>138.0346444243965</v>
      </c>
      <c r="W110" s="226">
        <v>159.87940679410551</v>
      </c>
      <c r="DA110" s="89" t="s">
        <v>1359</v>
      </c>
    </row>
    <row r="111" spans="1:105" ht="12" customHeight="1" x14ac:dyDescent="0.25">
      <c r="A111" s="55" t="s">
        <v>92</v>
      </c>
      <c r="B111" s="262">
        <v>0</v>
      </c>
      <c r="C111" s="262">
        <v>0</v>
      </c>
      <c r="D111" s="262">
        <v>0</v>
      </c>
      <c r="E111" s="262">
        <v>0</v>
      </c>
      <c r="F111" s="262">
        <v>0</v>
      </c>
      <c r="G111" s="262">
        <v>0</v>
      </c>
      <c r="H111" s="262">
        <v>0</v>
      </c>
      <c r="I111" s="262">
        <v>0</v>
      </c>
      <c r="J111" s="262">
        <v>0</v>
      </c>
      <c r="K111" s="262">
        <v>0</v>
      </c>
      <c r="L111" s="262">
        <v>0</v>
      </c>
      <c r="M111" s="262">
        <v>0</v>
      </c>
      <c r="N111" s="262">
        <v>0</v>
      </c>
      <c r="O111" s="262">
        <v>0</v>
      </c>
      <c r="P111" s="262">
        <v>0</v>
      </c>
      <c r="Q111" s="262">
        <v>0</v>
      </c>
      <c r="R111" s="262">
        <v>0</v>
      </c>
      <c r="S111" s="262">
        <v>0</v>
      </c>
      <c r="T111" s="262">
        <v>0</v>
      </c>
      <c r="U111" s="262">
        <v>0</v>
      </c>
      <c r="V111" s="262">
        <v>0</v>
      </c>
      <c r="W111" s="262">
        <v>0</v>
      </c>
      <c r="DA111" s="67" t="s">
        <v>1360</v>
      </c>
    </row>
    <row r="112" spans="1:105" ht="12" customHeight="1" x14ac:dyDescent="0.25">
      <c r="A112" s="202" t="s">
        <v>93</v>
      </c>
      <c r="B112" s="227">
        <v>0</v>
      </c>
      <c r="C112" s="227">
        <v>0</v>
      </c>
      <c r="D112" s="227">
        <v>0</v>
      </c>
      <c r="E112" s="227">
        <v>0</v>
      </c>
      <c r="F112" s="227">
        <v>0</v>
      </c>
      <c r="G112" s="227">
        <v>0</v>
      </c>
      <c r="H112" s="227">
        <v>0</v>
      </c>
      <c r="I112" s="227">
        <v>0</v>
      </c>
      <c r="J112" s="227">
        <v>0</v>
      </c>
      <c r="K112" s="227">
        <v>0</v>
      </c>
      <c r="L112" s="227">
        <v>0</v>
      </c>
      <c r="M112" s="227">
        <v>0</v>
      </c>
      <c r="N112" s="227">
        <v>0</v>
      </c>
      <c r="O112" s="227">
        <v>0</v>
      </c>
      <c r="P112" s="227">
        <v>0</v>
      </c>
      <c r="Q112" s="227">
        <v>0</v>
      </c>
      <c r="R112" s="227">
        <v>0</v>
      </c>
      <c r="S112" s="227">
        <v>0</v>
      </c>
      <c r="T112" s="227">
        <v>0</v>
      </c>
      <c r="U112" s="227">
        <v>0</v>
      </c>
      <c r="V112" s="227">
        <v>0</v>
      </c>
      <c r="W112" s="227">
        <v>0</v>
      </c>
      <c r="DA112" s="174" t="s">
        <v>1361</v>
      </c>
    </row>
    <row r="113" spans="1:105" ht="12" customHeight="1" x14ac:dyDescent="0.25">
      <c r="A113" s="202" t="s">
        <v>94</v>
      </c>
      <c r="B113" s="227">
        <v>0</v>
      </c>
      <c r="C113" s="227">
        <v>0</v>
      </c>
      <c r="D113" s="227">
        <v>0</v>
      </c>
      <c r="E113" s="227">
        <v>0</v>
      </c>
      <c r="F113" s="227">
        <v>0</v>
      </c>
      <c r="G113" s="227">
        <v>0</v>
      </c>
      <c r="H113" s="227">
        <v>0</v>
      </c>
      <c r="I113" s="227">
        <v>0</v>
      </c>
      <c r="J113" s="227">
        <v>0</v>
      </c>
      <c r="K113" s="227">
        <v>0</v>
      </c>
      <c r="L113" s="227">
        <v>0</v>
      </c>
      <c r="M113" s="227">
        <v>0</v>
      </c>
      <c r="N113" s="227">
        <v>0</v>
      </c>
      <c r="O113" s="227">
        <v>0</v>
      </c>
      <c r="P113" s="227">
        <v>0</v>
      </c>
      <c r="Q113" s="227">
        <v>0</v>
      </c>
      <c r="R113" s="227">
        <v>0</v>
      </c>
      <c r="S113" s="227">
        <v>0</v>
      </c>
      <c r="T113" s="227">
        <v>0</v>
      </c>
      <c r="U113" s="227">
        <v>0</v>
      </c>
      <c r="V113" s="227">
        <v>0</v>
      </c>
      <c r="W113" s="227">
        <v>0</v>
      </c>
      <c r="DA113" s="174" t="s">
        <v>1362</v>
      </c>
    </row>
    <row r="114" spans="1:105" ht="12" customHeight="1" x14ac:dyDescent="0.25">
      <c r="A114" s="202" t="s">
        <v>95</v>
      </c>
      <c r="B114" s="227">
        <v>0</v>
      </c>
      <c r="C114" s="227">
        <v>0</v>
      </c>
      <c r="D114" s="227">
        <v>0</v>
      </c>
      <c r="E114" s="227">
        <v>0</v>
      </c>
      <c r="F114" s="227">
        <v>0</v>
      </c>
      <c r="G114" s="227">
        <v>0</v>
      </c>
      <c r="H114" s="227">
        <v>0</v>
      </c>
      <c r="I114" s="227">
        <v>0</v>
      </c>
      <c r="J114" s="227">
        <v>0</v>
      </c>
      <c r="K114" s="227">
        <v>0</v>
      </c>
      <c r="L114" s="227">
        <v>0</v>
      </c>
      <c r="M114" s="227">
        <v>0</v>
      </c>
      <c r="N114" s="227">
        <v>0</v>
      </c>
      <c r="O114" s="227">
        <v>0</v>
      </c>
      <c r="P114" s="227">
        <v>0</v>
      </c>
      <c r="Q114" s="227">
        <v>0</v>
      </c>
      <c r="R114" s="227">
        <v>0</v>
      </c>
      <c r="S114" s="227">
        <v>0</v>
      </c>
      <c r="T114" s="227">
        <v>0</v>
      </c>
      <c r="U114" s="227">
        <v>0</v>
      </c>
      <c r="V114" s="227">
        <v>0</v>
      </c>
      <c r="W114" s="227">
        <v>0</v>
      </c>
      <c r="DA114" s="174" t="s">
        <v>1363</v>
      </c>
    </row>
    <row r="115" spans="1:105" ht="12" customHeight="1" x14ac:dyDescent="0.25">
      <c r="A115" s="56" t="s">
        <v>96</v>
      </c>
      <c r="B115" s="263">
        <v>0.57207723927830967</v>
      </c>
      <c r="C115" s="263">
        <v>1.356500798826866</v>
      </c>
      <c r="D115" s="263">
        <v>2.2445744860003449</v>
      </c>
      <c r="E115" s="263">
        <v>2.0891861235778371</v>
      </c>
      <c r="F115" s="263">
        <v>2.0331837063848961</v>
      </c>
      <c r="G115" s="263">
        <v>2.4150094494036942</v>
      </c>
      <c r="H115" s="263">
        <v>2.4499834372456739</v>
      </c>
      <c r="I115" s="263">
        <v>3.6884523632025199</v>
      </c>
      <c r="J115" s="263">
        <v>4.203131483431795</v>
      </c>
      <c r="K115" s="263">
        <v>5.3277174864961179</v>
      </c>
      <c r="L115" s="263">
        <v>5.8978979955660114</v>
      </c>
      <c r="M115" s="263">
        <v>4.889864297482835</v>
      </c>
      <c r="N115" s="263">
        <v>4.8442239403681118</v>
      </c>
      <c r="O115" s="263">
        <v>5.2212313440415752</v>
      </c>
      <c r="P115" s="263">
        <v>5.3720633395299107</v>
      </c>
      <c r="Q115" s="263">
        <v>5.0489853550565371</v>
      </c>
      <c r="R115" s="263">
        <v>4.2717562883353688</v>
      </c>
      <c r="S115" s="263">
        <v>4.0543685450447704</v>
      </c>
      <c r="T115" s="263">
        <v>3.9615097588944188</v>
      </c>
      <c r="U115" s="263">
        <v>4.3543613408233606</v>
      </c>
      <c r="V115" s="263">
        <v>4.5067742263282362</v>
      </c>
      <c r="W115" s="263">
        <v>5.3406033675230651</v>
      </c>
      <c r="DA115" s="68" t="s">
        <v>1364</v>
      </c>
    </row>
    <row r="116" spans="1:105" ht="12" customHeight="1" x14ac:dyDescent="0.25">
      <c r="A116" s="37" t="s">
        <v>160</v>
      </c>
      <c r="B116" s="229">
        <v>8.6900700532358655E-2</v>
      </c>
      <c r="C116" s="229">
        <v>0.65026959218127778</v>
      </c>
      <c r="D116" s="229">
        <v>1.109971670405725</v>
      </c>
      <c r="E116" s="229">
        <v>1.080918810078483</v>
      </c>
      <c r="F116" s="229">
        <v>0.9036967817935837</v>
      </c>
      <c r="G116" s="229">
        <v>1.006137682873496</v>
      </c>
      <c r="H116" s="229">
        <v>0.99493483662542415</v>
      </c>
      <c r="I116" s="229">
        <v>1.4478978650102341</v>
      </c>
      <c r="J116" s="229">
        <v>1.752662161366215</v>
      </c>
      <c r="K116" s="229">
        <v>2.2545706470868292</v>
      </c>
      <c r="L116" s="229">
        <v>2.1010824338380281</v>
      </c>
      <c r="M116" s="229">
        <v>1.385342741699338</v>
      </c>
      <c r="N116" s="229">
        <v>1.30027865761506</v>
      </c>
      <c r="O116" s="229">
        <v>1.5159098222713769</v>
      </c>
      <c r="P116" s="229">
        <v>1.08525348033331</v>
      </c>
      <c r="Q116" s="229">
        <v>0.76618200319998697</v>
      </c>
      <c r="R116" s="229">
        <v>0.66753435979576881</v>
      </c>
      <c r="S116" s="229">
        <v>0.67484642153967067</v>
      </c>
      <c r="T116" s="229">
        <v>0.57311072775500815</v>
      </c>
      <c r="U116" s="229">
        <v>0.72423419957268587</v>
      </c>
      <c r="V116" s="229">
        <v>0.63179537961724286</v>
      </c>
      <c r="W116" s="229">
        <v>0.14052571655997531</v>
      </c>
      <c r="DA116" s="69" t="s">
        <v>1365</v>
      </c>
    </row>
    <row r="117" spans="1:105" ht="12" customHeight="1" x14ac:dyDescent="0.25">
      <c r="A117" s="37" t="s">
        <v>162</v>
      </c>
      <c r="B117" s="229">
        <v>0.48517653874595101</v>
      </c>
      <c r="C117" s="229">
        <v>0.70623120664558803</v>
      </c>
      <c r="D117" s="229">
        <v>1.13460281559462</v>
      </c>
      <c r="E117" s="229">
        <v>1.0082673134993541</v>
      </c>
      <c r="F117" s="229">
        <v>1.1294869245913119</v>
      </c>
      <c r="G117" s="229">
        <v>1.4088717665301971</v>
      </c>
      <c r="H117" s="229">
        <v>1.4550486006202501</v>
      </c>
      <c r="I117" s="229">
        <v>2.240554498192286</v>
      </c>
      <c r="J117" s="229">
        <v>2.45046932206558</v>
      </c>
      <c r="K117" s="229">
        <v>3.0731468394092891</v>
      </c>
      <c r="L117" s="229">
        <v>3.7968155617279842</v>
      </c>
      <c r="M117" s="229">
        <v>3.504521555783497</v>
      </c>
      <c r="N117" s="229">
        <v>3.543945282753052</v>
      </c>
      <c r="O117" s="229">
        <v>3.7053215217701978</v>
      </c>
      <c r="P117" s="229">
        <v>4.2868098591966</v>
      </c>
      <c r="Q117" s="229">
        <v>4.2828033518565496</v>
      </c>
      <c r="R117" s="229">
        <v>3.6042219285396002</v>
      </c>
      <c r="S117" s="229">
        <v>3.3795221235050992</v>
      </c>
      <c r="T117" s="229">
        <v>3.3883990311394112</v>
      </c>
      <c r="U117" s="229">
        <v>3.630127141250675</v>
      </c>
      <c r="V117" s="229">
        <v>3.8749788467109929</v>
      </c>
      <c r="W117" s="229">
        <v>5.2000776509630899</v>
      </c>
      <c r="DA117" s="69" t="s">
        <v>1366</v>
      </c>
    </row>
    <row r="118" spans="1:105" ht="12" customHeight="1" x14ac:dyDescent="0.25">
      <c r="A118" s="37" t="s">
        <v>97</v>
      </c>
      <c r="B118" s="229">
        <v>0</v>
      </c>
      <c r="C118" s="229">
        <v>0</v>
      </c>
      <c r="D118" s="229">
        <v>0</v>
      </c>
      <c r="E118" s="229">
        <v>0</v>
      </c>
      <c r="F118" s="229">
        <v>0</v>
      </c>
      <c r="G118" s="229">
        <v>0</v>
      </c>
      <c r="H118" s="229">
        <v>0</v>
      </c>
      <c r="I118" s="229">
        <v>0</v>
      </c>
      <c r="J118" s="229">
        <v>0</v>
      </c>
      <c r="K118" s="229">
        <v>0</v>
      </c>
      <c r="L118" s="229">
        <v>0</v>
      </c>
      <c r="M118" s="229">
        <v>0</v>
      </c>
      <c r="N118" s="229">
        <v>0</v>
      </c>
      <c r="O118" s="229">
        <v>0</v>
      </c>
      <c r="P118" s="229">
        <v>0</v>
      </c>
      <c r="Q118" s="229">
        <v>0</v>
      </c>
      <c r="R118" s="229">
        <v>0</v>
      </c>
      <c r="S118" s="229">
        <v>0</v>
      </c>
      <c r="T118" s="229">
        <v>0</v>
      </c>
      <c r="U118" s="229">
        <v>0</v>
      </c>
      <c r="V118" s="229">
        <v>0</v>
      </c>
      <c r="W118" s="229">
        <v>0</v>
      </c>
      <c r="DA118" s="69" t="s">
        <v>1367</v>
      </c>
    </row>
    <row r="119" spans="1:105" ht="12" customHeight="1" x14ac:dyDescent="0.25">
      <c r="A119" s="37" t="s">
        <v>78</v>
      </c>
      <c r="B119" s="229">
        <v>0</v>
      </c>
      <c r="C119" s="229">
        <v>0</v>
      </c>
      <c r="D119" s="229">
        <v>0</v>
      </c>
      <c r="E119" s="229">
        <v>0</v>
      </c>
      <c r="F119" s="229">
        <v>0</v>
      </c>
      <c r="G119" s="229">
        <v>0</v>
      </c>
      <c r="H119" s="229">
        <v>0</v>
      </c>
      <c r="I119" s="229">
        <v>0</v>
      </c>
      <c r="J119" s="229">
        <v>0</v>
      </c>
      <c r="K119" s="229">
        <v>0</v>
      </c>
      <c r="L119" s="229">
        <v>0</v>
      </c>
      <c r="M119" s="229">
        <v>0</v>
      </c>
      <c r="N119" s="229">
        <v>0</v>
      </c>
      <c r="O119" s="229">
        <v>0</v>
      </c>
      <c r="P119" s="229">
        <v>0</v>
      </c>
      <c r="Q119" s="229">
        <v>0</v>
      </c>
      <c r="R119" s="229">
        <v>0</v>
      </c>
      <c r="S119" s="229">
        <v>0</v>
      </c>
      <c r="T119" s="229">
        <v>0</v>
      </c>
      <c r="U119" s="229">
        <v>0</v>
      </c>
      <c r="V119" s="229">
        <v>0</v>
      </c>
      <c r="W119" s="229">
        <v>0</v>
      </c>
      <c r="DA119" s="69" t="s">
        <v>1368</v>
      </c>
    </row>
    <row r="120" spans="1:105" ht="12" customHeight="1" x14ac:dyDescent="0.25">
      <c r="A120" s="37" t="s">
        <v>38</v>
      </c>
      <c r="B120" s="229">
        <v>0</v>
      </c>
      <c r="C120" s="229">
        <v>0</v>
      </c>
      <c r="D120" s="229">
        <v>0</v>
      </c>
      <c r="E120" s="229">
        <v>0</v>
      </c>
      <c r="F120" s="229">
        <v>0</v>
      </c>
      <c r="G120" s="229">
        <v>0</v>
      </c>
      <c r="H120" s="229">
        <v>0</v>
      </c>
      <c r="I120" s="229">
        <v>0</v>
      </c>
      <c r="J120" s="229">
        <v>0</v>
      </c>
      <c r="K120" s="229">
        <v>0</v>
      </c>
      <c r="L120" s="229">
        <v>0</v>
      </c>
      <c r="M120" s="229">
        <v>0</v>
      </c>
      <c r="N120" s="229">
        <v>0</v>
      </c>
      <c r="O120" s="229">
        <v>0</v>
      </c>
      <c r="P120" s="229">
        <v>0</v>
      </c>
      <c r="Q120" s="229">
        <v>0</v>
      </c>
      <c r="R120" s="229">
        <v>0</v>
      </c>
      <c r="S120" s="229">
        <v>0</v>
      </c>
      <c r="T120" s="229">
        <v>0</v>
      </c>
      <c r="U120" s="229">
        <v>0</v>
      </c>
      <c r="V120" s="229">
        <v>0</v>
      </c>
      <c r="W120" s="229">
        <v>0</v>
      </c>
      <c r="DA120" s="69" t="s">
        <v>1369</v>
      </c>
    </row>
    <row r="121" spans="1:105" ht="12" customHeight="1" x14ac:dyDescent="0.25">
      <c r="A121" s="57" t="s">
        <v>1053</v>
      </c>
      <c r="B121" s="264">
        <f t="shared" ref="B121:W121" si="5">B122+B133</f>
        <v>9.6240633560994837</v>
      </c>
      <c r="C121" s="264">
        <f t="shared" si="5"/>
        <v>17.939008593368161</v>
      </c>
      <c r="D121" s="264">
        <f t="shared" si="5"/>
        <v>31.013588560708651</v>
      </c>
      <c r="E121" s="264">
        <f t="shared" si="5"/>
        <v>25.152998439614461</v>
      </c>
      <c r="F121" s="264">
        <f t="shared" si="5"/>
        <v>32.783255034690917</v>
      </c>
      <c r="G121" s="264">
        <f t="shared" si="5"/>
        <v>34.66266843065511</v>
      </c>
      <c r="H121" s="264">
        <f t="shared" si="5"/>
        <v>36.280781127177747</v>
      </c>
      <c r="I121" s="264">
        <f t="shared" si="5"/>
        <v>57.656259789327819</v>
      </c>
      <c r="J121" s="264">
        <f t="shared" si="5"/>
        <v>82.19971661698996</v>
      </c>
      <c r="K121" s="264">
        <f t="shared" si="5"/>
        <v>86.405828192100032</v>
      </c>
      <c r="L121" s="264">
        <f t="shared" si="5"/>
        <v>90.340213502888531</v>
      </c>
      <c r="M121" s="264">
        <f t="shared" si="5"/>
        <v>77.183104024794375</v>
      </c>
      <c r="N121" s="264">
        <f t="shared" si="5"/>
        <v>81.416466739608765</v>
      </c>
      <c r="O121" s="264">
        <f t="shared" si="5"/>
        <v>85.430935226979031</v>
      </c>
      <c r="P121" s="264">
        <f t="shared" si="5"/>
        <v>95.161687600682328</v>
      </c>
      <c r="Q121" s="264">
        <f t="shared" si="5"/>
        <v>93.566787355764561</v>
      </c>
      <c r="R121" s="264">
        <f t="shared" si="5"/>
        <v>88.83064038255381</v>
      </c>
      <c r="S121" s="264">
        <f t="shared" si="5"/>
        <v>81.232628391920329</v>
      </c>
      <c r="T121" s="264">
        <f t="shared" si="5"/>
        <v>67.150492079906996</v>
      </c>
      <c r="U121" s="264">
        <f t="shared" si="5"/>
        <v>69.957988063040574</v>
      </c>
      <c r="V121" s="264">
        <f t="shared" si="5"/>
        <v>67.605586921997258</v>
      </c>
      <c r="W121" s="264">
        <f t="shared" si="5"/>
        <v>78.00390997064099</v>
      </c>
      <c r="DA121" s="70"/>
    </row>
    <row r="122" spans="1:105" ht="12" customHeight="1" x14ac:dyDescent="0.25">
      <c r="A122" s="60" t="s">
        <v>1054</v>
      </c>
      <c r="B122" s="265">
        <v>9.6240633560994837</v>
      </c>
      <c r="C122" s="265">
        <v>17.939008593368161</v>
      </c>
      <c r="D122" s="265">
        <v>31.013588560708651</v>
      </c>
      <c r="E122" s="265">
        <v>25.152998439614461</v>
      </c>
      <c r="F122" s="265">
        <v>32.783255034690917</v>
      </c>
      <c r="G122" s="265">
        <v>34.66266843065511</v>
      </c>
      <c r="H122" s="265">
        <v>36.280781127177747</v>
      </c>
      <c r="I122" s="265">
        <v>57.656259789327819</v>
      </c>
      <c r="J122" s="265">
        <v>82.19971661698996</v>
      </c>
      <c r="K122" s="265">
        <v>86.405828192100032</v>
      </c>
      <c r="L122" s="265">
        <v>90.340213502888531</v>
      </c>
      <c r="M122" s="265">
        <v>77.183104024794375</v>
      </c>
      <c r="N122" s="265">
        <v>81.416466739608765</v>
      </c>
      <c r="O122" s="265">
        <v>85.430935226979031</v>
      </c>
      <c r="P122" s="265">
        <v>95.161687600682328</v>
      </c>
      <c r="Q122" s="265">
        <v>93.566787355764561</v>
      </c>
      <c r="R122" s="265">
        <v>88.83064038255381</v>
      </c>
      <c r="S122" s="265">
        <v>81.232628391920329</v>
      </c>
      <c r="T122" s="265">
        <v>67.150492079906996</v>
      </c>
      <c r="U122" s="265">
        <v>69.957988063040574</v>
      </c>
      <c r="V122" s="265">
        <v>67.605586921997258</v>
      </c>
      <c r="W122" s="265">
        <v>78.00390997064099</v>
      </c>
      <c r="DA122" s="72" t="s">
        <v>1370</v>
      </c>
    </row>
    <row r="123" spans="1:105" ht="12" customHeight="1" x14ac:dyDescent="0.25">
      <c r="A123" s="64" t="s">
        <v>30</v>
      </c>
      <c r="B123" s="232">
        <v>4.9432825183517366</v>
      </c>
      <c r="C123" s="232">
        <v>9.7583728831632133</v>
      </c>
      <c r="D123" s="232">
        <v>16.44319885267431</v>
      </c>
      <c r="E123" s="232">
        <v>8.6864222860056657</v>
      </c>
      <c r="F123" s="232">
        <v>12.13345367724515</v>
      </c>
      <c r="G123" s="232">
        <v>14.869682284179181</v>
      </c>
      <c r="H123" s="232">
        <v>14.25676395804204</v>
      </c>
      <c r="I123" s="232">
        <v>22.271971199072581</v>
      </c>
      <c r="J123" s="232">
        <v>48.872737681227399</v>
      </c>
      <c r="K123" s="232">
        <v>47.586290080818117</v>
      </c>
      <c r="L123" s="232">
        <v>55.512850377299671</v>
      </c>
      <c r="M123" s="232">
        <v>51.065021397914457</v>
      </c>
      <c r="N123" s="232">
        <v>57.081732655685812</v>
      </c>
      <c r="O123" s="232">
        <v>56.276908720042599</v>
      </c>
      <c r="P123" s="232">
        <v>65.070989755454093</v>
      </c>
      <c r="Q123" s="232">
        <v>65.452379686375593</v>
      </c>
      <c r="R123" s="232">
        <v>64.993401839825125</v>
      </c>
      <c r="S123" s="232">
        <v>55.492903663930278</v>
      </c>
      <c r="T123" s="232">
        <v>46.735373876827708</v>
      </c>
      <c r="U123" s="232">
        <v>44.896000806565567</v>
      </c>
      <c r="V123" s="232">
        <v>40.747497446845763</v>
      </c>
      <c r="W123" s="232">
        <v>45.704344079925711</v>
      </c>
      <c r="DA123" s="73" t="s">
        <v>1371</v>
      </c>
    </row>
    <row r="124" spans="1:105" ht="12" customHeight="1" x14ac:dyDescent="0.25">
      <c r="A124" s="64" t="s">
        <v>32</v>
      </c>
      <c r="B124" s="232">
        <v>2.9488486625290702</v>
      </c>
      <c r="C124" s="232">
        <v>5.181640597837319</v>
      </c>
      <c r="D124" s="232">
        <v>9.5592981884671513</v>
      </c>
      <c r="E124" s="232">
        <v>11.550327167221329</v>
      </c>
      <c r="F124" s="232">
        <v>13.641270411985611</v>
      </c>
      <c r="G124" s="232">
        <v>13.51252006303972</v>
      </c>
      <c r="H124" s="232">
        <v>15.45155660074307</v>
      </c>
      <c r="I124" s="232">
        <v>25.515415930757719</v>
      </c>
      <c r="J124" s="232">
        <v>24.018728116752492</v>
      </c>
      <c r="K124" s="232">
        <v>27.133594194211931</v>
      </c>
      <c r="L124" s="232">
        <v>21.949470390725139</v>
      </c>
      <c r="M124" s="232">
        <v>13.625594833972929</v>
      </c>
      <c r="N124" s="232">
        <v>11.586454959154869</v>
      </c>
      <c r="O124" s="232">
        <v>14.073455700614</v>
      </c>
      <c r="P124" s="232">
        <v>14.098469335626691</v>
      </c>
      <c r="Q124" s="232">
        <v>11.29403094480004</v>
      </c>
      <c r="R124" s="232">
        <v>11.21143520090099</v>
      </c>
      <c r="S124" s="232">
        <v>12.430917139500551</v>
      </c>
      <c r="T124" s="232">
        <v>10.234652066030961</v>
      </c>
      <c r="U124" s="232">
        <v>16.044689933189272</v>
      </c>
      <c r="V124" s="232">
        <v>17.593712834891441</v>
      </c>
      <c r="W124" s="232">
        <v>22.0607524036248</v>
      </c>
      <c r="DA124" s="73" t="s">
        <v>1372</v>
      </c>
    </row>
    <row r="125" spans="1:105" ht="12" customHeight="1" x14ac:dyDescent="0.25">
      <c r="A125" s="64" t="s">
        <v>33</v>
      </c>
      <c r="B125" s="232">
        <v>0</v>
      </c>
      <c r="C125" s="232">
        <v>0</v>
      </c>
      <c r="D125" s="232">
        <v>0</v>
      </c>
      <c r="E125" s="232">
        <v>0</v>
      </c>
      <c r="F125" s="232">
        <v>0</v>
      </c>
      <c r="G125" s="232">
        <v>0</v>
      </c>
      <c r="H125" s="232">
        <v>0</v>
      </c>
      <c r="I125" s="232">
        <v>0</v>
      </c>
      <c r="J125" s="232">
        <v>0</v>
      </c>
      <c r="K125" s="232">
        <v>6.7886767933615352E-2</v>
      </c>
      <c r="L125" s="232">
        <v>0.1059322480856459</v>
      </c>
      <c r="M125" s="232">
        <v>9.5497143929831149E-2</v>
      </c>
      <c r="N125" s="232">
        <v>0.1043713059292397</v>
      </c>
      <c r="O125" s="232">
        <v>0.13614484383630701</v>
      </c>
      <c r="P125" s="232">
        <v>0.1199982203266193</v>
      </c>
      <c r="Q125" s="232">
        <v>0.2172223143613605</v>
      </c>
      <c r="R125" s="232">
        <v>0.24801948402336679</v>
      </c>
      <c r="S125" s="232">
        <v>0.2180531662413013</v>
      </c>
      <c r="T125" s="232">
        <v>0.18650183432296069</v>
      </c>
      <c r="U125" s="232">
        <v>0.19833800644514291</v>
      </c>
      <c r="V125" s="232">
        <v>0.15688395959908549</v>
      </c>
      <c r="W125" s="232">
        <v>0.20716691349289609</v>
      </c>
      <c r="DA125" s="73" t="s">
        <v>1373</v>
      </c>
    </row>
    <row r="126" spans="1:105" ht="12" customHeight="1" x14ac:dyDescent="0.25">
      <c r="A126" s="64" t="s">
        <v>160</v>
      </c>
      <c r="B126" s="232">
        <v>5.9295670703850327E-2</v>
      </c>
      <c r="C126" s="232">
        <v>0.58899980096770888</v>
      </c>
      <c r="D126" s="232">
        <v>0.92873409983223476</v>
      </c>
      <c r="E126" s="232">
        <v>0.83149420534055341</v>
      </c>
      <c r="F126" s="232">
        <v>1.1210479618051159</v>
      </c>
      <c r="G126" s="232">
        <v>1.3278012225084099</v>
      </c>
      <c r="H126" s="232">
        <v>1.4009144062822421</v>
      </c>
      <c r="I126" s="232">
        <v>1.9796349695912521</v>
      </c>
      <c r="J126" s="232">
        <v>2.7184095876425158</v>
      </c>
      <c r="K126" s="232">
        <v>3.441573068358077</v>
      </c>
      <c r="L126" s="232">
        <v>3.258286770811103</v>
      </c>
      <c r="M126" s="232">
        <v>2.6013326940321582</v>
      </c>
      <c r="N126" s="232">
        <v>2.6276837560428268</v>
      </c>
      <c r="O126" s="232">
        <v>3.1117433752440231</v>
      </c>
      <c r="P126" s="232">
        <v>2.239607372640938</v>
      </c>
      <c r="Q126" s="232">
        <v>1.7986249277792441</v>
      </c>
      <c r="R126" s="232">
        <v>1.411051363984539</v>
      </c>
      <c r="S126" s="232">
        <v>1.314881205011317</v>
      </c>
      <c r="T126" s="232">
        <v>1.0765514748169711</v>
      </c>
      <c r="U126" s="232">
        <v>1.1903201770987639</v>
      </c>
      <c r="V126" s="232">
        <v>1.11076405384844</v>
      </c>
      <c r="W126" s="232">
        <v>0.21745836163109461</v>
      </c>
      <c r="DA126" s="73" t="s">
        <v>1374</v>
      </c>
    </row>
    <row r="127" spans="1:105" ht="12" customHeight="1" x14ac:dyDescent="0.25">
      <c r="A127" s="64" t="s">
        <v>70</v>
      </c>
      <c r="B127" s="232">
        <v>1.062227198520274</v>
      </c>
      <c r="C127" s="232">
        <v>1.176331790471516</v>
      </c>
      <c r="D127" s="232">
        <v>2.1842941239507079</v>
      </c>
      <c r="E127" s="232">
        <v>1.7074994203706331</v>
      </c>
      <c r="F127" s="232">
        <v>2.5341031771652771</v>
      </c>
      <c r="G127" s="232">
        <v>1.641679714196518</v>
      </c>
      <c r="H127" s="232">
        <v>1.5737322128244819</v>
      </c>
      <c r="I127" s="232">
        <v>2.2572067041091408</v>
      </c>
      <c r="J127" s="232">
        <v>0.57234807476675942</v>
      </c>
      <c r="K127" s="232">
        <v>0.97751877882086113</v>
      </c>
      <c r="L127" s="232">
        <v>0.56495856803640065</v>
      </c>
      <c r="M127" s="232">
        <v>0.61116597928404226</v>
      </c>
      <c r="N127" s="232">
        <v>0.5195252702166967</v>
      </c>
      <c r="O127" s="232">
        <v>0.39934459200871991</v>
      </c>
      <c r="P127" s="232">
        <v>0.42664892303724072</v>
      </c>
      <c r="Q127" s="232">
        <v>0.64874901950423525</v>
      </c>
      <c r="R127" s="232">
        <v>0.44090597862143782</v>
      </c>
      <c r="S127" s="232">
        <v>0.31015487705163569</v>
      </c>
      <c r="T127" s="232">
        <v>0.24718361031980041</v>
      </c>
      <c r="U127" s="232">
        <v>0.20366936568926119</v>
      </c>
      <c r="V127" s="232">
        <v>0.14477411178298799</v>
      </c>
      <c r="W127" s="232">
        <v>0.19799023779088709</v>
      </c>
      <c r="DA127" s="73" t="s">
        <v>1375</v>
      </c>
    </row>
    <row r="128" spans="1:105" ht="12" customHeight="1" x14ac:dyDescent="0.25">
      <c r="A128" s="64" t="s">
        <v>34</v>
      </c>
      <c r="B128" s="232">
        <v>7.7645299419602104E-2</v>
      </c>
      <c r="C128" s="232">
        <v>0.1686383330322567</v>
      </c>
      <c r="D128" s="232">
        <v>0.190249426321523</v>
      </c>
      <c r="E128" s="232">
        <v>0.16240870081466779</v>
      </c>
      <c r="F128" s="232">
        <v>0</v>
      </c>
      <c r="G128" s="232">
        <v>3.784646271718746E-2</v>
      </c>
      <c r="H128" s="232">
        <v>3.7051882328752991E-2</v>
      </c>
      <c r="I128" s="232">
        <v>0</v>
      </c>
      <c r="J128" s="232">
        <v>0</v>
      </c>
      <c r="K128" s="232">
        <v>0.14065103625554171</v>
      </c>
      <c r="L128" s="232">
        <v>0</v>
      </c>
      <c r="M128" s="232">
        <v>6.0092719151846351E-2</v>
      </c>
      <c r="N128" s="232">
        <v>6.4656556691712413E-2</v>
      </c>
      <c r="O128" s="232">
        <v>6.3606785836969271E-2</v>
      </c>
      <c r="P128" s="232">
        <v>0</v>
      </c>
      <c r="Q128" s="232">
        <v>0</v>
      </c>
      <c r="R128" s="232">
        <v>0</v>
      </c>
      <c r="S128" s="232">
        <v>1.3024366753759981E-2</v>
      </c>
      <c r="T128" s="232">
        <v>1.478855525930634E-2</v>
      </c>
      <c r="U128" s="232">
        <v>1.460142513834631E-2</v>
      </c>
      <c r="V128" s="232">
        <v>5.0069509496645931E-3</v>
      </c>
      <c r="W128" s="232">
        <v>4.8101722977090576E-3</v>
      </c>
      <c r="DA128" s="73" t="s">
        <v>1376</v>
      </c>
    </row>
    <row r="129" spans="1:105" ht="12" customHeight="1" x14ac:dyDescent="0.25">
      <c r="A129" s="64" t="s">
        <v>162</v>
      </c>
      <c r="B129" s="232">
        <v>0.33105450357101918</v>
      </c>
      <c r="C129" s="232">
        <v>0.63968859247454224</v>
      </c>
      <c r="D129" s="232">
        <v>0.94934344065125165</v>
      </c>
      <c r="E129" s="232">
        <v>0.77560721563179125</v>
      </c>
      <c r="F129" s="232">
        <v>1.4011436581477581</v>
      </c>
      <c r="G129" s="232">
        <v>1.8592899220449799</v>
      </c>
      <c r="H129" s="232">
        <v>2.0487759312594518</v>
      </c>
      <c r="I129" s="232">
        <v>3.0633928974438249</v>
      </c>
      <c r="J129" s="232">
        <v>3.8007206672016758</v>
      </c>
      <c r="K129" s="232">
        <v>4.6911190879233668</v>
      </c>
      <c r="L129" s="232">
        <v>5.887971702942572</v>
      </c>
      <c r="M129" s="232">
        <v>6.5806289126814468</v>
      </c>
      <c r="N129" s="232">
        <v>7.1618244268311759</v>
      </c>
      <c r="O129" s="232">
        <v>7.6059997297473956</v>
      </c>
      <c r="P129" s="232">
        <v>8.8465700776356062</v>
      </c>
      <c r="Q129" s="232">
        <v>10.053951720678871</v>
      </c>
      <c r="R129" s="232">
        <v>7.6186973655180266</v>
      </c>
      <c r="S129" s="232">
        <v>6.5847131736706803</v>
      </c>
      <c r="T129" s="232">
        <v>6.3648886638898814</v>
      </c>
      <c r="U129" s="232">
        <v>5.9663208175118303</v>
      </c>
      <c r="V129" s="232">
        <v>6.8126285047498163</v>
      </c>
      <c r="W129" s="232">
        <v>8.0469283061815045</v>
      </c>
      <c r="DA129" s="73" t="s">
        <v>1377</v>
      </c>
    </row>
    <row r="130" spans="1:105" ht="12" customHeight="1" x14ac:dyDescent="0.25">
      <c r="A130" s="64" t="s">
        <v>36</v>
      </c>
      <c r="B130" s="232">
        <v>1.1107114943954119E-2</v>
      </c>
      <c r="C130" s="232">
        <v>3.833133924301331E-2</v>
      </c>
      <c r="D130" s="232">
        <v>0.10968154519683709</v>
      </c>
      <c r="E130" s="232">
        <v>0.2898349292565906</v>
      </c>
      <c r="F130" s="232">
        <v>0.33620984937569881</v>
      </c>
      <c r="G130" s="232">
        <v>0.36697990060067992</v>
      </c>
      <c r="H130" s="232">
        <v>0.30548953920614152</v>
      </c>
      <c r="I130" s="232">
        <v>0.57578715682085468</v>
      </c>
      <c r="J130" s="232">
        <v>0.63236998630933861</v>
      </c>
      <c r="K130" s="232">
        <v>0.48391263019244313</v>
      </c>
      <c r="L130" s="232">
        <v>0.61790988986377859</v>
      </c>
      <c r="M130" s="232">
        <v>0.52669317274283201</v>
      </c>
      <c r="N130" s="232">
        <v>0.5476382361936657</v>
      </c>
      <c r="O130" s="232">
        <v>0.57868407409079925</v>
      </c>
      <c r="P130" s="232">
        <v>0.68112305689984065</v>
      </c>
      <c r="Q130" s="232">
        <v>0.70316202276519524</v>
      </c>
      <c r="R130" s="232">
        <v>0.64403886086731987</v>
      </c>
      <c r="S130" s="232">
        <v>0.55788708011280785</v>
      </c>
      <c r="T130" s="232">
        <v>0.46618660023999092</v>
      </c>
      <c r="U130" s="232">
        <v>0.45386903256335881</v>
      </c>
      <c r="V130" s="232">
        <v>0.2008106721901198</v>
      </c>
      <c r="W130" s="232">
        <v>0.42682315542033561</v>
      </c>
      <c r="DA130" s="73" t="s">
        <v>1378</v>
      </c>
    </row>
    <row r="131" spans="1:105" ht="12" customHeight="1" x14ac:dyDescent="0.25">
      <c r="A131" s="64" t="s">
        <v>73</v>
      </c>
      <c r="B131" s="232">
        <v>0.19060238805997751</v>
      </c>
      <c r="C131" s="232">
        <v>0.38700525617858789</v>
      </c>
      <c r="D131" s="232">
        <v>0.64878888361464104</v>
      </c>
      <c r="E131" s="232">
        <v>1.1494045149732259</v>
      </c>
      <c r="F131" s="232">
        <v>1.616026298966317</v>
      </c>
      <c r="G131" s="232">
        <v>1.0468688613684309</v>
      </c>
      <c r="H131" s="232">
        <v>1.206496596491579</v>
      </c>
      <c r="I131" s="232">
        <v>1.9928509315324421</v>
      </c>
      <c r="J131" s="232">
        <v>1.584402503089783</v>
      </c>
      <c r="K131" s="232">
        <v>1.88328254758606</v>
      </c>
      <c r="L131" s="232">
        <v>2.442833555124218</v>
      </c>
      <c r="M131" s="232">
        <v>2.017077171084837</v>
      </c>
      <c r="N131" s="232">
        <v>1.722579572862782</v>
      </c>
      <c r="O131" s="232">
        <v>3.1850474055582252</v>
      </c>
      <c r="P131" s="232">
        <v>3.6782808590612981</v>
      </c>
      <c r="Q131" s="232">
        <v>3.3986667195000151</v>
      </c>
      <c r="R131" s="232">
        <v>2.263090288813006</v>
      </c>
      <c r="S131" s="232">
        <v>4.3100937196479974</v>
      </c>
      <c r="T131" s="232">
        <v>1.824365398199425</v>
      </c>
      <c r="U131" s="232">
        <v>0.9901784988390232</v>
      </c>
      <c r="V131" s="232">
        <v>0.83350838713994579</v>
      </c>
      <c r="W131" s="232">
        <v>1.137636340276065</v>
      </c>
      <c r="DA131" s="73" t="s">
        <v>1379</v>
      </c>
    </row>
    <row r="132" spans="1:105" ht="12" customHeight="1" x14ac:dyDescent="0.25">
      <c r="A132" s="64" t="s">
        <v>79</v>
      </c>
      <c r="B132" s="232">
        <v>0</v>
      </c>
      <c r="C132" s="232">
        <v>0</v>
      </c>
      <c r="D132" s="232">
        <v>0</v>
      </c>
      <c r="E132" s="232">
        <v>0</v>
      </c>
      <c r="F132" s="232">
        <v>0</v>
      </c>
      <c r="G132" s="232">
        <v>0</v>
      </c>
      <c r="H132" s="232">
        <v>0</v>
      </c>
      <c r="I132" s="232">
        <v>0</v>
      </c>
      <c r="J132" s="232">
        <v>0</v>
      </c>
      <c r="K132" s="232">
        <v>0</v>
      </c>
      <c r="L132" s="232">
        <v>0</v>
      </c>
      <c r="M132" s="232">
        <v>0</v>
      </c>
      <c r="N132" s="232">
        <v>0</v>
      </c>
      <c r="O132" s="232">
        <v>0</v>
      </c>
      <c r="P132" s="232">
        <v>0</v>
      </c>
      <c r="Q132" s="232">
        <v>0</v>
      </c>
      <c r="R132" s="232">
        <v>0</v>
      </c>
      <c r="S132" s="232">
        <v>0</v>
      </c>
      <c r="T132" s="232">
        <v>0</v>
      </c>
      <c r="U132" s="232">
        <v>0</v>
      </c>
      <c r="V132" s="232">
        <v>0</v>
      </c>
      <c r="W132" s="232">
        <v>0</v>
      </c>
      <c r="DA132" s="73" t="s">
        <v>1380</v>
      </c>
    </row>
    <row r="133" spans="1:105" ht="12" customHeight="1" x14ac:dyDescent="0.25">
      <c r="A133" s="60" t="s">
        <v>1066</v>
      </c>
      <c r="B133" s="265">
        <v>0</v>
      </c>
      <c r="C133" s="265">
        <v>0</v>
      </c>
      <c r="D133" s="265">
        <v>0</v>
      </c>
      <c r="E133" s="265">
        <v>0</v>
      </c>
      <c r="F133" s="265">
        <v>0</v>
      </c>
      <c r="G133" s="265">
        <v>0</v>
      </c>
      <c r="H133" s="265">
        <v>0</v>
      </c>
      <c r="I133" s="265">
        <v>0</v>
      </c>
      <c r="J133" s="265">
        <v>0</v>
      </c>
      <c r="K133" s="265">
        <v>0</v>
      </c>
      <c r="L133" s="265">
        <v>0</v>
      </c>
      <c r="M133" s="265">
        <v>0</v>
      </c>
      <c r="N133" s="265">
        <v>0</v>
      </c>
      <c r="O133" s="265">
        <v>0</v>
      </c>
      <c r="P133" s="265">
        <v>0</v>
      </c>
      <c r="Q133" s="265">
        <v>0</v>
      </c>
      <c r="R133" s="265">
        <v>0</v>
      </c>
      <c r="S133" s="265">
        <v>0</v>
      </c>
      <c r="T133" s="265">
        <v>0</v>
      </c>
      <c r="U133" s="265">
        <v>0</v>
      </c>
      <c r="V133" s="265">
        <v>0</v>
      </c>
      <c r="W133" s="265">
        <v>0</v>
      </c>
      <c r="DA133" s="72" t="s">
        <v>1381</v>
      </c>
    </row>
    <row r="134" spans="1:105" ht="12" customHeight="1" x14ac:dyDescent="0.25">
      <c r="A134" s="57" t="s">
        <v>1012</v>
      </c>
      <c r="B134" s="264">
        <v>8.2019993979652508</v>
      </c>
      <c r="C134" s="264">
        <v>15.00715778351622</v>
      </c>
      <c r="D134" s="264">
        <v>26.310958971548711</v>
      </c>
      <c r="E134" s="264">
        <v>25.658901502873739</v>
      </c>
      <c r="F134" s="264">
        <v>25.55816361707037</v>
      </c>
      <c r="G134" s="264">
        <v>29.32396528139893</v>
      </c>
      <c r="H134" s="264">
        <v>29.27929398181994</v>
      </c>
      <c r="I134" s="264">
        <v>45.858254573900354</v>
      </c>
      <c r="J134" s="264">
        <v>54.771363369188443</v>
      </c>
      <c r="K134" s="264">
        <v>57.784515641097123</v>
      </c>
      <c r="L134" s="264">
        <v>59.029522153456028</v>
      </c>
      <c r="M134" s="264">
        <v>49.905318880677846</v>
      </c>
      <c r="N134" s="264">
        <v>52.591400095853857</v>
      </c>
      <c r="O134" s="264">
        <v>53.395112461990657</v>
      </c>
      <c r="P134" s="264">
        <v>59.4902798149662</v>
      </c>
      <c r="Q134" s="264">
        <v>58.87629693484029</v>
      </c>
      <c r="R134" s="264">
        <v>56.941959324404429</v>
      </c>
      <c r="S134" s="264">
        <v>51.887582761532997</v>
      </c>
      <c r="T134" s="264">
        <v>46.609750593096791</v>
      </c>
      <c r="U134" s="264">
        <v>51.2198190886376</v>
      </c>
      <c r="V134" s="264">
        <v>49.805805589514847</v>
      </c>
      <c r="W134" s="264">
        <v>56.835456485699751</v>
      </c>
      <c r="DA134" s="70" t="s">
        <v>1382</v>
      </c>
    </row>
    <row r="135" spans="1:105" ht="12" customHeight="1" x14ac:dyDescent="0.25">
      <c r="A135" s="60" t="s">
        <v>1014</v>
      </c>
      <c r="B135" s="265">
        <v>8.2019993979652508</v>
      </c>
      <c r="C135" s="265">
        <v>15.00715778351622</v>
      </c>
      <c r="D135" s="265">
        <v>26.310958971548711</v>
      </c>
      <c r="E135" s="265">
        <v>25.658901502873739</v>
      </c>
      <c r="F135" s="265">
        <v>25.55816361707037</v>
      </c>
      <c r="G135" s="265">
        <v>29.32396528139893</v>
      </c>
      <c r="H135" s="265">
        <v>29.27929398181994</v>
      </c>
      <c r="I135" s="265">
        <v>45.858254573900354</v>
      </c>
      <c r="J135" s="265">
        <v>54.771363369188443</v>
      </c>
      <c r="K135" s="265">
        <v>57.784515641097123</v>
      </c>
      <c r="L135" s="265">
        <v>59.029522153456028</v>
      </c>
      <c r="M135" s="265">
        <v>49.905318880677846</v>
      </c>
      <c r="N135" s="265">
        <v>52.591400095853857</v>
      </c>
      <c r="O135" s="265">
        <v>53.395112461990657</v>
      </c>
      <c r="P135" s="265">
        <v>59.4902798149662</v>
      </c>
      <c r="Q135" s="265">
        <v>58.87629693484029</v>
      </c>
      <c r="R135" s="265">
        <v>56.941959324404429</v>
      </c>
      <c r="S135" s="265">
        <v>51.887582761532997</v>
      </c>
      <c r="T135" s="265">
        <v>46.609750593096791</v>
      </c>
      <c r="U135" s="265">
        <v>51.2198190886376</v>
      </c>
      <c r="V135" s="265">
        <v>49.805805589514847</v>
      </c>
      <c r="W135" s="265">
        <v>56.835456485699751</v>
      </c>
      <c r="DA135" s="72" t="s">
        <v>1383</v>
      </c>
    </row>
    <row r="136" spans="1:105" ht="12" customHeight="1" x14ac:dyDescent="0.25">
      <c r="A136" s="59" t="s">
        <v>30</v>
      </c>
      <c r="B136" s="233">
        <v>6.3392258319502934</v>
      </c>
      <c r="C136" s="233">
        <v>12.03985111394654</v>
      </c>
      <c r="D136" s="233">
        <v>21.098478094660528</v>
      </c>
      <c r="E136" s="233">
        <v>18.57208768651277</v>
      </c>
      <c r="F136" s="233">
        <v>18.040333445580671</v>
      </c>
      <c r="G136" s="233">
        <v>22.135649123455281</v>
      </c>
      <c r="H136" s="233">
        <v>21.650619560909568</v>
      </c>
      <c r="I136" s="233">
        <v>34.537624046234932</v>
      </c>
      <c r="J136" s="233">
        <v>47.831036780129722</v>
      </c>
      <c r="K136" s="233">
        <v>48.44147591175031</v>
      </c>
      <c r="L136" s="233">
        <v>50.159146607110038</v>
      </c>
      <c r="M136" s="233">
        <v>41.809085073706747</v>
      </c>
      <c r="N136" s="233">
        <v>44.477400228326161</v>
      </c>
      <c r="O136" s="233">
        <v>44.497343171716949</v>
      </c>
      <c r="P136" s="233">
        <v>50.468042837747902</v>
      </c>
      <c r="Q136" s="233">
        <v>49.29701944742289</v>
      </c>
      <c r="R136" s="233">
        <v>49.534852201593779</v>
      </c>
      <c r="S136" s="233">
        <v>45.046320791110261</v>
      </c>
      <c r="T136" s="233">
        <v>39.888375711753611</v>
      </c>
      <c r="U136" s="233">
        <v>43.839108169760813</v>
      </c>
      <c r="V136" s="233">
        <v>41.440807468566213</v>
      </c>
      <c r="W136" s="233">
        <v>47.773432423778992</v>
      </c>
      <c r="DA136" s="71" t="s">
        <v>1384</v>
      </c>
    </row>
    <row r="137" spans="1:105" ht="12" customHeight="1" x14ac:dyDescent="0.25">
      <c r="A137" s="59" t="s">
        <v>33</v>
      </c>
      <c r="B137" s="298">
        <v>0</v>
      </c>
      <c r="C137" s="298">
        <v>0</v>
      </c>
      <c r="D137" s="298">
        <v>0</v>
      </c>
      <c r="E137" s="298">
        <v>0</v>
      </c>
      <c r="F137" s="298">
        <v>0</v>
      </c>
      <c r="G137" s="298">
        <v>0</v>
      </c>
      <c r="H137" s="298">
        <v>0</v>
      </c>
      <c r="I137" s="298">
        <v>0</v>
      </c>
      <c r="J137" s="298">
        <v>0</v>
      </c>
      <c r="K137" s="298">
        <v>6.9106779032316462E-2</v>
      </c>
      <c r="L137" s="298">
        <v>9.5716057201801541E-2</v>
      </c>
      <c r="M137" s="298">
        <v>7.8187536312701728E-2</v>
      </c>
      <c r="N137" s="298">
        <v>8.1324867522315228E-2</v>
      </c>
      <c r="O137" s="298">
        <v>0.1076477719730619</v>
      </c>
      <c r="P137" s="298">
        <v>9.3068744561238648E-2</v>
      </c>
      <c r="Q137" s="298">
        <v>0.16360616232438119</v>
      </c>
      <c r="R137" s="298">
        <v>0.18902854961324619</v>
      </c>
      <c r="S137" s="298">
        <v>0.17700448575386871</v>
      </c>
      <c r="T137" s="298">
        <v>0.1591782545275412</v>
      </c>
      <c r="U137" s="298">
        <v>0.19366894962839951</v>
      </c>
      <c r="V137" s="298">
        <v>0.15955330687812061</v>
      </c>
      <c r="W137" s="298">
        <v>0.21654559848595989</v>
      </c>
      <c r="DA137" s="122" t="s">
        <v>1385</v>
      </c>
    </row>
    <row r="138" spans="1:105" ht="12" customHeight="1" x14ac:dyDescent="0.25">
      <c r="A138" s="59" t="s">
        <v>160</v>
      </c>
      <c r="B138" s="298">
        <v>7.6040292265957848E-2</v>
      </c>
      <c r="C138" s="298">
        <v>0.72670618295707468</v>
      </c>
      <c r="D138" s="298">
        <v>1.1916705646290819</v>
      </c>
      <c r="E138" s="298">
        <v>1.7777840846272139</v>
      </c>
      <c r="F138" s="298">
        <v>1.6668031689428</v>
      </c>
      <c r="G138" s="298">
        <v>1.976622055900475</v>
      </c>
      <c r="H138" s="298">
        <v>2.1274578815415688</v>
      </c>
      <c r="I138" s="298">
        <v>3.0698624615395249</v>
      </c>
      <c r="J138" s="298">
        <v>2.660467883302768</v>
      </c>
      <c r="K138" s="298">
        <v>3.503422490096546</v>
      </c>
      <c r="L138" s="298">
        <v>2.9440549839240879</v>
      </c>
      <c r="M138" s="298">
        <v>2.129820705690471</v>
      </c>
      <c r="N138" s="298">
        <v>2.047459610169116</v>
      </c>
      <c r="O138" s="298">
        <v>2.4604107791236411</v>
      </c>
      <c r="P138" s="298">
        <v>1.737004481520201</v>
      </c>
      <c r="Q138" s="298">
        <v>1.354677224391426</v>
      </c>
      <c r="R138" s="298">
        <v>1.0754356409299699</v>
      </c>
      <c r="S138" s="298">
        <v>1.0673537813383609</v>
      </c>
      <c r="T138" s="298">
        <v>0.91883055891916643</v>
      </c>
      <c r="U138" s="298">
        <v>1.16229895899437</v>
      </c>
      <c r="V138" s="298">
        <v>1.129663468500949</v>
      </c>
      <c r="W138" s="298">
        <v>0.22730295234521791</v>
      </c>
      <c r="DA138" s="122" t="s">
        <v>1386</v>
      </c>
    </row>
    <row r="139" spans="1:105" ht="12" customHeight="1" x14ac:dyDescent="0.25">
      <c r="A139" s="59" t="s">
        <v>70</v>
      </c>
      <c r="B139" s="298">
        <v>1.3621916350646199</v>
      </c>
      <c r="C139" s="298">
        <v>1.4513546251461</v>
      </c>
      <c r="D139" s="298">
        <v>2.802695639661041</v>
      </c>
      <c r="E139" s="298">
        <v>3.6507353563598599</v>
      </c>
      <c r="F139" s="298">
        <v>3.7677702917597209</v>
      </c>
      <c r="G139" s="298">
        <v>2.443875089732924</v>
      </c>
      <c r="H139" s="298">
        <v>2.389902612604561</v>
      </c>
      <c r="I139" s="298">
        <v>3.5002989113244181</v>
      </c>
      <c r="J139" s="298">
        <v>0.56014872736954846</v>
      </c>
      <c r="K139" s="298">
        <v>0.99508602786881151</v>
      </c>
      <c r="L139" s="298">
        <v>0.51047351106057937</v>
      </c>
      <c r="M139" s="298">
        <v>0.50038734387146244</v>
      </c>
      <c r="N139" s="298">
        <v>0.40480784827500599</v>
      </c>
      <c r="O139" s="298">
        <v>0.315756031355232</v>
      </c>
      <c r="P139" s="298">
        <v>0.33090223777820588</v>
      </c>
      <c r="Q139" s="298">
        <v>0.48862078329680658</v>
      </c>
      <c r="R139" s="298">
        <v>0.33603738021956042</v>
      </c>
      <c r="S139" s="298">
        <v>0.25176797687875441</v>
      </c>
      <c r="T139" s="298">
        <v>0.2109698051032935</v>
      </c>
      <c r="U139" s="298">
        <v>0.1988748038335825</v>
      </c>
      <c r="V139" s="298">
        <v>0.14723741257135561</v>
      </c>
      <c r="W139" s="298">
        <v>0.20695348409617209</v>
      </c>
      <c r="DA139" s="122" t="s">
        <v>1387</v>
      </c>
    </row>
    <row r="140" spans="1:105" ht="12" customHeight="1" x14ac:dyDescent="0.25">
      <c r="A140" s="59" t="s">
        <v>162</v>
      </c>
      <c r="B140" s="298">
        <v>0.42454163868437811</v>
      </c>
      <c r="C140" s="298">
        <v>0.78924586146650311</v>
      </c>
      <c r="D140" s="298">
        <v>1.2181146725980561</v>
      </c>
      <c r="E140" s="298">
        <v>1.658294375373895</v>
      </c>
      <c r="F140" s="298">
        <v>2.0832567107871749</v>
      </c>
      <c r="G140" s="298">
        <v>2.767819012310258</v>
      </c>
      <c r="H140" s="298">
        <v>3.1113139267642351</v>
      </c>
      <c r="I140" s="298">
        <v>4.7504691548014764</v>
      </c>
      <c r="J140" s="298">
        <v>3.7197099783863989</v>
      </c>
      <c r="K140" s="298">
        <v>4.7754244323491299</v>
      </c>
      <c r="L140" s="298">
        <v>5.3201309941595163</v>
      </c>
      <c r="M140" s="298">
        <v>5.387838221096473</v>
      </c>
      <c r="N140" s="298">
        <v>5.5804075415612626</v>
      </c>
      <c r="O140" s="298">
        <v>6.0139547078217692</v>
      </c>
      <c r="P140" s="298">
        <v>6.861261513358655</v>
      </c>
      <c r="Q140" s="298">
        <v>7.5723733174047814</v>
      </c>
      <c r="R140" s="298">
        <v>5.8066055520478788</v>
      </c>
      <c r="S140" s="298">
        <v>5.3451357264517547</v>
      </c>
      <c r="T140" s="298">
        <v>5.4323962627931799</v>
      </c>
      <c r="U140" s="298">
        <v>5.8258682064204379</v>
      </c>
      <c r="V140" s="298">
        <v>6.9285439329982053</v>
      </c>
      <c r="W140" s="298">
        <v>8.4112220269934035</v>
      </c>
      <c r="DA140" s="122" t="s">
        <v>1388</v>
      </c>
    </row>
    <row r="141" spans="1:105" ht="12" customHeight="1" x14ac:dyDescent="0.25">
      <c r="A141" s="60" t="s">
        <v>1021</v>
      </c>
      <c r="B141" s="265">
        <v>0</v>
      </c>
      <c r="C141" s="265">
        <v>0</v>
      </c>
      <c r="D141" s="265">
        <v>0</v>
      </c>
      <c r="E141" s="265">
        <v>0</v>
      </c>
      <c r="F141" s="265">
        <v>0</v>
      </c>
      <c r="G141" s="265">
        <v>0</v>
      </c>
      <c r="H141" s="265">
        <v>0</v>
      </c>
      <c r="I141" s="265">
        <v>0</v>
      </c>
      <c r="J141" s="265">
        <v>0</v>
      </c>
      <c r="K141" s="265">
        <v>0</v>
      </c>
      <c r="L141" s="265">
        <v>0</v>
      </c>
      <c r="M141" s="265">
        <v>0</v>
      </c>
      <c r="N141" s="265">
        <v>0</v>
      </c>
      <c r="O141" s="265">
        <v>0</v>
      </c>
      <c r="P141" s="265">
        <v>0</v>
      </c>
      <c r="Q141" s="265">
        <v>0</v>
      </c>
      <c r="R141" s="265">
        <v>0</v>
      </c>
      <c r="S141" s="265">
        <v>0</v>
      </c>
      <c r="T141" s="265">
        <v>0</v>
      </c>
      <c r="U141" s="265">
        <v>0</v>
      </c>
      <c r="V141" s="265">
        <v>0</v>
      </c>
      <c r="W141" s="265">
        <v>0</v>
      </c>
      <c r="DA141" s="72" t="s">
        <v>1389</v>
      </c>
    </row>
    <row r="142" spans="1:105" ht="12" customHeight="1" x14ac:dyDescent="0.25">
      <c r="A142" s="57" t="s">
        <v>1023</v>
      </c>
      <c r="B142" s="264">
        <f t="shared" ref="B142:W142" si="6">B143+B144+B155</f>
        <v>2.1500799396317891</v>
      </c>
      <c r="C142" s="264">
        <f t="shared" si="6"/>
        <v>3.8874590492436987</v>
      </c>
      <c r="D142" s="264">
        <f t="shared" si="6"/>
        <v>6.4878720693610159</v>
      </c>
      <c r="E142" s="264">
        <f t="shared" si="6"/>
        <v>5.4358579409395658</v>
      </c>
      <c r="F142" s="264">
        <f t="shared" si="6"/>
        <v>6.4620444773525652</v>
      </c>
      <c r="G142" s="264">
        <f t="shared" si="6"/>
        <v>7.3343461726915624</v>
      </c>
      <c r="H142" s="264">
        <f t="shared" si="6"/>
        <v>7.6102725977509209</v>
      </c>
      <c r="I142" s="264">
        <f t="shared" si="6"/>
        <v>11.859416224523606</v>
      </c>
      <c r="J142" s="264">
        <f t="shared" si="6"/>
        <v>15.209534211456965</v>
      </c>
      <c r="K142" s="264">
        <f t="shared" si="6"/>
        <v>17.460842187271041</v>
      </c>
      <c r="L142" s="264">
        <f t="shared" si="6"/>
        <v>19.561698859563016</v>
      </c>
      <c r="M142" s="264">
        <f t="shared" si="6"/>
        <v>16.964001371020952</v>
      </c>
      <c r="N142" s="264">
        <f t="shared" si="6"/>
        <v>17.407295511889291</v>
      </c>
      <c r="O142" s="264">
        <f t="shared" si="6"/>
        <v>18.378865859012542</v>
      </c>
      <c r="P142" s="264">
        <f t="shared" si="6"/>
        <v>20.371852948022465</v>
      </c>
      <c r="Q142" s="264">
        <f t="shared" si="6"/>
        <v>19.938944961666298</v>
      </c>
      <c r="R142" s="264">
        <f t="shared" si="6"/>
        <v>17.884758026455767</v>
      </c>
      <c r="S142" s="264">
        <f t="shared" si="6"/>
        <v>16.586823198534582</v>
      </c>
      <c r="T142" s="264">
        <f t="shared" si="6"/>
        <v>14.996018823231502</v>
      </c>
      <c r="U142" s="264">
        <f t="shared" si="6"/>
        <v>15.913282169622558</v>
      </c>
      <c r="V142" s="264">
        <f t="shared" si="6"/>
        <v>16.116477686556141</v>
      </c>
      <c r="W142" s="264">
        <f t="shared" si="6"/>
        <v>19.699436970241671</v>
      </c>
      <c r="DA142" s="70"/>
    </row>
    <row r="143" spans="1:105" ht="12" customHeight="1" x14ac:dyDescent="0.25">
      <c r="A143" s="60" t="s">
        <v>1024</v>
      </c>
      <c r="B143" s="265">
        <v>1.067709685544314</v>
      </c>
      <c r="C143" s="265">
        <v>1.8699485060514081</v>
      </c>
      <c r="D143" s="265">
        <v>2.9999289326043379</v>
      </c>
      <c r="E143" s="265">
        <v>2.6070260531181968</v>
      </c>
      <c r="F143" s="265">
        <v>2.775075806346849</v>
      </c>
      <c r="G143" s="265">
        <v>3.4360092802125419</v>
      </c>
      <c r="H143" s="265">
        <v>3.529954666112658</v>
      </c>
      <c r="I143" s="265">
        <v>5.3751051545681836</v>
      </c>
      <c r="J143" s="265">
        <v>5.9649433490887684</v>
      </c>
      <c r="K143" s="265">
        <v>7.7432110002683636</v>
      </c>
      <c r="L143" s="265">
        <v>9.4015870413602887</v>
      </c>
      <c r="M143" s="265">
        <v>8.2836038275414836</v>
      </c>
      <c r="N143" s="265">
        <v>8.2507928444369973</v>
      </c>
      <c r="O143" s="265">
        <v>8.7708760061660112</v>
      </c>
      <c r="P143" s="265">
        <v>9.6694940610701448</v>
      </c>
      <c r="Q143" s="265">
        <v>9.4159565255788671</v>
      </c>
      <c r="R143" s="265">
        <v>7.8944203443288101</v>
      </c>
      <c r="S143" s="265">
        <v>7.4509959102580101</v>
      </c>
      <c r="T143" s="265">
        <v>7.4439389495506916</v>
      </c>
      <c r="U143" s="265">
        <v>8.0454572693165876</v>
      </c>
      <c r="V143" s="265">
        <v>8.5132155729376677</v>
      </c>
      <c r="W143" s="265">
        <v>10.926727488728311</v>
      </c>
      <c r="DA143" s="72" t="s">
        <v>1390</v>
      </c>
    </row>
    <row r="144" spans="1:105" ht="12" customHeight="1" x14ac:dyDescent="0.25">
      <c r="A144" s="60" t="s">
        <v>1026</v>
      </c>
      <c r="B144" s="265">
        <v>1.0823702540874749</v>
      </c>
      <c r="C144" s="265">
        <v>2.0175105431922908</v>
      </c>
      <c r="D144" s="265">
        <v>3.487943136756678</v>
      </c>
      <c r="E144" s="265">
        <v>2.828831887821369</v>
      </c>
      <c r="F144" s="265">
        <v>3.6869686710057161</v>
      </c>
      <c r="G144" s="265">
        <v>3.89833689247902</v>
      </c>
      <c r="H144" s="265">
        <v>4.0803179316382634</v>
      </c>
      <c r="I144" s="265">
        <v>6.4843110699554218</v>
      </c>
      <c r="J144" s="265">
        <v>9.2445908623681969</v>
      </c>
      <c r="K144" s="265">
        <v>9.7176311870026773</v>
      </c>
      <c r="L144" s="265">
        <v>10.160111818202729</v>
      </c>
      <c r="M144" s="265">
        <v>8.6803975434794687</v>
      </c>
      <c r="N144" s="265">
        <v>9.156502667452294</v>
      </c>
      <c r="O144" s="265">
        <v>9.6079898528465293</v>
      </c>
      <c r="P144" s="265">
        <v>10.70235888695232</v>
      </c>
      <c r="Q144" s="265">
        <v>10.522988436087431</v>
      </c>
      <c r="R144" s="265">
        <v>9.9903376821269578</v>
      </c>
      <c r="S144" s="265">
        <v>9.1358272882765696</v>
      </c>
      <c r="T144" s="265">
        <v>7.5520798736808104</v>
      </c>
      <c r="U144" s="265">
        <v>7.8678249003059708</v>
      </c>
      <c r="V144" s="265">
        <v>7.6032621136184746</v>
      </c>
      <c r="W144" s="265">
        <v>8.7727094815133597</v>
      </c>
      <c r="DA144" s="72" t="s">
        <v>1391</v>
      </c>
    </row>
    <row r="145" spans="1:105" ht="12" customHeight="1" x14ac:dyDescent="0.25">
      <c r="A145" s="64" t="s">
        <v>30</v>
      </c>
      <c r="B145" s="232">
        <v>0.55594625237203565</v>
      </c>
      <c r="C145" s="232">
        <v>1.0974753746124979</v>
      </c>
      <c r="D145" s="232">
        <v>1.849284305563127</v>
      </c>
      <c r="E145" s="232">
        <v>0.97691845418456857</v>
      </c>
      <c r="F145" s="232">
        <v>1.364588828405328</v>
      </c>
      <c r="G145" s="232">
        <v>1.672318769797662</v>
      </c>
      <c r="H145" s="232">
        <v>1.603386912239235</v>
      </c>
      <c r="I145" s="232">
        <v>2.504817168570594</v>
      </c>
      <c r="J145" s="232">
        <v>5.4964722845943204</v>
      </c>
      <c r="K145" s="232">
        <v>5.3517919593923109</v>
      </c>
      <c r="L145" s="232">
        <v>6.2432525373928653</v>
      </c>
      <c r="M145" s="232">
        <v>5.7430274656716103</v>
      </c>
      <c r="N145" s="232">
        <v>6.4196968777362766</v>
      </c>
      <c r="O145" s="232">
        <v>6.3291823564280074</v>
      </c>
      <c r="P145" s="232">
        <v>7.3182086515148539</v>
      </c>
      <c r="Q145" s="232">
        <v>7.3611016688572954</v>
      </c>
      <c r="R145" s="232">
        <v>7.3094827268356291</v>
      </c>
      <c r="S145" s="232">
        <v>6.2410092303385616</v>
      </c>
      <c r="T145" s="232">
        <v>5.2560936712740656</v>
      </c>
      <c r="U145" s="232">
        <v>5.0492285849008018</v>
      </c>
      <c r="V145" s="232">
        <v>4.5826671680230877</v>
      </c>
      <c r="W145" s="232">
        <v>5.1401389085139781</v>
      </c>
      <c r="DA145" s="73" t="s">
        <v>1392</v>
      </c>
    </row>
    <row r="146" spans="1:105" ht="12" customHeight="1" x14ac:dyDescent="0.25">
      <c r="A146" s="64" t="s">
        <v>32</v>
      </c>
      <c r="B146" s="232">
        <v>0.33164225525430002</v>
      </c>
      <c r="C146" s="232">
        <v>0.58275319300726136</v>
      </c>
      <c r="D146" s="232">
        <v>1.0750864397200439</v>
      </c>
      <c r="E146" s="232">
        <v>1.2990075073493299</v>
      </c>
      <c r="F146" s="232">
        <v>1.5341654325809491</v>
      </c>
      <c r="G146" s="232">
        <v>1.519685525004894</v>
      </c>
      <c r="H146" s="232">
        <v>1.737759262920255</v>
      </c>
      <c r="I146" s="232">
        <v>2.8695911697857648</v>
      </c>
      <c r="J146" s="232">
        <v>2.701266179644489</v>
      </c>
      <c r="K146" s="232">
        <v>3.051579582929755</v>
      </c>
      <c r="L146" s="232">
        <v>2.4685471162071901</v>
      </c>
      <c r="M146" s="232">
        <v>1.5324024787506629</v>
      </c>
      <c r="N146" s="232">
        <v>1.303070619351802</v>
      </c>
      <c r="O146" s="232">
        <v>1.582771149662924</v>
      </c>
      <c r="P146" s="232">
        <v>1.58558430804339</v>
      </c>
      <c r="Q146" s="232">
        <v>1.270183153527098</v>
      </c>
      <c r="R146" s="232">
        <v>1.2608940234577379</v>
      </c>
      <c r="S146" s="232">
        <v>1.398043055721804</v>
      </c>
      <c r="T146" s="232">
        <v>1.151040111366898</v>
      </c>
      <c r="U146" s="232">
        <v>1.8044660012274869</v>
      </c>
      <c r="V146" s="232">
        <v>1.9786768568366311</v>
      </c>
      <c r="W146" s="232">
        <v>2.481062447426539</v>
      </c>
      <c r="DA146" s="73" t="s">
        <v>1393</v>
      </c>
    </row>
    <row r="147" spans="1:105" ht="12" customHeight="1" x14ac:dyDescent="0.25">
      <c r="A147" s="64" t="s">
        <v>33</v>
      </c>
      <c r="B147" s="232">
        <v>0</v>
      </c>
      <c r="C147" s="232">
        <v>0</v>
      </c>
      <c r="D147" s="232">
        <v>0</v>
      </c>
      <c r="E147" s="232">
        <v>0</v>
      </c>
      <c r="F147" s="232">
        <v>0</v>
      </c>
      <c r="G147" s="232">
        <v>0</v>
      </c>
      <c r="H147" s="232">
        <v>0</v>
      </c>
      <c r="I147" s="232">
        <v>0</v>
      </c>
      <c r="J147" s="232">
        <v>0</v>
      </c>
      <c r="K147" s="232">
        <v>7.6348851351769028E-3</v>
      </c>
      <c r="L147" s="232">
        <v>1.1913669936913991E-2</v>
      </c>
      <c r="M147" s="232">
        <v>1.0740085981920571E-2</v>
      </c>
      <c r="N147" s="232">
        <v>1.1738118582363269E-2</v>
      </c>
      <c r="O147" s="232">
        <v>1.531152941989007E-2</v>
      </c>
      <c r="P147" s="232">
        <v>1.3495599459312739E-2</v>
      </c>
      <c r="Q147" s="232">
        <v>2.4429906879173371E-2</v>
      </c>
      <c r="R147" s="232">
        <v>2.7893510465190369E-2</v>
      </c>
      <c r="S147" s="232">
        <v>2.4523348633152552E-2</v>
      </c>
      <c r="T147" s="232">
        <v>2.0974928191426219E-2</v>
      </c>
      <c r="U147" s="232">
        <v>2.230608325070688E-2</v>
      </c>
      <c r="V147" s="232">
        <v>1.764395400679613E-2</v>
      </c>
      <c r="W147" s="232">
        <v>2.3299026253158651E-2</v>
      </c>
      <c r="DA147" s="73" t="s">
        <v>1394</v>
      </c>
    </row>
    <row r="148" spans="1:105" ht="12" customHeight="1" x14ac:dyDescent="0.25">
      <c r="A148" s="64" t="s">
        <v>160</v>
      </c>
      <c r="B148" s="232">
        <v>6.6686874131328504E-3</v>
      </c>
      <c r="C148" s="232">
        <v>6.6241860702927535E-2</v>
      </c>
      <c r="D148" s="232">
        <v>0.1044500775213649</v>
      </c>
      <c r="E148" s="232">
        <v>9.3513993103165854E-2</v>
      </c>
      <c r="F148" s="232">
        <v>0.12607865538356361</v>
      </c>
      <c r="G148" s="232">
        <v>0.14933116017708301</v>
      </c>
      <c r="H148" s="232">
        <v>0.15755383415275601</v>
      </c>
      <c r="I148" s="232">
        <v>0.22263964042578199</v>
      </c>
      <c r="J148" s="232">
        <v>0.30572592544558508</v>
      </c>
      <c r="K148" s="232">
        <v>0.38705650395562891</v>
      </c>
      <c r="L148" s="232">
        <v>0.36644321109727079</v>
      </c>
      <c r="M148" s="232">
        <v>0.29255887298592897</v>
      </c>
      <c r="N148" s="232">
        <v>0.29552244508937808</v>
      </c>
      <c r="O148" s="232">
        <v>0.349962208590751</v>
      </c>
      <c r="P148" s="232">
        <v>0.25187743589044759</v>
      </c>
      <c r="Q148" s="232">
        <v>0.20228234666126441</v>
      </c>
      <c r="R148" s="232">
        <v>0.15869388706782289</v>
      </c>
      <c r="S148" s="232">
        <v>0.14787811045123311</v>
      </c>
      <c r="T148" s="232">
        <v>0.12107435811895401</v>
      </c>
      <c r="U148" s="232">
        <v>0.13386935485158699</v>
      </c>
      <c r="V148" s="232">
        <v>0.1249220757086154</v>
      </c>
      <c r="W148" s="232">
        <v>2.4456453934597399E-2</v>
      </c>
      <c r="DA148" s="73" t="s">
        <v>1395</v>
      </c>
    </row>
    <row r="149" spans="1:105" ht="12" customHeight="1" x14ac:dyDescent="0.25">
      <c r="A149" s="64" t="s">
        <v>70</v>
      </c>
      <c r="B149" s="232">
        <v>0.1194633784317671</v>
      </c>
      <c r="C149" s="232">
        <v>0.13229615099498401</v>
      </c>
      <c r="D149" s="232">
        <v>0.2456566315561429</v>
      </c>
      <c r="E149" s="232">
        <v>0.192033916766505</v>
      </c>
      <c r="F149" s="232">
        <v>0.28499790558983801</v>
      </c>
      <c r="G149" s="232">
        <v>0.18463150372539699</v>
      </c>
      <c r="H149" s="232">
        <v>0.17698978820426531</v>
      </c>
      <c r="I149" s="232">
        <v>0.25385674464686148</v>
      </c>
      <c r="J149" s="232">
        <v>6.4369124369817871E-2</v>
      </c>
      <c r="K149" s="232">
        <v>0.1099366462853818</v>
      </c>
      <c r="L149" s="232">
        <v>6.3538063519387095E-2</v>
      </c>
      <c r="M149" s="232">
        <v>6.8734779875284438E-2</v>
      </c>
      <c r="N149" s="232">
        <v>5.8428407827648701E-2</v>
      </c>
      <c r="O149" s="232">
        <v>4.4912288243301672E-2</v>
      </c>
      <c r="P149" s="232">
        <v>4.7983069743747463E-2</v>
      </c>
      <c r="Q149" s="232">
        <v>7.2961556371589298E-2</v>
      </c>
      <c r="R149" s="232">
        <v>4.9586489453721287E-2</v>
      </c>
      <c r="S149" s="232">
        <v>3.4881567240316332E-2</v>
      </c>
      <c r="T149" s="232">
        <v>2.779950393183343E-2</v>
      </c>
      <c r="U149" s="232">
        <v>2.290567455078189E-2</v>
      </c>
      <c r="V149" s="232">
        <v>1.628202001148811E-2</v>
      </c>
      <c r="W149" s="232">
        <v>2.226697145013546E-2</v>
      </c>
      <c r="DA149" s="73" t="s">
        <v>1396</v>
      </c>
    </row>
    <row r="150" spans="1:105" ht="12" customHeight="1" x14ac:dyDescent="0.25">
      <c r="A150" s="64" t="s">
        <v>34</v>
      </c>
      <c r="B150" s="232">
        <v>8.7323783470554389E-3</v>
      </c>
      <c r="C150" s="232">
        <v>1.8965909576782829E-2</v>
      </c>
      <c r="D150" s="232">
        <v>2.139640111337341E-2</v>
      </c>
      <c r="E150" s="232">
        <v>1.8265294009663788E-2</v>
      </c>
      <c r="F150" s="232">
        <v>0</v>
      </c>
      <c r="G150" s="232">
        <v>4.2564023065738109E-3</v>
      </c>
      <c r="H150" s="232">
        <v>4.1670398257691024E-3</v>
      </c>
      <c r="I150" s="232">
        <v>0</v>
      </c>
      <c r="J150" s="232">
        <v>0</v>
      </c>
      <c r="K150" s="232">
        <v>1.581831833568445E-2</v>
      </c>
      <c r="L150" s="232">
        <v>0</v>
      </c>
      <c r="M150" s="232">
        <v>6.7583274642481336E-3</v>
      </c>
      <c r="N150" s="232">
        <v>7.2715994383471096E-3</v>
      </c>
      <c r="O150" s="232">
        <v>7.1535369625777851E-3</v>
      </c>
      <c r="P150" s="232">
        <v>0</v>
      </c>
      <c r="Q150" s="232">
        <v>0</v>
      </c>
      <c r="R150" s="232">
        <v>0</v>
      </c>
      <c r="S150" s="232">
        <v>1.4647853646621331E-3</v>
      </c>
      <c r="T150" s="232">
        <v>1.6631948192088149E-3</v>
      </c>
      <c r="U150" s="232">
        <v>1.642149230762792E-3</v>
      </c>
      <c r="V150" s="232">
        <v>5.6310672229285884E-4</v>
      </c>
      <c r="W150" s="232">
        <v>5.4097601183976146E-4</v>
      </c>
      <c r="DA150" s="73" t="s">
        <v>1397</v>
      </c>
    </row>
    <row r="151" spans="1:105" ht="12" customHeight="1" x14ac:dyDescent="0.25">
      <c r="A151" s="64" t="s">
        <v>162</v>
      </c>
      <c r="B151" s="232">
        <v>3.7232043668942692E-2</v>
      </c>
      <c r="C151" s="232">
        <v>7.1942575475120576E-2</v>
      </c>
      <c r="D151" s="232">
        <v>0.10676790696964231</v>
      </c>
      <c r="E151" s="232">
        <v>8.7228662987075115E-2</v>
      </c>
      <c r="F151" s="232">
        <v>0.1575796169630668</v>
      </c>
      <c r="G151" s="232">
        <v>0.20910503504433739</v>
      </c>
      <c r="H151" s="232">
        <v>0.23041557845524571</v>
      </c>
      <c r="I151" s="232">
        <v>0.34452447226198052</v>
      </c>
      <c r="J151" s="232">
        <v>0.42744803749316368</v>
      </c>
      <c r="K151" s="232">
        <v>0.52758669298786487</v>
      </c>
      <c r="L151" s="232">
        <v>0.66219071844895872</v>
      </c>
      <c r="M151" s="232">
        <v>0.74009040929268544</v>
      </c>
      <c r="N151" s="232">
        <v>0.80545456090397494</v>
      </c>
      <c r="O151" s="232">
        <v>0.85540873490389113</v>
      </c>
      <c r="P151" s="232">
        <v>0.99492947505011498</v>
      </c>
      <c r="Q151" s="232">
        <v>1.1307176476137391</v>
      </c>
      <c r="R151" s="232">
        <v>0.85683677446959683</v>
      </c>
      <c r="S151" s="232">
        <v>0.74054974569157495</v>
      </c>
      <c r="T151" s="232">
        <v>0.71582718291300518</v>
      </c>
      <c r="U151" s="232">
        <v>0.67100225136453451</v>
      </c>
      <c r="V151" s="232">
        <v>0.76618224266118495</v>
      </c>
      <c r="W151" s="232">
        <v>0.90499776582054114</v>
      </c>
      <c r="DA151" s="73" t="s">
        <v>1398</v>
      </c>
    </row>
    <row r="152" spans="1:105" ht="12" customHeight="1" x14ac:dyDescent="0.25">
      <c r="A152" s="64" t="s">
        <v>36</v>
      </c>
      <c r="B152" s="232">
        <v>1.2491616460990119E-3</v>
      </c>
      <c r="C152" s="232">
        <v>4.3109339434760736E-3</v>
      </c>
      <c r="D152" s="232">
        <v>1.233533462434744E-2</v>
      </c>
      <c r="E152" s="232">
        <v>3.2596284377540058E-2</v>
      </c>
      <c r="F152" s="232">
        <v>3.7811839618122858E-2</v>
      </c>
      <c r="G152" s="232">
        <v>4.1272393329207853E-2</v>
      </c>
      <c r="H152" s="232">
        <v>3.435688003467452E-2</v>
      </c>
      <c r="I152" s="232">
        <v>6.4755900721862547E-2</v>
      </c>
      <c r="J152" s="232">
        <v>7.1119488456519761E-2</v>
      </c>
      <c r="K152" s="232">
        <v>5.4423232382980857E-2</v>
      </c>
      <c r="L152" s="232">
        <v>6.9493233756732151E-2</v>
      </c>
      <c r="M152" s="232">
        <v>5.9234545961971183E-2</v>
      </c>
      <c r="N152" s="232">
        <v>6.1590132454945518E-2</v>
      </c>
      <c r="O152" s="232">
        <v>6.5081702513218473E-2</v>
      </c>
      <c r="P152" s="232">
        <v>7.6602502382144319E-2</v>
      </c>
      <c r="Q152" s="232">
        <v>7.908111460661503E-2</v>
      </c>
      <c r="R152" s="232">
        <v>7.2431828395785922E-2</v>
      </c>
      <c r="S152" s="232">
        <v>6.2742768653026484E-2</v>
      </c>
      <c r="T152" s="232">
        <v>5.2429674481947477E-2</v>
      </c>
      <c r="U152" s="232">
        <v>5.1044379273199048E-2</v>
      </c>
      <c r="V152" s="232">
        <v>2.2584171595685189E-2</v>
      </c>
      <c r="W152" s="232">
        <v>4.8002664788146368E-2</v>
      </c>
      <c r="DA152" s="73" t="s">
        <v>1399</v>
      </c>
    </row>
    <row r="153" spans="1:105" ht="12" customHeight="1" x14ac:dyDescent="0.25">
      <c r="A153" s="64" t="s">
        <v>73</v>
      </c>
      <c r="B153" s="232">
        <v>2.1436096954142371E-2</v>
      </c>
      <c r="C153" s="232">
        <v>4.3524544879240561E-2</v>
      </c>
      <c r="D153" s="232">
        <v>7.296603968863663E-2</v>
      </c>
      <c r="E153" s="232">
        <v>0.1292677750435211</v>
      </c>
      <c r="F153" s="232">
        <v>0.18174639246484761</v>
      </c>
      <c r="G153" s="232">
        <v>0.1177361030938647</v>
      </c>
      <c r="H153" s="232">
        <v>0.1356886358060635</v>
      </c>
      <c r="I153" s="232">
        <v>0.2241259735425763</v>
      </c>
      <c r="J153" s="232">
        <v>0.17818982236429831</v>
      </c>
      <c r="K153" s="232">
        <v>0.21180336559789359</v>
      </c>
      <c r="L153" s="232">
        <v>0.27473326784340818</v>
      </c>
      <c r="M153" s="232">
        <v>0.2268505774951563</v>
      </c>
      <c r="N153" s="232">
        <v>0.19372990606755841</v>
      </c>
      <c r="O153" s="232">
        <v>0.35820634612196678</v>
      </c>
      <c r="P153" s="232">
        <v>0.41367784486830639</v>
      </c>
      <c r="Q153" s="232">
        <v>0.38223104157065468</v>
      </c>
      <c r="R153" s="232">
        <v>0.25451844198147361</v>
      </c>
      <c r="S153" s="232">
        <v>0.48473467618223892</v>
      </c>
      <c r="T153" s="232">
        <v>0.20517724858347211</v>
      </c>
      <c r="U153" s="232">
        <v>0.1113604216561092</v>
      </c>
      <c r="V153" s="232">
        <v>9.3740518052692998E-2</v>
      </c>
      <c r="W153" s="232">
        <v>0.12794426731442449</v>
      </c>
      <c r="DA153" s="73" t="s">
        <v>1400</v>
      </c>
    </row>
    <row r="154" spans="1:105" ht="12" customHeight="1" x14ac:dyDescent="0.25">
      <c r="A154" s="64" t="s">
        <v>79</v>
      </c>
      <c r="B154" s="232">
        <v>0</v>
      </c>
      <c r="C154" s="232">
        <v>0</v>
      </c>
      <c r="D154" s="232">
        <v>0</v>
      </c>
      <c r="E154" s="232">
        <v>0</v>
      </c>
      <c r="F154" s="232">
        <v>0</v>
      </c>
      <c r="G154" s="232">
        <v>0</v>
      </c>
      <c r="H154" s="232">
        <v>0</v>
      </c>
      <c r="I154" s="232">
        <v>0</v>
      </c>
      <c r="J154" s="232">
        <v>0</v>
      </c>
      <c r="K154" s="232">
        <v>0</v>
      </c>
      <c r="L154" s="232">
        <v>0</v>
      </c>
      <c r="M154" s="232">
        <v>0</v>
      </c>
      <c r="N154" s="232">
        <v>0</v>
      </c>
      <c r="O154" s="232">
        <v>0</v>
      </c>
      <c r="P154" s="232">
        <v>0</v>
      </c>
      <c r="Q154" s="232">
        <v>0</v>
      </c>
      <c r="R154" s="232">
        <v>0</v>
      </c>
      <c r="S154" s="232">
        <v>0</v>
      </c>
      <c r="T154" s="232">
        <v>0</v>
      </c>
      <c r="U154" s="232">
        <v>0</v>
      </c>
      <c r="V154" s="232">
        <v>0</v>
      </c>
      <c r="W154" s="232">
        <v>0</v>
      </c>
      <c r="DA154" s="73" t="s">
        <v>1401</v>
      </c>
    </row>
    <row r="155" spans="1:105" ht="12" customHeight="1" x14ac:dyDescent="0.25">
      <c r="A155" s="60" t="s">
        <v>1038</v>
      </c>
      <c r="B155" s="265">
        <v>0</v>
      </c>
      <c r="C155" s="265">
        <v>0</v>
      </c>
      <c r="D155" s="265">
        <v>0</v>
      </c>
      <c r="E155" s="265">
        <v>0</v>
      </c>
      <c r="F155" s="265">
        <v>0</v>
      </c>
      <c r="G155" s="265">
        <v>0</v>
      </c>
      <c r="H155" s="265">
        <v>0</v>
      </c>
      <c r="I155" s="265">
        <v>0</v>
      </c>
      <c r="J155" s="265">
        <v>0</v>
      </c>
      <c r="K155" s="265">
        <v>0</v>
      </c>
      <c r="L155" s="265">
        <v>0</v>
      </c>
      <c r="M155" s="265">
        <v>0</v>
      </c>
      <c r="N155" s="265">
        <v>0</v>
      </c>
      <c r="O155" s="265">
        <v>0</v>
      </c>
      <c r="P155" s="265">
        <v>0</v>
      </c>
      <c r="Q155" s="265">
        <v>0</v>
      </c>
      <c r="R155" s="265">
        <v>0</v>
      </c>
      <c r="S155" s="265">
        <v>0</v>
      </c>
      <c r="T155" s="265">
        <v>0</v>
      </c>
      <c r="U155" s="265">
        <v>0</v>
      </c>
      <c r="V155" s="265">
        <v>0</v>
      </c>
      <c r="W155" s="265">
        <v>0</v>
      </c>
      <c r="DA155" s="72" t="s">
        <v>1402</v>
      </c>
    </row>
    <row r="156" spans="1:105" ht="12" customHeight="1" x14ac:dyDescent="0.25">
      <c r="A156" s="132" t="s">
        <v>1040</v>
      </c>
      <c r="B156" s="319">
        <v>0</v>
      </c>
      <c r="C156" s="319">
        <v>0</v>
      </c>
      <c r="D156" s="319">
        <v>0</v>
      </c>
      <c r="E156" s="319">
        <v>0</v>
      </c>
      <c r="F156" s="319">
        <v>0</v>
      </c>
      <c r="G156" s="319">
        <v>0</v>
      </c>
      <c r="H156" s="319">
        <v>0</v>
      </c>
      <c r="I156" s="319">
        <v>0</v>
      </c>
      <c r="J156" s="319">
        <v>0</v>
      </c>
      <c r="K156" s="319">
        <v>0</v>
      </c>
      <c r="L156" s="319">
        <v>0</v>
      </c>
      <c r="M156" s="319">
        <v>0</v>
      </c>
      <c r="N156" s="319">
        <v>0</v>
      </c>
      <c r="O156" s="319">
        <v>0</v>
      </c>
      <c r="P156" s="319">
        <v>0</v>
      </c>
      <c r="Q156" s="319">
        <v>0</v>
      </c>
      <c r="R156" s="319">
        <v>0</v>
      </c>
      <c r="S156" s="319">
        <v>0</v>
      </c>
      <c r="T156" s="319">
        <v>0</v>
      </c>
      <c r="U156" s="319">
        <v>0</v>
      </c>
      <c r="V156" s="319">
        <v>0</v>
      </c>
      <c r="W156" s="319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5">
        <f t="shared" ref="B160:W160" si="7">SUM(B$161:B$167,B$169:B$170,B$172:B$175,B176)</f>
        <v>0.99999999999999978</v>
      </c>
      <c r="C160" s="235">
        <f t="shared" si="7"/>
        <v>1</v>
      </c>
      <c r="D160" s="235">
        <f t="shared" si="7"/>
        <v>1</v>
      </c>
      <c r="E160" s="235">
        <f t="shared" si="7"/>
        <v>1</v>
      </c>
      <c r="F160" s="235">
        <f t="shared" si="7"/>
        <v>1</v>
      </c>
      <c r="G160" s="235">
        <f t="shared" si="7"/>
        <v>1</v>
      </c>
      <c r="H160" s="235">
        <f t="shared" si="7"/>
        <v>0.99999999999999989</v>
      </c>
      <c r="I160" s="235">
        <f t="shared" si="7"/>
        <v>1</v>
      </c>
      <c r="J160" s="235">
        <f t="shared" si="7"/>
        <v>1</v>
      </c>
      <c r="K160" s="235">
        <f t="shared" si="7"/>
        <v>1</v>
      </c>
      <c r="L160" s="235">
        <f t="shared" si="7"/>
        <v>1</v>
      </c>
      <c r="M160" s="235">
        <f t="shared" si="7"/>
        <v>1</v>
      </c>
      <c r="N160" s="235">
        <f t="shared" si="7"/>
        <v>1</v>
      </c>
      <c r="O160" s="235">
        <f t="shared" si="7"/>
        <v>1</v>
      </c>
      <c r="P160" s="235">
        <f t="shared" si="7"/>
        <v>1</v>
      </c>
      <c r="Q160" s="235">
        <f t="shared" si="7"/>
        <v>1</v>
      </c>
      <c r="R160" s="235">
        <f t="shared" si="7"/>
        <v>1</v>
      </c>
      <c r="S160" s="235">
        <f t="shared" si="7"/>
        <v>0.99999999999999989</v>
      </c>
      <c r="T160" s="235">
        <f t="shared" si="7"/>
        <v>1</v>
      </c>
      <c r="U160" s="235">
        <f t="shared" si="7"/>
        <v>1</v>
      </c>
      <c r="V160" s="235">
        <f t="shared" si="7"/>
        <v>1.0000000000000002</v>
      </c>
      <c r="W160" s="235">
        <f t="shared" si="7"/>
        <v>1</v>
      </c>
      <c r="DA160" s="95"/>
    </row>
    <row r="161" spans="1:105" ht="12" customHeight="1" x14ac:dyDescent="0.25">
      <c r="A161" s="55" t="s">
        <v>92</v>
      </c>
      <c r="B161" s="269">
        <f t="shared" ref="B161:W161" si="8">IF(B$6=0,0,B$6/B$5)</f>
        <v>0</v>
      </c>
      <c r="C161" s="269">
        <f t="shared" si="8"/>
        <v>0</v>
      </c>
      <c r="D161" s="269">
        <f t="shared" si="8"/>
        <v>0</v>
      </c>
      <c r="E161" s="269">
        <f t="shared" si="8"/>
        <v>0</v>
      </c>
      <c r="F161" s="269">
        <f t="shared" si="8"/>
        <v>0</v>
      </c>
      <c r="G161" s="269">
        <f t="shared" si="8"/>
        <v>0</v>
      </c>
      <c r="H161" s="269">
        <f t="shared" si="8"/>
        <v>0</v>
      </c>
      <c r="I161" s="269">
        <f t="shared" si="8"/>
        <v>0</v>
      </c>
      <c r="J161" s="269">
        <f t="shared" si="8"/>
        <v>0</v>
      </c>
      <c r="K161" s="269">
        <f t="shared" si="8"/>
        <v>0</v>
      </c>
      <c r="L161" s="269">
        <f t="shared" si="8"/>
        <v>0</v>
      </c>
      <c r="M161" s="269">
        <f t="shared" si="8"/>
        <v>0</v>
      </c>
      <c r="N161" s="269">
        <f t="shared" si="8"/>
        <v>0</v>
      </c>
      <c r="O161" s="269">
        <f t="shared" si="8"/>
        <v>0</v>
      </c>
      <c r="P161" s="269">
        <f t="shared" si="8"/>
        <v>0</v>
      </c>
      <c r="Q161" s="269">
        <f t="shared" si="8"/>
        <v>0</v>
      </c>
      <c r="R161" s="269">
        <f t="shared" si="8"/>
        <v>0</v>
      </c>
      <c r="S161" s="269">
        <f t="shared" si="8"/>
        <v>0</v>
      </c>
      <c r="T161" s="269">
        <f t="shared" si="8"/>
        <v>0</v>
      </c>
      <c r="U161" s="269">
        <f t="shared" si="8"/>
        <v>0</v>
      </c>
      <c r="V161" s="269">
        <f t="shared" si="8"/>
        <v>0</v>
      </c>
      <c r="W161" s="269">
        <f t="shared" si="8"/>
        <v>0</v>
      </c>
      <c r="DA161" s="76"/>
    </row>
    <row r="162" spans="1:105" ht="12" customHeight="1" x14ac:dyDescent="0.25">
      <c r="A162" s="202" t="s">
        <v>93</v>
      </c>
      <c r="B162" s="270">
        <f t="shared" ref="B162:W162" si="9">IF(B$7=0,0,B$7/B$5)</f>
        <v>0</v>
      </c>
      <c r="C162" s="270">
        <f t="shared" si="9"/>
        <v>0</v>
      </c>
      <c r="D162" s="270">
        <f t="shared" si="9"/>
        <v>0</v>
      </c>
      <c r="E162" s="270">
        <f t="shared" si="9"/>
        <v>0</v>
      </c>
      <c r="F162" s="270">
        <f t="shared" si="9"/>
        <v>0</v>
      </c>
      <c r="G162" s="270">
        <f t="shared" si="9"/>
        <v>0</v>
      </c>
      <c r="H162" s="270">
        <f t="shared" si="9"/>
        <v>0</v>
      </c>
      <c r="I162" s="270">
        <f t="shared" si="9"/>
        <v>0</v>
      </c>
      <c r="J162" s="270">
        <f t="shared" si="9"/>
        <v>0</v>
      </c>
      <c r="K162" s="270">
        <f t="shared" si="9"/>
        <v>0</v>
      </c>
      <c r="L162" s="270">
        <f t="shared" si="9"/>
        <v>0</v>
      </c>
      <c r="M162" s="270">
        <f t="shared" si="9"/>
        <v>0</v>
      </c>
      <c r="N162" s="270">
        <f t="shared" si="9"/>
        <v>0</v>
      </c>
      <c r="O162" s="270">
        <f t="shared" si="9"/>
        <v>0</v>
      </c>
      <c r="P162" s="270">
        <f t="shared" si="9"/>
        <v>0</v>
      </c>
      <c r="Q162" s="270">
        <f t="shared" si="9"/>
        <v>0</v>
      </c>
      <c r="R162" s="270">
        <f t="shared" si="9"/>
        <v>0</v>
      </c>
      <c r="S162" s="270">
        <f t="shared" si="9"/>
        <v>0</v>
      </c>
      <c r="T162" s="270">
        <f t="shared" si="9"/>
        <v>0</v>
      </c>
      <c r="U162" s="270">
        <f t="shared" si="9"/>
        <v>0</v>
      </c>
      <c r="V162" s="270">
        <f t="shared" si="9"/>
        <v>0</v>
      </c>
      <c r="W162" s="270">
        <f t="shared" si="9"/>
        <v>0</v>
      </c>
      <c r="DA162" s="77"/>
    </row>
    <row r="163" spans="1:105" ht="12" customHeight="1" x14ac:dyDescent="0.25">
      <c r="A163" s="202" t="s">
        <v>94</v>
      </c>
      <c r="B163" s="270">
        <f t="shared" ref="B163:W163" si="10">IF(B$8=0,0,B$8/B$5)</f>
        <v>0</v>
      </c>
      <c r="C163" s="270">
        <f t="shared" si="10"/>
        <v>0</v>
      </c>
      <c r="D163" s="270">
        <f t="shared" si="10"/>
        <v>0</v>
      </c>
      <c r="E163" s="270">
        <f t="shared" si="10"/>
        <v>0</v>
      </c>
      <c r="F163" s="270">
        <f t="shared" si="10"/>
        <v>0</v>
      </c>
      <c r="G163" s="270">
        <f t="shared" si="10"/>
        <v>0</v>
      </c>
      <c r="H163" s="270">
        <f t="shared" si="10"/>
        <v>0</v>
      </c>
      <c r="I163" s="270">
        <f t="shared" si="10"/>
        <v>0</v>
      </c>
      <c r="J163" s="270">
        <f t="shared" si="10"/>
        <v>0</v>
      </c>
      <c r="K163" s="270">
        <f t="shared" si="10"/>
        <v>0</v>
      </c>
      <c r="L163" s="270">
        <f t="shared" si="10"/>
        <v>0</v>
      </c>
      <c r="M163" s="270">
        <f t="shared" si="10"/>
        <v>0</v>
      </c>
      <c r="N163" s="270">
        <f t="shared" si="10"/>
        <v>0</v>
      </c>
      <c r="O163" s="270">
        <f t="shared" si="10"/>
        <v>0</v>
      </c>
      <c r="P163" s="270">
        <f t="shared" si="10"/>
        <v>0</v>
      </c>
      <c r="Q163" s="270">
        <f t="shared" si="10"/>
        <v>0</v>
      </c>
      <c r="R163" s="270">
        <f t="shared" si="10"/>
        <v>0</v>
      </c>
      <c r="S163" s="270">
        <f t="shared" si="10"/>
        <v>0</v>
      </c>
      <c r="T163" s="270">
        <f t="shared" si="10"/>
        <v>0</v>
      </c>
      <c r="U163" s="270">
        <f t="shared" si="10"/>
        <v>0</v>
      </c>
      <c r="V163" s="270">
        <f t="shared" si="10"/>
        <v>0</v>
      </c>
      <c r="W163" s="270">
        <f t="shared" si="10"/>
        <v>0</v>
      </c>
      <c r="DA163" s="77"/>
    </row>
    <row r="164" spans="1:105" ht="12" customHeight="1" x14ac:dyDescent="0.25">
      <c r="A164" s="202" t="s">
        <v>95</v>
      </c>
      <c r="B164" s="270">
        <f t="shared" ref="B164:W164" si="11">IF(B$9=0,0,B$9/B$5)</f>
        <v>0</v>
      </c>
      <c r="C164" s="270">
        <f t="shared" si="11"/>
        <v>0</v>
      </c>
      <c r="D164" s="270">
        <f t="shared" si="11"/>
        <v>0</v>
      </c>
      <c r="E164" s="270">
        <f t="shared" si="11"/>
        <v>0</v>
      </c>
      <c r="F164" s="270">
        <f t="shared" si="11"/>
        <v>0</v>
      </c>
      <c r="G164" s="270">
        <f t="shared" si="11"/>
        <v>0</v>
      </c>
      <c r="H164" s="270">
        <f t="shared" si="11"/>
        <v>0</v>
      </c>
      <c r="I164" s="270">
        <f t="shared" si="11"/>
        <v>0</v>
      </c>
      <c r="J164" s="270">
        <f t="shared" si="11"/>
        <v>0</v>
      </c>
      <c r="K164" s="270">
        <f t="shared" si="11"/>
        <v>0</v>
      </c>
      <c r="L164" s="270">
        <f t="shared" si="11"/>
        <v>0</v>
      </c>
      <c r="M164" s="270">
        <f t="shared" si="11"/>
        <v>0</v>
      </c>
      <c r="N164" s="270">
        <f t="shared" si="11"/>
        <v>0</v>
      </c>
      <c r="O164" s="270">
        <f t="shared" si="11"/>
        <v>0</v>
      </c>
      <c r="P164" s="270">
        <f t="shared" si="11"/>
        <v>0</v>
      </c>
      <c r="Q164" s="270">
        <f t="shared" si="11"/>
        <v>0</v>
      </c>
      <c r="R164" s="270">
        <f t="shared" si="11"/>
        <v>0</v>
      </c>
      <c r="S164" s="270">
        <f t="shared" si="11"/>
        <v>0</v>
      </c>
      <c r="T164" s="270">
        <f t="shared" si="11"/>
        <v>0</v>
      </c>
      <c r="U164" s="270">
        <f t="shared" si="11"/>
        <v>0</v>
      </c>
      <c r="V164" s="270">
        <f t="shared" si="11"/>
        <v>0</v>
      </c>
      <c r="W164" s="270">
        <f t="shared" si="11"/>
        <v>0</v>
      </c>
      <c r="DA164" s="77"/>
    </row>
    <row r="165" spans="1:105" ht="12" customHeight="1" x14ac:dyDescent="0.25">
      <c r="A165" s="56" t="s">
        <v>96</v>
      </c>
      <c r="B165" s="271">
        <f t="shared" ref="B165:W165" si="12">IF(B$10=0,0,B$10/B$5)</f>
        <v>7.3732277933960151E-3</v>
      </c>
      <c r="C165" s="271">
        <f t="shared" si="12"/>
        <v>9.4027456880818316E-3</v>
      </c>
      <c r="D165" s="271">
        <f t="shared" si="12"/>
        <v>9.6209969036325661E-3</v>
      </c>
      <c r="E165" s="271">
        <f t="shared" si="12"/>
        <v>7.632847323718106E-3</v>
      </c>
      <c r="F165" s="271">
        <f t="shared" si="12"/>
        <v>6.1905896036325266E-3</v>
      </c>
      <c r="G165" s="271">
        <f t="shared" si="12"/>
        <v>6.1882561995661714E-3</v>
      </c>
      <c r="H165" s="271">
        <f t="shared" si="12"/>
        <v>5.9509024605137279E-3</v>
      </c>
      <c r="I165" s="271">
        <f t="shared" si="12"/>
        <v>5.7682777433952998E-3</v>
      </c>
      <c r="J165" s="271">
        <f t="shared" si="12"/>
        <v>5.6599568536520872E-3</v>
      </c>
      <c r="K165" s="271">
        <f t="shared" si="12"/>
        <v>6.74813295759714E-3</v>
      </c>
      <c r="L165" s="271">
        <f t="shared" si="12"/>
        <v>7.160382386391894E-3</v>
      </c>
      <c r="M165" s="271">
        <f t="shared" si="12"/>
        <v>7.7648161557155853E-3</v>
      </c>
      <c r="N165" s="271">
        <f t="shared" si="12"/>
        <v>7.9685444089769783E-3</v>
      </c>
      <c r="O165" s="271">
        <f t="shared" si="12"/>
        <v>8.3483050282246521E-3</v>
      </c>
      <c r="P165" s="271">
        <f t="shared" si="12"/>
        <v>7.4680927561197371E-3</v>
      </c>
      <c r="Q165" s="271">
        <f t="shared" si="12"/>
        <v>6.0179456974667296E-3</v>
      </c>
      <c r="R165" s="271">
        <f t="shared" si="12"/>
        <v>5.4503662161102459E-3</v>
      </c>
      <c r="S165" s="271">
        <f t="shared" si="12"/>
        <v>5.9915716718939634E-3</v>
      </c>
      <c r="T165" s="271">
        <f t="shared" si="12"/>
        <v>6.2825683087648259E-3</v>
      </c>
      <c r="U165" s="271">
        <f t="shared" si="12"/>
        <v>6.6065353861912632E-3</v>
      </c>
      <c r="V165" s="271">
        <f t="shared" si="12"/>
        <v>6.6094387804719263E-3</v>
      </c>
      <c r="W165" s="271">
        <f t="shared" si="12"/>
        <v>7.2358441260681125E-3</v>
      </c>
      <c r="DA165" s="78"/>
    </row>
    <row r="166" spans="1:105" ht="12" customHeight="1" x14ac:dyDescent="0.25">
      <c r="A166" s="134" t="s">
        <v>999</v>
      </c>
      <c r="B166" s="320">
        <f t="shared" ref="B166:W166" si="13">IF(B$16=0,0,B$16/B$5)</f>
        <v>0</v>
      </c>
      <c r="C166" s="320">
        <f t="shared" si="13"/>
        <v>0</v>
      </c>
      <c r="D166" s="320">
        <f t="shared" si="13"/>
        <v>0</v>
      </c>
      <c r="E166" s="320">
        <f t="shared" si="13"/>
        <v>0</v>
      </c>
      <c r="F166" s="320">
        <f t="shared" si="13"/>
        <v>0</v>
      </c>
      <c r="G166" s="320">
        <f t="shared" si="13"/>
        <v>0</v>
      </c>
      <c r="H166" s="320">
        <f t="shared" si="13"/>
        <v>0</v>
      </c>
      <c r="I166" s="320">
        <f t="shared" si="13"/>
        <v>0</v>
      </c>
      <c r="J166" s="320">
        <f t="shared" si="13"/>
        <v>0</v>
      </c>
      <c r="K166" s="320">
        <f t="shared" si="13"/>
        <v>0</v>
      </c>
      <c r="L166" s="320">
        <f t="shared" si="13"/>
        <v>0</v>
      </c>
      <c r="M166" s="320">
        <f t="shared" si="13"/>
        <v>0</v>
      </c>
      <c r="N166" s="320">
        <f t="shared" si="13"/>
        <v>0</v>
      </c>
      <c r="O166" s="320">
        <f t="shared" si="13"/>
        <v>0</v>
      </c>
      <c r="P166" s="320">
        <f t="shared" si="13"/>
        <v>0</v>
      </c>
      <c r="Q166" s="320">
        <f t="shared" si="13"/>
        <v>0</v>
      </c>
      <c r="R166" s="320">
        <f t="shared" si="13"/>
        <v>0</v>
      </c>
      <c r="S166" s="320">
        <f t="shared" si="13"/>
        <v>0</v>
      </c>
      <c r="T166" s="320">
        <f t="shared" si="13"/>
        <v>0</v>
      </c>
      <c r="U166" s="320">
        <f t="shared" si="13"/>
        <v>0</v>
      </c>
      <c r="V166" s="320">
        <f t="shared" si="13"/>
        <v>0</v>
      </c>
      <c r="W166" s="320">
        <f t="shared" si="13"/>
        <v>0</v>
      </c>
      <c r="DA166" s="140"/>
    </row>
    <row r="167" spans="1:105" ht="12" customHeight="1" x14ac:dyDescent="0.25">
      <c r="A167" s="203" t="s">
        <v>1000</v>
      </c>
      <c r="B167" s="272">
        <f t="shared" ref="B167:W167" si="14">IF(B$25=0,0,B$25/B$5)</f>
        <v>0.28506061691009082</v>
      </c>
      <c r="C167" s="272">
        <f t="shared" si="14"/>
        <v>0.28576487047010324</v>
      </c>
      <c r="D167" s="272">
        <f t="shared" si="14"/>
        <v>0.30550184612943126</v>
      </c>
      <c r="E167" s="272">
        <f t="shared" si="14"/>
        <v>0.2111907885814025</v>
      </c>
      <c r="F167" s="272">
        <f t="shared" si="14"/>
        <v>0.22939462134145369</v>
      </c>
      <c r="G167" s="272">
        <f t="shared" si="14"/>
        <v>0.20412077527273936</v>
      </c>
      <c r="H167" s="272">
        <f t="shared" si="14"/>
        <v>0.2025219393230506</v>
      </c>
      <c r="I167" s="272">
        <f t="shared" si="14"/>
        <v>0.20721644356151386</v>
      </c>
      <c r="J167" s="272">
        <f t="shared" si="14"/>
        <v>0.25438191359472079</v>
      </c>
      <c r="K167" s="272">
        <f t="shared" si="14"/>
        <v>0.25151346812544195</v>
      </c>
      <c r="L167" s="272">
        <f t="shared" si="14"/>
        <v>0.2520553013250213</v>
      </c>
      <c r="M167" s="272">
        <f t="shared" si="14"/>
        <v>0.28166467034632936</v>
      </c>
      <c r="N167" s="272">
        <f t="shared" si="14"/>
        <v>0.30778170557046047</v>
      </c>
      <c r="O167" s="272">
        <f t="shared" si="14"/>
        <v>0.31391805731746952</v>
      </c>
      <c r="P167" s="272">
        <f t="shared" si="14"/>
        <v>0.30402302724379709</v>
      </c>
      <c r="Q167" s="272">
        <f t="shared" si="14"/>
        <v>0.25629588701321709</v>
      </c>
      <c r="R167" s="272">
        <f t="shared" si="14"/>
        <v>0.26047003871909552</v>
      </c>
      <c r="S167" s="272">
        <f t="shared" si="14"/>
        <v>0.2758822794510068</v>
      </c>
      <c r="T167" s="272">
        <f t="shared" si="14"/>
        <v>0.2447380265361376</v>
      </c>
      <c r="U167" s="272">
        <f t="shared" si="14"/>
        <v>0.24392840501752419</v>
      </c>
      <c r="V167" s="272">
        <f t="shared" si="14"/>
        <v>0.2278542506962305</v>
      </c>
      <c r="W167" s="272">
        <f t="shared" si="14"/>
        <v>0.24287958656000957</v>
      </c>
      <c r="DA167" s="79"/>
    </row>
    <row r="168" spans="1:105" ht="12" customHeight="1" x14ac:dyDescent="0.25">
      <c r="A168" s="203" t="s">
        <v>1012</v>
      </c>
      <c r="B168" s="272">
        <f t="shared" ref="B168:W168" si="15">IF(B$36=0,0,B$36/B$5)</f>
        <v>0.23727125057603954</v>
      </c>
      <c r="C168" s="272">
        <f t="shared" si="15"/>
        <v>0.23348312042367037</v>
      </c>
      <c r="D168" s="272">
        <f t="shared" si="15"/>
        <v>0.25313088306042159</v>
      </c>
      <c r="E168" s="272">
        <f t="shared" si="15"/>
        <v>0.21041171029420325</v>
      </c>
      <c r="F168" s="272">
        <f t="shared" si="15"/>
        <v>0.17466562545022934</v>
      </c>
      <c r="G168" s="272">
        <f t="shared" si="15"/>
        <v>0.16865318677858826</v>
      </c>
      <c r="H168" s="272">
        <f t="shared" si="15"/>
        <v>0.15962565331665579</v>
      </c>
      <c r="I168" s="272">
        <f t="shared" si="15"/>
        <v>0.16096887526213713</v>
      </c>
      <c r="J168" s="272">
        <f t="shared" si="15"/>
        <v>0.16554501216103124</v>
      </c>
      <c r="K168" s="272">
        <f t="shared" si="15"/>
        <v>0.16427683412169286</v>
      </c>
      <c r="L168" s="272">
        <f t="shared" si="15"/>
        <v>0.16085354254639789</v>
      </c>
      <c r="M168" s="272">
        <f t="shared" si="15"/>
        <v>0.17787037047709761</v>
      </c>
      <c r="N168" s="272">
        <f t="shared" si="15"/>
        <v>0.19417437790629669</v>
      </c>
      <c r="O168" s="272">
        <f t="shared" si="15"/>
        <v>0.19162372659515839</v>
      </c>
      <c r="P168" s="272">
        <f t="shared" si="15"/>
        <v>0.18562522556106795</v>
      </c>
      <c r="Q168" s="272">
        <f t="shared" si="15"/>
        <v>0.15750960575977863</v>
      </c>
      <c r="R168" s="272">
        <f t="shared" si="15"/>
        <v>0.16306998350919363</v>
      </c>
      <c r="S168" s="272">
        <f t="shared" si="15"/>
        <v>0.17210891944487663</v>
      </c>
      <c r="T168" s="272">
        <f t="shared" si="15"/>
        <v>0.1659111876394119</v>
      </c>
      <c r="U168" s="272">
        <f t="shared" si="15"/>
        <v>0.17442540662871986</v>
      </c>
      <c r="V168" s="272">
        <f t="shared" si="15"/>
        <v>0.16394612465765837</v>
      </c>
      <c r="W168" s="272">
        <f t="shared" si="15"/>
        <v>0.17283855783644386</v>
      </c>
      <c r="DA168" s="79"/>
    </row>
    <row r="169" spans="1:105" ht="12" customHeight="1" x14ac:dyDescent="0.25">
      <c r="A169" s="62" t="s">
        <v>1014</v>
      </c>
      <c r="B169" s="321">
        <f t="shared" ref="B169:W169" si="16">IF(B$37=0,0,B$37/B$5)</f>
        <v>0.23727125057603954</v>
      </c>
      <c r="C169" s="321">
        <f t="shared" si="16"/>
        <v>0.23348312042367037</v>
      </c>
      <c r="D169" s="321">
        <f t="shared" si="16"/>
        <v>0.25313088306042159</v>
      </c>
      <c r="E169" s="321">
        <f t="shared" si="16"/>
        <v>0.21041171029420325</v>
      </c>
      <c r="F169" s="321">
        <f t="shared" si="16"/>
        <v>0.17466562545022934</v>
      </c>
      <c r="G169" s="321">
        <f t="shared" si="16"/>
        <v>0.16865318677858826</v>
      </c>
      <c r="H169" s="321">
        <f t="shared" si="16"/>
        <v>0.15962565331665579</v>
      </c>
      <c r="I169" s="321">
        <f t="shared" si="16"/>
        <v>0.16096887526213713</v>
      </c>
      <c r="J169" s="321">
        <f t="shared" si="16"/>
        <v>0.16554501216103124</v>
      </c>
      <c r="K169" s="321">
        <f t="shared" si="16"/>
        <v>0.16427683412169286</v>
      </c>
      <c r="L169" s="321">
        <f t="shared" si="16"/>
        <v>0.16085354254639789</v>
      </c>
      <c r="M169" s="321">
        <f t="shared" si="16"/>
        <v>0.17787037047709761</v>
      </c>
      <c r="N169" s="321">
        <f t="shared" si="16"/>
        <v>0.19417437790629669</v>
      </c>
      <c r="O169" s="321">
        <f t="shared" si="16"/>
        <v>0.19162372659515839</v>
      </c>
      <c r="P169" s="321">
        <f t="shared" si="16"/>
        <v>0.18562522556106795</v>
      </c>
      <c r="Q169" s="321">
        <f t="shared" si="16"/>
        <v>0.15750960575977863</v>
      </c>
      <c r="R169" s="321">
        <f t="shared" si="16"/>
        <v>0.16306998350919363</v>
      </c>
      <c r="S169" s="321">
        <f t="shared" si="16"/>
        <v>0.17210891944487663</v>
      </c>
      <c r="T169" s="321">
        <f t="shared" si="16"/>
        <v>0.1659111876394119</v>
      </c>
      <c r="U169" s="321">
        <f t="shared" si="16"/>
        <v>0.17442540662871986</v>
      </c>
      <c r="V169" s="321">
        <f t="shared" si="16"/>
        <v>0.16394612465765837</v>
      </c>
      <c r="W169" s="321">
        <f t="shared" si="16"/>
        <v>0.17283855783644386</v>
      </c>
      <c r="DA169" s="141"/>
    </row>
    <row r="170" spans="1:105" ht="12" customHeight="1" x14ac:dyDescent="0.25">
      <c r="A170" s="62" t="s">
        <v>1021</v>
      </c>
      <c r="B170" s="321">
        <f t="shared" ref="B170:W170" si="17">IF(B$43=0,0,B$43/B$5)</f>
        <v>0</v>
      </c>
      <c r="C170" s="321">
        <f t="shared" si="17"/>
        <v>0</v>
      </c>
      <c r="D170" s="321">
        <f t="shared" si="17"/>
        <v>0</v>
      </c>
      <c r="E170" s="321">
        <f t="shared" si="17"/>
        <v>0</v>
      </c>
      <c r="F170" s="321">
        <f t="shared" si="17"/>
        <v>0</v>
      </c>
      <c r="G170" s="321">
        <f t="shared" si="17"/>
        <v>0</v>
      </c>
      <c r="H170" s="321">
        <f t="shared" si="17"/>
        <v>0</v>
      </c>
      <c r="I170" s="321">
        <f t="shared" si="17"/>
        <v>0</v>
      </c>
      <c r="J170" s="321">
        <f t="shared" si="17"/>
        <v>0</v>
      </c>
      <c r="K170" s="321">
        <f t="shared" si="17"/>
        <v>0</v>
      </c>
      <c r="L170" s="321">
        <f t="shared" si="17"/>
        <v>0</v>
      </c>
      <c r="M170" s="321">
        <f t="shared" si="17"/>
        <v>0</v>
      </c>
      <c r="N170" s="321">
        <f t="shared" si="17"/>
        <v>0</v>
      </c>
      <c r="O170" s="321">
        <f t="shared" si="17"/>
        <v>0</v>
      </c>
      <c r="P170" s="321">
        <f t="shared" si="17"/>
        <v>0</v>
      </c>
      <c r="Q170" s="321">
        <f t="shared" si="17"/>
        <v>0</v>
      </c>
      <c r="R170" s="321">
        <f t="shared" si="17"/>
        <v>0</v>
      </c>
      <c r="S170" s="321">
        <f t="shared" si="17"/>
        <v>0</v>
      </c>
      <c r="T170" s="321">
        <f t="shared" si="17"/>
        <v>0</v>
      </c>
      <c r="U170" s="321">
        <f t="shared" si="17"/>
        <v>0</v>
      </c>
      <c r="V170" s="321">
        <f t="shared" si="17"/>
        <v>0</v>
      </c>
      <c r="W170" s="321">
        <f t="shared" si="17"/>
        <v>0</v>
      </c>
      <c r="DA170" s="141"/>
    </row>
    <row r="171" spans="1:105" ht="12" customHeight="1" x14ac:dyDescent="0.25">
      <c r="A171" s="203" t="s">
        <v>1023</v>
      </c>
      <c r="B171" s="272">
        <f t="shared" ref="B171:W171" si="18">IF(B$44=0,0,B$44/B$5)</f>
        <v>1.3466310589549429E-2</v>
      </c>
      <c r="C171" s="272">
        <f t="shared" si="18"/>
        <v>1.3115200519384135E-2</v>
      </c>
      <c r="D171" s="272">
        <f t="shared" si="18"/>
        <v>1.356060815357852E-2</v>
      </c>
      <c r="E171" s="272">
        <f t="shared" si="18"/>
        <v>9.6675052147622165E-3</v>
      </c>
      <c r="F171" s="272">
        <f t="shared" si="18"/>
        <v>9.6262283951808365E-3</v>
      </c>
      <c r="G171" s="272">
        <f t="shared" si="18"/>
        <v>9.1587230784726144E-3</v>
      </c>
      <c r="H171" s="272">
        <f t="shared" si="18"/>
        <v>9.0125405012149162E-3</v>
      </c>
      <c r="I171" s="272">
        <f t="shared" si="18"/>
        <v>9.0522540471452174E-3</v>
      </c>
      <c r="J171" s="272">
        <f t="shared" si="18"/>
        <v>1.0057950901173427E-2</v>
      </c>
      <c r="K171" s="272">
        <f t="shared" si="18"/>
        <v>1.0805038883295568E-2</v>
      </c>
      <c r="L171" s="272">
        <f t="shared" si="18"/>
        <v>1.1559470130393611E-2</v>
      </c>
      <c r="M171" s="272">
        <f t="shared" si="18"/>
        <v>1.3101395117814911E-2</v>
      </c>
      <c r="N171" s="272">
        <f t="shared" si="18"/>
        <v>1.3946622578860085E-2</v>
      </c>
      <c r="O171" s="272">
        <f t="shared" si="18"/>
        <v>1.4308198282733307E-2</v>
      </c>
      <c r="P171" s="272">
        <f t="shared" si="18"/>
        <v>1.3792815508002687E-2</v>
      </c>
      <c r="Q171" s="272">
        <f t="shared" si="18"/>
        <v>1.1577259732049637E-2</v>
      </c>
      <c r="R171" s="272">
        <f t="shared" si="18"/>
        <v>1.1150923568095357E-2</v>
      </c>
      <c r="S171" s="272">
        <f t="shared" si="18"/>
        <v>1.196873159178027E-2</v>
      </c>
      <c r="T171" s="272">
        <f t="shared" si="18"/>
        <v>1.1557186688218257E-2</v>
      </c>
      <c r="U171" s="272">
        <f t="shared" si="18"/>
        <v>1.1722087916155114E-2</v>
      </c>
      <c r="V171" s="272">
        <f t="shared" si="18"/>
        <v>1.1449006829635169E-2</v>
      </c>
      <c r="W171" s="272">
        <f t="shared" si="18"/>
        <v>1.2893913290030885E-2</v>
      </c>
      <c r="DA171" s="79"/>
    </row>
    <row r="172" spans="1:105" ht="12" customHeight="1" x14ac:dyDescent="0.25">
      <c r="A172" s="62" t="s">
        <v>1135</v>
      </c>
      <c r="B172" s="321">
        <f t="shared" ref="B172:W172" si="19">IF(B$45=0,0,B$45/B$5)</f>
        <v>6.3467298341067756E-3</v>
      </c>
      <c r="C172" s="321">
        <f t="shared" si="19"/>
        <v>5.9780305573117953E-3</v>
      </c>
      <c r="D172" s="321">
        <f t="shared" si="19"/>
        <v>5.9304939412693596E-3</v>
      </c>
      <c r="E172" s="321">
        <f t="shared" si="19"/>
        <v>4.3928731368236889E-3</v>
      </c>
      <c r="F172" s="321">
        <f t="shared" si="19"/>
        <v>3.8969433427325571E-3</v>
      </c>
      <c r="G172" s="321">
        <f t="shared" si="19"/>
        <v>4.0606693410943908E-3</v>
      </c>
      <c r="H172" s="321">
        <f t="shared" si="19"/>
        <v>3.9544187677097668E-3</v>
      </c>
      <c r="I172" s="321">
        <f t="shared" si="19"/>
        <v>3.8768839108449236E-3</v>
      </c>
      <c r="J172" s="321">
        <f t="shared" si="19"/>
        <v>3.7045914080489298E-3</v>
      </c>
      <c r="K172" s="321">
        <f t="shared" si="19"/>
        <v>4.5233207462534409E-3</v>
      </c>
      <c r="L172" s="321">
        <f t="shared" si="19"/>
        <v>5.2642193445338386E-3</v>
      </c>
      <c r="M172" s="321">
        <f t="shared" si="19"/>
        <v>6.0666304133018467E-3</v>
      </c>
      <c r="N172" s="321">
        <f t="shared" si="19"/>
        <v>6.2595673426472731E-3</v>
      </c>
      <c r="O172" s="321">
        <f t="shared" si="19"/>
        <v>6.4678835318243266E-3</v>
      </c>
      <c r="P172" s="321">
        <f t="shared" si="19"/>
        <v>6.1996357926193714E-3</v>
      </c>
      <c r="Q172" s="321">
        <f t="shared" si="19"/>
        <v>5.1760974646785215E-3</v>
      </c>
      <c r="R172" s="321">
        <f t="shared" si="19"/>
        <v>4.6455090526318901E-3</v>
      </c>
      <c r="S172" s="321">
        <f t="shared" si="19"/>
        <v>5.0783859914739814E-3</v>
      </c>
      <c r="T172" s="321">
        <f t="shared" si="19"/>
        <v>5.4446897647962853E-3</v>
      </c>
      <c r="U172" s="321">
        <f t="shared" si="19"/>
        <v>5.6298118350423783E-3</v>
      </c>
      <c r="V172" s="321">
        <f t="shared" si="19"/>
        <v>5.7581935707333052E-3</v>
      </c>
      <c r="W172" s="321">
        <f t="shared" si="19"/>
        <v>6.8278321557579229E-3</v>
      </c>
      <c r="DA172" s="141"/>
    </row>
    <row r="173" spans="1:105" ht="12" customHeight="1" x14ac:dyDescent="0.25">
      <c r="A173" s="62" t="s">
        <v>1026</v>
      </c>
      <c r="B173" s="321">
        <f t="shared" ref="B173:W173" si="20">IF(B$46=0,0,B$46/B$5)</f>
        <v>7.1195807554426541E-3</v>
      </c>
      <c r="C173" s="321">
        <f t="shared" si="20"/>
        <v>7.1371699620723398E-3</v>
      </c>
      <c r="D173" s="321">
        <f t="shared" si="20"/>
        <v>7.630114212309161E-3</v>
      </c>
      <c r="E173" s="321">
        <f t="shared" si="20"/>
        <v>5.2746320779385285E-3</v>
      </c>
      <c r="F173" s="321">
        <f t="shared" si="20"/>
        <v>5.729285052448279E-3</v>
      </c>
      <c r="G173" s="321">
        <f t="shared" si="20"/>
        <v>5.0980537373782253E-3</v>
      </c>
      <c r="H173" s="321">
        <f t="shared" si="20"/>
        <v>5.0581217335051486E-3</v>
      </c>
      <c r="I173" s="321">
        <f t="shared" si="20"/>
        <v>5.1753701363002952E-3</v>
      </c>
      <c r="J173" s="321">
        <f t="shared" si="20"/>
        <v>6.3533594931244981E-3</v>
      </c>
      <c r="K173" s="321">
        <f t="shared" si="20"/>
        <v>6.2817181370421271E-3</v>
      </c>
      <c r="L173" s="321">
        <f t="shared" si="20"/>
        <v>6.2952507858597719E-3</v>
      </c>
      <c r="M173" s="321">
        <f t="shared" si="20"/>
        <v>7.034764704513064E-3</v>
      </c>
      <c r="N173" s="321">
        <f t="shared" si="20"/>
        <v>7.6870552362128114E-3</v>
      </c>
      <c r="O173" s="321">
        <f t="shared" si="20"/>
        <v>7.8403147509089801E-3</v>
      </c>
      <c r="P173" s="321">
        <f t="shared" si="20"/>
        <v>7.5931797153833136E-3</v>
      </c>
      <c r="Q173" s="321">
        <f t="shared" si="20"/>
        <v>6.4011622673711159E-3</v>
      </c>
      <c r="R173" s="321">
        <f t="shared" si="20"/>
        <v>6.5054145154634672E-3</v>
      </c>
      <c r="S173" s="321">
        <f t="shared" si="20"/>
        <v>6.8903456003062899E-3</v>
      </c>
      <c r="T173" s="321">
        <f t="shared" si="20"/>
        <v>6.1124969234219719E-3</v>
      </c>
      <c r="U173" s="321">
        <f t="shared" si="20"/>
        <v>6.0922760811127352E-3</v>
      </c>
      <c r="V173" s="321">
        <f t="shared" si="20"/>
        <v>5.6908132589018647E-3</v>
      </c>
      <c r="W173" s="321">
        <f t="shared" si="20"/>
        <v>6.06608113427296E-3</v>
      </c>
      <c r="DA173" s="141"/>
    </row>
    <row r="174" spans="1:105" ht="12" customHeight="1" x14ac:dyDescent="0.25">
      <c r="A174" s="62" t="s">
        <v>1038</v>
      </c>
      <c r="B174" s="321">
        <f t="shared" ref="B174:W174" si="21">IF(B$57=0,0,B$57/B$5)</f>
        <v>0</v>
      </c>
      <c r="C174" s="321">
        <f t="shared" si="21"/>
        <v>0</v>
      </c>
      <c r="D174" s="321">
        <f t="shared" si="21"/>
        <v>0</v>
      </c>
      <c r="E174" s="321">
        <f t="shared" si="21"/>
        <v>0</v>
      </c>
      <c r="F174" s="321">
        <f t="shared" si="21"/>
        <v>0</v>
      </c>
      <c r="G174" s="321">
        <f t="shared" si="21"/>
        <v>0</v>
      </c>
      <c r="H174" s="321">
        <f t="shared" si="21"/>
        <v>0</v>
      </c>
      <c r="I174" s="321">
        <f t="shared" si="21"/>
        <v>0</v>
      </c>
      <c r="J174" s="321">
        <f t="shared" si="21"/>
        <v>0</v>
      </c>
      <c r="K174" s="321">
        <f t="shared" si="21"/>
        <v>0</v>
      </c>
      <c r="L174" s="321">
        <f t="shared" si="21"/>
        <v>0</v>
      </c>
      <c r="M174" s="321">
        <f t="shared" si="21"/>
        <v>0</v>
      </c>
      <c r="N174" s="321">
        <f t="shared" si="21"/>
        <v>0</v>
      </c>
      <c r="O174" s="321">
        <f t="shared" si="21"/>
        <v>0</v>
      </c>
      <c r="P174" s="321">
        <f t="shared" si="21"/>
        <v>0</v>
      </c>
      <c r="Q174" s="321">
        <f t="shared" si="21"/>
        <v>0</v>
      </c>
      <c r="R174" s="321">
        <f t="shared" si="21"/>
        <v>0</v>
      </c>
      <c r="S174" s="321">
        <f t="shared" si="21"/>
        <v>0</v>
      </c>
      <c r="T174" s="321">
        <f t="shared" si="21"/>
        <v>0</v>
      </c>
      <c r="U174" s="321">
        <f t="shared" si="21"/>
        <v>0</v>
      </c>
      <c r="V174" s="321">
        <f t="shared" si="21"/>
        <v>0</v>
      </c>
      <c r="W174" s="321">
        <f t="shared" si="21"/>
        <v>0</v>
      </c>
      <c r="DA174" s="141"/>
    </row>
    <row r="175" spans="1:105" ht="12" customHeight="1" x14ac:dyDescent="0.25">
      <c r="A175" s="203" t="s">
        <v>1040</v>
      </c>
      <c r="B175" s="272">
        <f t="shared" ref="B175:W175" si="22">IF(B$58=0,0,B$58/B$5)</f>
        <v>0</v>
      </c>
      <c r="C175" s="272">
        <f t="shared" si="22"/>
        <v>0</v>
      </c>
      <c r="D175" s="272">
        <f t="shared" si="22"/>
        <v>0</v>
      </c>
      <c r="E175" s="272">
        <f t="shared" si="22"/>
        <v>0</v>
      </c>
      <c r="F175" s="272">
        <f t="shared" si="22"/>
        <v>0</v>
      </c>
      <c r="G175" s="272">
        <f t="shared" si="22"/>
        <v>0</v>
      </c>
      <c r="H175" s="272">
        <f t="shared" si="22"/>
        <v>0</v>
      </c>
      <c r="I175" s="272">
        <f t="shared" si="22"/>
        <v>0</v>
      </c>
      <c r="J175" s="272">
        <f t="shared" si="22"/>
        <v>0</v>
      </c>
      <c r="K175" s="272">
        <f t="shared" si="22"/>
        <v>0</v>
      </c>
      <c r="L175" s="272">
        <f t="shared" si="22"/>
        <v>0</v>
      </c>
      <c r="M175" s="272">
        <f t="shared" si="22"/>
        <v>0</v>
      </c>
      <c r="N175" s="272">
        <f t="shared" si="22"/>
        <v>0</v>
      </c>
      <c r="O175" s="272">
        <f t="shared" si="22"/>
        <v>0</v>
      </c>
      <c r="P175" s="272">
        <f t="shared" si="22"/>
        <v>0</v>
      </c>
      <c r="Q175" s="272">
        <f t="shared" si="22"/>
        <v>0</v>
      </c>
      <c r="R175" s="272">
        <f t="shared" si="22"/>
        <v>0</v>
      </c>
      <c r="S175" s="272">
        <f t="shared" si="22"/>
        <v>0</v>
      </c>
      <c r="T175" s="272">
        <f t="shared" si="22"/>
        <v>0</v>
      </c>
      <c r="U175" s="272">
        <f t="shared" si="22"/>
        <v>0</v>
      </c>
      <c r="V175" s="272">
        <f t="shared" si="22"/>
        <v>0</v>
      </c>
      <c r="W175" s="272">
        <f t="shared" si="22"/>
        <v>0</v>
      </c>
      <c r="DA175" s="79"/>
    </row>
    <row r="176" spans="1:105" ht="12" customHeight="1" x14ac:dyDescent="0.25">
      <c r="A176" s="100" t="s">
        <v>106</v>
      </c>
      <c r="B176" s="313">
        <f t="shared" ref="B176:W176" si="23">IF(B$59=0,0,B$59/B$5)</f>
        <v>0.45682859413092408</v>
      </c>
      <c r="C176" s="313">
        <f t="shared" si="23"/>
        <v>0.4582340628987604</v>
      </c>
      <c r="D176" s="313">
        <f t="shared" si="23"/>
        <v>0.41818566575293614</v>
      </c>
      <c r="E176" s="313">
        <f t="shared" si="23"/>
        <v>0.56109714858591397</v>
      </c>
      <c r="F176" s="313">
        <f t="shared" si="23"/>
        <v>0.58012293520950364</v>
      </c>
      <c r="G176" s="313">
        <f t="shared" si="23"/>
        <v>0.61187905867063364</v>
      </c>
      <c r="H176" s="313">
        <f t="shared" si="23"/>
        <v>0.62288896439856489</v>
      </c>
      <c r="I176" s="313">
        <f t="shared" si="23"/>
        <v>0.61699414938580854</v>
      </c>
      <c r="J176" s="313">
        <f t="shared" si="23"/>
        <v>0.56435516648942241</v>
      </c>
      <c r="K176" s="313">
        <f t="shared" si="23"/>
        <v>0.56665652591197246</v>
      </c>
      <c r="L176" s="313">
        <f t="shared" si="23"/>
        <v>0.56837130361179533</v>
      </c>
      <c r="M176" s="313">
        <f t="shared" si="23"/>
        <v>0.5195987479030425</v>
      </c>
      <c r="N176" s="313">
        <f t="shared" si="23"/>
        <v>0.47612874953540579</v>
      </c>
      <c r="O176" s="313">
        <f t="shared" si="23"/>
        <v>0.47180171277641408</v>
      </c>
      <c r="P176" s="313">
        <f t="shared" si="23"/>
        <v>0.48909083893101257</v>
      </c>
      <c r="Q176" s="313">
        <f t="shared" si="23"/>
        <v>0.56859930179748785</v>
      </c>
      <c r="R176" s="313">
        <f t="shared" si="23"/>
        <v>0.55985868798750527</v>
      </c>
      <c r="S176" s="313">
        <f t="shared" si="23"/>
        <v>0.53404849784044228</v>
      </c>
      <c r="T176" s="313">
        <f t="shared" si="23"/>
        <v>0.57151103082746746</v>
      </c>
      <c r="U176" s="313">
        <f t="shared" si="23"/>
        <v>0.56331756505140962</v>
      </c>
      <c r="V176" s="313">
        <f t="shared" si="23"/>
        <v>0.59014117903600416</v>
      </c>
      <c r="W176" s="313">
        <f t="shared" si="23"/>
        <v>0.5641520981874476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5">
        <f t="shared" ref="B178:W178" si="24">SUM(B$179:B$183,B$185:B$186,B$188:B$189,B$191:B$194,B195)</f>
        <v>1</v>
      </c>
      <c r="C178" s="235">
        <f t="shared" si="24"/>
        <v>0.99999999999999978</v>
      </c>
      <c r="D178" s="235">
        <f t="shared" si="24"/>
        <v>1</v>
      </c>
      <c r="E178" s="235">
        <f t="shared" si="24"/>
        <v>1</v>
      </c>
      <c r="F178" s="235">
        <f t="shared" si="24"/>
        <v>1.0000000000000002</v>
      </c>
      <c r="G178" s="235">
        <f t="shared" si="24"/>
        <v>1.0000000000000002</v>
      </c>
      <c r="H178" s="235">
        <f t="shared" si="24"/>
        <v>0.99999999999999978</v>
      </c>
      <c r="I178" s="235">
        <f t="shared" si="24"/>
        <v>0.99999999999999978</v>
      </c>
      <c r="J178" s="235">
        <f t="shared" si="24"/>
        <v>0.99999999999999978</v>
      </c>
      <c r="K178" s="235">
        <f t="shared" si="24"/>
        <v>0.99999999999999989</v>
      </c>
      <c r="L178" s="235">
        <f t="shared" si="24"/>
        <v>0.99999999999999989</v>
      </c>
      <c r="M178" s="235">
        <f t="shared" si="24"/>
        <v>1</v>
      </c>
      <c r="N178" s="235">
        <f t="shared" si="24"/>
        <v>1</v>
      </c>
      <c r="O178" s="235">
        <f t="shared" si="24"/>
        <v>1.0000000000000002</v>
      </c>
      <c r="P178" s="235">
        <f t="shared" si="24"/>
        <v>1</v>
      </c>
      <c r="Q178" s="235">
        <f t="shared" si="24"/>
        <v>0.99999999999999978</v>
      </c>
      <c r="R178" s="235">
        <f t="shared" si="24"/>
        <v>1</v>
      </c>
      <c r="S178" s="235">
        <f t="shared" si="24"/>
        <v>0.99999999999999989</v>
      </c>
      <c r="T178" s="235">
        <f t="shared" si="24"/>
        <v>1.0000000000000002</v>
      </c>
      <c r="U178" s="235">
        <f t="shared" si="24"/>
        <v>0.99999999999999989</v>
      </c>
      <c r="V178" s="235">
        <f t="shared" si="24"/>
        <v>1</v>
      </c>
      <c r="W178" s="235">
        <f t="shared" si="24"/>
        <v>0.99999999999999989</v>
      </c>
      <c r="DA178" s="95"/>
    </row>
    <row r="179" spans="1:105" ht="12" customHeight="1" x14ac:dyDescent="0.25">
      <c r="A179" s="55" t="s">
        <v>92</v>
      </c>
      <c r="B179" s="269">
        <f t="shared" ref="B179:W179" si="25">IF(B$62=0,0,B$62/B$61)</f>
        <v>0</v>
      </c>
      <c r="C179" s="269">
        <f t="shared" si="25"/>
        <v>0</v>
      </c>
      <c r="D179" s="269">
        <f t="shared" si="25"/>
        <v>0</v>
      </c>
      <c r="E179" s="269">
        <f t="shared" si="25"/>
        <v>0</v>
      </c>
      <c r="F179" s="269">
        <f t="shared" si="25"/>
        <v>0</v>
      </c>
      <c r="G179" s="269">
        <f t="shared" si="25"/>
        <v>0</v>
      </c>
      <c r="H179" s="269">
        <f t="shared" si="25"/>
        <v>0</v>
      </c>
      <c r="I179" s="269">
        <f t="shared" si="25"/>
        <v>0</v>
      </c>
      <c r="J179" s="269">
        <f t="shared" si="25"/>
        <v>0</v>
      </c>
      <c r="K179" s="269">
        <f t="shared" si="25"/>
        <v>0</v>
      </c>
      <c r="L179" s="269">
        <f t="shared" si="25"/>
        <v>0</v>
      </c>
      <c r="M179" s="269">
        <f t="shared" si="25"/>
        <v>0</v>
      </c>
      <c r="N179" s="269">
        <f t="shared" si="25"/>
        <v>0</v>
      </c>
      <c r="O179" s="269">
        <f t="shared" si="25"/>
        <v>0</v>
      </c>
      <c r="P179" s="269">
        <f t="shared" si="25"/>
        <v>0</v>
      </c>
      <c r="Q179" s="269">
        <f t="shared" si="25"/>
        <v>0</v>
      </c>
      <c r="R179" s="269">
        <f t="shared" si="25"/>
        <v>0</v>
      </c>
      <c r="S179" s="269">
        <f t="shared" si="25"/>
        <v>0</v>
      </c>
      <c r="T179" s="269">
        <f t="shared" si="25"/>
        <v>0</v>
      </c>
      <c r="U179" s="269">
        <f t="shared" si="25"/>
        <v>0</v>
      </c>
      <c r="V179" s="269">
        <f t="shared" si="25"/>
        <v>0</v>
      </c>
      <c r="W179" s="269">
        <f t="shared" si="25"/>
        <v>0</v>
      </c>
      <c r="DA179" s="76"/>
    </row>
    <row r="180" spans="1:105" ht="12" customHeight="1" x14ac:dyDescent="0.25">
      <c r="A180" s="202" t="s">
        <v>93</v>
      </c>
      <c r="B180" s="270">
        <f t="shared" ref="B180:W180" si="26">IF(B$63=0,0,B$63/B$61)</f>
        <v>0</v>
      </c>
      <c r="C180" s="270">
        <f t="shared" si="26"/>
        <v>0</v>
      </c>
      <c r="D180" s="270">
        <f t="shared" si="26"/>
        <v>0</v>
      </c>
      <c r="E180" s="270">
        <f t="shared" si="26"/>
        <v>0</v>
      </c>
      <c r="F180" s="270">
        <f t="shared" si="26"/>
        <v>0</v>
      </c>
      <c r="G180" s="270">
        <f t="shared" si="26"/>
        <v>0</v>
      </c>
      <c r="H180" s="270">
        <f t="shared" si="26"/>
        <v>0</v>
      </c>
      <c r="I180" s="270">
        <f t="shared" si="26"/>
        <v>0</v>
      </c>
      <c r="J180" s="270">
        <f t="shared" si="26"/>
        <v>0</v>
      </c>
      <c r="K180" s="270">
        <f t="shared" si="26"/>
        <v>0</v>
      </c>
      <c r="L180" s="270">
        <f t="shared" si="26"/>
        <v>0</v>
      </c>
      <c r="M180" s="270">
        <f t="shared" si="26"/>
        <v>0</v>
      </c>
      <c r="N180" s="270">
        <f t="shared" si="26"/>
        <v>0</v>
      </c>
      <c r="O180" s="270">
        <f t="shared" si="26"/>
        <v>0</v>
      </c>
      <c r="P180" s="270">
        <f t="shared" si="26"/>
        <v>0</v>
      </c>
      <c r="Q180" s="270">
        <f t="shared" si="26"/>
        <v>0</v>
      </c>
      <c r="R180" s="270">
        <f t="shared" si="26"/>
        <v>0</v>
      </c>
      <c r="S180" s="270">
        <f t="shared" si="26"/>
        <v>0</v>
      </c>
      <c r="T180" s="270">
        <f t="shared" si="26"/>
        <v>0</v>
      </c>
      <c r="U180" s="270">
        <f t="shared" si="26"/>
        <v>0</v>
      </c>
      <c r="V180" s="270">
        <f t="shared" si="26"/>
        <v>0</v>
      </c>
      <c r="W180" s="270">
        <f t="shared" si="26"/>
        <v>0</v>
      </c>
      <c r="DA180" s="77"/>
    </row>
    <row r="181" spans="1:105" ht="12" customHeight="1" x14ac:dyDescent="0.25">
      <c r="A181" s="202" t="s">
        <v>94</v>
      </c>
      <c r="B181" s="270">
        <f t="shared" ref="B181:W181" si="27">IF(B$64=0,0,B$64/B$61)</f>
        <v>0</v>
      </c>
      <c r="C181" s="270">
        <f t="shared" si="27"/>
        <v>0</v>
      </c>
      <c r="D181" s="270">
        <f t="shared" si="27"/>
        <v>0</v>
      </c>
      <c r="E181" s="270">
        <f t="shared" si="27"/>
        <v>0</v>
      </c>
      <c r="F181" s="270">
        <f t="shared" si="27"/>
        <v>0</v>
      </c>
      <c r="G181" s="270">
        <f t="shared" si="27"/>
        <v>0</v>
      </c>
      <c r="H181" s="270">
        <f t="shared" si="27"/>
        <v>0</v>
      </c>
      <c r="I181" s="270">
        <f t="shared" si="27"/>
        <v>0</v>
      </c>
      <c r="J181" s="270">
        <f t="shared" si="27"/>
        <v>0</v>
      </c>
      <c r="K181" s="270">
        <f t="shared" si="27"/>
        <v>0</v>
      </c>
      <c r="L181" s="270">
        <f t="shared" si="27"/>
        <v>0</v>
      </c>
      <c r="M181" s="270">
        <f t="shared" si="27"/>
        <v>0</v>
      </c>
      <c r="N181" s="270">
        <f t="shared" si="27"/>
        <v>0</v>
      </c>
      <c r="O181" s="270">
        <f t="shared" si="27"/>
        <v>0</v>
      </c>
      <c r="P181" s="270">
        <f t="shared" si="27"/>
        <v>0</v>
      </c>
      <c r="Q181" s="270">
        <f t="shared" si="27"/>
        <v>0</v>
      </c>
      <c r="R181" s="270">
        <f t="shared" si="27"/>
        <v>0</v>
      </c>
      <c r="S181" s="270">
        <f t="shared" si="27"/>
        <v>0</v>
      </c>
      <c r="T181" s="270">
        <f t="shared" si="27"/>
        <v>0</v>
      </c>
      <c r="U181" s="270">
        <f t="shared" si="27"/>
        <v>0</v>
      </c>
      <c r="V181" s="270">
        <f t="shared" si="27"/>
        <v>0</v>
      </c>
      <c r="W181" s="270">
        <f t="shared" si="27"/>
        <v>0</v>
      </c>
      <c r="DA181" s="77"/>
    </row>
    <row r="182" spans="1:105" ht="12" customHeight="1" x14ac:dyDescent="0.25">
      <c r="A182" s="202" t="s">
        <v>95</v>
      </c>
      <c r="B182" s="270">
        <f t="shared" ref="B182:W182" si="28">IF(B$65=0,0,B$65/B$61)</f>
        <v>0</v>
      </c>
      <c r="C182" s="270">
        <f t="shared" si="28"/>
        <v>0</v>
      </c>
      <c r="D182" s="270">
        <f t="shared" si="28"/>
        <v>0</v>
      </c>
      <c r="E182" s="270">
        <f t="shared" si="28"/>
        <v>0</v>
      </c>
      <c r="F182" s="270">
        <f t="shared" si="28"/>
        <v>0</v>
      </c>
      <c r="G182" s="270">
        <f t="shared" si="28"/>
        <v>0</v>
      </c>
      <c r="H182" s="270">
        <f t="shared" si="28"/>
        <v>0</v>
      </c>
      <c r="I182" s="270">
        <f t="shared" si="28"/>
        <v>0</v>
      </c>
      <c r="J182" s="270">
        <f t="shared" si="28"/>
        <v>0</v>
      </c>
      <c r="K182" s="270">
        <f t="shared" si="28"/>
        <v>0</v>
      </c>
      <c r="L182" s="270">
        <f t="shared" si="28"/>
        <v>0</v>
      </c>
      <c r="M182" s="270">
        <f t="shared" si="28"/>
        <v>0</v>
      </c>
      <c r="N182" s="270">
        <f t="shared" si="28"/>
        <v>0</v>
      </c>
      <c r="O182" s="270">
        <f t="shared" si="28"/>
        <v>0</v>
      </c>
      <c r="P182" s="270">
        <f t="shared" si="28"/>
        <v>0</v>
      </c>
      <c r="Q182" s="270">
        <f t="shared" si="28"/>
        <v>0</v>
      </c>
      <c r="R182" s="270">
        <f t="shared" si="28"/>
        <v>0</v>
      </c>
      <c r="S182" s="270">
        <f t="shared" si="28"/>
        <v>0</v>
      </c>
      <c r="T182" s="270">
        <f t="shared" si="28"/>
        <v>0</v>
      </c>
      <c r="U182" s="270">
        <f t="shared" si="28"/>
        <v>0</v>
      </c>
      <c r="V182" s="270">
        <f t="shared" si="28"/>
        <v>0</v>
      </c>
      <c r="W182" s="270">
        <f t="shared" si="28"/>
        <v>0</v>
      </c>
      <c r="DA182" s="77"/>
    </row>
    <row r="183" spans="1:105" ht="12" customHeight="1" x14ac:dyDescent="0.25">
      <c r="A183" s="56" t="s">
        <v>96</v>
      </c>
      <c r="B183" s="271">
        <f t="shared" ref="B183:W183" si="29">IF(B$66=0,0,B$66/B$61)</f>
        <v>1.5516284753041171E-2</v>
      </c>
      <c r="C183" s="271">
        <f t="shared" si="29"/>
        <v>1.9823293903088506E-2</v>
      </c>
      <c r="D183" s="271">
        <f t="shared" si="29"/>
        <v>1.8899651915650569E-2</v>
      </c>
      <c r="E183" s="271">
        <f t="shared" si="29"/>
        <v>1.9953461944048314E-2</v>
      </c>
      <c r="F183" s="271">
        <f t="shared" si="29"/>
        <v>1.6829781793702651E-2</v>
      </c>
      <c r="G183" s="271">
        <f t="shared" si="29"/>
        <v>1.8222093762084966E-2</v>
      </c>
      <c r="H183" s="271">
        <f t="shared" si="29"/>
        <v>1.8017094664268176E-2</v>
      </c>
      <c r="I183" s="271">
        <f t="shared" si="29"/>
        <v>1.7193698788202011E-2</v>
      </c>
      <c r="J183" s="271">
        <f t="shared" si="29"/>
        <v>1.4788971003825716E-2</v>
      </c>
      <c r="K183" s="271">
        <f t="shared" si="29"/>
        <v>1.7711209509636807E-2</v>
      </c>
      <c r="L183" s="271">
        <f t="shared" si="29"/>
        <v>1.8847090851068612E-2</v>
      </c>
      <c r="M183" s="271">
        <f t="shared" si="29"/>
        <v>1.8358109144467772E-2</v>
      </c>
      <c r="N183" s="271">
        <f t="shared" si="29"/>
        <v>1.7281721065635199E-2</v>
      </c>
      <c r="O183" s="271">
        <f t="shared" si="29"/>
        <v>1.7942174508281675E-2</v>
      </c>
      <c r="P183" s="271">
        <f t="shared" si="29"/>
        <v>1.6596924380223522E-2</v>
      </c>
      <c r="Q183" s="271">
        <f t="shared" si="29"/>
        <v>1.5843198383439606E-2</v>
      </c>
      <c r="R183" s="271">
        <f t="shared" si="29"/>
        <v>1.4077973832397127E-2</v>
      </c>
      <c r="S183" s="271">
        <f t="shared" si="29"/>
        <v>1.4615210674429648E-2</v>
      </c>
      <c r="T183" s="271">
        <f t="shared" si="29"/>
        <v>1.6680415907248398E-2</v>
      </c>
      <c r="U183" s="271">
        <f t="shared" si="29"/>
        <v>1.7228313252186319E-2</v>
      </c>
      <c r="V183" s="271">
        <f t="shared" si="29"/>
        <v>1.8357670691942253E-2</v>
      </c>
      <c r="W183" s="271">
        <f t="shared" si="29"/>
        <v>1.8884982759465971E-2</v>
      </c>
      <c r="DA183" s="78"/>
    </row>
    <row r="184" spans="1:105" ht="12" customHeight="1" x14ac:dyDescent="0.25">
      <c r="A184" s="203" t="s">
        <v>1053</v>
      </c>
      <c r="B184" s="272">
        <f t="shared" ref="B184:W184" si="30">IF(B$72=0,0,B$72/B$61)</f>
        <v>0.54438682150844964</v>
      </c>
      <c r="C184" s="272">
        <f t="shared" si="30"/>
        <v>0.54672667277382303</v>
      </c>
      <c r="D184" s="272">
        <f t="shared" si="30"/>
        <v>0.54461282307931203</v>
      </c>
      <c r="E184" s="272">
        <f t="shared" si="30"/>
        <v>0.50101063685505587</v>
      </c>
      <c r="F184" s="272">
        <f t="shared" si="30"/>
        <v>0.56593948442088748</v>
      </c>
      <c r="G184" s="272">
        <f t="shared" si="30"/>
        <v>0.54545319943345261</v>
      </c>
      <c r="H184" s="272">
        <f t="shared" si="30"/>
        <v>0.55643481989250032</v>
      </c>
      <c r="I184" s="272">
        <f t="shared" si="30"/>
        <v>0.5605155420405401</v>
      </c>
      <c r="J184" s="272">
        <f t="shared" si="30"/>
        <v>0.60318614846864382</v>
      </c>
      <c r="K184" s="272">
        <f t="shared" si="30"/>
        <v>0.59905421510464518</v>
      </c>
      <c r="L184" s="272">
        <f t="shared" si="30"/>
        <v>0.60206618746248708</v>
      </c>
      <c r="M184" s="272">
        <f t="shared" si="30"/>
        <v>0.60432343922783605</v>
      </c>
      <c r="N184" s="272">
        <f t="shared" si="30"/>
        <v>0.60574674450953003</v>
      </c>
      <c r="O184" s="272">
        <f t="shared" si="30"/>
        <v>0.6122564352958173</v>
      </c>
      <c r="P184" s="272">
        <f t="shared" si="30"/>
        <v>0.61314710761221169</v>
      </c>
      <c r="Q184" s="272">
        <f t="shared" si="30"/>
        <v>0.61231729380851585</v>
      </c>
      <c r="R184" s="272">
        <f t="shared" si="30"/>
        <v>0.61053777156718936</v>
      </c>
      <c r="S184" s="272">
        <f t="shared" si="30"/>
        <v>0.61070070286489586</v>
      </c>
      <c r="T184" s="272">
        <f t="shared" si="30"/>
        <v>0.58967321699062936</v>
      </c>
      <c r="U184" s="272">
        <f t="shared" si="30"/>
        <v>0.57726026339338843</v>
      </c>
      <c r="V184" s="272">
        <f t="shared" si="30"/>
        <v>0.57431534279367336</v>
      </c>
      <c r="W184" s="272">
        <f t="shared" si="30"/>
        <v>0.57525274251726732</v>
      </c>
      <c r="DA184" s="79"/>
    </row>
    <row r="185" spans="1:105" ht="12" customHeight="1" x14ac:dyDescent="0.25">
      <c r="A185" s="62" t="s">
        <v>1054</v>
      </c>
      <c r="B185" s="321">
        <f t="shared" ref="B185:W185" si="31">IF(B$73=0,0,B$73/B$61)</f>
        <v>0.54438682150844964</v>
      </c>
      <c r="C185" s="321">
        <f t="shared" si="31"/>
        <v>0.54672667277382303</v>
      </c>
      <c r="D185" s="321">
        <f t="shared" si="31"/>
        <v>0.54461282307931203</v>
      </c>
      <c r="E185" s="321">
        <f t="shared" si="31"/>
        <v>0.50101063685505587</v>
      </c>
      <c r="F185" s="321">
        <f t="shared" si="31"/>
        <v>0.56593948442088748</v>
      </c>
      <c r="G185" s="321">
        <f t="shared" si="31"/>
        <v>0.54545319943345261</v>
      </c>
      <c r="H185" s="321">
        <f t="shared" si="31"/>
        <v>0.55643481989250032</v>
      </c>
      <c r="I185" s="321">
        <f t="shared" si="31"/>
        <v>0.5605155420405401</v>
      </c>
      <c r="J185" s="321">
        <f t="shared" si="31"/>
        <v>0.60318614846864382</v>
      </c>
      <c r="K185" s="321">
        <f t="shared" si="31"/>
        <v>0.59905421510464518</v>
      </c>
      <c r="L185" s="321">
        <f t="shared" si="31"/>
        <v>0.60206618746248708</v>
      </c>
      <c r="M185" s="321">
        <f t="shared" si="31"/>
        <v>0.60432343922783605</v>
      </c>
      <c r="N185" s="321">
        <f t="shared" si="31"/>
        <v>0.60574674450953003</v>
      </c>
      <c r="O185" s="321">
        <f t="shared" si="31"/>
        <v>0.6122564352958173</v>
      </c>
      <c r="P185" s="321">
        <f t="shared" si="31"/>
        <v>0.61314710761221169</v>
      </c>
      <c r="Q185" s="321">
        <f t="shared" si="31"/>
        <v>0.61231729380851585</v>
      </c>
      <c r="R185" s="321">
        <f t="shared" si="31"/>
        <v>0.61053777156718936</v>
      </c>
      <c r="S185" s="321">
        <f t="shared" si="31"/>
        <v>0.61070070286489586</v>
      </c>
      <c r="T185" s="321">
        <f t="shared" si="31"/>
        <v>0.58967321699062936</v>
      </c>
      <c r="U185" s="321">
        <f t="shared" si="31"/>
        <v>0.57726026339338843</v>
      </c>
      <c r="V185" s="321">
        <f t="shared" si="31"/>
        <v>0.57431534279367336</v>
      </c>
      <c r="W185" s="321">
        <f t="shared" si="31"/>
        <v>0.57525274251726732</v>
      </c>
      <c r="DA185" s="141"/>
    </row>
    <row r="186" spans="1:105" ht="12" customHeight="1" x14ac:dyDescent="0.25">
      <c r="A186" s="62" t="s">
        <v>1066</v>
      </c>
      <c r="B186" s="321">
        <f t="shared" ref="B186:W186" si="32">IF(B$84=0,0,B$84/B$61)</f>
        <v>0</v>
      </c>
      <c r="C186" s="321">
        <f t="shared" si="32"/>
        <v>0</v>
      </c>
      <c r="D186" s="321">
        <f t="shared" si="32"/>
        <v>0</v>
      </c>
      <c r="E186" s="321">
        <f t="shared" si="32"/>
        <v>0</v>
      </c>
      <c r="F186" s="321">
        <f t="shared" si="32"/>
        <v>0</v>
      </c>
      <c r="G186" s="321">
        <f t="shared" si="32"/>
        <v>0</v>
      </c>
      <c r="H186" s="321">
        <f t="shared" si="32"/>
        <v>0</v>
      </c>
      <c r="I186" s="321">
        <f t="shared" si="32"/>
        <v>0</v>
      </c>
      <c r="J186" s="321">
        <f t="shared" si="32"/>
        <v>0</v>
      </c>
      <c r="K186" s="321">
        <f t="shared" si="32"/>
        <v>0</v>
      </c>
      <c r="L186" s="321">
        <f t="shared" si="32"/>
        <v>0</v>
      </c>
      <c r="M186" s="321">
        <f t="shared" si="32"/>
        <v>0</v>
      </c>
      <c r="N186" s="321">
        <f t="shared" si="32"/>
        <v>0</v>
      </c>
      <c r="O186" s="321">
        <f t="shared" si="32"/>
        <v>0</v>
      </c>
      <c r="P186" s="321">
        <f t="shared" si="32"/>
        <v>0</v>
      </c>
      <c r="Q186" s="321">
        <f t="shared" si="32"/>
        <v>0</v>
      </c>
      <c r="R186" s="321">
        <f t="shared" si="32"/>
        <v>0</v>
      </c>
      <c r="S186" s="321">
        <f t="shared" si="32"/>
        <v>0</v>
      </c>
      <c r="T186" s="321">
        <f t="shared" si="32"/>
        <v>0</v>
      </c>
      <c r="U186" s="321">
        <f t="shared" si="32"/>
        <v>0</v>
      </c>
      <c r="V186" s="321">
        <f t="shared" si="32"/>
        <v>0</v>
      </c>
      <c r="W186" s="321">
        <f t="shared" si="32"/>
        <v>0</v>
      </c>
      <c r="DA186" s="141"/>
    </row>
    <row r="187" spans="1:105" ht="12" customHeight="1" x14ac:dyDescent="0.25">
      <c r="A187" s="203" t="s">
        <v>1012</v>
      </c>
      <c r="B187" s="272">
        <f t="shared" ref="B187:W187" si="33">IF(B$85=0,0,B$85/B$61)</f>
        <v>0.41321457300599379</v>
      </c>
      <c r="C187" s="272">
        <f t="shared" si="33"/>
        <v>0.40735874065057731</v>
      </c>
      <c r="D187" s="272">
        <f t="shared" si="33"/>
        <v>0.41150895034719964</v>
      </c>
      <c r="E187" s="272">
        <f t="shared" si="33"/>
        <v>0.45519974351407377</v>
      </c>
      <c r="F187" s="272">
        <f t="shared" si="33"/>
        <v>0.39296541994731587</v>
      </c>
      <c r="G187" s="272">
        <f t="shared" si="33"/>
        <v>0.4109840464761802</v>
      </c>
      <c r="H187" s="272">
        <f t="shared" si="33"/>
        <v>0.39994938826988496</v>
      </c>
      <c r="I187" s="272">
        <f t="shared" si="33"/>
        <v>0.39706854163971256</v>
      </c>
      <c r="J187" s="272">
        <f t="shared" si="33"/>
        <v>0.35796565281122289</v>
      </c>
      <c r="K187" s="272">
        <f t="shared" si="33"/>
        <v>0.35681354719993652</v>
      </c>
      <c r="L187" s="272">
        <f t="shared" si="33"/>
        <v>0.35037987963602191</v>
      </c>
      <c r="M187" s="272">
        <f t="shared" si="33"/>
        <v>0.3480172734771122</v>
      </c>
      <c r="N187" s="272">
        <f t="shared" si="33"/>
        <v>0.34849803760034792</v>
      </c>
      <c r="O187" s="272">
        <f t="shared" si="33"/>
        <v>0.34082109704113783</v>
      </c>
      <c r="P187" s="272">
        <f t="shared" si="33"/>
        <v>0.34139356196581283</v>
      </c>
      <c r="Q187" s="272">
        <f t="shared" si="33"/>
        <v>0.34316426821870066</v>
      </c>
      <c r="R187" s="272">
        <f t="shared" si="33"/>
        <v>0.34856912606445051</v>
      </c>
      <c r="S187" s="272">
        <f t="shared" si="33"/>
        <v>0.3474306427840908</v>
      </c>
      <c r="T187" s="272">
        <f t="shared" si="33"/>
        <v>0.36454046951143992</v>
      </c>
      <c r="U187" s="272">
        <f t="shared" si="33"/>
        <v>0.37642560658007979</v>
      </c>
      <c r="V187" s="272">
        <f t="shared" si="33"/>
        <v>0.37683789282236108</v>
      </c>
      <c r="W187" s="272">
        <f t="shared" si="33"/>
        <v>0.37330898637113341</v>
      </c>
      <c r="DA187" s="79"/>
    </row>
    <row r="188" spans="1:105" ht="12" customHeight="1" x14ac:dyDescent="0.25">
      <c r="A188" s="62" t="s">
        <v>1014</v>
      </c>
      <c r="B188" s="321">
        <f t="shared" ref="B188:W188" si="34">IF(B$86=0,0,B$86/B$61)</f>
        <v>0.41321457300599379</v>
      </c>
      <c r="C188" s="321">
        <f t="shared" si="34"/>
        <v>0.40735874065057731</v>
      </c>
      <c r="D188" s="321">
        <f t="shared" si="34"/>
        <v>0.41150895034719964</v>
      </c>
      <c r="E188" s="321">
        <f t="shared" si="34"/>
        <v>0.45519974351407377</v>
      </c>
      <c r="F188" s="321">
        <f t="shared" si="34"/>
        <v>0.39296541994731587</v>
      </c>
      <c r="G188" s="321">
        <f t="shared" si="34"/>
        <v>0.4109840464761802</v>
      </c>
      <c r="H188" s="321">
        <f t="shared" si="34"/>
        <v>0.39994938826988496</v>
      </c>
      <c r="I188" s="321">
        <f t="shared" si="34"/>
        <v>0.39706854163971256</v>
      </c>
      <c r="J188" s="321">
        <f t="shared" si="34"/>
        <v>0.35796565281122289</v>
      </c>
      <c r="K188" s="321">
        <f t="shared" si="34"/>
        <v>0.35681354719993652</v>
      </c>
      <c r="L188" s="321">
        <f t="shared" si="34"/>
        <v>0.35037987963602191</v>
      </c>
      <c r="M188" s="321">
        <f t="shared" si="34"/>
        <v>0.3480172734771122</v>
      </c>
      <c r="N188" s="321">
        <f t="shared" si="34"/>
        <v>0.34849803760034792</v>
      </c>
      <c r="O188" s="321">
        <f t="shared" si="34"/>
        <v>0.34082109704113783</v>
      </c>
      <c r="P188" s="321">
        <f t="shared" si="34"/>
        <v>0.34139356196581283</v>
      </c>
      <c r="Q188" s="321">
        <f t="shared" si="34"/>
        <v>0.34316426821870066</v>
      </c>
      <c r="R188" s="321">
        <f t="shared" si="34"/>
        <v>0.34856912606445051</v>
      </c>
      <c r="S188" s="321">
        <f t="shared" si="34"/>
        <v>0.3474306427840908</v>
      </c>
      <c r="T188" s="321">
        <f t="shared" si="34"/>
        <v>0.36454046951143992</v>
      </c>
      <c r="U188" s="321">
        <f t="shared" si="34"/>
        <v>0.37642560658007979</v>
      </c>
      <c r="V188" s="321">
        <f t="shared" si="34"/>
        <v>0.37683789282236108</v>
      </c>
      <c r="W188" s="321">
        <f t="shared" si="34"/>
        <v>0.37330898637113341</v>
      </c>
      <c r="DA188" s="141"/>
    </row>
    <row r="189" spans="1:105" ht="12" customHeight="1" x14ac:dyDescent="0.25">
      <c r="A189" s="62" t="s">
        <v>1021</v>
      </c>
      <c r="B189" s="321">
        <f t="shared" ref="B189:W189" si="35">IF(B$92=0,0,B$92/B$61)</f>
        <v>0</v>
      </c>
      <c r="C189" s="321">
        <f t="shared" si="35"/>
        <v>0</v>
      </c>
      <c r="D189" s="321">
        <f t="shared" si="35"/>
        <v>0</v>
      </c>
      <c r="E189" s="321">
        <f t="shared" si="35"/>
        <v>0</v>
      </c>
      <c r="F189" s="321">
        <f t="shared" si="35"/>
        <v>0</v>
      </c>
      <c r="G189" s="321">
        <f t="shared" si="35"/>
        <v>0</v>
      </c>
      <c r="H189" s="321">
        <f t="shared" si="35"/>
        <v>0</v>
      </c>
      <c r="I189" s="321">
        <f t="shared" si="35"/>
        <v>0</v>
      </c>
      <c r="J189" s="321">
        <f t="shared" si="35"/>
        <v>0</v>
      </c>
      <c r="K189" s="321">
        <f t="shared" si="35"/>
        <v>0</v>
      </c>
      <c r="L189" s="321">
        <f t="shared" si="35"/>
        <v>0</v>
      </c>
      <c r="M189" s="321">
        <f t="shared" si="35"/>
        <v>0</v>
      </c>
      <c r="N189" s="321">
        <f t="shared" si="35"/>
        <v>0</v>
      </c>
      <c r="O189" s="321">
        <f t="shared" si="35"/>
        <v>0</v>
      </c>
      <c r="P189" s="321">
        <f t="shared" si="35"/>
        <v>0</v>
      </c>
      <c r="Q189" s="321">
        <f t="shared" si="35"/>
        <v>0</v>
      </c>
      <c r="R189" s="321">
        <f t="shared" si="35"/>
        <v>0</v>
      </c>
      <c r="S189" s="321">
        <f t="shared" si="35"/>
        <v>0</v>
      </c>
      <c r="T189" s="321">
        <f t="shared" si="35"/>
        <v>0</v>
      </c>
      <c r="U189" s="321">
        <f t="shared" si="35"/>
        <v>0</v>
      </c>
      <c r="V189" s="321">
        <f t="shared" si="35"/>
        <v>0</v>
      </c>
      <c r="W189" s="321">
        <f t="shared" si="35"/>
        <v>0</v>
      </c>
      <c r="DA189" s="141"/>
    </row>
    <row r="190" spans="1:105" ht="12" customHeight="1" x14ac:dyDescent="0.25">
      <c r="A190" s="203" t="s">
        <v>1023</v>
      </c>
      <c r="B190" s="272">
        <f t="shared" ref="B190:W190" si="36">IF(B$93=0,0,B$93/B$61)</f>
        <v>2.6882320732515456E-2</v>
      </c>
      <c r="C190" s="272">
        <f t="shared" si="36"/>
        <v>2.6091292672511073E-2</v>
      </c>
      <c r="D190" s="272">
        <f t="shared" si="36"/>
        <v>2.4978574657837812E-2</v>
      </c>
      <c r="E190" s="272">
        <f t="shared" si="36"/>
        <v>2.3836157686822082E-2</v>
      </c>
      <c r="F190" s="272">
        <f t="shared" si="36"/>
        <v>2.4265313838094035E-2</v>
      </c>
      <c r="G190" s="272">
        <f t="shared" si="36"/>
        <v>2.534066032828235E-2</v>
      </c>
      <c r="H190" s="272">
        <f t="shared" si="36"/>
        <v>2.5598697173346459E-2</v>
      </c>
      <c r="I190" s="272">
        <f t="shared" si="36"/>
        <v>2.5222217531545146E-2</v>
      </c>
      <c r="J190" s="272">
        <f t="shared" si="36"/>
        <v>2.4059227716307405E-2</v>
      </c>
      <c r="K190" s="272">
        <f t="shared" si="36"/>
        <v>2.6421028185781452E-2</v>
      </c>
      <c r="L190" s="272">
        <f t="shared" si="36"/>
        <v>2.870684205042235E-2</v>
      </c>
      <c r="M190" s="272">
        <f t="shared" si="36"/>
        <v>2.9301178150584029E-2</v>
      </c>
      <c r="N190" s="272">
        <f t="shared" si="36"/>
        <v>2.8473496824486931E-2</v>
      </c>
      <c r="O190" s="272">
        <f t="shared" si="36"/>
        <v>2.8980293154763297E-2</v>
      </c>
      <c r="P190" s="272">
        <f t="shared" si="36"/>
        <v>2.8862406041751866E-2</v>
      </c>
      <c r="Q190" s="272">
        <f t="shared" si="36"/>
        <v>2.867523958934378E-2</v>
      </c>
      <c r="R190" s="272">
        <f t="shared" si="36"/>
        <v>2.6815128535963063E-2</v>
      </c>
      <c r="S190" s="272">
        <f t="shared" si="36"/>
        <v>2.7253443676583604E-2</v>
      </c>
      <c r="T190" s="272">
        <f t="shared" si="36"/>
        <v>2.9105897590682363E-2</v>
      </c>
      <c r="U190" s="272">
        <f t="shared" si="36"/>
        <v>2.9085816774345446E-2</v>
      </c>
      <c r="V190" s="272">
        <f t="shared" si="36"/>
        <v>3.0489093692023347E-2</v>
      </c>
      <c r="W190" s="272">
        <f t="shared" si="36"/>
        <v>3.2553288352133232E-2</v>
      </c>
      <c r="DA190" s="79"/>
    </row>
    <row r="191" spans="1:105" ht="12" customHeight="1" x14ac:dyDescent="0.25">
      <c r="A191" s="62" t="s">
        <v>1135</v>
      </c>
      <c r="B191" s="321">
        <f t="shared" ref="B191:W191" si="37">IF(B$94=0,0,B$94/B$61)</f>
        <v>1.4941751511365226E-2</v>
      </c>
      <c r="C191" s="321">
        <f t="shared" si="37"/>
        <v>1.4099401202368906E-2</v>
      </c>
      <c r="D191" s="321">
        <f t="shared" si="37"/>
        <v>1.3033048322932521E-2</v>
      </c>
      <c r="E191" s="321">
        <f t="shared" si="37"/>
        <v>1.2847000797748675E-2</v>
      </c>
      <c r="F191" s="321">
        <f t="shared" si="37"/>
        <v>1.1852008956861178E-2</v>
      </c>
      <c r="G191" s="321">
        <f t="shared" si="37"/>
        <v>1.3376701195902969E-2</v>
      </c>
      <c r="H191" s="321">
        <f t="shared" si="37"/>
        <v>1.3393867406207195E-2</v>
      </c>
      <c r="I191" s="321">
        <f t="shared" si="37"/>
        <v>1.2927881289679083E-2</v>
      </c>
      <c r="J191" s="321">
        <f t="shared" si="37"/>
        <v>1.0828955280483851E-2</v>
      </c>
      <c r="K191" s="321">
        <f t="shared" si="37"/>
        <v>1.3281385490430477E-2</v>
      </c>
      <c r="L191" s="321">
        <f t="shared" si="37"/>
        <v>1.5501134816015597E-2</v>
      </c>
      <c r="M191" s="321">
        <f t="shared" si="37"/>
        <v>1.6045960402901006E-2</v>
      </c>
      <c r="N191" s="321">
        <f t="shared" si="37"/>
        <v>1.5187060328356256E-2</v>
      </c>
      <c r="O191" s="321">
        <f t="shared" si="37"/>
        <v>1.5551073236310671E-2</v>
      </c>
      <c r="P191" s="321">
        <f t="shared" si="37"/>
        <v>1.5413650135235074E-2</v>
      </c>
      <c r="Q191" s="321">
        <f t="shared" si="37"/>
        <v>1.5244684801539321E-2</v>
      </c>
      <c r="R191" s="321">
        <f t="shared" si="37"/>
        <v>1.3423605751990463E-2</v>
      </c>
      <c r="S191" s="321">
        <f t="shared" si="37"/>
        <v>1.3858347160915649E-2</v>
      </c>
      <c r="T191" s="321">
        <f t="shared" si="37"/>
        <v>1.6172017512864095E-2</v>
      </c>
      <c r="U191" s="321">
        <f t="shared" si="37"/>
        <v>1.6424202162572229E-2</v>
      </c>
      <c r="V191" s="321">
        <f t="shared" si="37"/>
        <v>1.7892072907437662E-2</v>
      </c>
      <c r="W191" s="321">
        <f t="shared" si="37"/>
        <v>1.9935706661505695E-2</v>
      </c>
      <c r="DA191" s="141"/>
    </row>
    <row r="192" spans="1:105" ht="12" customHeight="1" x14ac:dyDescent="0.25">
      <c r="A192" s="62" t="s">
        <v>1026</v>
      </c>
      <c r="B192" s="321">
        <f t="shared" ref="B192:W192" si="38">IF(B$95=0,0,B$95/B$61)</f>
        <v>1.1940569221150235E-2</v>
      </c>
      <c r="C192" s="321">
        <f t="shared" si="38"/>
        <v>1.1991891470142168E-2</v>
      </c>
      <c r="D192" s="321">
        <f t="shared" si="38"/>
        <v>1.1945526334905291E-2</v>
      </c>
      <c r="E192" s="321">
        <f t="shared" si="38"/>
        <v>1.0989156889073403E-2</v>
      </c>
      <c r="F192" s="321">
        <f t="shared" si="38"/>
        <v>1.2413304881232858E-2</v>
      </c>
      <c r="G192" s="321">
        <f t="shared" si="38"/>
        <v>1.1963959132379381E-2</v>
      </c>
      <c r="H192" s="321">
        <f t="shared" si="38"/>
        <v>1.2204829767139266E-2</v>
      </c>
      <c r="I192" s="321">
        <f t="shared" si="38"/>
        <v>1.2294336241866061E-2</v>
      </c>
      <c r="J192" s="321">
        <f t="shared" si="38"/>
        <v>1.3230272435823556E-2</v>
      </c>
      <c r="K192" s="321">
        <f t="shared" si="38"/>
        <v>1.3139642695350971E-2</v>
      </c>
      <c r="L192" s="321">
        <f t="shared" si="38"/>
        <v>1.3205707234406755E-2</v>
      </c>
      <c r="M192" s="321">
        <f t="shared" si="38"/>
        <v>1.3255217747683021E-2</v>
      </c>
      <c r="N192" s="321">
        <f t="shared" si="38"/>
        <v>1.3286436496130675E-2</v>
      </c>
      <c r="O192" s="321">
        <f t="shared" si="38"/>
        <v>1.3429219918452629E-2</v>
      </c>
      <c r="P192" s="321">
        <f t="shared" si="38"/>
        <v>1.3448755906516787E-2</v>
      </c>
      <c r="Q192" s="321">
        <f t="shared" si="38"/>
        <v>1.343055478780446E-2</v>
      </c>
      <c r="R192" s="321">
        <f t="shared" si="38"/>
        <v>1.3391522783972596E-2</v>
      </c>
      <c r="S192" s="321">
        <f t="shared" si="38"/>
        <v>1.3395096515667955E-2</v>
      </c>
      <c r="T192" s="321">
        <f t="shared" si="38"/>
        <v>1.2933880077818267E-2</v>
      </c>
      <c r="U192" s="321">
        <f t="shared" si="38"/>
        <v>1.2661614611773217E-2</v>
      </c>
      <c r="V192" s="321">
        <f t="shared" si="38"/>
        <v>1.2597020784585683E-2</v>
      </c>
      <c r="W192" s="321">
        <f t="shared" si="38"/>
        <v>1.2617581690627537E-2</v>
      </c>
      <c r="DA192" s="141"/>
    </row>
    <row r="193" spans="1:105" ht="12" customHeight="1" x14ac:dyDescent="0.25">
      <c r="A193" s="62" t="s">
        <v>1038</v>
      </c>
      <c r="B193" s="321">
        <f t="shared" ref="B193:W193" si="39">IF(B$106=0,0,B$106/B$61)</f>
        <v>0</v>
      </c>
      <c r="C193" s="321">
        <f t="shared" si="39"/>
        <v>0</v>
      </c>
      <c r="D193" s="321">
        <f t="shared" si="39"/>
        <v>0</v>
      </c>
      <c r="E193" s="321">
        <f t="shared" si="39"/>
        <v>0</v>
      </c>
      <c r="F193" s="321">
        <f t="shared" si="39"/>
        <v>0</v>
      </c>
      <c r="G193" s="321">
        <f t="shared" si="39"/>
        <v>0</v>
      </c>
      <c r="H193" s="321">
        <f t="shared" si="39"/>
        <v>0</v>
      </c>
      <c r="I193" s="321">
        <f t="shared" si="39"/>
        <v>0</v>
      </c>
      <c r="J193" s="321">
        <f t="shared" si="39"/>
        <v>0</v>
      </c>
      <c r="K193" s="321">
        <f t="shared" si="39"/>
        <v>0</v>
      </c>
      <c r="L193" s="321">
        <f t="shared" si="39"/>
        <v>0</v>
      </c>
      <c r="M193" s="321">
        <f t="shared" si="39"/>
        <v>0</v>
      </c>
      <c r="N193" s="321">
        <f t="shared" si="39"/>
        <v>0</v>
      </c>
      <c r="O193" s="321">
        <f t="shared" si="39"/>
        <v>0</v>
      </c>
      <c r="P193" s="321">
        <f t="shared" si="39"/>
        <v>0</v>
      </c>
      <c r="Q193" s="321">
        <f t="shared" si="39"/>
        <v>0</v>
      </c>
      <c r="R193" s="321">
        <f t="shared" si="39"/>
        <v>0</v>
      </c>
      <c r="S193" s="321">
        <f t="shared" si="39"/>
        <v>0</v>
      </c>
      <c r="T193" s="321">
        <f t="shared" si="39"/>
        <v>0</v>
      </c>
      <c r="U193" s="321">
        <f t="shared" si="39"/>
        <v>0</v>
      </c>
      <c r="V193" s="321">
        <f t="shared" si="39"/>
        <v>0</v>
      </c>
      <c r="W193" s="321">
        <f t="shared" si="39"/>
        <v>0</v>
      </c>
      <c r="DA193" s="141"/>
    </row>
    <row r="194" spans="1:105" ht="12" customHeight="1" x14ac:dyDescent="0.25">
      <c r="A194" s="41" t="s">
        <v>1040</v>
      </c>
      <c r="B194" s="322">
        <f t="shared" ref="B194:W194" si="40">IF(B$107=0,0,B$107/B$61)</f>
        <v>0</v>
      </c>
      <c r="C194" s="322">
        <f t="shared" si="40"/>
        <v>0</v>
      </c>
      <c r="D194" s="322">
        <f t="shared" si="40"/>
        <v>0</v>
      </c>
      <c r="E194" s="322">
        <f t="shared" si="40"/>
        <v>0</v>
      </c>
      <c r="F194" s="322">
        <f t="shared" si="40"/>
        <v>0</v>
      </c>
      <c r="G194" s="322">
        <f t="shared" si="40"/>
        <v>0</v>
      </c>
      <c r="H194" s="322">
        <f t="shared" si="40"/>
        <v>0</v>
      </c>
      <c r="I194" s="322">
        <f t="shared" si="40"/>
        <v>0</v>
      </c>
      <c r="J194" s="322">
        <f t="shared" si="40"/>
        <v>0</v>
      </c>
      <c r="K194" s="322">
        <f t="shared" si="40"/>
        <v>0</v>
      </c>
      <c r="L194" s="322">
        <f t="shared" si="40"/>
        <v>0</v>
      </c>
      <c r="M194" s="322">
        <f t="shared" si="40"/>
        <v>0</v>
      </c>
      <c r="N194" s="322">
        <f t="shared" si="40"/>
        <v>0</v>
      </c>
      <c r="O194" s="322">
        <f t="shared" si="40"/>
        <v>0</v>
      </c>
      <c r="P194" s="322">
        <f t="shared" si="40"/>
        <v>0</v>
      </c>
      <c r="Q194" s="322">
        <f t="shared" si="40"/>
        <v>0</v>
      </c>
      <c r="R194" s="322">
        <f t="shared" si="40"/>
        <v>0</v>
      </c>
      <c r="S194" s="322">
        <f t="shared" si="40"/>
        <v>0</v>
      </c>
      <c r="T194" s="322">
        <f t="shared" si="40"/>
        <v>0</v>
      </c>
      <c r="U194" s="322">
        <f t="shared" si="40"/>
        <v>0</v>
      </c>
      <c r="V194" s="322">
        <f t="shared" si="40"/>
        <v>0</v>
      </c>
      <c r="W194" s="322">
        <f t="shared" si="40"/>
        <v>0</v>
      </c>
      <c r="DA194" s="82"/>
    </row>
    <row r="195" spans="1:105" ht="12" customHeight="1" x14ac:dyDescent="0.25">
      <c r="A195" s="100" t="s">
        <v>106</v>
      </c>
      <c r="B195" s="313">
        <f t="shared" ref="B195:W195" si="41">IF(B$108=0,0,B$108/B$61)</f>
        <v>0</v>
      </c>
      <c r="C195" s="313">
        <f t="shared" si="41"/>
        <v>0</v>
      </c>
      <c r="D195" s="313">
        <f t="shared" si="41"/>
        <v>0</v>
      </c>
      <c r="E195" s="313">
        <f t="shared" si="41"/>
        <v>0</v>
      </c>
      <c r="F195" s="313">
        <f t="shared" si="41"/>
        <v>0</v>
      </c>
      <c r="G195" s="313">
        <f t="shared" si="41"/>
        <v>0</v>
      </c>
      <c r="H195" s="313">
        <f t="shared" si="41"/>
        <v>0</v>
      </c>
      <c r="I195" s="313">
        <f t="shared" si="41"/>
        <v>0</v>
      </c>
      <c r="J195" s="313">
        <f t="shared" si="41"/>
        <v>0</v>
      </c>
      <c r="K195" s="313">
        <f t="shared" si="41"/>
        <v>0</v>
      </c>
      <c r="L195" s="313">
        <f t="shared" si="41"/>
        <v>0</v>
      </c>
      <c r="M195" s="313">
        <f t="shared" si="41"/>
        <v>0</v>
      </c>
      <c r="N195" s="313">
        <f t="shared" si="41"/>
        <v>0</v>
      </c>
      <c r="O195" s="313">
        <f t="shared" si="41"/>
        <v>0</v>
      </c>
      <c r="P195" s="313">
        <f t="shared" si="41"/>
        <v>0</v>
      </c>
      <c r="Q195" s="313">
        <f t="shared" si="41"/>
        <v>0</v>
      </c>
      <c r="R195" s="313">
        <f t="shared" si="41"/>
        <v>0</v>
      </c>
      <c r="S195" s="313">
        <f t="shared" si="41"/>
        <v>0</v>
      </c>
      <c r="T195" s="313">
        <f t="shared" si="41"/>
        <v>0</v>
      </c>
      <c r="U195" s="313">
        <f t="shared" si="41"/>
        <v>0</v>
      </c>
      <c r="V195" s="313">
        <f t="shared" si="41"/>
        <v>0</v>
      </c>
      <c r="W195" s="313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5">
        <f t="shared" ref="B197:W197" si="42">SUM(B$198:B$202,B$204:B$205,B$207:B$208,B$210:B$213)</f>
        <v>0.99999999999999978</v>
      </c>
      <c r="C197" s="235">
        <f t="shared" si="42"/>
        <v>0.99999999999999989</v>
      </c>
      <c r="D197" s="235">
        <f t="shared" si="42"/>
        <v>0.99999999999999967</v>
      </c>
      <c r="E197" s="235">
        <f t="shared" si="42"/>
        <v>0.99999999999999989</v>
      </c>
      <c r="F197" s="235">
        <f t="shared" si="42"/>
        <v>1</v>
      </c>
      <c r="G197" s="235">
        <f t="shared" si="42"/>
        <v>1</v>
      </c>
      <c r="H197" s="235">
        <f t="shared" si="42"/>
        <v>0.99999999999999978</v>
      </c>
      <c r="I197" s="235">
        <f t="shared" si="42"/>
        <v>1</v>
      </c>
      <c r="J197" s="235">
        <f t="shared" si="42"/>
        <v>1.0000000000000004</v>
      </c>
      <c r="K197" s="235">
        <f t="shared" si="42"/>
        <v>1.0000000000000002</v>
      </c>
      <c r="L197" s="235">
        <f t="shared" si="42"/>
        <v>0.99999999999999978</v>
      </c>
      <c r="M197" s="235">
        <f t="shared" si="42"/>
        <v>1.0000000000000002</v>
      </c>
      <c r="N197" s="235">
        <f t="shared" si="42"/>
        <v>1.0000000000000004</v>
      </c>
      <c r="O197" s="235">
        <f t="shared" si="42"/>
        <v>0.99999999999999989</v>
      </c>
      <c r="P197" s="235">
        <f t="shared" si="42"/>
        <v>1</v>
      </c>
      <c r="Q197" s="235">
        <f t="shared" si="42"/>
        <v>1</v>
      </c>
      <c r="R197" s="235">
        <f t="shared" si="42"/>
        <v>1</v>
      </c>
      <c r="S197" s="235">
        <f t="shared" si="42"/>
        <v>0.99999999999999989</v>
      </c>
      <c r="T197" s="235">
        <f t="shared" si="42"/>
        <v>1.0000000000000002</v>
      </c>
      <c r="U197" s="235">
        <f t="shared" si="42"/>
        <v>1</v>
      </c>
      <c r="V197" s="235">
        <f t="shared" si="42"/>
        <v>0.99999999999999978</v>
      </c>
      <c r="W197" s="235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9">
        <f t="shared" ref="B198:W198" si="43">IF(B$111=0,0,B$111/B$110)</f>
        <v>0</v>
      </c>
      <c r="C198" s="269">
        <f t="shared" si="43"/>
        <v>0</v>
      </c>
      <c r="D198" s="269">
        <f t="shared" si="43"/>
        <v>0</v>
      </c>
      <c r="E198" s="269">
        <f t="shared" si="43"/>
        <v>0</v>
      </c>
      <c r="F198" s="269">
        <f t="shared" si="43"/>
        <v>0</v>
      </c>
      <c r="G198" s="269">
        <f t="shared" si="43"/>
        <v>0</v>
      </c>
      <c r="H198" s="269">
        <f t="shared" si="43"/>
        <v>0</v>
      </c>
      <c r="I198" s="269">
        <f t="shared" si="43"/>
        <v>0</v>
      </c>
      <c r="J198" s="269">
        <f t="shared" si="43"/>
        <v>0</v>
      </c>
      <c r="K198" s="269">
        <f t="shared" si="43"/>
        <v>0</v>
      </c>
      <c r="L198" s="269">
        <f t="shared" si="43"/>
        <v>0</v>
      </c>
      <c r="M198" s="269">
        <f t="shared" si="43"/>
        <v>0</v>
      </c>
      <c r="N198" s="269">
        <f t="shared" si="43"/>
        <v>0</v>
      </c>
      <c r="O198" s="269">
        <f t="shared" si="43"/>
        <v>0</v>
      </c>
      <c r="P198" s="269">
        <f t="shared" si="43"/>
        <v>0</v>
      </c>
      <c r="Q198" s="269">
        <f t="shared" si="43"/>
        <v>0</v>
      </c>
      <c r="R198" s="269">
        <f t="shared" si="43"/>
        <v>0</v>
      </c>
      <c r="S198" s="269">
        <f t="shared" si="43"/>
        <v>0</v>
      </c>
      <c r="T198" s="269">
        <f t="shared" si="43"/>
        <v>0</v>
      </c>
      <c r="U198" s="269">
        <f t="shared" si="43"/>
        <v>0</v>
      </c>
      <c r="V198" s="269">
        <f t="shared" si="43"/>
        <v>0</v>
      </c>
      <c r="W198" s="269">
        <f t="shared" si="43"/>
        <v>0</v>
      </c>
      <c r="DA198" s="76"/>
    </row>
    <row r="199" spans="1:105" ht="12" customHeight="1" x14ac:dyDescent="0.25">
      <c r="A199" s="202" t="s">
        <v>93</v>
      </c>
      <c r="B199" s="270">
        <f t="shared" ref="B199:W199" si="44">IF(B$112=0,0,B$112/B$110)</f>
        <v>0</v>
      </c>
      <c r="C199" s="270">
        <f t="shared" si="44"/>
        <v>0</v>
      </c>
      <c r="D199" s="270">
        <f t="shared" si="44"/>
        <v>0</v>
      </c>
      <c r="E199" s="270">
        <f t="shared" si="44"/>
        <v>0</v>
      </c>
      <c r="F199" s="270">
        <f t="shared" si="44"/>
        <v>0</v>
      </c>
      <c r="G199" s="270">
        <f t="shared" si="44"/>
        <v>0</v>
      </c>
      <c r="H199" s="270">
        <f t="shared" si="44"/>
        <v>0</v>
      </c>
      <c r="I199" s="270">
        <f t="shared" si="44"/>
        <v>0</v>
      </c>
      <c r="J199" s="270">
        <f t="shared" si="44"/>
        <v>0</v>
      </c>
      <c r="K199" s="270">
        <f t="shared" si="44"/>
        <v>0</v>
      </c>
      <c r="L199" s="270">
        <f t="shared" si="44"/>
        <v>0</v>
      </c>
      <c r="M199" s="270">
        <f t="shared" si="44"/>
        <v>0</v>
      </c>
      <c r="N199" s="270">
        <f t="shared" si="44"/>
        <v>0</v>
      </c>
      <c r="O199" s="270">
        <f t="shared" si="44"/>
        <v>0</v>
      </c>
      <c r="P199" s="270">
        <f t="shared" si="44"/>
        <v>0</v>
      </c>
      <c r="Q199" s="270">
        <f t="shared" si="44"/>
        <v>0</v>
      </c>
      <c r="R199" s="270">
        <f t="shared" si="44"/>
        <v>0</v>
      </c>
      <c r="S199" s="270">
        <f t="shared" si="44"/>
        <v>0</v>
      </c>
      <c r="T199" s="270">
        <f t="shared" si="44"/>
        <v>0</v>
      </c>
      <c r="U199" s="270">
        <f t="shared" si="44"/>
        <v>0</v>
      </c>
      <c r="V199" s="270">
        <f t="shared" si="44"/>
        <v>0</v>
      </c>
      <c r="W199" s="270">
        <f t="shared" si="44"/>
        <v>0</v>
      </c>
      <c r="DA199" s="77"/>
    </row>
    <row r="200" spans="1:105" ht="12" customHeight="1" x14ac:dyDescent="0.25">
      <c r="A200" s="202" t="s">
        <v>94</v>
      </c>
      <c r="B200" s="270">
        <f t="shared" ref="B200:W200" si="45">IF(B$113=0,0,B$113/B$110)</f>
        <v>0</v>
      </c>
      <c r="C200" s="270">
        <f t="shared" si="45"/>
        <v>0</v>
      </c>
      <c r="D200" s="270">
        <f t="shared" si="45"/>
        <v>0</v>
      </c>
      <c r="E200" s="270">
        <f t="shared" si="45"/>
        <v>0</v>
      </c>
      <c r="F200" s="270">
        <f t="shared" si="45"/>
        <v>0</v>
      </c>
      <c r="G200" s="270">
        <f t="shared" si="45"/>
        <v>0</v>
      </c>
      <c r="H200" s="270">
        <f t="shared" si="45"/>
        <v>0</v>
      </c>
      <c r="I200" s="270">
        <f t="shared" si="45"/>
        <v>0</v>
      </c>
      <c r="J200" s="270">
        <f t="shared" si="45"/>
        <v>0</v>
      </c>
      <c r="K200" s="270">
        <f t="shared" si="45"/>
        <v>0</v>
      </c>
      <c r="L200" s="270">
        <f t="shared" si="45"/>
        <v>0</v>
      </c>
      <c r="M200" s="270">
        <f t="shared" si="45"/>
        <v>0</v>
      </c>
      <c r="N200" s="270">
        <f t="shared" si="45"/>
        <v>0</v>
      </c>
      <c r="O200" s="270">
        <f t="shared" si="45"/>
        <v>0</v>
      </c>
      <c r="P200" s="270">
        <f t="shared" si="45"/>
        <v>0</v>
      </c>
      <c r="Q200" s="270">
        <f t="shared" si="45"/>
        <v>0</v>
      </c>
      <c r="R200" s="270">
        <f t="shared" si="45"/>
        <v>0</v>
      </c>
      <c r="S200" s="270">
        <f t="shared" si="45"/>
        <v>0</v>
      </c>
      <c r="T200" s="270">
        <f t="shared" si="45"/>
        <v>0</v>
      </c>
      <c r="U200" s="270">
        <f t="shared" si="45"/>
        <v>0</v>
      </c>
      <c r="V200" s="270">
        <f t="shared" si="45"/>
        <v>0</v>
      </c>
      <c r="W200" s="270">
        <f t="shared" si="45"/>
        <v>0</v>
      </c>
      <c r="DA200" s="77"/>
    </row>
    <row r="201" spans="1:105" ht="12" customHeight="1" x14ac:dyDescent="0.25">
      <c r="A201" s="202" t="s">
        <v>95</v>
      </c>
      <c r="B201" s="270">
        <f t="shared" ref="B201:W201" si="46">IF(B$114=0,0,B$114/B$110)</f>
        <v>0</v>
      </c>
      <c r="C201" s="270">
        <f t="shared" si="46"/>
        <v>0</v>
      </c>
      <c r="D201" s="270">
        <f t="shared" si="46"/>
        <v>0</v>
      </c>
      <c r="E201" s="270">
        <f t="shared" si="46"/>
        <v>0</v>
      </c>
      <c r="F201" s="270">
        <f t="shared" si="46"/>
        <v>0</v>
      </c>
      <c r="G201" s="270">
        <f t="shared" si="46"/>
        <v>0</v>
      </c>
      <c r="H201" s="270">
        <f t="shared" si="46"/>
        <v>0</v>
      </c>
      <c r="I201" s="270">
        <f t="shared" si="46"/>
        <v>0</v>
      </c>
      <c r="J201" s="270">
        <f t="shared" si="46"/>
        <v>0</v>
      </c>
      <c r="K201" s="270">
        <f t="shared" si="46"/>
        <v>0</v>
      </c>
      <c r="L201" s="270">
        <f t="shared" si="46"/>
        <v>0</v>
      </c>
      <c r="M201" s="270">
        <f t="shared" si="46"/>
        <v>0</v>
      </c>
      <c r="N201" s="270">
        <f t="shared" si="46"/>
        <v>0</v>
      </c>
      <c r="O201" s="270">
        <f t="shared" si="46"/>
        <v>0</v>
      </c>
      <c r="P201" s="270">
        <f t="shared" si="46"/>
        <v>0</v>
      </c>
      <c r="Q201" s="270">
        <f t="shared" si="46"/>
        <v>0</v>
      </c>
      <c r="R201" s="270">
        <f t="shared" si="46"/>
        <v>0</v>
      </c>
      <c r="S201" s="270">
        <f t="shared" si="46"/>
        <v>0</v>
      </c>
      <c r="T201" s="270">
        <f t="shared" si="46"/>
        <v>0</v>
      </c>
      <c r="U201" s="270">
        <f t="shared" si="46"/>
        <v>0</v>
      </c>
      <c r="V201" s="270">
        <f t="shared" si="46"/>
        <v>0</v>
      </c>
      <c r="W201" s="270">
        <f t="shared" si="46"/>
        <v>0</v>
      </c>
      <c r="DA201" s="77"/>
    </row>
    <row r="202" spans="1:105" ht="12" customHeight="1" x14ac:dyDescent="0.25">
      <c r="A202" s="56" t="s">
        <v>96</v>
      </c>
      <c r="B202" s="271">
        <f t="shared" ref="B202:W202" si="47">IF(B$115=0,0,B$115/B$110)</f>
        <v>2.7840720079127947E-2</v>
      </c>
      <c r="C202" s="271">
        <f t="shared" si="47"/>
        <v>3.5519673091325747E-2</v>
      </c>
      <c r="D202" s="271">
        <f t="shared" si="47"/>
        <v>3.3979361565001212E-2</v>
      </c>
      <c r="E202" s="271">
        <f t="shared" si="47"/>
        <v>3.5812402571635378E-2</v>
      </c>
      <c r="F202" s="271">
        <f t="shared" si="47"/>
        <v>3.0420193152254568E-2</v>
      </c>
      <c r="G202" s="271">
        <f t="shared" si="47"/>
        <v>3.2752112926288934E-2</v>
      </c>
      <c r="H202" s="271">
        <f t="shared" si="47"/>
        <v>3.2398475385944536E-2</v>
      </c>
      <c r="I202" s="271">
        <f t="shared" si="47"/>
        <v>3.0979157915241074E-2</v>
      </c>
      <c r="J202" s="271">
        <f t="shared" si="47"/>
        <v>2.6877035494492926E-2</v>
      </c>
      <c r="K202" s="271">
        <f t="shared" si="47"/>
        <v>3.1906530553267837E-2</v>
      </c>
      <c r="L202" s="271">
        <f t="shared" si="47"/>
        <v>3.3735174245883182E-2</v>
      </c>
      <c r="M202" s="271">
        <f t="shared" si="47"/>
        <v>3.2830597302485783E-2</v>
      </c>
      <c r="N202" s="271">
        <f t="shared" si="47"/>
        <v>3.100117090853317E-2</v>
      </c>
      <c r="O202" s="271">
        <f t="shared" si="47"/>
        <v>3.2145264221548189E-2</v>
      </c>
      <c r="P202" s="271">
        <f t="shared" si="47"/>
        <v>2.9779301108490815E-2</v>
      </c>
      <c r="Q202" s="271">
        <f t="shared" si="47"/>
        <v>2.8456047361451652E-2</v>
      </c>
      <c r="R202" s="271">
        <f t="shared" si="47"/>
        <v>2.5437854020846622E-2</v>
      </c>
      <c r="S202" s="271">
        <f t="shared" si="47"/>
        <v>2.6367921134016994E-2</v>
      </c>
      <c r="T202" s="271">
        <f t="shared" si="47"/>
        <v>2.9849128126775277E-2</v>
      </c>
      <c r="U202" s="271">
        <f t="shared" si="47"/>
        <v>3.0784739420320999E-2</v>
      </c>
      <c r="V202" s="271">
        <f t="shared" si="47"/>
        <v>3.2649587682291308E-2</v>
      </c>
      <c r="W202" s="271">
        <f t="shared" si="47"/>
        <v>3.3403947854277152E-2</v>
      </c>
      <c r="DA202" s="78"/>
    </row>
    <row r="203" spans="1:105" ht="12" customHeight="1" x14ac:dyDescent="0.25">
      <c r="A203" s="203" t="s">
        <v>1053</v>
      </c>
      <c r="B203" s="272">
        <f t="shared" ref="B203:W203" si="48">IF(B$121=0,0,B$121/B$110)</f>
        <v>0.46836482125905365</v>
      </c>
      <c r="C203" s="272">
        <f t="shared" si="48"/>
        <v>0.46972896836476274</v>
      </c>
      <c r="D203" s="272">
        <f t="shared" si="48"/>
        <v>0.46949742399074162</v>
      </c>
      <c r="E203" s="272">
        <f t="shared" si="48"/>
        <v>0.43116757087230806</v>
      </c>
      <c r="F203" s="272">
        <f t="shared" si="48"/>
        <v>0.49049820101505814</v>
      </c>
      <c r="G203" s="272">
        <f t="shared" si="48"/>
        <v>0.47009158951640745</v>
      </c>
      <c r="H203" s="272">
        <f t="shared" si="48"/>
        <v>0.47977548601437375</v>
      </c>
      <c r="I203" s="272">
        <f t="shared" si="48"/>
        <v>0.48425252678739283</v>
      </c>
      <c r="J203" s="272">
        <f t="shared" si="48"/>
        <v>0.52562826308451593</v>
      </c>
      <c r="K203" s="272">
        <f t="shared" si="48"/>
        <v>0.51746553832470377</v>
      </c>
      <c r="L203" s="272">
        <f t="shared" si="48"/>
        <v>0.51673373229266162</v>
      </c>
      <c r="M203" s="272">
        <f t="shared" si="48"/>
        <v>0.51820812452777254</v>
      </c>
      <c r="N203" s="272">
        <f t="shared" si="48"/>
        <v>0.52103408744801316</v>
      </c>
      <c r="O203" s="272">
        <f t="shared" si="48"/>
        <v>0.5259678808714634</v>
      </c>
      <c r="P203" s="272">
        <f t="shared" si="48"/>
        <v>0.52751584818447717</v>
      </c>
      <c r="Q203" s="272">
        <f t="shared" si="48"/>
        <v>0.52734178160924716</v>
      </c>
      <c r="R203" s="272">
        <f t="shared" si="48"/>
        <v>0.52897700854331242</v>
      </c>
      <c r="S203" s="272">
        <f t="shared" si="48"/>
        <v>0.52830311678619557</v>
      </c>
      <c r="T203" s="272">
        <f t="shared" si="48"/>
        <v>0.50596458518596132</v>
      </c>
      <c r="U203" s="272">
        <f t="shared" si="48"/>
        <v>0.4945934120578524</v>
      </c>
      <c r="V203" s="272">
        <f t="shared" si="48"/>
        <v>0.48977260168207831</v>
      </c>
      <c r="W203" s="272">
        <f t="shared" si="48"/>
        <v>0.48789216531867236</v>
      </c>
      <c r="DA203" s="79"/>
    </row>
    <row r="204" spans="1:105" ht="12" customHeight="1" x14ac:dyDescent="0.25">
      <c r="A204" s="62" t="s">
        <v>1054</v>
      </c>
      <c r="B204" s="321">
        <f t="shared" ref="B204:W204" si="49">IF(B$122=0,0,B$122/B$110)</f>
        <v>0.46836482125905365</v>
      </c>
      <c r="C204" s="321">
        <f t="shared" si="49"/>
        <v>0.46972896836476274</v>
      </c>
      <c r="D204" s="321">
        <f t="shared" si="49"/>
        <v>0.46949742399074162</v>
      </c>
      <c r="E204" s="321">
        <f t="shared" si="49"/>
        <v>0.43116757087230806</v>
      </c>
      <c r="F204" s="321">
        <f t="shared" si="49"/>
        <v>0.49049820101505814</v>
      </c>
      <c r="G204" s="321">
        <f t="shared" si="49"/>
        <v>0.47009158951640745</v>
      </c>
      <c r="H204" s="321">
        <f t="shared" si="49"/>
        <v>0.47977548601437375</v>
      </c>
      <c r="I204" s="321">
        <f t="shared" si="49"/>
        <v>0.48425252678739283</v>
      </c>
      <c r="J204" s="321">
        <f t="shared" si="49"/>
        <v>0.52562826308451593</v>
      </c>
      <c r="K204" s="321">
        <f t="shared" si="49"/>
        <v>0.51746553832470377</v>
      </c>
      <c r="L204" s="321">
        <f t="shared" si="49"/>
        <v>0.51673373229266162</v>
      </c>
      <c r="M204" s="321">
        <f t="shared" si="49"/>
        <v>0.51820812452777254</v>
      </c>
      <c r="N204" s="321">
        <f t="shared" si="49"/>
        <v>0.52103408744801316</v>
      </c>
      <c r="O204" s="321">
        <f t="shared" si="49"/>
        <v>0.5259678808714634</v>
      </c>
      <c r="P204" s="321">
        <f t="shared" si="49"/>
        <v>0.52751584818447717</v>
      </c>
      <c r="Q204" s="321">
        <f t="shared" si="49"/>
        <v>0.52734178160924716</v>
      </c>
      <c r="R204" s="321">
        <f t="shared" si="49"/>
        <v>0.52897700854331242</v>
      </c>
      <c r="S204" s="321">
        <f t="shared" si="49"/>
        <v>0.52830311678619557</v>
      </c>
      <c r="T204" s="321">
        <f t="shared" si="49"/>
        <v>0.50596458518596132</v>
      </c>
      <c r="U204" s="321">
        <f t="shared" si="49"/>
        <v>0.4945934120578524</v>
      </c>
      <c r="V204" s="321">
        <f t="shared" si="49"/>
        <v>0.48977260168207831</v>
      </c>
      <c r="W204" s="321">
        <f t="shared" si="49"/>
        <v>0.48789216531867236</v>
      </c>
      <c r="DA204" s="141"/>
    </row>
    <row r="205" spans="1:105" ht="12" customHeight="1" x14ac:dyDescent="0.25">
      <c r="A205" s="62" t="s">
        <v>1066</v>
      </c>
      <c r="B205" s="321">
        <f t="shared" ref="B205:W205" si="50">IF(B$133=0,0,B$133/B$110)</f>
        <v>0</v>
      </c>
      <c r="C205" s="321">
        <f t="shared" si="50"/>
        <v>0</v>
      </c>
      <c r="D205" s="321">
        <f t="shared" si="50"/>
        <v>0</v>
      </c>
      <c r="E205" s="321">
        <f t="shared" si="50"/>
        <v>0</v>
      </c>
      <c r="F205" s="321">
        <f t="shared" si="50"/>
        <v>0</v>
      </c>
      <c r="G205" s="321">
        <f t="shared" si="50"/>
        <v>0</v>
      </c>
      <c r="H205" s="321">
        <f t="shared" si="50"/>
        <v>0</v>
      </c>
      <c r="I205" s="321">
        <f t="shared" si="50"/>
        <v>0</v>
      </c>
      <c r="J205" s="321">
        <f t="shared" si="50"/>
        <v>0</v>
      </c>
      <c r="K205" s="321">
        <f t="shared" si="50"/>
        <v>0</v>
      </c>
      <c r="L205" s="321">
        <f t="shared" si="50"/>
        <v>0</v>
      </c>
      <c r="M205" s="321">
        <f t="shared" si="50"/>
        <v>0</v>
      </c>
      <c r="N205" s="321">
        <f t="shared" si="50"/>
        <v>0</v>
      </c>
      <c r="O205" s="321">
        <f t="shared" si="50"/>
        <v>0</v>
      </c>
      <c r="P205" s="321">
        <f t="shared" si="50"/>
        <v>0</v>
      </c>
      <c r="Q205" s="321">
        <f t="shared" si="50"/>
        <v>0</v>
      </c>
      <c r="R205" s="321">
        <f t="shared" si="50"/>
        <v>0</v>
      </c>
      <c r="S205" s="321">
        <f t="shared" si="50"/>
        <v>0</v>
      </c>
      <c r="T205" s="321">
        <f t="shared" si="50"/>
        <v>0</v>
      </c>
      <c r="U205" s="321">
        <f t="shared" si="50"/>
        <v>0</v>
      </c>
      <c r="V205" s="321">
        <f t="shared" si="50"/>
        <v>0</v>
      </c>
      <c r="W205" s="321">
        <f t="shared" si="50"/>
        <v>0</v>
      </c>
      <c r="DA205" s="141"/>
    </row>
    <row r="206" spans="1:105" ht="12" customHeight="1" x14ac:dyDescent="0.25">
      <c r="A206" s="203" t="s">
        <v>1012</v>
      </c>
      <c r="B206" s="272">
        <f t="shared" ref="B206:W206" si="51">IF(B$134=0,0,B$134/B$110)</f>
        <v>0.39915863392152329</v>
      </c>
      <c r="C206" s="272">
        <f t="shared" si="51"/>
        <v>0.39295910401338097</v>
      </c>
      <c r="D206" s="272">
        <f t="shared" si="51"/>
        <v>0.39830693683472118</v>
      </c>
      <c r="E206" s="272">
        <f t="shared" si="51"/>
        <v>0.43983965803543623</v>
      </c>
      <c r="F206" s="272">
        <f t="shared" si="51"/>
        <v>0.38239745449790785</v>
      </c>
      <c r="G206" s="272">
        <f t="shared" si="51"/>
        <v>0.39768863951240352</v>
      </c>
      <c r="H206" s="272">
        <f t="shared" si="51"/>
        <v>0.38718812175084316</v>
      </c>
      <c r="I206" s="272">
        <f t="shared" si="51"/>
        <v>0.38516157191974626</v>
      </c>
      <c r="J206" s="272">
        <f t="shared" si="51"/>
        <v>0.35023693242960507</v>
      </c>
      <c r="K206" s="272">
        <f t="shared" si="51"/>
        <v>0.34605878004634921</v>
      </c>
      <c r="L206" s="272">
        <f t="shared" si="51"/>
        <v>0.33764083695498903</v>
      </c>
      <c r="M206" s="272">
        <f t="shared" si="51"/>
        <v>0.33506480502272595</v>
      </c>
      <c r="N206" s="272">
        <f t="shared" si="51"/>
        <v>0.33656474241500894</v>
      </c>
      <c r="O206" s="272">
        <f t="shared" si="51"/>
        <v>0.32873471507611152</v>
      </c>
      <c r="P206" s="272">
        <f t="shared" si="51"/>
        <v>0.32977625982222242</v>
      </c>
      <c r="Q206" s="272">
        <f t="shared" si="51"/>
        <v>0.33182641188824474</v>
      </c>
      <c r="R206" s="272">
        <f t="shared" si="51"/>
        <v>0.3390833070019626</v>
      </c>
      <c r="S206" s="272">
        <f t="shared" si="51"/>
        <v>0.33745518565722143</v>
      </c>
      <c r="T206" s="272">
        <f t="shared" si="51"/>
        <v>0.35119449454509488</v>
      </c>
      <c r="U206" s="272">
        <f t="shared" si="51"/>
        <v>0.36211711899443305</v>
      </c>
      <c r="V206" s="272">
        <f t="shared" si="51"/>
        <v>0.3608210518251031</v>
      </c>
      <c r="W206" s="272">
        <f t="shared" si="51"/>
        <v>0.35548953817981754</v>
      </c>
      <c r="DA206" s="79"/>
    </row>
    <row r="207" spans="1:105" ht="12" customHeight="1" x14ac:dyDescent="0.25">
      <c r="A207" s="62" t="s">
        <v>1014</v>
      </c>
      <c r="B207" s="321">
        <f t="shared" ref="B207:W207" si="52">IF(B$135=0,0,B$135/B$110)</f>
        <v>0.39915863392152329</v>
      </c>
      <c r="C207" s="321">
        <f t="shared" si="52"/>
        <v>0.39295910401338097</v>
      </c>
      <c r="D207" s="321">
        <f t="shared" si="52"/>
        <v>0.39830693683472118</v>
      </c>
      <c r="E207" s="321">
        <f t="shared" si="52"/>
        <v>0.43983965803543623</v>
      </c>
      <c r="F207" s="321">
        <f t="shared" si="52"/>
        <v>0.38239745449790785</v>
      </c>
      <c r="G207" s="321">
        <f t="shared" si="52"/>
        <v>0.39768863951240352</v>
      </c>
      <c r="H207" s="321">
        <f t="shared" si="52"/>
        <v>0.38718812175084316</v>
      </c>
      <c r="I207" s="321">
        <f t="shared" si="52"/>
        <v>0.38516157191974626</v>
      </c>
      <c r="J207" s="321">
        <f t="shared" si="52"/>
        <v>0.35023693242960507</v>
      </c>
      <c r="K207" s="321">
        <f t="shared" si="52"/>
        <v>0.34605878004634921</v>
      </c>
      <c r="L207" s="321">
        <f t="shared" si="52"/>
        <v>0.33764083695498903</v>
      </c>
      <c r="M207" s="321">
        <f t="shared" si="52"/>
        <v>0.33506480502272595</v>
      </c>
      <c r="N207" s="321">
        <f t="shared" si="52"/>
        <v>0.33656474241500894</v>
      </c>
      <c r="O207" s="321">
        <f t="shared" si="52"/>
        <v>0.32873471507611152</v>
      </c>
      <c r="P207" s="321">
        <f t="shared" si="52"/>
        <v>0.32977625982222242</v>
      </c>
      <c r="Q207" s="321">
        <f t="shared" si="52"/>
        <v>0.33182641188824474</v>
      </c>
      <c r="R207" s="321">
        <f t="shared" si="52"/>
        <v>0.3390833070019626</v>
      </c>
      <c r="S207" s="321">
        <f t="shared" si="52"/>
        <v>0.33745518565722143</v>
      </c>
      <c r="T207" s="321">
        <f t="shared" si="52"/>
        <v>0.35119449454509488</v>
      </c>
      <c r="U207" s="321">
        <f t="shared" si="52"/>
        <v>0.36211711899443305</v>
      </c>
      <c r="V207" s="321">
        <f t="shared" si="52"/>
        <v>0.3608210518251031</v>
      </c>
      <c r="W207" s="321">
        <f t="shared" si="52"/>
        <v>0.35548953817981754</v>
      </c>
      <c r="DA207" s="141"/>
    </row>
    <row r="208" spans="1:105" ht="12" customHeight="1" x14ac:dyDescent="0.25">
      <c r="A208" s="62" t="s">
        <v>1021</v>
      </c>
      <c r="B208" s="321">
        <f t="shared" ref="B208:W208" si="53">IF(B$141=0,0,B$141/B$110)</f>
        <v>0</v>
      </c>
      <c r="C208" s="321">
        <f t="shared" si="53"/>
        <v>0</v>
      </c>
      <c r="D208" s="321">
        <f t="shared" si="53"/>
        <v>0</v>
      </c>
      <c r="E208" s="321">
        <f t="shared" si="53"/>
        <v>0</v>
      </c>
      <c r="F208" s="321">
        <f t="shared" si="53"/>
        <v>0</v>
      </c>
      <c r="G208" s="321">
        <f t="shared" si="53"/>
        <v>0</v>
      </c>
      <c r="H208" s="321">
        <f t="shared" si="53"/>
        <v>0</v>
      </c>
      <c r="I208" s="321">
        <f t="shared" si="53"/>
        <v>0</v>
      </c>
      <c r="J208" s="321">
        <f t="shared" si="53"/>
        <v>0</v>
      </c>
      <c r="K208" s="321">
        <f t="shared" si="53"/>
        <v>0</v>
      </c>
      <c r="L208" s="321">
        <f t="shared" si="53"/>
        <v>0</v>
      </c>
      <c r="M208" s="321">
        <f t="shared" si="53"/>
        <v>0</v>
      </c>
      <c r="N208" s="321">
        <f t="shared" si="53"/>
        <v>0</v>
      </c>
      <c r="O208" s="321">
        <f t="shared" si="53"/>
        <v>0</v>
      </c>
      <c r="P208" s="321">
        <f t="shared" si="53"/>
        <v>0</v>
      </c>
      <c r="Q208" s="321">
        <f t="shared" si="53"/>
        <v>0</v>
      </c>
      <c r="R208" s="321">
        <f t="shared" si="53"/>
        <v>0</v>
      </c>
      <c r="S208" s="321">
        <f t="shared" si="53"/>
        <v>0</v>
      </c>
      <c r="T208" s="321">
        <f t="shared" si="53"/>
        <v>0</v>
      </c>
      <c r="U208" s="321">
        <f t="shared" si="53"/>
        <v>0</v>
      </c>
      <c r="V208" s="321">
        <f t="shared" si="53"/>
        <v>0</v>
      </c>
      <c r="W208" s="321">
        <f t="shared" si="53"/>
        <v>0</v>
      </c>
      <c r="DA208" s="141"/>
    </row>
    <row r="209" spans="1:105" ht="12" customHeight="1" x14ac:dyDescent="0.25">
      <c r="A209" s="203" t="s">
        <v>1023</v>
      </c>
      <c r="B209" s="272">
        <f t="shared" ref="B209:W209" si="54">IF(B$142=0,0,B$142/B$110)</f>
        <v>0.10463582474029488</v>
      </c>
      <c r="C209" s="272">
        <f t="shared" si="54"/>
        <v>0.10179225453053041</v>
      </c>
      <c r="D209" s="272">
        <f t="shared" si="54"/>
        <v>9.8216277609535621E-2</v>
      </c>
      <c r="E209" s="272">
        <f t="shared" si="54"/>
        <v>9.3180368520620144E-2</v>
      </c>
      <c r="F209" s="272">
        <f t="shared" si="54"/>
        <v>9.6684151334779381E-2</v>
      </c>
      <c r="G209" s="272">
        <f t="shared" si="54"/>
        <v>9.9467658044900084E-2</v>
      </c>
      <c r="H209" s="272">
        <f t="shared" si="54"/>
        <v>0.10063791684883838</v>
      </c>
      <c r="I209" s="272">
        <f t="shared" si="54"/>
        <v>9.960674337761985E-2</v>
      </c>
      <c r="J209" s="272">
        <f t="shared" si="54"/>
        <v>9.7257768991386537E-2</v>
      </c>
      <c r="K209" s="272">
        <f t="shared" si="54"/>
        <v>0.10456915107567939</v>
      </c>
      <c r="L209" s="272">
        <f t="shared" si="54"/>
        <v>0.11189025650646599</v>
      </c>
      <c r="M209" s="272">
        <f t="shared" si="54"/>
        <v>0.11389647314701593</v>
      </c>
      <c r="N209" s="272">
        <f t="shared" si="54"/>
        <v>0.11139999922844497</v>
      </c>
      <c r="O209" s="272">
        <f t="shared" si="54"/>
        <v>0.11315213983087685</v>
      </c>
      <c r="P209" s="272">
        <f t="shared" si="54"/>
        <v>0.1129285908848096</v>
      </c>
      <c r="Q209" s="272">
        <f t="shared" si="54"/>
        <v>0.11237575914105628</v>
      </c>
      <c r="R209" s="272">
        <f t="shared" si="54"/>
        <v>0.10650183043387829</v>
      </c>
      <c r="S209" s="272">
        <f t="shared" si="54"/>
        <v>0.1078737764225659</v>
      </c>
      <c r="T209" s="272">
        <f t="shared" si="54"/>
        <v>0.11299179214216867</v>
      </c>
      <c r="U209" s="272">
        <f t="shared" si="54"/>
        <v>0.11250472952739353</v>
      </c>
      <c r="V209" s="272">
        <f t="shared" si="54"/>
        <v>0.11675675881052718</v>
      </c>
      <c r="W209" s="272">
        <f t="shared" si="54"/>
        <v>0.12321434864723277</v>
      </c>
      <c r="DA209" s="79"/>
    </row>
    <row r="210" spans="1:105" ht="12" customHeight="1" x14ac:dyDescent="0.25">
      <c r="A210" s="62" t="s">
        <v>1135</v>
      </c>
      <c r="B210" s="321">
        <f t="shared" ref="B210:W210" si="55">IF(B$143=0,0,B$143/B$110)</f>
        <v>5.196117663851274E-2</v>
      </c>
      <c r="C210" s="321">
        <f t="shared" si="55"/>
        <v>4.896418762893507E-2</v>
      </c>
      <c r="D210" s="321">
        <f t="shared" si="55"/>
        <v>4.5414251345212563E-2</v>
      </c>
      <c r="E210" s="321">
        <f t="shared" si="55"/>
        <v>4.4689109062777135E-2</v>
      </c>
      <c r="F210" s="321">
        <f t="shared" si="55"/>
        <v>4.1520272750621159E-2</v>
      </c>
      <c r="G210" s="321">
        <f t="shared" si="55"/>
        <v>4.6598808956662706E-2</v>
      </c>
      <c r="H210" s="321">
        <f t="shared" si="55"/>
        <v>4.6679968372407801E-2</v>
      </c>
      <c r="I210" s="321">
        <f t="shared" si="55"/>
        <v>4.5145284525191856E-2</v>
      </c>
      <c r="J210" s="321">
        <f t="shared" si="55"/>
        <v>3.8142988090679335E-2</v>
      </c>
      <c r="K210" s="321">
        <f t="shared" si="55"/>
        <v>4.637239098857427E-2</v>
      </c>
      <c r="L210" s="321">
        <f t="shared" si="55"/>
        <v>5.3775798982377776E-2</v>
      </c>
      <c r="M210" s="321">
        <f t="shared" si="55"/>
        <v>5.5616198104994338E-2</v>
      </c>
      <c r="N210" s="321">
        <f t="shared" si="55"/>
        <v>5.2801902275776476E-2</v>
      </c>
      <c r="O210" s="321">
        <f t="shared" si="55"/>
        <v>5.3999163816863566E-2</v>
      </c>
      <c r="P210" s="321">
        <f t="shared" si="55"/>
        <v>5.3601522731965598E-2</v>
      </c>
      <c r="Q210" s="321">
        <f t="shared" si="55"/>
        <v>5.3068267385030204E-2</v>
      </c>
      <c r="R210" s="321">
        <f t="shared" si="55"/>
        <v>4.7010432886023336E-2</v>
      </c>
      <c r="S210" s="321">
        <f t="shared" si="55"/>
        <v>4.8458168108986475E-2</v>
      </c>
      <c r="T210" s="321">
        <f t="shared" si="55"/>
        <v>5.6088486712460334E-2</v>
      </c>
      <c r="U210" s="321">
        <f t="shared" si="55"/>
        <v>5.688028304660759E-2</v>
      </c>
      <c r="V210" s="321">
        <f t="shared" si="55"/>
        <v>6.1674484752996007E-2</v>
      </c>
      <c r="W210" s="321">
        <f t="shared" si="55"/>
        <v>6.8343557859204929E-2</v>
      </c>
      <c r="DA210" s="141"/>
    </row>
    <row r="211" spans="1:105" ht="12" customHeight="1" x14ac:dyDescent="0.25">
      <c r="A211" s="62" t="s">
        <v>1026</v>
      </c>
      <c r="B211" s="321">
        <f t="shared" ref="B211:W211" si="56">IF(B$144=0,0,B$144/B$110)</f>
        <v>5.2674648101782136E-2</v>
      </c>
      <c r="C211" s="321">
        <f t="shared" si="56"/>
        <v>5.282806690159534E-2</v>
      </c>
      <c r="D211" s="321">
        <f t="shared" si="56"/>
        <v>5.2802026264323058E-2</v>
      </c>
      <c r="E211" s="321">
        <f t="shared" si="56"/>
        <v>4.8491259457843008E-2</v>
      </c>
      <c r="F211" s="321">
        <f t="shared" si="56"/>
        <v>5.5163878584158221E-2</v>
      </c>
      <c r="G211" s="321">
        <f t="shared" si="56"/>
        <v>5.2868849088237378E-2</v>
      </c>
      <c r="H211" s="321">
        <f t="shared" si="56"/>
        <v>5.3957948476430588E-2</v>
      </c>
      <c r="I211" s="321">
        <f t="shared" si="56"/>
        <v>5.4461458852427994E-2</v>
      </c>
      <c r="J211" s="321">
        <f t="shared" si="56"/>
        <v>5.9114780900707195E-2</v>
      </c>
      <c r="K211" s="321">
        <f t="shared" si="56"/>
        <v>5.8196760087105129E-2</v>
      </c>
      <c r="L211" s="321">
        <f t="shared" si="56"/>
        <v>5.8114457524088226E-2</v>
      </c>
      <c r="M211" s="321">
        <f t="shared" si="56"/>
        <v>5.828027504202158E-2</v>
      </c>
      <c r="N211" s="321">
        <f t="shared" si="56"/>
        <v>5.8598096952668495E-2</v>
      </c>
      <c r="O211" s="321">
        <f t="shared" si="56"/>
        <v>5.9152976014013273E-2</v>
      </c>
      <c r="P211" s="321">
        <f t="shared" si="56"/>
        <v>5.9327068152843998E-2</v>
      </c>
      <c r="Q211" s="321">
        <f t="shared" si="56"/>
        <v>5.9307491756026079E-2</v>
      </c>
      <c r="R211" s="321">
        <f t="shared" si="56"/>
        <v>5.9491397547854957E-2</v>
      </c>
      <c r="S211" s="321">
        <f t="shared" si="56"/>
        <v>5.9415608313579414E-2</v>
      </c>
      <c r="T211" s="321">
        <f t="shared" si="56"/>
        <v>5.690330542970834E-2</v>
      </c>
      <c r="U211" s="321">
        <f t="shared" si="56"/>
        <v>5.5624446480785947E-2</v>
      </c>
      <c r="V211" s="321">
        <f t="shared" si="56"/>
        <v>5.5082274057531168E-2</v>
      </c>
      <c r="W211" s="321">
        <f t="shared" si="56"/>
        <v>5.487079078802784E-2</v>
      </c>
      <c r="DA211" s="141"/>
    </row>
    <row r="212" spans="1:105" ht="12" customHeight="1" x14ac:dyDescent="0.25">
      <c r="A212" s="62" t="s">
        <v>1038</v>
      </c>
      <c r="B212" s="321">
        <f t="shared" ref="B212:W212" si="57">IF(B$155=0,0,B$155/B$110)</f>
        <v>0</v>
      </c>
      <c r="C212" s="321">
        <f t="shared" si="57"/>
        <v>0</v>
      </c>
      <c r="D212" s="321">
        <f t="shared" si="57"/>
        <v>0</v>
      </c>
      <c r="E212" s="321">
        <f t="shared" si="57"/>
        <v>0</v>
      </c>
      <c r="F212" s="321">
        <f t="shared" si="57"/>
        <v>0</v>
      </c>
      <c r="G212" s="321">
        <f t="shared" si="57"/>
        <v>0</v>
      </c>
      <c r="H212" s="321">
        <f t="shared" si="57"/>
        <v>0</v>
      </c>
      <c r="I212" s="321">
        <f t="shared" si="57"/>
        <v>0</v>
      </c>
      <c r="J212" s="321">
        <f t="shared" si="57"/>
        <v>0</v>
      </c>
      <c r="K212" s="321">
        <f t="shared" si="57"/>
        <v>0</v>
      </c>
      <c r="L212" s="321">
        <f t="shared" si="57"/>
        <v>0</v>
      </c>
      <c r="M212" s="321">
        <f t="shared" si="57"/>
        <v>0</v>
      </c>
      <c r="N212" s="321">
        <f t="shared" si="57"/>
        <v>0</v>
      </c>
      <c r="O212" s="321">
        <f t="shared" si="57"/>
        <v>0</v>
      </c>
      <c r="P212" s="321">
        <f t="shared" si="57"/>
        <v>0</v>
      </c>
      <c r="Q212" s="321">
        <f t="shared" si="57"/>
        <v>0</v>
      </c>
      <c r="R212" s="321">
        <f t="shared" si="57"/>
        <v>0</v>
      </c>
      <c r="S212" s="321">
        <f t="shared" si="57"/>
        <v>0</v>
      </c>
      <c r="T212" s="321">
        <f t="shared" si="57"/>
        <v>0</v>
      </c>
      <c r="U212" s="321">
        <f t="shared" si="57"/>
        <v>0</v>
      </c>
      <c r="V212" s="321">
        <f t="shared" si="57"/>
        <v>0</v>
      </c>
      <c r="W212" s="321">
        <f t="shared" si="57"/>
        <v>0</v>
      </c>
      <c r="DA212" s="141"/>
    </row>
    <row r="213" spans="1:105" ht="12" customHeight="1" x14ac:dyDescent="0.25">
      <c r="A213" s="41" t="s">
        <v>1040</v>
      </c>
      <c r="B213" s="322">
        <f t="shared" ref="B213:W213" si="58">IF(B$156=0,0,B$156/B$110)</f>
        <v>0</v>
      </c>
      <c r="C213" s="322">
        <f t="shared" si="58"/>
        <v>0</v>
      </c>
      <c r="D213" s="322">
        <f t="shared" si="58"/>
        <v>0</v>
      </c>
      <c r="E213" s="322">
        <f t="shared" si="58"/>
        <v>0</v>
      </c>
      <c r="F213" s="322">
        <f t="shared" si="58"/>
        <v>0</v>
      </c>
      <c r="G213" s="322">
        <f t="shared" si="58"/>
        <v>0</v>
      </c>
      <c r="H213" s="322">
        <f t="shared" si="58"/>
        <v>0</v>
      </c>
      <c r="I213" s="322">
        <f t="shared" si="58"/>
        <v>0</v>
      </c>
      <c r="J213" s="322">
        <f t="shared" si="58"/>
        <v>0</v>
      </c>
      <c r="K213" s="322">
        <f t="shared" si="58"/>
        <v>0</v>
      </c>
      <c r="L213" s="322">
        <f t="shared" si="58"/>
        <v>0</v>
      </c>
      <c r="M213" s="322">
        <f t="shared" si="58"/>
        <v>0</v>
      </c>
      <c r="N213" s="322">
        <f t="shared" si="58"/>
        <v>0</v>
      </c>
      <c r="O213" s="322">
        <f t="shared" si="58"/>
        <v>0</v>
      </c>
      <c r="P213" s="322">
        <f t="shared" si="58"/>
        <v>0</v>
      </c>
      <c r="Q213" s="322">
        <f t="shared" si="58"/>
        <v>0</v>
      </c>
      <c r="R213" s="322">
        <f t="shared" si="58"/>
        <v>0</v>
      </c>
      <c r="S213" s="322">
        <f t="shared" si="58"/>
        <v>0</v>
      </c>
      <c r="T213" s="322">
        <f t="shared" si="58"/>
        <v>0</v>
      </c>
      <c r="U213" s="322">
        <f t="shared" si="58"/>
        <v>0</v>
      </c>
      <c r="V213" s="322">
        <f t="shared" si="58"/>
        <v>0</v>
      </c>
      <c r="W213" s="322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3">
        <f>IF(B$5=0,0,(B$5-B$16-B$59)/(CHI_fec!B$5-CHI_fec!B$16))</f>
        <v>2.0944948970491151</v>
      </c>
      <c r="C217" s="323">
        <f>IF(C$5=0,0,(C$5-C$16-C$59)/(CHI_fec!C$5-CHI_fec!C$16))</f>
        <v>2.1131833314739783</v>
      </c>
      <c r="D217" s="323">
        <f>IF(D$5=0,0,(D$5-D$16-D$59)/(CHI_fec!D$5-CHI_fec!D$16))</f>
        <v>2.0876971565879883</v>
      </c>
      <c r="E217" s="323">
        <f>IF(E$5=0,0,(E$5-E$16-E$59)/(CHI_fec!E$5-CHI_fec!E$16))</f>
        <v>1.5869130116679533</v>
      </c>
      <c r="F217" s="323">
        <f>IF(F$5=0,0,(F$5-F$16-F$59)/(CHI_fec!F$5-CHI_fec!F$16))</f>
        <v>1.8865066582103389</v>
      </c>
      <c r="G217" s="323">
        <f>IF(G$5=0,0,(G$5-G$16-G$59)/(CHI_fec!G$5-CHI_fec!G$16))</f>
        <v>1.7946821567073183</v>
      </c>
      <c r="H217" s="323">
        <f>IF(H$5=0,0,(H$5-H$16-H$59)/(CHI_fec!H$5-CHI_fec!H$16))</f>
        <v>1.8083563590359322</v>
      </c>
      <c r="I217" s="323">
        <f>IF(I$5=0,0,(I$5-I$16-I$59)/(CHI_fec!I$5-CHI_fec!I$16))</f>
        <v>1.8156950469816551</v>
      </c>
      <c r="J217" s="323">
        <f>IF(J$5=0,0,(J$5-J$16-J$59)/(CHI_fec!J$5-CHI_fec!J$16))</f>
        <v>2.3195200677123711</v>
      </c>
      <c r="K217" s="323">
        <f>IF(K$5=0,0,(K$5-K$16-K$59)/(CHI_fec!K$5-CHI_fec!K$16))</f>
        <v>2.3074286987031067</v>
      </c>
      <c r="L217" s="323">
        <f>IF(L$5=0,0,(L$5-L$16-L$59)/(CHI_fec!L$5-CHI_fec!L$16))</f>
        <v>2.4309652567093991</v>
      </c>
      <c r="M217" s="323">
        <f>IF(M$5=0,0,(M$5-M$16-M$59)/(CHI_fec!M$5-CHI_fec!M$16))</f>
        <v>2.423000569783107</v>
      </c>
      <c r="N217" s="323">
        <f>IF(N$5=0,0,(N$5-N$16-N$59)/(CHI_fec!N$5-CHI_fec!N$16))</f>
        <v>2.4132668515822093</v>
      </c>
      <c r="O217" s="323">
        <f>IF(O$5=0,0,(O$5-O$16-O$59)/(CHI_fec!O$5-CHI_fec!O$16))</f>
        <v>2.4526608422297045</v>
      </c>
      <c r="P217" s="323">
        <f>IF(P$5=0,0,(P$5-P$16-P$59)/(CHI_fec!P$5-CHI_fec!P$16))</f>
        <v>2.444903259307766</v>
      </c>
      <c r="Q217" s="323">
        <f>IF(Q$5=0,0,(Q$5-Q$16-Q$59)/(CHI_fec!Q$5-CHI_fec!Q$16))</f>
        <v>2.3619775817381941</v>
      </c>
      <c r="R217" s="323">
        <f>IF(R$5=0,0,(R$5-R$16-R$59)/(CHI_fec!R$5-CHI_fec!R$16))</f>
        <v>2.3863975617125761</v>
      </c>
      <c r="S217" s="323">
        <f>IF(S$5=0,0,(S$5-S$16-S$59)/(CHI_fec!S$5-CHI_fec!S$16))</f>
        <v>2.3915108148100162</v>
      </c>
      <c r="T217" s="323">
        <f>IF(T$5=0,0,(T$5-T$16-T$59)/(CHI_fec!T$5-CHI_fec!T$16))</f>
        <v>2.2656465916792268</v>
      </c>
      <c r="U217" s="323">
        <f>IF(U$5=0,0,(U$5-U$16-U$59)/(CHI_fec!U$5-CHI_fec!U$16))</f>
        <v>2.1858321779727463</v>
      </c>
      <c r="V217" s="323">
        <f>IF(V$5=0,0,(V$5-V$16-V$59)/(CHI_fec!V$5-CHI_fec!V$16))</f>
        <v>2.1151329942674</v>
      </c>
      <c r="W217" s="323">
        <f>IF(W$5=0,0,(W$5-W$16-W$59)/(CHI_fec!W$5-CHI_fec!W$16))</f>
        <v>2.1733659665906542</v>
      </c>
      <c r="DA217" s="95"/>
    </row>
    <row r="218" spans="1:105" ht="12" customHeight="1" x14ac:dyDescent="0.25">
      <c r="A218" s="55" t="s">
        <v>92</v>
      </c>
      <c r="B218" s="276">
        <f>IF(B$6=0,0,B$6/CHI_fec!B$6)</f>
        <v>0</v>
      </c>
      <c r="C218" s="276">
        <f>IF(C$6=0,0,C$6/CHI_fec!C$6)</f>
        <v>0</v>
      </c>
      <c r="D218" s="276">
        <f>IF(D$6=0,0,D$6/CHI_fec!D$6)</f>
        <v>0</v>
      </c>
      <c r="E218" s="276">
        <f>IF(E$6=0,0,E$6/CHI_fec!E$6)</f>
        <v>0</v>
      </c>
      <c r="F218" s="276">
        <f>IF(F$6=0,0,F$6/CHI_fec!F$6)</f>
        <v>0</v>
      </c>
      <c r="G218" s="276">
        <f>IF(G$6=0,0,G$6/CHI_fec!G$6)</f>
        <v>0</v>
      </c>
      <c r="H218" s="276">
        <f>IF(H$6=0,0,H$6/CHI_fec!H$6)</f>
        <v>0</v>
      </c>
      <c r="I218" s="276">
        <f>IF(I$6=0,0,I$6/CHI_fec!I$6)</f>
        <v>0</v>
      </c>
      <c r="J218" s="276">
        <f>IF(J$6=0,0,J$6/CHI_fec!J$6)</f>
        <v>0</v>
      </c>
      <c r="K218" s="276">
        <f>IF(K$6=0,0,K$6/CHI_fec!K$6)</f>
        <v>0</v>
      </c>
      <c r="L218" s="276">
        <f>IF(L$6=0,0,L$6/CHI_fec!L$6)</f>
        <v>0</v>
      </c>
      <c r="M218" s="276">
        <f>IF(M$6=0,0,M$6/CHI_fec!M$6)</f>
        <v>0</v>
      </c>
      <c r="N218" s="276">
        <f>IF(N$6=0,0,N$6/CHI_fec!N$6)</f>
        <v>0</v>
      </c>
      <c r="O218" s="276">
        <f>IF(O$6=0,0,O$6/CHI_fec!O$6)</f>
        <v>0</v>
      </c>
      <c r="P218" s="276">
        <f>IF(P$6=0,0,P$6/CHI_fec!P$6)</f>
        <v>0</v>
      </c>
      <c r="Q218" s="276">
        <f>IF(Q$6=0,0,Q$6/CHI_fec!Q$6)</f>
        <v>0</v>
      </c>
      <c r="R218" s="276">
        <f>IF(R$6=0,0,R$6/CHI_fec!R$6)</f>
        <v>0</v>
      </c>
      <c r="S218" s="276">
        <f>IF(S$6=0,0,S$6/CHI_fec!S$6)</f>
        <v>0</v>
      </c>
      <c r="T218" s="276">
        <f>IF(T$6=0,0,T$6/CHI_fec!T$6)</f>
        <v>0</v>
      </c>
      <c r="U218" s="276">
        <f>IF(U$6=0,0,U$6/CHI_fec!U$6)</f>
        <v>0</v>
      </c>
      <c r="V218" s="276">
        <f>IF(V$6=0,0,V$6/CHI_fec!V$6)</f>
        <v>0</v>
      </c>
      <c r="W218" s="276">
        <f>IF(W$6=0,0,W$6/CHI_fec!W$6)</f>
        <v>0</v>
      </c>
      <c r="DA218" s="76"/>
    </row>
    <row r="219" spans="1:105" ht="12" customHeight="1" x14ac:dyDescent="0.25">
      <c r="A219" s="202" t="s">
        <v>93</v>
      </c>
      <c r="B219" s="277">
        <f>IF(B$7=0,0,B$7/CHI_fec!B$7)</f>
        <v>0</v>
      </c>
      <c r="C219" s="277">
        <f>IF(C$7=0,0,C$7/CHI_fec!C$7)</f>
        <v>0</v>
      </c>
      <c r="D219" s="277">
        <f>IF(D$7=0,0,D$7/CHI_fec!D$7)</f>
        <v>0</v>
      </c>
      <c r="E219" s="277">
        <f>IF(E$7=0,0,E$7/CHI_fec!E$7)</f>
        <v>0</v>
      </c>
      <c r="F219" s="277">
        <f>IF(F$7=0,0,F$7/CHI_fec!F$7)</f>
        <v>0</v>
      </c>
      <c r="G219" s="277">
        <f>IF(G$7=0,0,G$7/CHI_fec!G$7)</f>
        <v>0</v>
      </c>
      <c r="H219" s="277">
        <f>IF(H$7=0,0,H$7/CHI_fec!H$7)</f>
        <v>0</v>
      </c>
      <c r="I219" s="277">
        <f>IF(I$7=0,0,I$7/CHI_fec!I$7)</f>
        <v>0</v>
      </c>
      <c r="J219" s="277">
        <f>IF(J$7=0,0,J$7/CHI_fec!J$7)</f>
        <v>0</v>
      </c>
      <c r="K219" s="277">
        <f>IF(K$7=0,0,K$7/CHI_fec!K$7)</f>
        <v>0</v>
      </c>
      <c r="L219" s="277">
        <f>IF(L$7=0,0,L$7/CHI_fec!L$7)</f>
        <v>0</v>
      </c>
      <c r="M219" s="277">
        <f>IF(M$7=0,0,M$7/CHI_fec!M$7)</f>
        <v>0</v>
      </c>
      <c r="N219" s="277">
        <f>IF(N$7=0,0,N$7/CHI_fec!N$7)</f>
        <v>0</v>
      </c>
      <c r="O219" s="277">
        <f>IF(O$7=0,0,O$7/CHI_fec!O$7)</f>
        <v>0</v>
      </c>
      <c r="P219" s="277">
        <f>IF(P$7=0,0,P$7/CHI_fec!P$7)</f>
        <v>0</v>
      </c>
      <c r="Q219" s="277">
        <f>IF(Q$7=0,0,Q$7/CHI_fec!Q$7)</f>
        <v>0</v>
      </c>
      <c r="R219" s="277">
        <f>IF(R$7=0,0,R$7/CHI_fec!R$7)</f>
        <v>0</v>
      </c>
      <c r="S219" s="277">
        <f>IF(S$7=0,0,S$7/CHI_fec!S$7)</f>
        <v>0</v>
      </c>
      <c r="T219" s="277">
        <f>IF(T$7=0,0,T$7/CHI_fec!T$7)</f>
        <v>0</v>
      </c>
      <c r="U219" s="277">
        <f>IF(U$7=0,0,U$7/CHI_fec!U$7)</f>
        <v>0</v>
      </c>
      <c r="V219" s="277">
        <f>IF(V$7=0,0,V$7/CHI_fec!V$7)</f>
        <v>0</v>
      </c>
      <c r="W219" s="277">
        <f>IF(W$7=0,0,W$7/CHI_fec!W$7)</f>
        <v>0</v>
      </c>
      <c r="DA219" s="77"/>
    </row>
    <row r="220" spans="1:105" ht="12" customHeight="1" x14ac:dyDescent="0.25">
      <c r="A220" s="202" t="s">
        <v>94</v>
      </c>
      <c r="B220" s="277">
        <f>IF(B$8=0,0,B$8/CHI_fec!B$8)</f>
        <v>0</v>
      </c>
      <c r="C220" s="277">
        <f>IF(C$8=0,0,C$8/CHI_fec!C$8)</f>
        <v>0</v>
      </c>
      <c r="D220" s="277">
        <f>IF(D$8=0,0,D$8/CHI_fec!D$8)</f>
        <v>0</v>
      </c>
      <c r="E220" s="277">
        <f>IF(E$8=0,0,E$8/CHI_fec!E$8)</f>
        <v>0</v>
      </c>
      <c r="F220" s="277">
        <f>IF(F$8=0,0,F$8/CHI_fec!F$8)</f>
        <v>0</v>
      </c>
      <c r="G220" s="277">
        <f>IF(G$8=0,0,G$8/CHI_fec!G$8)</f>
        <v>0</v>
      </c>
      <c r="H220" s="277">
        <f>IF(H$8=0,0,H$8/CHI_fec!H$8)</f>
        <v>0</v>
      </c>
      <c r="I220" s="277">
        <f>IF(I$8=0,0,I$8/CHI_fec!I$8)</f>
        <v>0</v>
      </c>
      <c r="J220" s="277">
        <f>IF(J$8=0,0,J$8/CHI_fec!J$8)</f>
        <v>0</v>
      </c>
      <c r="K220" s="277">
        <f>IF(K$8=0,0,K$8/CHI_fec!K$8)</f>
        <v>0</v>
      </c>
      <c r="L220" s="277">
        <f>IF(L$8=0,0,L$8/CHI_fec!L$8)</f>
        <v>0</v>
      </c>
      <c r="M220" s="277">
        <f>IF(M$8=0,0,M$8/CHI_fec!M$8)</f>
        <v>0</v>
      </c>
      <c r="N220" s="277">
        <f>IF(N$8=0,0,N$8/CHI_fec!N$8)</f>
        <v>0</v>
      </c>
      <c r="O220" s="277">
        <f>IF(O$8=0,0,O$8/CHI_fec!O$8)</f>
        <v>0</v>
      </c>
      <c r="P220" s="277">
        <f>IF(P$8=0,0,P$8/CHI_fec!P$8)</f>
        <v>0</v>
      </c>
      <c r="Q220" s="277">
        <f>IF(Q$8=0,0,Q$8/CHI_fec!Q$8)</f>
        <v>0</v>
      </c>
      <c r="R220" s="277">
        <f>IF(R$8=0,0,R$8/CHI_fec!R$8)</f>
        <v>0</v>
      </c>
      <c r="S220" s="277">
        <f>IF(S$8=0,0,S$8/CHI_fec!S$8)</f>
        <v>0</v>
      </c>
      <c r="T220" s="277">
        <f>IF(T$8=0,0,T$8/CHI_fec!T$8)</f>
        <v>0</v>
      </c>
      <c r="U220" s="277">
        <f>IF(U$8=0,0,U$8/CHI_fec!U$8)</f>
        <v>0</v>
      </c>
      <c r="V220" s="277">
        <f>IF(V$8=0,0,V$8/CHI_fec!V$8)</f>
        <v>0</v>
      </c>
      <c r="W220" s="277">
        <f>IF(W$8=0,0,W$8/CHI_fec!W$8)</f>
        <v>0</v>
      </c>
      <c r="DA220" s="77"/>
    </row>
    <row r="221" spans="1:105" ht="12" customHeight="1" x14ac:dyDescent="0.25">
      <c r="A221" s="202" t="s">
        <v>95</v>
      </c>
      <c r="B221" s="277">
        <f>IF(B$9=0,0,B$9/CHI_fec!B$9)</f>
        <v>0</v>
      </c>
      <c r="C221" s="277">
        <f>IF(C$9=0,0,C$9/CHI_fec!C$9)</f>
        <v>0</v>
      </c>
      <c r="D221" s="277">
        <f>IF(D$9=0,0,D$9/CHI_fec!D$9)</f>
        <v>0</v>
      </c>
      <c r="E221" s="277">
        <f>IF(E$9=0,0,E$9/CHI_fec!E$9)</f>
        <v>0</v>
      </c>
      <c r="F221" s="277">
        <f>IF(F$9=0,0,F$9/CHI_fec!F$9)</f>
        <v>0</v>
      </c>
      <c r="G221" s="277">
        <f>IF(G$9=0,0,G$9/CHI_fec!G$9)</f>
        <v>0</v>
      </c>
      <c r="H221" s="277">
        <f>IF(H$9=0,0,H$9/CHI_fec!H$9)</f>
        <v>0</v>
      </c>
      <c r="I221" s="277">
        <f>IF(I$9=0,0,I$9/CHI_fec!I$9)</f>
        <v>0</v>
      </c>
      <c r="J221" s="277">
        <f>IF(J$9=0,0,J$9/CHI_fec!J$9)</f>
        <v>0</v>
      </c>
      <c r="K221" s="277">
        <f>IF(K$9=0,0,K$9/CHI_fec!K$9)</f>
        <v>0</v>
      </c>
      <c r="L221" s="277">
        <f>IF(L$9=0,0,L$9/CHI_fec!L$9)</f>
        <v>0</v>
      </c>
      <c r="M221" s="277">
        <f>IF(M$9=0,0,M$9/CHI_fec!M$9)</f>
        <v>0</v>
      </c>
      <c r="N221" s="277">
        <f>IF(N$9=0,0,N$9/CHI_fec!N$9)</f>
        <v>0</v>
      </c>
      <c r="O221" s="277">
        <f>IF(O$9=0,0,O$9/CHI_fec!O$9)</f>
        <v>0</v>
      </c>
      <c r="P221" s="277">
        <f>IF(P$9=0,0,P$9/CHI_fec!P$9)</f>
        <v>0</v>
      </c>
      <c r="Q221" s="277">
        <f>IF(Q$9=0,0,Q$9/CHI_fec!Q$9)</f>
        <v>0</v>
      </c>
      <c r="R221" s="277">
        <f>IF(R$9=0,0,R$9/CHI_fec!R$9)</f>
        <v>0</v>
      </c>
      <c r="S221" s="277">
        <f>IF(S$9=0,0,S$9/CHI_fec!S$9)</f>
        <v>0</v>
      </c>
      <c r="T221" s="277">
        <f>IF(T$9=0,0,T$9/CHI_fec!T$9)</f>
        <v>0</v>
      </c>
      <c r="U221" s="277">
        <f>IF(U$9=0,0,U$9/CHI_fec!U$9)</f>
        <v>0</v>
      </c>
      <c r="V221" s="277">
        <f>IF(V$9=0,0,V$9/CHI_fec!V$9)</f>
        <v>0</v>
      </c>
      <c r="W221" s="277">
        <f>IF(W$9=0,0,W$9/CHI_fec!W$9)</f>
        <v>0</v>
      </c>
      <c r="DA221" s="77"/>
    </row>
    <row r="222" spans="1:105" ht="12" customHeight="1" x14ac:dyDescent="0.25">
      <c r="A222" s="56" t="s">
        <v>96</v>
      </c>
      <c r="B222" s="278">
        <f>IF(B$10=0,0,B$10/CHI_fec!B$10)</f>
        <v>1.701482052165012</v>
      </c>
      <c r="C222" s="278">
        <f>IF(C$10=0,0,C$10/CHI_fec!C$10)</f>
        <v>1.9614134140440878</v>
      </c>
      <c r="D222" s="278">
        <f>IF(D$10=0,0,D$10/CHI_fec!D$10)</f>
        <v>1.9108279646546049</v>
      </c>
      <c r="E222" s="278">
        <f>IF(E$10=0,0,E$10/CHI_fec!E$10)</f>
        <v>1.6465967668217536</v>
      </c>
      <c r="F222" s="278">
        <f>IF(F$10=0,0,F$10/CHI_fec!F$10)</f>
        <v>1.4546675544417076</v>
      </c>
      <c r="G222" s="278">
        <f>IF(G$10=0,0,G$10/CHI_fec!G$10)</f>
        <v>1.4748121278916144</v>
      </c>
      <c r="H222" s="278">
        <f>IF(H$10=0,0,H$10/CHI_fec!H$10)</f>
        <v>1.446717315451008</v>
      </c>
      <c r="I222" s="278">
        <f>IF(I$10=0,0,I$10/CHI_fec!I$10)</f>
        <v>1.4008117697938376</v>
      </c>
      <c r="J222" s="278">
        <f>IF(J$10=0,0,J$10/CHI_fec!J$10)</f>
        <v>1.4687508702118461</v>
      </c>
      <c r="K222" s="278">
        <f>IF(K$10=0,0,K$10/CHI_fec!K$10)</f>
        <v>1.7239176049344962</v>
      </c>
      <c r="L222" s="278">
        <f>IF(L$10=0,0,L$10/CHI_fec!L$10)</f>
        <v>1.8852198895690142</v>
      </c>
      <c r="M222" s="278">
        <f>IF(M$10=0,0,M$10/CHI_fec!M$10)</f>
        <v>1.7441386068412572</v>
      </c>
      <c r="N222" s="278">
        <f>IF(N$10=0,0,N$10/CHI_fec!N$10)</f>
        <v>1.6244687416210795</v>
      </c>
      <c r="O222" s="278">
        <f>IF(O$10=0,0,O$10/CHI_fec!O$10)</f>
        <v>1.6992035117658721</v>
      </c>
      <c r="P222" s="278">
        <f>IF(P$10=0,0,P$10/CHI_fec!P$10)</f>
        <v>1.5777090327700911</v>
      </c>
      <c r="Q222" s="278">
        <f>IF(Q$10=0,0,Q$10/CHI_fec!Q$10)</f>
        <v>1.4295935862790101</v>
      </c>
      <c r="R222" s="278">
        <f>IF(R$10=0,0,R$10/CHI_fec!R$10)</f>
        <v>1.3259827073305144</v>
      </c>
      <c r="S222" s="278">
        <f>IF(S$10=0,0,S$10/CHI_fec!S$10)</f>
        <v>1.4008210428588479</v>
      </c>
      <c r="T222" s="278">
        <f>IF(T$10=0,0,T$10/CHI_fec!T$10)</f>
        <v>1.5240153837025217</v>
      </c>
      <c r="U222" s="278">
        <f>IF(U$10=0,0,U$10/CHI_fec!U$10)</f>
        <v>1.5575099193974828</v>
      </c>
      <c r="V222" s="278">
        <f>IF(V$10=0,0,V$10/CHI_fec!V$10)</f>
        <v>1.5786614455377064</v>
      </c>
      <c r="W222" s="278">
        <f>IF(W$10=0,0,W$10/CHI_fec!W$10)</f>
        <v>1.692764948108211</v>
      </c>
      <c r="DA222" s="78"/>
    </row>
    <row r="223" spans="1:105" ht="12" customHeight="1" x14ac:dyDescent="0.25">
      <c r="A223" s="134" t="s">
        <v>999</v>
      </c>
      <c r="B223" s="324">
        <f>IF(B$16=0,0,B$16/CHI_fec!B$16)</f>
        <v>0</v>
      </c>
      <c r="C223" s="324">
        <f>IF(C$16=0,0,C$16/CHI_fec!C$16)</f>
        <v>0</v>
      </c>
      <c r="D223" s="324">
        <f>IF(D$16=0,0,D$16/CHI_fec!D$16)</f>
        <v>0</v>
      </c>
      <c r="E223" s="324">
        <f>IF(E$16=0,0,E$16/CHI_fec!E$16)</f>
        <v>0</v>
      </c>
      <c r="F223" s="324">
        <f>IF(F$16=0,0,F$16/CHI_fec!F$16)</f>
        <v>0</v>
      </c>
      <c r="G223" s="324">
        <f>IF(G$16=0,0,G$16/CHI_fec!G$16)</f>
        <v>0</v>
      </c>
      <c r="H223" s="324">
        <f>IF(H$16=0,0,H$16/CHI_fec!H$16)</f>
        <v>0</v>
      </c>
      <c r="I223" s="324">
        <f>IF(I$16=0,0,I$16/CHI_fec!I$16)</f>
        <v>0</v>
      </c>
      <c r="J223" s="324">
        <f>IF(J$16=0,0,J$16/CHI_fec!J$16)</f>
        <v>0</v>
      </c>
      <c r="K223" s="324">
        <f>IF(K$16=0,0,K$16/CHI_fec!K$16)</f>
        <v>0</v>
      </c>
      <c r="L223" s="324">
        <f>IF(L$16=0,0,L$16/CHI_fec!L$16)</f>
        <v>0</v>
      </c>
      <c r="M223" s="324">
        <f>IF(M$16=0,0,M$16/CHI_fec!M$16)</f>
        <v>0</v>
      </c>
      <c r="N223" s="324">
        <f>IF(N$16=0,0,N$16/CHI_fec!N$16)</f>
        <v>0</v>
      </c>
      <c r="O223" s="324">
        <f>IF(O$16=0,0,O$16/CHI_fec!O$16)</f>
        <v>0</v>
      </c>
      <c r="P223" s="324">
        <f>IF(P$16=0,0,P$16/CHI_fec!P$16)</f>
        <v>0</v>
      </c>
      <c r="Q223" s="324">
        <f>IF(Q$16=0,0,Q$16/CHI_fec!Q$16)</f>
        <v>0</v>
      </c>
      <c r="R223" s="324">
        <f>IF(R$16=0,0,R$16/CHI_fec!R$16)</f>
        <v>0</v>
      </c>
      <c r="S223" s="324">
        <f>IF(S$16=0,0,S$16/CHI_fec!S$16)</f>
        <v>0</v>
      </c>
      <c r="T223" s="324">
        <f>IF(T$16=0,0,T$16/CHI_fec!T$16)</f>
        <v>0</v>
      </c>
      <c r="U223" s="324">
        <f>IF(U$16=0,0,U$16/CHI_fec!U$16)</f>
        <v>0</v>
      </c>
      <c r="V223" s="324">
        <f>IF(V$16=0,0,V$16/CHI_fec!V$16)</f>
        <v>0</v>
      </c>
      <c r="W223" s="324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9">
        <f>IF(B$25=0,0,B$25/CHI_fec!B$25)</f>
        <v>2.0578537329222657</v>
      </c>
      <c r="C224" s="279">
        <f>IF(C$25=0,0,C$25/CHI_fec!C$25)</f>
        <v>2.1266375437044549</v>
      </c>
      <c r="D224" s="279">
        <f>IF(D$25=0,0,D$25/CHI_fec!D$25)</f>
        <v>2.0764281747671491</v>
      </c>
      <c r="E224" s="279">
        <f>IF(E$25=0,0,E$25/CHI_fec!E$25)</f>
        <v>1.3767809782938631</v>
      </c>
      <c r="F224" s="279">
        <f>IF(F$25=0,0,F$25/CHI_fec!F$25)</f>
        <v>2.0381277975848282</v>
      </c>
      <c r="G224" s="279">
        <f>IF(G$25=0,0,G$25/CHI_fec!G$25)</f>
        <v>1.8782737574308628</v>
      </c>
      <c r="H224" s="279">
        <f>IF(H$25=0,0,H$25/CHI_fec!H$25)</f>
        <v>1.9414148939122204</v>
      </c>
      <c r="I224" s="279">
        <f>IF(I$25=0,0,I$25/CHI_fec!I$25)</f>
        <v>1.9568747109637408</v>
      </c>
      <c r="J224" s="279">
        <f>IF(J$25=0,0,J$25/CHI_fec!J$25)</f>
        <v>2.8637880660818968</v>
      </c>
      <c r="K224" s="279">
        <f>IF(K$25=0,0,K$25/CHI_fec!K$25)</f>
        <v>2.7824286726615068</v>
      </c>
      <c r="L224" s="279">
        <f>IF(L$25=0,0,L$25/CHI_fec!L$25)</f>
        <v>2.963056837642617</v>
      </c>
      <c r="M224" s="279">
        <f>IF(M$25=0,0,M$25/CHI_fec!M$25)</f>
        <v>3.0460252103654293</v>
      </c>
      <c r="N224" s="279">
        <f>IF(N$25=0,0,N$25/CHI_fec!N$25)</f>
        <v>3.102894499609699</v>
      </c>
      <c r="O224" s="279">
        <f>IF(O$25=0,0,O$25/CHI_fec!O$25)</f>
        <v>3.1755384364355685</v>
      </c>
      <c r="P224" s="279">
        <f>IF(P$25=0,0,P$25/CHI_fec!P$25)</f>
        <v>3.1981136931260403</v>
      </c>
      <c r="Q224" s="279">
        <f>IF(Q$25=0,0,Q$25/CHI_fec!Q$25)</f>
        <v>3.1671607148598673</v>
      </c>
      <c r="R224" s="279">
        <f>IF(R$25=0,0,R$25/CHI_fec!R$25)</f>
        <v>3.1610793286344472</v>
      </c>
      <c r="S224" s="279">
        <f>IF(S$25=0,0,S$25/CHI_fec!S$25)</f>
        <v>3.1082332851381578</v>
      </c>
      <c r="T224" s="279">
        <f>IF(T$25=0,0,T$25/CHI_fec!T$25)</f>
        <v>2.8034017835352714</v>
      </c>
      <c r="U224" s="279">
        <f>IF(U$25=0,0,U$25/CHI_fec!U$25)</f>
        <v>2.5605216094612588</v>
      </c>
      <c r="V224" s="279">
        <f>IF(V$25=0,0,V$25/CHI_fec!V$25)</f>
        <v>2.4672574826285514</v>
      </c>
      <c r="W224" s="279">
        <f>IF(W$25=0,0,W$25/CHI_fec!W$25)</f>
        <v>2.477267925953901</v>
      </c>
      <c r="DA224" s="79"/>
    </row>
    <row r="225" spans="1:105" ht="12" customHeight="1" x14ac:dyDescent="0.25">
      <c r="A225" s="203" t="s">
        <v>1012</v>
      </c>
      <c r="B225" s="279">
        <f>IF(B$36=0,0,B$36/CHI_fec!B$36)</f>
        <v>3.6889808162969575</v>
      </c>
      <c r="C225" s="279">
        <f>IF(C$36=0,0,C$36/CHI_fec!C$36)</f>
        <v>3.701478310211527</v>
      </c>
      <c r="D225" s="279">
        <f>IF(D$36=0,0,D$36/CHI_fec!D$36)</f>
        <v>3.7124345179072025</v>
      </c>
      <c r="E225" s="279">
        <f>IF(E$36=0,0,E$36/CHI_fec!E$36)</f>
        <v>3.5989940391218944</v>
      </c>
      <c r="F225" s="279">
        <f>IF(F$36=0,0,F$36/CHI_fec!F$36)</f>
        <v>3.546508778357095</v>
      </c>
      <c r="G225" s="279">
        <f>IF(G$36=0,0,G$36/CHI_fec!G$36)</f>
        <v>3.5524391750633728</v>
      </c>
      <c r="H225" s="279">
        <f>IF(H$36=0,0,H$36/CHI_fec!H$36)</f>
        <v>3.5306077361843595</v>
      </c>
      <c r="I225" s="279">
        <f>IF(I$36=0,0,I$36/CHI_fec!I$36)</f>
        <v>3.5347967249198993</v>
      </c>
      <c r="J225" s="279">
        <f>IF(J$36=0,0,J$36/CHI_fec!J$36)</f>
        <v>3.6953604990262061</v>
      </c>
      <c r="K225" s="279">
        <f>IF(K$36=0,0,K$36/CHI_fec!K$36)</f>
        <v>3.6464648363478953</v>
      </c>
      <c r="L225" s="279">
        <f>IF(L$36=0,0,L$36/CHI_fec!L$36)</f>
        <v>3.6546921673629247</v>
      </c>
      <c r="M225" s="279">
        <f>IF(M$36=0,0,M$36/CHI_fec!M$36)</f>
        <v>3.6167809501913872</v>
      </c>
      <c r="N225" s="279">
        <f>IF(N$36=0,0,N$36/CHI_fec!N$36)</f>
        <v>3.6322564396230139</v>
      </c>
      <c r="O225" s="279">
        <f>IF(O$36=0,0,O$36/CHI_fec!O$36)</f>
        <v>3.6117993468253244</v>
      </c>
      <c r="P225" s="279">
        <f>IF(P$36=0,0,P$36/CHI_fec!P$36)</f>
        <v>3.6189570851978425</v>
      </c>
      <c r="Q225" s="279">
        <f>IF(Q$36=0,0,Q$36/CHI_fec!Q$36)</f>
        <v>3.5794965939509256</v>
      </c>
      <c r="R225" s="279">
        <f>IF(R$36=0,0,R$36/CHI_fec!R$36)</f>
        <v>3.650749238057386</v>
      </c>
      <c r="S225" s="279">
        <f>IF(S$36=0,0,S$36/CHI_fec!S$36)</f>
        <v>3.6408025893796698</v>
      </c>
      <c r="T225" s="279">
        <f>IF(T$36=0,0,T$36/CHI_fec!T$36)</f>
        <v>3.6188656462596551</v>
      </c>
      <c r="U225" s="279">
        <f>IF(U$36=0,0,U$36/CHI_fec!U$36)</f>
        <v>3.6297714301503783</v>
      </c>
      <c r="V225" s="279">
        <f>IF(V$36=0,0,V$36/CHI_fec!V$36)</f>
        <v>3.5686253548249063</v>
      </c>
      <c r="W225" s="279">
        <f>IF(W$36=0,0,W$36/CHI_fec!W$36)</f>
        <v>3.5729191984121811</v>
      </c>
      <c r="DA225" s="79"/>
    </row>
    <row r="226" spans="1:105" ht="12" customHeight="1" x14ac:dyDescent="0.25">
      <c r="A226" s="203" t="s">
        <v>1023</v>
      </c>
      <c r="B226" s="279">
        <f>IF(B$44=0,0,B$44/CHI_fec!B$44)</f>
        <v>1.7975398618375635</v>
      </c>
      <c r="C226" s="279">
        <f>IF(C$44=0,0,C$44/CHI_fec!C$44)</f>
        <v>1.7637435095269676</v>
      </c>
      <c r="D226" s="279">
        <f>IF(D$44=0,0,D$44/CHI_fec!D$44)</f>
        <v>1.7069316347012287</v>
      </c>
      <c r="E226" s="279">
        <f>IF(E$44=0,0,E$44/CHI_fec!E$44)</f>
        <v>1.2329288631150326</v>
      </c>
      <c r="F226" s="279">
        <f>IF(F$44=0,0,F$44/CHI_fec!F$44)</f>
        <v>1.4522764553744458</v>
      </c>
      <c r="G226" s="279">
        <f>IF(G$44=0,0,G$44/CHI_fec!G$44)</f>
        <v>1.4092222491068338</v>
      </c>
      <c r="H226" s="279">
        <f>IF(H$44=0,0,H$44/CHI_fec!H$44)</f>
        <v>1.4223849146627241</v>
      </c>
      <c r="I226" s="279">
        <f>IF(I$44=0,0,I$44/CHI_fec!I$44)</f>
        <v>1.4159070967970981</v>
      </c>
      <c r="J226" s="279">
        <f>IF(J$44=0,0,J$44/CHI_fec!J$44)</f>
        <v>1.7674217129362175</v>
      </c>
      <c r="K226" s="279">
        <f>IF(K$44=0,0,K$44/CHI_fec!K$44)</f>
        <v>1.8834547670321775</v>
      </c>
      <c r="L226" s="279">
        <f>IF(L$44=0,0,L$44/CHI_fec!L$44)</f>
        <v>2.0928935268841067</v>
      </c>
      <c r="M226" s="279">
        <f>IF(M$44=0,0,M$44/CHI_fec!M$44)</f>
        <v>2.0503707972278682</v>
      </c>
      <c r="N226" s="279">
        <f>IF(N$44=0,0,N$44/CHI_fec!N$44)</f>
        <v>1.9911828844233999</v>
      </c>
      <c r="O226" s="279">
        <f>IF(O$44=0,0,O$44/CHI_fec!O$44)</f>
        <v>2.0499609335867923</v>
      </c>
      <c r="P226" s="279">
        <f>IF(P$44=0,0,P$44/CHI_fec!P$44)</f>
        <v>2.0305382329206045</v>
      </c>
      <c r="Q226" s="279">
        <f>IF(Q$44=0,0,Q$44/CHI_fec!Q$44)</f>
        <v>1.9324297332736526</v>
      </c>
      <c r="R226" s="279">
        <f>IF(R$44=0,0,R$44/CHI_fec!R$44)</f>
        <v>1.8794874909250707</v>
      </c>
      <c r="S226" s="279">
        <f>IF(S$44=0,0,S$44/CHI_fec!S$44)</f>
        <v>1.9190712304398314</v>
      </c>
      <c r="T226" s="279">
        <f>IF(T$44=0,0,T$44/CHI_fec!T$44)</f>
        <v>1.9077320518985161</v>
      </c>
      <c r="U226" s="279">
        <f>IF(U$44=0,0,U$44/CHI_fec!U$44)</f>
        <v>1.8451343022910118</v>
      </c>
      <c r="V226" s="279">
        <f>IF(V$44=0,0,V$44/CHI_fec!V$44)</f>
        <v>1.832977569284272</v>
      </c>
      <c r="W226" s="279">
        <f>IF(W$44=0,0,W$44/CHI_fec!W$44)</f>
        <v>1.974053668817344</v>
      </c>
      <c r="DA226" s="79"/>
    </row>
    <row r="227" spans="1:105" ht="12" customHeight="1" x14ac:dyDescent="0.25">
      <c r="A227" s="41" t="s">
        <v>1040</v>
      </c>
      <c r="B227" s="280">
        <f>IF(B$58=0,0,B$58/CHI_fec!B$58)</f>
        <v>0</v>
      </c>
      <c r="C227" s="280">
        <f>IF(C$58=0,0,C$58/CHI_fec!C$58)</f>
        <v>0</v>
      </c>
      <c r="D227" s="280">
        <f>IF(D$58=0,0,D$58/CHI_fec!D$58)</f>
        <v>0</v>
      </c>
      <c r="E227" s="280">
        <f>IF(E$58=0,0,E$58/CHI_fec!E$58)</f>
        <v>0</v>
      </c>
      <c r="F227" s="280">
        <f>IF(F$58=0,0,F$58/CHI_fec!F$58)</f>
        <v>0</v>
      </c>
      <c r="G227" s="280">
        <f>IF(G$58=0,0,G$58/CHI_fec!G$58)</f>
        <v>0</v>
      </c>
      <c r="H227" s="280">
        <f>IF(H$58=0,0,H$58/CHI_fec!H$58)</f>
        <v>0</v>
      </c>
      <c r="I227" s="280">
        <f>IF(I$58=0,0,I$58/CHI_fec!I$58)</f>
        <v>0</v>
      </c>
      <c r="J227" s="280">
        <f>IF(J$58=0,0,J$58/CHI_fec!J$58)</f>
        <v>0</v>
      </c>
      <c r="K227" s="280">
        <f>IF(K$58=0,0,K$58/CHI_fec!K$58)</f>
        <v>0</v>
      </c>
      <c r="L227" s="280">
        <f>IF(L$58=0,0,L$58/CHI_fec!L$58)</f>
        <v>0</v>
      </c>
      <c r="M227" s="280">
        <f>IF(M$58=0,0,M$58/CHI_fec!M$58)</f>
        <v>0</v>
      </c>
      <c r="N227" s="280">
        <f>IF(N$58=0,0,N$58/CHI_fec!N$58)</f>
        <v>0</v>
      </c>
      <c r="O227" s="280">
        <f>IF(O$58=0,0,O$58/CHI_fec!O$58)</f>
        <v>0</v>
      </c>
      <c r="P227" s="280">
        <f>IF(P$58=0,0,P$58/CHI_fec!P$58)</f>
        <v>0</v>
      </c>
      <c r="Q227" s="280">
        <f>IF(Q$58=0,0,Q$58/CHI_fec!Q$58)</f>
        <v>0</v>
      </c>
      <c r="R227" s="280">
        <f>IF(R$58=0,0,R$58/CHI_fec!R$58)</f>
        <v>0</v>
      </c>
      <c r="S227" s="280">
        <f>IF(S$58=0,0,S$58/CHI_fec!S$58)</f>
        <v>0</v>
      </c>
      <c r="T227" s="280">
        <f>IF(T$58=0,0,T$58/CHI_fec!T$58)</f>
        <v>0</v>
      </c>
      <c r="U227" s="280">
        <f>IF(U$58=0,0,U$58/CHI_fec!U$58)</f>
        <v>0</v>
      </c>
      <c r="V227" s="280">
        <f>IF(V$58=0,0,V$58/CHI_fec!V$58)</f>
        <v>0</v>
      </c>
      <c r="W227" s="280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3">
        <f>IF(B$61=0,0,(B$61-B$108)/CHI_fec!B$61)</f>
        <v>2.1096651297275164</v>
      </c>
      <c r="C229" s="323">
        <f>IF(C$61=0,0,(C$61-C$108)/CHI_fec!C$61)</f>
        <v>2.1244982624768647</v>
      </c>
      <c r="D229" s="323">
        <f>IF(D$61=0,0,(D$61-D$108)/CHI_fec!D$61)</f>
        <v>2.0982853576128244</v>
      </c>
      <c r="E229" s="323">
        <f>IF(E$61=0,0,(E$61-E$108)/CHI_fec!E$61)</f>
        <v>1.5818878987174279</v>
      </c>
      <c r="F229" s="323">
        <f>IF(F$61=0,0,(F$61-F$108)/CHI_fec!F$61)</f>
        <v>1.882384862826211</v>
      </c>
      <c r="G229" s="323">
        <f>IF(G$61=0,0,(G$61-G$108)/CHI_fec!G$61)</f>
        <v>1.7915723951214477</v>
      </c>
      <c r="H229" s="323">
        <f>IF(H$61=0,0,(H$61-H$108)/CHI_fec!H$61)</f>
        <v>1.80159059599029</v>
      </c>
      <c r="I229" s="323">
        <f>IF(I$61=0,0,(I$61-I$108)/CHI_fec!I$61)</f>
        <v>1.8081171589069696</v>
      </c>
      <c r="J229" s="323">
        <f>IF(J$61=0,0,(J$61-J$108)/CHI_fec!J$61)</f>
        <v>2.3221049907909141</v>
      </c>
      <c r="K229" s="323">
        <f>IF(K$61=0,0,(K$61-K$108)/CHI_fec!K$61)</f>
        <v>2.3224794740657555</v>
      </c>
      <c r="L229" s="323">
        <f>IF(L$61=0,0,(L$61-L$108)/CHI_fec!L$61)</f>
        <v>2.4668616772619556</v>
      </c>
      <c r="M229" s="323">
        <f>IF(M$61=0,0,(M$61-M$108)/CHI_fec!M$61)</f>
        <v>2.4205464556643914</v>
      </c>
      <c r="N229" s="323">
        <f>IF(N$61=0,0,(N$61-N$108)/CHI_fec!N$61)</f>
        <v>2.4037859827970931</v>
      </c>
      <c r="O229" s="323">
        <f>IF(O$61=0,0,(O$61-O$108)/CHI_fec!O$61)</f>
        <v>2.4462948373542623</v>
      </c>
      <c r="P229" s="323">
        <f>IF(P$61=0,0,(P$61-P$108)/CHI_fec!P$61)</f>
        <v>2.4351330467625796</v>
      </c>
      <c r="Q229" s="323">
        <f>IF(Q$61=0,0,(Q$61-Q$108)/CHI_fec!Q$61)</f>
        <v>2.3426558597023543</v>
      </c>
      <c r="R229" s="323">
        <f>IF(R$61=0,0,(R$61-R$108)/CHI_fec!R$61)</f>
        <v>2.367198035656064</v>
      </c>
      <c r="S229" s="323">
        <f>IF(S$61=0,0,(S$61-S$108)/CHI_fec!S$61)</f>
        <v>2.3776796319733324</v>
      </c>
      <c r="T229" s="323">
        <f>IF(T$61=0,0,(T$61-T$108)/CHI_fec!T$61)</f>
        <v>2.2667576464562238</v>
      </c>
      <c r="U229" s="323">
        <f>IF(U$61=0,0,(U$61-U$108)/CHI_fec!U$61)</f>
        <v>2.1777575989457465</v>
      </c>
      <c r="V229" s="323">
        <f>IF(V$61=0,0,(V$61-V$108)/CHI_fec!V$61)</f>
        <v>2.1057676385920607</v>
      </c>
      <c r="W229" s="323">
        <f>IF(W$61=0,0,(W$61-W$108)/CHI_fec!W$61)</f>
        <v>2.1764827596912899</v>
      </c>
      <c r="DA229" s="95"/>
    </row>
    <row r="230" spans="1:105" ht="12" customHeight="1" x14ac:dyDescent="0.25">
      <c r="A230" s="55" t="s">
        <v>92</v>
      </c>
      <c r="B230" s="276">
        <f>IF(B$62=0,0,B$62/CHI_fec!B$62)</f>
        <v>0</v>
      </c>
      <c r="C230" s="276">
        <f>IF(C$62=0,0,C$62/CHI_fec!C$62)</f>
        <v>0</v>
      </c>
      <c r="D230" s="276">
        <f>IF(D$62=0,0,D$62/CHI_fec!D$62)</f>
        <v>0</v>
      </c>
      <c r="E230" s="276">
        <f>IF(E$62=0,0,E$62/CHI_fec!E$62)</f>
        <v>0</v>
      </c>
      <c r="F230" s="276">
        <f>IF(F$62=0,0,F$62/CHI_fec!F$62)</f>
        <v>0</v>
      </c>
      <c r="G230" s="276">
        <f>IF(G$62=0,0,G$62/CHI_fec!G$62)</f>
        <v>0</v>
      </c>
      <c r="H230" s="276">
        <f>IF(H$62=0,0,H$62/CHI_fec!H$62)</f>
        <v>0</v>
      </c>
      <c r="I230" s="276">
        <f>IF(I$62=0,0,I$62/CHI_fec!I$62)</f>
        <v>0</v>
      </c>
      <c r="J230" s="276">
        <f>IF(J$62=0,0,J$62/CHI_fec!J$62)</f>
        <v>0</v>
      </c>
      <c r="K230" s="276">
        <f>IF(K$62=0,0,K$62/CHI_fec!K$62)</f>
        <v>0</v>
      </c>
      <c r="L230" s="276">
        <f>IF(L$62=0,0,L$62/CHI_fec!L$62)</f>
        <v>0</v>
      </c>
      <c r="M230" s="276">
        <f>IF(M$62=0,0,M$62/CHI_fec!M$62)</f>
        <v>0</v>
      </c>
      <c r="N230" s="276">
        <f>IF(N$62=0,0,N$62/CHI_fec!N$62)</f>
        <v>0</v>
      </c>
      <c r="O230" s="276">
        <f>IF(O$62=0,0,O$62/CHI_fec!O$62)</f>
        <v>0</v>
      </c>
      <c r="P230" s="276">
        <f>IF(P$62=0,0,P$62/CHI_fec!P$62)</f>
        <v>0</v>
      </c>
      <c r="Q230" s="276">
        <f>IF(Q$62=0,0,Q$62/CHI_fec!Q$62)</f>
        <v>0</v>
      </c>
      <c r="R230" s="276">
        <f>IF(R$62=0,0,R$62/CHI_fec!R$62)</f>
        <v>0</v>
      </c>
      <c r="S230" s="276">
        <f>IF(S$62=0,0,S$62/CHI_fec!S$62)</f>
        <v>0</v>
      </c>
      <c r="T230" s="276">
        <f>IF(T$62=0,0,T$62/CHI_fec!T$62)</f>
        <v>0</v>
      </c>
      <c r="U230" s="276">
        <f>IF(U$62=0,0,U$62/CHI_fec!U$62)</f>
        <v>0</v>
      </c>
      <c r="V230" s="276">
        <f>IF(V$62=0,0,V$62/CHI_fec!V$62)</f>
        <v>0</v>
      </c>
      <c r="W230" s="276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7">
        <f>IF(B$63=0,0,B$63/CHI_fec!B$63)</f>
        <v>0</v>
      </c>
      <c r="C231" s="277">
        <f>IF(C$63=0,0,C$63/CHI_fec!C$63)</f>
        <v>0</v>
      </c>
      <c r="D231" s="277">
        <f>IF(D$63=0,0,D$63/CHI_fec!D$63)</f>
        <v>0</v>
      </c>
      <c r="E231" s="277">
        <f>IF(E$63=0,0,E$63/CHI_fec!E$63)</f>
        <v>0</v>
      </c>
      <c r="F231" s="277">
        <f>IF(F$63=0,0,F$63/CHI_fec!F$63)</f>
        <v>0</v>
      </c>
      <c r="G231" s="277">
        <f>IF(G$63=0,0,G$63/CHI_fec!G$63)</f>
        <v>0</v>
      </c>
      <c r="H231" s="277">
        <f>IF(H$63=0,0,H$63/CHI_fec!H$63)</f>
        <v>0</v>
      </c>
      <c r="I231" s="277">
        <f>IF(I$63=0,0,I$63/CHI_fec!I$63)</f>
        <v>0</v>
      </c>
      <c r="J231" s="277">
        <f>IF(J$63=0,0,J$63/CHI_fec!J$63)</f>
        <v>0</v>
      </c>
      <c r="K231" s="277">
        <f>IF(K$63=0,0,K$63/CHI_fec!K$63)</f>
        <v>0</v>
      </c>
      <c r="L231" s="277">
        <f>IF(L$63=0,0,L$63/CHI_fec!L$63)</f>
        <v>0</v>
      </c>
      <c r="M231" s="277">
        <f>IF(M$63=0,0,M$63/CHI_fec!M$63)</f>
        <v>0</v>
      </c>
      <c r="N231" s="277">
        <f>IF(N$63=0,0,N$63/CHI_fec!N$63)</f>
        <v>0</v>
      </c>
      <c r="O231" s="277">
        <f>IF(O$63=0,0,O$63/CHI_fec!O$63)</f>
        <v>0</v>
      </c>
      <c r="P231" s="277">
        <f>IF(P$63=0,0,P$63/CHI_fec!P$63)</f>
        <v>0</v>
      </c>
      <c r="Q231" s="277">
        <f>IF(Q$63=0,0,Q$63/CHI_fec!Q$63)</f>
        <v>0</v>
      </c>
      <c r="R231" s="277">
        <f>IF(R$63=0,0,R$63/CHI_fec!R$63)</f>
        <v>0</v>
      </c>
      <c r="S231" s="277">
        <f>IF(S$63=0,0,S$63/CHI_fec!S$63)</f>
        <v>0</v>
      </c>
      <c r="T231" s="277">
        <f>IF(T$63=0,0,T$63/CHI_fec!T$63)</f>
        <v>0</v>
      </c>
      <c r="U231" s="277">
        <f>IF(U$63=0,0,U$63/CHI_fec!U$63)</f>
        <v>0</v>
      </c>
      <c r="V231" s="277">
        <f>IF(V$63=0,0,V$63/CHI_fec!V$63)</f>
        <v>0</v>
      </c>
      <c r="W231" s="277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7">
        <f>IF(B$64=0,0,B$64/CHI_fec!B$64)</f>
        <v>0</v>
      </c>
      <c r="C232" s="277">
        <f>IF(C$64=0,0,C$64/CHI_fec!C$64)</f>
        <v>0</v>
      </c>
      <c r="D232" s="277">
        <f>IF(D$64=0,0,D$64/CHI_fec!D$64)</f>
        <v>0</v>
      </c>
      <c r="E232" s="277">
        <f>IF(E$64=0,0,E$64/CHI_fec!E$64)</f>
        <v>0</v>
      </c>
      <c r="F232" s="277">
        <f>IF(F$64=0,0,F$64/CHI_fec!F$64)</f>
        <v>0</v>
      </c>
      <c r="G232" s="277">
        <f>IF(G$64=0,0,G$64/CHI_fec!G$64)</f>
        <v>0</v>
      </c>
      <c r="H232" s="277">
        <f>IF(H$64=0,0,H$64/CHI_fec!H$64)</f>
        <v>0</v>
      </c>
      <c r="I232" s="277">
        <f>IF(I$64=0,0,I$64/CHI_fec!I$64)</f>
        <v>0</v>
      </c>
      <c r="J232" s="277">
        <f>IF(J$64=0,0,J$64/CHI_fec!J$64)</f>
        <v>0</v>
      </c>
      <c r="K232" s="277">
        <f>IF(K$64=0,0,K$64/CHI_fec!K$64)</f>
        <v>0</v>
      </c>
      <c r="L232" s="277">
        <f>IF(L$64=0,0,L$64/CHI_fec!L$64)</f>
        <v>0</v>
      </c>
      <c r="M232" s="277">
        <f>IF(M$64=0,0,M$64/CHI_fec!M$64)</f>
        <v>0</v>
      </c>
      <c r="N232" s="277">
        <f>IF(N$64=0,0,N$64/CHI_fec!N$64)</f>
        <v>0</v>
      </c>
      <c r="O232" s="277">
        <f>IF(O$64=0,0,O$64/CHI_fec!O$64)</f>
        <v>0</v>
      </c>
      <c r="P232" s="277">
        <f>IF(P$64=0,0,P$64/CHI_fec!P$64)</f>
        <v>0</v>
      </c>
      <c r="Q232" s="277">
        <f>IF(Q$64=0,0,Q$64/CHI_fec!Q$64)</f>
        <v>0</v>
      </c>
      <c r="R232" s="277">
        <f>IF(R$64=0,0,R$64/CHI_fec!R$64)</f>
        <v>0</v>
      </c>
      <c r="S232" s="277">
        <f>IF(S$64=0,0,S$64/CHI_fec!S$64)</f>
        <v>0</v>
      </c>
      <c r="T232" s="277">
        <f>IF(T$64=0,0,T$64/CHI_fec!T$64)</f>
        <v>0</v>
      </c>
      <c r="U232" s="277">
        <f>IF(U$64=0,0,U$64/CHI_fec!U$64)</f>
        <v>0</v>
      </c>
      <c r="V232" s="277">
        <f>IF(V$64=0,0,V$64/CHI_fec!V$64)</f>
        <v>0</v>
      </c>
      <c r="W232" s="277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7">
        <f>IF(B$65=0,0,B$65/CHI_fec!B$65)</f>
        <v>0</v>
      </c>
      <c r="C233" s="277">
        <f>IF(C$65=0,0,C$65/CHI_fec!C$65)</f>
        <v>0</v>
      </c>
      <c r="D233" s="277">
        <f>IF(D$65=0,0,D$65/CHI_fec!D$65)</f>
        <v>0</v>
      </c>
      <c r="E233" s="277">
        <f>IF(E$65=0,0,E$65/CHI_fec!E$65)</f>
        <v>0</v>
      </c>
      <c r="F233" s="277">
        <f>IF(F$65=0,0,F$65/CHI_fec!F$65)</f>
        <v>0</v>
      </c>
      <c r="G233" s="277">
        <f>IF(G$65=0,0,G$65/CHI_fec!G$65)</f>
        <v>0</v>
      </c>
      <c r="H233" s="277">
        <f>IF(H$65=0,0,H$65/CHI_fec!H$65)</f>
        <v>0</v>
      </c>
      <c r="I233" s="277">
        <f>IF(I$65=0,0,I$65/CHI_fec!I$65)</f>
        <v>0</v>
      </c>
      <c r="J233" s="277">
        <f>IF(J$65=0,0,J$65/CHI_fec!J$65)</f>
        <v>0</v>
      </c>
      <c r="K233" s="277">
        <f>IF(K$65=0,0,K$65/CHI_fec!K$65)</f>
        <v>0</v>
      </c>
      <c r="L233" s="277">
        <f>IF(L$65=0,0,L$65/CHI_fec!L$65)</f>
        <v>0</v>
      </c>
      <c r="M233" s="277">
        <f>IF(M$65=0,0,M$65/CHI_fec!M$65)</f>
        <v>0</v>
      </c>
      <c r="N233" s="277">
        <f>IF(N$65=0,0,N$65/CHI_fec!N$65)</f>
        <v>0</v>
      </c>
      <c r="O233" s="277">
        <f>IF(O$65=0,0,O$65/CHI_fec!O$65)</f>
        <v>0</v>
      </c>
      <c r="P233" s="277">
        <f>IF(P$65=0,0,P$65/CHI_fec!P$65)</f>
        <v>0</v>
      </c>
      <c r="Q233" s="277">
        <f>IF(Q$65=0,0,Q$65/CHI_fec!Q$65)</f>
        <v>0</v>
      </c>
      <c r="R233" s="277">
        <f>IF(R$65=0,0,R$65/CHI_fec!R$65)</f>
        <v>0</v>
      </c>
      <c r="S233" s="277">
        <f>IF(S$65=0,0,S$65/CHI_fec!S$65)</f>
        <v>0</v>
      </c>
      <c r="T233" s="277">
        <f>IF(T$65=0,0,T$65/CHI_fec!T$65)</f>
        <v>0</v>
      </c>
      <c r="U233" s="277">
        <f>IF(U$65=0,0,U$65/CHI_fec!U$65)</f>
        <v>0</v>
      </c>
      <c r="V233" s="277">
        <f>IF(V$65=0,0,V$65/CHI_fec!V$65)</f>
        <v>0</v>
      </c>
      <c r="W233" s="277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8">
        <f>IF(B$66=0,0,B$66/CHI_fec!B$66)</f>
        <v>1.701482052165012</v>
      </c>
      <c r="C234" s="278">
        <f>IF(C$66=0,0,C$66/CHI_fec!C$66)</f>
        <v>1.9614134140440878</v>
      </c>
      <c r="D234" s="278">
        <f>IF(D$66=0,0,D$66/CHI_fec!D$66)</f>
        <v>1.9108279646546047</v>
      </c>
      <c r="E234" s="278">
        <f>IF(E$66=0,0,E$66/CHI_fec!E$66)</f>
        <v>1.6465967668217536</v>
      </c>
      <c r="F234" s="278">
        <f>IF(F$66=0,0,F$66/CHI_fec!F$66)</f>
        <v>1.4546675544417076</v>
      </c>
      <c r="G234" s="278">
        <f>IF(G$66=0,0,G$66/CHI_fec!G$66)</f>
        <v>1.4748121278916146</v>
      </c>
      <c r="H234" s="278">
        <f>IF(H$66=0,0,H$66/CHI_fec!H$66)</f>
        <v>1.446717315451008</v>
      </c>
      <c r="I234" s="278">
        <f>IF(I$66=0,0,I$66/CHI_fec!I$66)</f>
        <v>1.4008117697938378</v>
      </c>
      <c r="J234" s="278">
        <f>IF(J$66=0,0,J$66/CHI_fec!J$66)</f>
        <v>1.4687508702118461</v>
      </c>
      <c r="K234" s="278">
        <f>IF(K$66=0,0,K$66/CHI_fec!K$66)</f>
        <v>1.7239176049344964</v>
      </c>
      <c r="L234" s="278">
        <f>IF(L$66=0,0,L$66/CHI_fec!L$66)</f>
        <v>1.8852198895690144</v>
      </c>
      <c r="M234" s="278">
        <f>IF(M$66=0,0,M$66/CHI_fec!M$66)</f>
        <v>1.7441386068412577</v>
      </c>
      <c r="N234" s="278">
        <f>IF(N$66=0,0,N$66/CHI_fec!N$66)</f>
        <v>1.6244687416210799</v>
      </c>
      <c r="O234" s="278">
        <f>IF(O$66=0,0,O$66/CHI_fec!O$66)</f>
        <v>1.6992035117658717</v>
      </c>
      <c r="P234" s="278">
        <f>IF(P$66=0,0,P$66/CHI_fec!P$66)</f>
        <v>1.5777090327700913</v>
      </c>
      <c r="Q234" s="278">
        <f>IF(Q$66=0,0,Q$66/CHI_fec!Q$66)</f>
        <v>1.4295935862790101</v>
      </c>
      <c r="R234" s="278">
        <f>IF(R$66=0,0,R$66/CHI_fec!R$66)</f>
        <v>1.3259827073305146</v>
      </c>
      <c r="S234" s="278">
        <f>IF(S$66=0,0,S$66/CHI_fec!S$66)</f>
        <v>1.4008210428588479</v>
      </c>
      <c r="T234" s="278">
        <f>IF(T$66=0,0,T$66/CHI_fec!T$66)</f>
        <v>1.5240153837025217</v>
      </c>
      <c r="U234" s="278">
        <f>IF(U$66=0,0,U$66/CHI_fec!U$66)</f>
        <v>1.5575099193974831</v>
      </c>
      <c r="V234" s="278">
        <f>IF(V$66=0,0,V$66/CHI_fec!V$66)</f>
        <v>1.5786614455377068</v>
      </c>
      <c r="W234" s="278">
        <f>IF(W$66=0,0,W$66/CHI_fec!W$66)</f>
        <v>1.692764948108211</v>
      </c>
      <c r="DA234" s="78"/>
    </row>
    <row r="235" spans="1:105" ht="12" customHeight="1" x14ac:dyDescent="0.25">
      <c r="A235" s="203" t="s">
        <v>1053</v>
      </c>
      <c r="B235" s="279">
        <f>IF(B$72=0,0,B$72/CHI_fec!B$72)</f>
        <v>2.0571631705395945</v>
      </c>
      <c r="C235" s="279">
        <f>IF(C$72=0,0,C$72/CHI_fec!C$72)</f>
        <v>2.1258514298287761</v>
      </c>
      <c r="D235" s="279">
        <f>IF(D$72=0,0,D$72/CHI_fec!D$72)</f>
        <v>2.0756736197414623</v>
      </c>
      <c r="E235" s="279">
        <f>IF(E$72=0,0,E$72/CHI_fec!E$72)</f>
        <v>1.3762754139370867</v>
      </c>
      <c r="F235" s="279">
        <f>IF(F$72=0,0,F$72/CHI_fec!F$72)</f>
        <v>2.0371155171749527</v>
      </c>
      <c r="G235" s="279">
        <f>IF(G$72=0,0,G$72/CHI_fec!G$72)</f>
        <v>1.8773236608833894</v>
      </c>
      <c r="H235" s="279">
        <f>IF(H$72=0,0,H$72/CHI_fec!H$72)</f>
        <v>1.9403959361810845</v>
      </c>
      <c r="I235" s="279">
        <f>IF(I$72=0,0,I$72/CHI_fec!I$72)</f>
        <v>1.9558516030546937</v>
      </c>
      <c r="J235" s="279">
        <f>IF(J$72=0,0,J$72/CHI_fec!J$72)</f>
        <v>2.8621638419709123</v>
      </c>
      <c r="K235" s="279">
        <f>IF(K$72=0,0,K$72/CHI_fec!K$72)</f>
        <v>2.7809805615255274</v>
      </c>
      <c r="L235" s="279">
        <f>IF(L$72=0,0,L$72/CHI_fec!L$72)</f>
        <v>2.9616063986016363</v>
      </c>
      <c r="M235" s="279">
        <f>IF(M$72=0,0,M$72/CHI_fec!M$72)</f>
        <v>3.0442932149562054</v>
      </c>
      <c r="N235" s="279">
        <f>IF(N$72=0,0,N$72/CHI_fec!N$72)</f>
        <v>3.1009836969408315</v>
      </c>
      <c r="O235" s="279">
        <f>IF(O$72=0,0,O$72/CHI_fec!O$72)</f>
        <v>3.1736176339417832</v>
      </c>
      <c r="P235" s="279">
        <f>IF(P$72=0,0,P$72/CHI_fec!P$72)</f>
        <v>3.196109411260053</v>
      </c>
      <c r="Q235" s="279">
        <f>IF(Q$72=0,0,Q$72/CHI_fec!Q$72)</f>
        <v>3.164958466647668</v>
      </c>
      <c r="R235" s="279">
        <f>IF(R$72=0,0,R$72/CHI_fec!R$72)</f>
        <v>3.1589363514347073</v>
      </c>
      <c r="S235" s="279">
        <f>IF(S$72=0,0,S$72/CHI_fec!S$72)</f>
        <v>3.1062542612960304</v>
      </c>
      <c r="T235" s="279">
        <f>IF(T$72=0,0,T$72/CHI_fec!T$72)</f>
        <v>2.8017336602808092</v>
      </c>
      <c r="U235" s="279">
        <f>IF(U$72=0,0,U$72/CHI_fec!U$72)</f>
        <v>2.5591078845012123</v>
      </c>
      <c r="V235" s="279">
        <f>IF(V$72=0,0,V$72/CHI_fec!V$72)</f>
        <v>2.465872454648105</v>
      </c>
      <c r="W235" s="279">
        <f>IF(W$72=0,0,W$72/CHI_fec!W$72)</f>
        <v>2.4760416743987608</v>
      </c>
      <c r="DA235" s="79"/>
    </row>
    <row r="236" spans="1:105" ht="12" customHeight="1" x14ac:dyDescent="0.25">
      <c r="A236" s="203" t="s">
        <v>1012</v>
      </c>
      <c r="B236" s="279">
        <f>IF(B$85=0,0,B$85/CHI_fec!B$85)</f>
        <v>3.6889808162969575</v>
      </c>
      <c r="C236" s="279">
        <f>IF(C$85=0,0,C$85/CHI_fec!C$85)</f>
        <v>3.7014783102115265</v>
      </c>
      <c r="D236" s="279">
        <f>IF(D$85=0,0,D$85/CHI_fec!D$85)</f>
        <v>3.7124345179072011</v>
      </c>
      <c r="E236" s="279">
        <f>IF(E$85=0,0,E$85/CHI_fec!E$85)</f>
        <v>3.5989940391218944</v>
      </c>
      <c r="F236" s="279">
        <f>IF(F$85=0,0,F$85/CHI_fec!F$85)</f>
        <v>3.5465087783570941</v>
      </c>
      <c r="G236" s="279">
        <f>IF(G$85=0,0,G$85/CHI_fec!G$85)</f>
        <v>3.5524391750633715</v>
      </c>
      <c r="H236" s="279">
        <f>IF(H$85=0,0,H$85/CHI_fec!H$85)</f>
        <v>3.5306077361843586</v>
      </c>
      <c r="I236" s="279">
        <f>IF(I$85=0,0,I$85/CHI_fec!I$85)</f>
        <v>3.534796724919901</v>
      </c>
      <c r="J236" s="279">
        <f>IF(J$85=0,0,J$85/CHI_fec!J$85)</f>
        <v>3.6953604990262061</v>
      </c>
      <c r="K236" s="279">
        <f>IF(K$85=0,0,K$85/CHI_fec!K$85)</f>
        <v>3.6464648363478931</v>
      </c>
      <c r="L236" s="279">
        <f>IF(L$85=0,0,L$85/CHI_fec!L$85)</f>
        <v>3.6546921673629229</v>
      </c>
      <c r="M236" s="279">
        <f>IF(M$85=0,0,M$85/CHI_fec!M$85)</f>
        <v>3.6167809501913855</v>
      </c>
      <c r="N236" s="279">
        <f>IF(N$85=0,0,N$85/CHI_fec!N$85)</f>
        <v>3.6322564396230135</v>
      </c>
      <c r="O236" s="279">
        <f>IF(O$85=0,0,O$85/CHI_fec!O$85)</f>
        <v>3.6117993468253249</v>
      </c>
      <c r="P236" s="279">
        <f>IF(P$85=0,0,P$85/CHI_fec!P$85)</f>
        <v>3.6189570851978448</v>
      </c>
      <c r="Q236" s="279">
        <f>IF(Q$85=0,0,Q$85/CHI_fec!Q$85)</f>
        <v>3.5794965939509265</v>
      </c>
      <c r="R236" s="279">
        <f>IF(R$85=0,0,R$85/CHI_fec!R$85)</f>
        <v>3.6507492380573878</v>
      </c>
      <c r="S236" s="279">
        <f>IF(S$85=0,0,S$85/CHI_fec!S$85)</f>
        <v>3.6408025893796694</v>
      </c>
      <c r="T236" s="279">
        <f>IF(T$85=0,0,T$85/CHI_fec!T$85)</f>
        <v>3.6188656462596556</v>
      </c>
      <c r="U236" s="279">
        <f>IF(U$85=0,0,U$85/CHI_fec!U$85)</f>
        <v>3.6297714301503792</v>
      </c>
      <c r="V236" s="279">
        <f>IF(V$85=0,0,V$85/CHI_fec!V$85)</f>
        <v>3.5686253548249045</v>
      </c>
      <c r="W236" s="279">
        <f>IF(W$85=0,0,W$85/CHI_fec!W$85)</f>
        <v>3.5729191984121802</v>
      </c>
      <c r="DA236" s="79"/>
    </row>
    <row r="237" spans="1:105" ht="12" customHeight="1" x14ac:dyDescent="0.25">
      <c r="A237" s="203" t="s">
        <v>1023</v>
      </c>
      <c r="B237" s="279">
        <f>IF(B$93=0,0,B$93/CHI_fec!B$93)</f>
        <v>1.7576686225304514</v>
      </c>
      <c r="C237" s="279">
        <f>IF(C$93=0,0,C$93/CHI_fec!C$93)</f>
        <v>1.7096110915003733</v>
      </c>
      <c r="D237" s="279">
        <f>IF(D$93=0,0,D$93/CHI_fec!D$93)</f>
        <v>1.6502348399980113</v>
      </c>
      <c r="E237" s="279">
        <f>IF(E$93=0,0,E$93/CHI_fec!E$93)</f>
        <v>1.2094090222911185</v>
      </c>
      <c r="F237" s="279">
        <f>IF(F$93=0,0,F$93/CHI_fec!F$93)</f>
        <v>1.3708918297957988</v>
      </c>
      <c r="G237" s="279">
        <f>IF(G$93=0,0,G$93/CHI_fec!G$93)</f>
        <v>1.3451920873919831</v>
      </c>
      <c r="H237" s="279">
        <f>IF(H$93=0,0,H$93/CHI_fec!H$93)</f>
        <v>1.3527713303388749</v>
      </c>
      <c r="I237" s="279">
        <f>IF(I$93=0,0,I$93/CHI_fec!I$93)</f>
        <v>1.3428536990416347</v>
      </c>
      <c r="J237" s="279">
        <f>IF(J$93=0,0,J$93/CHI_fec!J$93)</f>
        <v>1.6289704887732095</v>
      </c>
      <c r="K237" s="279">
        <f>IF(K$93=0,0,K$93/CHI_fec!K$93)</f>
        <v>1.7687193572605413</v>
      </c>
      <c r="L237" s="279">
        <f>IF(L$93=0,0,L$93/CHI_fec!L$93)</f>
        <v>1.9846498392500689</v>
      </c>
      <c r="M237" s="279">
        <f>IF(M$93=0,0,M$93/CHI_fec!M$93)</f>
        <v>1.9348636309061364</v>
      </c>
      <c r="N237" s="279">
        <f>IF(N$93=0,0,N$93/CHI_fec!N$93)</f>
        <v>1.8652846566381602</v>
      </c>
      <c r="O237" s="279">
        <f>IF(O$93=0,0,O$93/CHI_fec!O$93)</f>
        <v>1.9224788183895889</v>
      </c>
      <c r="P237" s="279">
        <f>IF(P$93=0,0,P$93/CHI_fec!P$93)</f>
        <v>1.9000455089067403</v>
      </c>
      <c r="Q237" s="279">
        <f>IF(Q$93=0,0,Q$93/CHI_fec!Q$93)</f>
        <v>1.799756148881712</v>
      </c>
      <c r="R237" s="279">
        <f>IF(R$93=0,0,R$93/CHI_fec!R$93)</f>
        <v>1.737463484208561</v>
      </c>
      <c r="S237" s="279">
        <f>IF(S$93=0,0,S$93/CHI_fec!S$93)</f>
        <v>1.7836626253983707</v>
      </c>
      <c r="T237" s="279">
        <f>IF(T$93=0,0,T$93/CHI_fec!T$93)</f>
        <v>1.8043122417036241</v>
      </c>
      <c r="U237" s="279">
        <f>IF(U$93=0,0,U$93/CHI_fec!U$93)</f>
        <v>1.7587743507131341</v>
      </c>
      <c r="V237" s="279">
        <f>IF(V$93=0,0,V$93/CHI_fec!V$93)</f>
        <v>1.7576084231870699</v>
      </c>
      <c r="W237" s="279">
        <f>IF(W$93=0,0,W$93/CHI_fec!W$93)</f>
        <v>1.9132384908302058</v>
      </c>
      <c r="DA237" s="79"/>
    </row>
    <row r="238" spans="1:105" ht="12" customHeight="1" x14ac:dyDescent="0.25">
      <c r="A238" s="41" t="s">
        <v>1040</v>
      </c>
      <c r="B238" s="280">
        <f>IF(B$107=0,0,B$107/CHI_fec!B$107)</f>
        <v>0</v>
      </c>
      <c r="C238" s="280">
        <f>IF(C$107=0,0,C$107/CHI_fec!C$107)</f>
        <v>0</v>
      </c>
      <c r="D238" s="280">
        <f>IF(D$107=0,0,D$107/CHI_fec!D$107)</f>
        <v>0</v>
      </c>
      <c r="E238" s="280">
        <f>IF(E$107=0,0,E$107/CHI_fec!E$107)</f>
        <v>0</v>
      </c>
      <c r="F238" s="280">
        <f>IF(F$107=0,0,F$107/CHI_fec!F$107)</f>
        <v>0</v>
      </c>
      <c r="G238" s="280">
        <f>IF(G$107=0,0,G$107/CHI_fec!G$107)</f>
        <v>0</v>
      </c>
      <c r="H238" s="280">
        <f>IF(H$107=0,0,H$107/CHI_fec!H$107)</f>
        <v>0</v>
      </c>
      <c r="I238" s="280">
        <f>IF(I$107=0,0,I$107/CHI_fec!I$107)</f>
        <v>0</v>
      </c>
      <c r="J238" s="280">
        <f>IF(J$107=0,0,J$107/CHI_fec!J$107)</f>
        <v>0</v>
      </c>
      <c r="K238" s="280">
        <f>IF(K$107=0,0,K$107/CHI_fec!K$107)</f>
        <v>0</v>
      </c>
      <c r="L238" s="280">
        <f>IF(L$107=0,0,L$107/CHI_fec!L$107)</f>
        <v>0</v>
      </c>
      <c r="M238" s="280">
        <f>IF(M$107=0,0,M$107/CHI_fec!M$107)</f>
        <v>0</v>
      </c>
      <c r="N238" s="280">
        <f>IF(N$107=0,0,N$107/CHI_fec!N$107)</f>
        <v>0</v>
      </c>
      <c r="O238" s="280">
        <f>IF(O$107=0,0,O$107/CHI_fec!O$107)</f>
        <v>0</v>
      </c>
      <c r="P238" s="280">
        <f>IF(P$107=0,0,P$107/CHI_fec!P$107)</f>
        <v>0</v>
      </c>
      <c r="Q238" s="280">
        <f>IF(Q$107=0,0,Q$107/CHI_fec!Q$107)</f>
        <v>0</v>
      </c>
      <c r="R238" s="280">
        <f>IF(R$107=0,0,R$107/CHI_fec!R$107)</f>
        <v>0</v>
      </c>
      <c r="S238" s="280">
        <f>IF(S$107=0,0,S$107/CHI_fec!S$107)</f>
        <v>0</v>
      </c>
      <c r="T238" s="280">
        <f>IF(T$107=0,0,T$107/CHI_fec!T$107)</f>
        <v>0</v>
      </c>
      <c r="U238" s="280">
        <f>IF(U$107=0,0,U$107/CHI_fec!U$107)</f>
        <v>0</v>
      </c>
      <c r="V238" s="280">
        <f>IF(V$107=0,0,V$107/CHI_fec!V$107)</f>
        <v>0</v>
      </c>
      <c r="W238" s="280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3">
        <f>IF(B$110=0,0,B$110/CHI_fec!B$110)</f>
        <v>2.1991796109617634</v>
      </c>
      <c r="C240" s="323">
        <f>IF(C$110=0,0,C$110/CHI_fec!C$110)</f>
        <v>2.2203021214073115</v>
      </c>
      <c r="D240" s="323">
        <f>IF(D$110=0,0,D$110/CHI_fec!D$110)</f>
        <v>2.1901749220891595</v>
      </c>
      <c r="E240" s="323">
        <f>IF(E$110=0,0,E$110/CHI_fec!E$110)</f>
        <v>1.6685688057397239</v>
      </c>
      <c r="F240" s="323">
        <f>IF(F$110=0,0,F$110/CHI_fec!F$110)</f>
        <v>1.9765954844564313</v>
      </c>
      <c r="G240" s="323">
        <f>IF(G$110=0,0,G$110/CHI_fec!G$110)</f>
        <v>1.8908203129806871</v>
      </c>
      <c r="H240" s="323">
        <f>IF(H$110=0,0,H$110/CHI_fec!H$110)</f>
        <v>1.9023535032002119</v>
      </c>
      <c r="I240" s="323">
        <f>IF(I$110=0,0,I$110/CHI_fec!I$110)</f>
        <v>1.9066575259230623</v>
      </c>
      <c r="J240" s="323">
        <f>IF(J$110=0,0,J$110/CHI_fec!J$110)</f>
        <v>2.4217649799096321</v>
      </c>
      <c r="K240" s="323">
        <f>IF(K$110=0,0,K$110/CHI_fec!K$110)</f>
        <v>2.4291161767619367</v>
      </c>
      <c r="L240" s="323">
        <f>IF(L$110=0,0,L$110/CHI_fec!L$110)</f>
        <v>2.5764653109266247</v>
      </c>
      <c r="M240" s="323">
        <f>IF(M$110=0,0,M$110/CHI_fec!M$110)</f>
        <v>2.5393431392014381</v>
      </c>
      <c r="N240" s="323">
        <f>IF(N$110=0,0,N$110/CHI_fec!N$110)</f>
        <v>2.52367628144476</v>
      </c>
      <c r="O240" s="323">
        <f>IF(O$110=0,0,O$110/CHI_fec!O$110)</f>
        <v>2.567306164393405</v>
      </c>
      <c r="P240" s="323">
        <f>IF(P$110=0,0,P$110/CHI_fec!P$110)</f>
        <v>2.5562814919348456</v>
      </c>
      <c r="Q240" s="323">
        <f>IF(Q$110=0,0,Q$110/CHI_fec!Q$110)</f>
        <v>2.4651995804035272</v>
      </c>
      <c r="R240" s="323">
        <f>IF(R$110=0,0,R$110/CHI_fec!R$110)</f>
        <v>2.1555141780190703</v>
      </c>
      <c r="S240" s="323">
        <f>IF(S$110=0,0,S$110/CHI_fec!S$110)</f>
        <v>2.1668402613574451</v>
      </c>
      <c r="T240" s="323">
        <f>IF(T$110=0,0,T$110/CHI_fec!T$110)</f>
        <v>1.9919797981393701</v>
      </c>
      <c r="U240" s="323">
        <f>IF(U$110=0,0,U$110/CHI_fec!U$110)</f>
        <v>1.9766482404278418</v>
      </c>
      <c r="V240" s="323">
        <f>IF(V$110=0,0,V$110/CHI_fec!V$110)</f>
        <v>1.911185718033213</v>
      </c>
      <c r="W240" s="323">
        <f>IF(W$110=0,0,W$110/CHI_fec!W$110)</f>
        <v>1.9988853557624504</v>
      </c>
      <c r="DA240" s="95"/>
    </row>
    <row r="241" spans="1:105" ht="12" customHeight="1" x14ac:dyDescent="0.25">
      <c r="A241" s="55" t="s">
        <v>92</v>
      </c>
      <c r="B241" s="276">
        <f>IF(B$111=0,0,B$111/CHI_fec!B$111)</f>
        <v>0</v>
      </c>
      <c r="C241" s="276">
        <f>IF(C$111=0,0,C$111/CHI_fec!C$111)</f>
        <v>0</v>
      </c>
      <c r="D241" s="276">
        <f>IF(D$111=0,0,D$111/CHI_fec!D$111)</f>
        <v>0</v>
      </c>
      <c r="E241" s="276">
        <f>IF(E$111=0,0,E$111/CHI_fec!E$111)</f>
        <v>0</v>
      </c>
      <c r="F241" s="276">
        <f>IF(F$111=0,0,F$111/CHI_fec!F$111)</f>
        <v>0</v>
      </c>
      <c r="G241" s="276">
        <f>IF(G$111=0,0,G$111/CHI_fec!G$111)</f>
        <v>0</v>
      </c>
      <c r="H241" s="276">
        <f>IF(H$111=0,0,H$111/CHI_fec!H$111)</f>
        <v>0</v>
      </c>
      <c r="I241" s="276">
        <f>IF(I$111=0,0,I$111/CHI_fec!I$111)</f>
        <v>0</v>
      </c>
      <c r="J241" s="276">
        <f>IF(J$111=0,0,J$111/CHI_fec!J$111)</f>
        <v>0</v>
      </c>
      <c r="K241" s="276">
        <f>IF(K$111=0,0,K$111/CHI_fec!K$111)</f>
        <v>0</v>
      </c>
      <c r="L241" s="276">
        <f>IF(L$111=0,0,L$111/CHI_fec!L$111)</f>
        <v>0</v>
      </c>
      <c r="M241" s="276">
        <f>IF(M$111=0,0,M$111/CHI_fec!M$111)</f>
        <v>0</v>
      </c>
      <c r="N241" s="276">
        <f>IF(N$111=0,0,N$111/CHI_fec!N$111)</f>
        <v>0</v>
      </c>
      <c r="O241" s="276">
        <f>IF(O$111=0,0,O$111/CHI_fec!O$111)</f>
        <v>0</v>
      </c>
      <c r="P241" s="276">
        <f>IF(P$111=0,0,P$111/CHI_fec!P$111)</f>
        <v>0</v>
      </c>
      <c r="Q241" s="276">
        <f>IF(Q$111=0,0,Q$111/CHI_fec!Q$111)</f>
        <v>0</v>
      </c>
      <c r="R241" s="276">
        <f>IF(R$111=0,0,R$111/CHI_fec!R$111)</f>
        <v>0</v>
      </c>
      <c r="S241" s="276">
        <f>IF(S$111=0,0,S$111/CHI_fec!S$111)</f>
        <v>0</v>
      </c>
      <c r="T241" s="276">
        <f>IF(T$111=0,0,T$111/CHI_fec!T$111)</f>
        <v>0</v>
      </c>
      <c r="U241" s="276">
        <f>IF(U$111=0,0,U$111/CHI_fec!U$111)</f>
        <v>0</v>
      </c>
      <c r="V241" s="276">
        <f>IF(V$111=0,0,V$111/CHI_fec!V$111)</f>
        <v>0</v>
      </c>
      <c r="W241" s="276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7">
        <f>IF(B$112=0,0,B$112/CHI_fec!B$112)</f>
        <v>0</v>
      </c>
      <c r="C242" s="277">
        <f>IF(C$112=0,0,C$112/CHI_fec!C$112)</f>
        <v>0</v>
      </c>
      <c r="D242" s="277">
        <f>IF(D$112=0,0,D$112/CHI_fec!D$112)</f>
        <v>0</v>
      </c>
      <c r="E242" s="277">
        <f>IF(E$112=0,0,E$112/CHI_fec!E$112)</f>
        <v>0</v>
      </c>
      <c r="F242" s="277">
        <f>IF(F$112=0,0,F$112/CHI_fec!F$112)</f>
        <v>0</v>
      </c>
      <c r="G242" s="277">
        <f>IF(G$112=0,0,G$112/CHI_fec!G$112)</f>
        <v>0</v>
      </c>
      <c r="H242" s="277">
        <f>IF(H$112=0,0,H$112/CHI_fec!H$112)</f>
        <v>0</v>
      </c>
      <c r="I242" s="277">
        <f>IF(I$112=0,0,I$112/CHI_fec!I$112)</f>
        <v>0</v>
      </c>
      <c r="J242" s="277">
        <f>IF(J$112=0,0,J$112/CHI_fec!J$112)</f>
        <v>0</v>
      </c>
      <c r="K242" s="277">
        <f>IF(K$112=0,0,K$112/CHI_fec!K$112)</f>
        <v>0</v>
      </c>
      <c r="L242" s="277">
        <f>IF(L$112=0,0,L$112/CHI_fec!L$112)</f>
        <v>0</v>
      </c>
      <c r="M242" s="277">
        <f>IF(M$112=0,0,M$112/CHI_fec!M$112)</f>
        <v>0</v>
      </c>
      <c r="N242" s="277">
        <f>IF(N$112=0,0,N$112/CHI_fec!N$112)</f>
        <v>0</v>
      </c>
      <c r="O242" s="277">
        <f>IF(O$112=0,0,O$112/CHI_fec!O$112)</f>
        <v>0</v>
      </c>
      <c r="P242" s="277">
        <f>IF(P$112=0,0,P$112/CHI_fec!P$112)</f>
        <v>0</v>
      </c>
      <c r="Q242" s="277">
        <f>IF(Q$112=0,0,Q$112/CHI_fec!Q$112)</f>
        <v>0</v>
      </c>
      <c r="R242" s="277">
        <f>IF(R$112=0,0,R$112/CHI_fec!R$112)</f>
        <v>0</v>
      </c>
      <c r="S242" s="277">
        <f>IF(S$112=0,0,S$112/CHI_fec!S$112)</f>
        <v>0</v>
      </c>
      <c r="T242" s="277">
        <f>IF(T$112=0,0,T$112/CHI_fec!T$112)</f>
        <v>0</v>
      </c>
      <c r="U242" s="277">
        <f>IF(U$112=0,0,U$112/CHI_fec!U$112)</f>
        <v>0</v>
      </c>
      <c r="V242" s="277">
        <f>IF(V$112=0,0,V$112/CHI_fec!V$112)</f>
        <v>0</v>
      </c>
      <c r="W242" s="277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7">
        <f>IF(B$113=0,0,B$113/CHI_fec!B$113)</f>
        <v>0</v>
      </c>
      <c r="C243" s="277">
        <f>IF(C$113=0,0,C$113/CHI_fec!C$113)</f>
        <v>0</v>
      </c>
      <c r="D243" s="277">
        <f>IF(D$113=0,0,D$113/CHI_fec!D$113)</f>
        <v>0</v>
      </c>
      <c r="E243" s="277">
        <f>IF(E$113=0,0,E$113/CHI_fec!E$113)</f>
        <v>0</v>
      </c>
      <c r="F243" s="277">
        <f>IF(F$113=0,0,F$113/CHI_fec!F$113)</f>
        <v>0</v>
      </c>
      <c r="G243" s="277">
        <f>IF(G$113=0,0,G$113/CHI_fec!G$113)</f>
        <v>0</v>
      </c>
      <c r="H243" s="277">
        <f>IF(H$113=0,0,H$113/CHI_fec!H$113)</f>
        <v>0</v>
      </c>
      <c r="I243" s="277">
        <f>IF(I$113=0,0,I$113/CHI_fec!I$113)</f>
        <v>0</v>
      </c>
      <c r="J243" s="277">
        <f>IF(J$113=0,0,J$113/CHI_fec!J$113)</f>
        <v>0</v>
      </c>
      <c r="K243" s="277">
        <f>IF(K$113=0,0,K$113/CHI_fec!K$113)</f>
        <v>0</v>
      </c>
      <c r="L243" s="277">
        <f>IF(L$113=0,0,L$113/CHI_fec!L$113)</f>
        <v>0</v>
      </c>
      <c r="M243" s="277">
        <f>IF(M$113=0,0,M$113/CHI_fec!M$113)</f>
        <v>0</v>
      </c>
      <c r="N243" s="277">
        <f>IF(N$113=0,0,N$113/CHI_fec!N$113)</f>
        <v>0</v>
      </c>
      <c r="O243" s="277">
        <f>IF(O$113=0,0,O$113/CHI_fec!O$113)</f>
        <v>0</v>
      </c>
      <c r="P243" s="277">
        <f>IF(P$113=0,0,P$113/CHI_fec!P$113)</f>
        <v>0</v>
      </c>
      <c r="Q243" s="277">
        <f>IF(Q$113=0,0,Q$113/CHI_fec!Q$113)</f>
        <v>0</v>
      </c>
      <c r="R243" s="277">
        <f>IF(R$113=0,0,R$113/CHI_fec!R$113)</f>
        <v>0</v>
      </c>
      <c r="S243" s="277">
        <f>IF(S$113=0,0,S$113/CHI_fec!S$113)</f>
        <v>0</v>
      </c>
      <c r="T243" s="277">
        <f>IF(T$113=0,0,T$113/CHI_fec!T$113)</f>
        <v>0</v>
      </c>
      <c r="U243" s="277">
        <f>IF(U$113=0,0,U$113/CHI_fec!U$113)</f>
        <v>0</v>
      </c>
      <c r="V243" s="277">
        <f>IF(V$113=0,0,V$113/CHI_fec!V$113)</f>
        <v>0</v>
      </c>
      <c r="W243" s="277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7">
        <f>IF(B$114=0,0,B$114/CHI_fec!B$114)</f>
        <v>0</v>
      </c>
      <c r="C244" s="277">
        <f>IF(C$114=0,0,C$114/CHI_fec!C$114)</f>
        <v>0</v>
      </c>
      <c r="D244" s="277">
        <f>IF(D$114=0,0,D$114/CHI_fec!D$114)</f>
        <v>0</v>
      </c>
      <c r="E244" s="277">
        <f>IF(E$114=0,0,E$114/CHI_fec!E$114)</f>
        <v>0</v>
      </c>
      <c r="F244" s="277">
        <f>IF(F$114=0,0,F$114/CHI_fec!F$114)</f>
        <v>0</v>
      </c>
      <c r="G244" s="277">
        <f>IF(G$114=0,0,G$114/CHI_fec!G$114)</f>
        <v>0</v>
      </c>
      <c r="H244" s="277">
        <f>IF(H$114=0,0,H$114/CHI_fec!H$114)</f>
        <v>0</v>
      </c>
      <c r="I244" s="277">
        <f>IF(I$114=0,0,I$114/CHI_fec!I$114)</f>
        <v>0</v>
      </c>
      <c r="J244" s="277">
        <f>IF(J$114=0,0,J$114/CHI_fec!J$114)</f>
        <v>0</v>
      </c>
      <c r="K244" s="277">
        <f>IF(K$114=0,0,K$114/CHI_fec!K$114)</f>
        <v>0</v>
      </c>
      <c r="L244" s="277">
        <f>IF(L$114=0,0,L$114/CHI_fec!L$114)</f>
        <v>0</v>
      </c>
      <c r="M244" s="277">
        <f>IF(M$114=0,0,M$114/CHI_fec!M$114)</f>
        <v>0</v>
      </c>
      <c r="N244" s="277">
        <f>IF(N$114=0,0,N$114/CHI_fec!N$114)</f>
        <v>0</v>
      </c>
      <c r="O244" s="277">
        <f>IF(O$114=0,0,O$114/CHI_fec!O$114)</f>
        <v>0</v>
      </c>
      <c r="P244" s="277">
        <f>IF(P$114=0,0,P$114/CHI_fec!P$114)</f>
        <v>0</v>
      </c>
      <c r="Q244" s="277">
        <f>IF(Q$114=0,0,Q$114/CHI_fec!Q$114)</f>
        <v>0</v>
      </c>
      <c r="R244" s="277">
        <f>IF(R$114=0,0,R$114/CHI_fec!R$114)</f>
        <v>0</v>
      </c>
      <c r="S244" s="277">
        <f>IF(S$114=0,0,S$114/CHI_fec!S$114)</f>
        <v>0</v>
      </c>
      <c r="T244" s="277">
        <f>IF(T$114=0,0,T$114/CHI_fec!T$114)</f>
        <v>0</v>
      </c>
      <c r="U244" s="277">
        <f>IF(U$114=0,0,U$114/CHI_fec!U$114)</f>
        <v>0</v>
      </c>
      <c r="V244" s="277">
        <f>IF(V$114=0,0,V$114/CHI_fec!V$114)</f>
        <v>0</v>
      </c>
      <c r="W244" s="277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8">
        <f>IF(B$115=0,0,B$115/CHI_fec!B$115)</f>
        <v>1.7014820521650116</v>
      </c>
      <c r="C245" s="278">
        <f>IF(C$115=0,0,C$115/CHI_fec!C$115)</f>
        <v>1.9614134140440884</v>
      </c>
      <c r="D245" s="278">
        <f>IF(D$115=0,0,D$115/CHI_fec!D$115)</f>
        <v>1.9108279646546058</v>
      </c>
      <c r="E245" s="278">
        <f>IF(E$115=0,0,E$115/CHI_fec!E$115)</f>
        <v>1.6465967668217543</v>
      </c>
      <c r="F245" s="278">
        <f>IF(F$115=0,0,F$115/CHI_fec!F$115)</f>
        <v>1.4546675544417083</v>
      </c>
      <c r="G245" s="278">
        <f>IF(G$115=0,0,G$115/CHI_fec!G$115)</f>
        <v>1.4748121278916149</v>
      </c>
      <c r="H245" s="278">
        <f>IF(H$115=0,0,H$115/CHI_fec!H$115)</f>
        <v>1.4467173154510085</v>
      </c>
      <c r="I245" s="278">
        <f>IF(I$115=0,0,I$115/CHI_fec!I$115)</f>
        <v>1.4008117697938378</v>
      </c>
      <c r="J245" s="278">
        <f>IF(J$115=0,0,J$115/CHI_fec!J$115)</f>
        <v>1.4687508702118457</v>
      </c>
      <c r="K245" s="278">
        <f>IF(K$115=0,0,K$115/CHI_fec!K$115)</f>
        <v>1.7239176049344966</v>
      </c>
      <c r="L245" s="278">
        <f>IF(L$115=0,0,L$115/CHI_fec!L$115)</f>
        <v>1.8852198895690142</v>
      </c>
      <c r="M245" s="278">
        <f>IF(M$115=0,0,M$115/CHI_fec!M$115)</f>
        <v>1.7441386068412572</v>
      </c>
      <c r="N245" s="278">
        <f>IF(N$115=0,0,N$115/CHI_fec!N$115)</f>
        <v>1.6244687416210795</v>
      </c>
      <c r="O245" s="278">
        <f>IF(O$115=0,0,O$115/CHI_fec!O$115)</f>
        <v>1.6992035117658717</v>
      </c>
      <c r="P245" s="278">
        <f>IF(P$115=0,0,P$115/CHI_fec!P$115)</f>
        <v>1.5777090327700913</v>
      </c>
      <c r="Q245" s="278">
        <f>IF(Q$115=0,0,Q$115/CHI_fec!Q$115)</f>
        <v>1.4295935862790099</v>
      </c>
      <c r="R245" s="278">
        <f>IF(R$115=0,0,R$115/CHI_fec!R$115)</f>
        <v>1.3259827073305148</v>
      </c>
      <c r="S245" s="278">
        <f>IF(S$115=0,0,S$115/CHI_fec!S$115)</f>
        <v>1.4008210428588483</v>
      </c>
      <c r="T245" s="278">
        <f>IF(T$115=0,0,T$115/CHI_fec!T$115)</f>
        <v>1.5240153837025214</v>
      </c>
      <c r="U245" s="278">
        <f>IF(U$115=0,0,U$115/CHI_fec!U$115)</f>
        <v>1.5575099193974826</v>
      </c>
      <c r="V245" s="278">
        <f>IF(V$115=0,0,V$115/CHI_fec!V$115)</f>
        <v>1.5786614455377068</v>
      </c>
      <c r="W245" s="278">
        <f>IF(W$115=0,0,W$115/CHI_fec!W$115)</f>
        <v>1.692764948108211</v>
      </c>
      <c r="DA245" s="78"/>
    </row>
    <row r="246" spans="1:105" ht="12" customHeight="1" x14ac:dyDescent="0.25">
      <c r="A246" s="203" t="s">
        <v>1053</v>
      </c>
      <c r="B246" s="279">
        <f>IF(B$121=0,0,B$121/CHI_fec!B$121)</f>
        <v>2.0568765061681344</v>
      </c>
      <c r="C246" s="279">
        <f>IF(C$121=0,0,C$121/CHI_fec!C$121)</f>
        <v>2.1255251161239688</v>
      </c>
      <c r="D246" s="279">
        <f>IF(D$121=0,0,D$121/CHI_fec!D$121)</f>
        <v>2.0753604032526347</v>
      </c>
      <c r="E246" s="279">
        <f>IF(E$121=0,0,E$121/CHI_fec!E$121)</f>
        <v>1.3760655548390033</v>
      </c>
      <c r="F246" s="279">
        <f>IF(F$121=0,0,F$121/CHI_fec!F$121)</f>
        <v>2.0366953979171756</v>
      </c>
      <c r="G246" s="279">
        <f>IF(G$121=0,0,G$121/CHI_fec!G$121)</f>
        <v>1.8769293544497401</v>
      </c>
      <c r="H246" s="279">
        <f>IF(H$121=0,0,H$121/CHI_fec!H$121)</f>
        <v>1.939973062555959</v>
      </c>
      <c r="I246" s="279">
        <f>IF(I$121=0,0,I$121/CHI_fec!I$121)</f>
        <v>1.9554270058629517</v>
      </c>
      <c r="J246" s="279">
        <f>IF(J$121=0,0,J$121/CHI_fec!J$121)</f>
        <v>2.8614898195073288</v>
      </c>
      <c r="K246" s="279">
        <f>IF(K$121=0,0,K$121/CHI_fec!K$121)</f>
        <v>2.7803795828926443</v>
      </c>
      <c r="L246" s="279">
        <f>IF(L$121=0,0,L$121/CHI_fec!L$121)</f>
        <v>2.9610044274998386</v>
      </c>
      <c r="M246" s="279">
        <f>IF(M$121=0,0,M$121/CHI_fec!M$121)</f>
        <v>3.043574470904943</v>
      </c>
      <c r="N246" s="279">
        <f>IF(N$121=0,0,N$121/CHI_fec!N$121)</f>
        <v>3.1001908043841695</v>
      </c>
      <c r="O246" s="279">
        <f>IF(O$121=0,0,O$121/CHI_fec!O$121)</f>
        <v>3.1728205795879516</v>
      </c>
      <c r="P246" s="279">
        <f>IF(P$121=0,0,P$121/CHI_fec!P$121)</f>
        <v>3.1952777420949023</v>
      </c>
      <c r="Q246" s="279">
        <f>IF(Q$121=0,0,Q$121/CHI_fec!Q$121)</f>
        <v>3.1640447408899912</v>
      </c>
      <c r="R246" s="279">
        <f>IF(R$121=0,0,R$121/CHI_fec!R$121)</f>
        <v>3.158047195648221</v>
      </c>
      <c r="S246" s="279">
        <f>IF(S$121=0,0,S$121/CHI_fec!S$121)</f>
        <v>3.105433084474428</v>
      </c>
      <c r="T246" s="279">
        <f>IF(T$121=0,0,T$121/CHI_fec!T$121)</f>
        <v>2.8010414478181285</v>
      </c>
      <c r="U246" s="279">
        <f>IF(U$121=0,0,U$121/CHI_fec!U$121)</f>
        <v>2.5585212027384383</v>
      </c>
      <c r="V246" s="279">
        <f>IF(V$121=0,0,V$121/CHI_fec!V$121)</f>
        <v>2.4652976893643741</v>
      </c>
      <c r="W246" s="279">
        <f>IF(W$121=0,0,W$121/CHI_fec!W$121)</f>
        <v>2.4755327510744918</v>
      </c>
      <c r="DA246" s="79"/>
    </row>
    <row r="247" spans="1:105" ht="12" customHeight="1" x14ac:dyDescent="0.25">
      <c r="A247" s="203" t="s">
        <v>1012</v>
      </c>
      <c r="B247" s="279">
        <f>IF(B$134=0,0,B$134/CHI_fec!B$134)</f>
        <v>3.6889808162969566</v>
      </c>
      <c r="C247" s="279">
        <f>IF(C$134=0,0,C$134/CHI_fec!C$134)</f>
        <v>3.7014783102115261</v>
      </c>
      <c r="D247" s="279">
        <f>IF(D$134=0,0,D$134/CHI_fec!D$134)</f>
        <v>3.7124345179072016</v>
      </c>
      <c r="E247" s="279">
        <f>IF(E$134=0,0,E$134/CHI_fec!E$134)</f>
        <v>3.598994039121894</v>
      </c>
      <c r="F247" s="279">
        <f>IF(F$134=0,0,F$134/CHI_fec!F$134)</f>
        <v>3.546508778357095</v>
      </c>
      <c r="G247" s="279">
        <f>IF(G$134=0,0,G$134/CHI_fec!G$134)</f>
        <v>3.5524391750633719</v>
      </c>
      <c r="H247" s="279">
        <f>IF(H$134=0,0,H$134/CHI_fec!H$134)</f>
        <v>3.5306077361843586</v>
      </c>
      <c r="I247" s="279">
        <f>IF(I$134=0,0,I$134/CHI_fec!I$134)</f>
        <v>3.5347967249199019</v>
      </c>
      <c r="J247" s="279">
        <f>IF(J$134=0,0,J$134/CHI_fec!J$134)</f>
        <v>3.6953604990262083</v>
      </c>
      <c r="K247" s="279">
        <f>IF(K$134=0,0,K$134/CHI_fec!K$134)</f>
        <v>3.6464648363478953</v>
      </c>
      <c r="L247" s="279">
        <f>IF(L$134=0,0,L$134/CHI_fec!L$134)</f>
        <v>3.6546921673629233</v>
      </c>
      <c r="M247" s="279">
        <f>IF(M$134=0,0,M$134/CHI_fec!M$134)</f>
        <v>3.6167809501913837</v>
      </c>
      <c r="N247" s="279">
        <f>IF(N$134=0,0,N$134/CHI_fec!N$134)</f>
        <v>3.6322564396230144</v>
      </c>
      <c r="O247" s="279">
        <f>IF(O$134=0,0,O$134/CHI_fec!O$134)</f>
        <v>3.6117993468253227</v>
      </c>
      <c r="P247" s="279">
        <f>IF(P$134=0,0,P$134/CHI_fec!P$134)</f>
        <v>3.6189570851978425</v>
      </c>
      <c r="Q247" s="279">
        <f>IF(Q$134=0,0,Q$134/CHI_fec!Q$134)</f>
        <v>3.5794965939509269</v>
      </c>
      <c r="R247" s="279">
        <f>IF(R$134=0,0,R$134/CHI_fec!R$134)</f>
        <v>3.6507492380573865</v>
      </c>
      <c r="S247" s="279">
        <f>IF(S$134=0,0,S$134/CHI_fec!S$134)</f>
        <v>3.6408025893796685</v>
      </c>
      <c r="T247" s="279">
        <f>IF(T$134=0,0,T$134/CHI_fec!T$134)</f>
        <v>3.6188656462596538</v>
      </c>
      <c r="U247" s="279">
        <f>IF(U$134=0,0,U$134/CHI_fec!U$134)</f>
        <v>3.6297714301503801</v>
      </c>
      <c r="V247" s="279">
        <f>IF(V$134=0,0,V$134/CHI_fec!V$134)</f>
        <v>3.5686253548249058</v>
      </c>
      <c r="W247" s="279">
        <f>IF(W$134=0,0,W$134/CHI_fec!W$134)</f>
        <v>3.5729191984121811</v>
      </c>
      <c r="DA247" s="79"/>
    </row>
    <row r="248" spans="1:105" ht="12" customHeight="1" x14ac:dyDescent="0.25">
      <c r="A248" s="203" t="s">
        <v>1023</v>
      </c>
      <c r="B248" s="279">
        <f>IF(B$142=0,0,B$142/CHI_fec!B$142)</f>
        <v>1.7854224572983068</v>
      </c>
      <c r="C248" s="279">
        <f>IF(C$142=0,0,C$142/CHI_fec!C$142)</f>
        <v>1.7472521489951935</v>
      </c>
      <c r="D248" s="279">
        <f>IF(D$142=0,0,D$142/CHI_fec!D$142)</f>
        <v>1.6897036024327938</v>
      </c>
      <c r="E248" s="279">
        <f>IF(E$142=0,0,E$142/CHI_fec!E$142)</f>
        <v>1.2258251806717797</v>
      </c>
      <c r="F248" s="279">
        <f>IF(F$142=0,0,F$142/CHI_fec!F$142)</f>
        <v>1.4273279881649026</v>
      </c>
      <c r="G248" s="279">
        <f>IF(G$142=0,0,G$142/CHI_fec!G$142)</f>
        <v>1.3895649865963149</v>
      </c>
      <c r="H248" s="279">
        <f>IF(H$142=0,0,H$142/CHI_fec!H$142)</f>
        <v>1.4009823845460605</v>
      </c>
      <c r="I248" s="279">
        <f>IF(I$142=0,0,I$142/CHI_fec!I$142)</f>
        <v>1.3934596099892436</v>
      </c>
      <c r="J248" s="279">
        <f>IF(J$142=0,0,J$142/CHI_fec!J$142)</f>
        <v>1.7246504324867185</v>
      </c>
      <c r="K248" s="279">
        <f>IF(K$142=0,0,K$142/CHI_fec!K$142)</f>
        <v>1.8480392147640632</v>
      </c>
      <c r="L248" s="279">
        <f>IF(L$142=0,0,L$142/CHI_fec!L$142)</f>
        <v>2.0594153943433167</v>
      </c>
      <c r="M248" s="279">
        <f>IF(M$142=0,0,M$142/CHI_fec!M$142)</f>
        <v>2.0144612500179826</v>
      </c>
      <c r="N248" s="279">
        <f>IF(N$142=0,0,N$142/CHI_fec!N$142)</f>
        <v>1.9519759854700476</v>
      </c>
      <c r="O248" s="279">
        <f>IF(O$142=0,0,O$142/CHI_fec!O$142)</f>
        <v>2.0102610815461968</v>
      </c>
      <c r="P248" s="279">
        <f>IF(P$142=0,0,P$142/CHI_fec!P$142)</f>
        <v>1.9898632082815537</v>
      </c>
      <c r="Q248" s="279">
        <f>IF(Q$142=0,0,Q$142/CHI_fec!Q$142)</f>
        <v>1.8909642206307633</v>
      </c>
      <c r="R248" s="279">
        <f>IF(R$142=0,0,R$142/CHI_fec!R$142)</f>
        <v>1.8351922001186944</v>
      </c>
      <c r="S248" s="279">
        <f>IF(S$142=0,0,S$142/CHI_fec!S$142)</f>
        <v>1.8769188445862501</v>
      </c>
      <c r="T248" s="279">
        <f>IF(T$142=0,0,T$142/CHI_fec!T$142)</f>
        <v>1.8755694725370706</v>
      </c>
      <c r="U248" s="279">
        <f>IF(U$142=0,0,U$142/CHI_fec!U$142)</f>
        <v>1.8183640108157337</v>
      </c>
      <c r="V248" s="279">
        <f>IF(V$142=0,0,V$142/CHI_fec!V$142)</f>
        <v>1.8095870236248808</v>
      </c>
      <c r="W248" s="279">
        <f>IF(W$142=0,0,W$142/CHI_fec!W$142)</f>
        <v>1.9552034493476709</v>
      </c>
      <c r="DA248" s="79"/>
    </row>
    <row r="249" spans="1:105" ht="12" customHeight="1" x14ac:dyDescent="0.25">
      <c r="A249" s="41" t="s">
        <v>1040</v>
      </c>
      <c r="B249" s="280">
        <f>IF(B$156=0,0,B$156/CHI_fec!B$156)</f>
        <v>0</v>
      </c>
      <c r="C249" s="280">
        <f>IF(C$156=0,0,C$156/CHI_fec!C$156)</f>
        <v>0</v>
      </c>
      <c r="D249" s="280">
        <f>IF(D$156=0,0,D$156/CHI_fec!D$156)</f>
        <v>0</v>
      </c>
      <c r="E249" s="280">
        <f>IF(E$156=0,0,E$156/CHI_fec!E$156)</f>
        <v>0</v>
      </c>
      <c r="F249" s="280">
        <f>IF(F$156=0,0,F$156/CHI_fec!F$156)</f>
        <v>0</v>
      </c>
      <c r="G249" s="280">
        <f>IF(G$156=0,0,G$156/CHI_fec!G$156)</f>
        <v>0</v>
      </c>
      <c r="H249" s="280">
        <f>IF(H$156=0,0,H$156/CHI_fec!H$156)</f>
        <v>0</v>
      </c>
      <c r="I249" s="280">
        <f>IF(I$156=0,0,I$156/CHI_fec!I$156)</f>
        <v>0</v>
      </c>
      <c r="J249" s="280">
        <f>IF(J$156=0,0,J$156/CHI_fec!J$156)</f>
        <v>0</v>
      </c>
      <c r="K249" s="280">
        <f>IF(K$156=0,0,K$156/CHI_fec!K$156)</f>
        <v>0</v>
      </c>
      <c r="L249" s="280">
        <f>IF(L$156=0,0,L$156/CHI_fec!L$156)</f>
        <v>0</v>
      </c>
      <c r="M249" s="280">
        <f>IF(M$156=0,0,M$156/CHI_fec!M$156)</f>
        <v>0</v>
      </c>
      <c r="N249" s="280">
        <f>IF(N$156=0,0,N$156/CHI_fec!N$156)</f>
        <v>0</v>
      </c>
      <c r="O249" s="280">
        <f>IF(O$156=0,0,O$156/CHI_fec!O$156)</f>
        <v>0</v>
      </c>
      <c r="P249" s="280">
        <f>IF(P$156=0,0,P$156/CHI_fec!P$156)</f>
        <v>0</v>
      </c>
      <c r="Q249" s="280">
        <f>IF(Q$156=0,0,Q$156/CHI_fec!Q$156)</f>
        <v>0</v>
      </c>
      <c r="R249" s="280">
        <f>IF(R$156=0,0,R$156/CHI_fec!R$156)</f>
        <v>0</v>
      </c>
      <c r="S249" s="280">
        <f>IF(S$156=0,0,S$156/CHI_fec!S$156)</f>
        <v>0</v>
      </c>
      <c r="T249" s="280">
        <f>IF(T$156=0,0,T$156/CHI_fec!T$156)</f>
        <v>0</v>
      </c>
      <c r="U249" s="280">
        <f>IF(U$156=0,0,U$156/CHI_fec!U$156)</f>
        <v>0</v>
      </c>
      <c r="V249" s="280">
        <f>IF(V$156=0,0,V$156/CHI_fec!V$156)</f>
        <v>0</v>
      </c>
      <c r="W249" s="280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PL: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f t="shared" ref="B3:W3" si="0">SUM(B4:B6)</f>
        <v>3125.8492309364638</v>
      </c>
      <c r="C3" s="206">
        <f t="shared" si="0"/>
        <v>2913.7515078407714</v>
      </c>
      <c r="D3" s="206">
        <f t="shared" si="0"/>
        <v>2938.2805747284824</v>
      </c>
      <c r="E3" s="206">
        <f t="shared" si="0"/>
        <v>3245.6674838106305</v>
      </c>
      <c r="F3" s="206">
        <f t="shared" si="0"/>
        <v>3386.5166979101582</v>
      </c>
      <c r="G3" s="206">
        <f t="shared" si="0"/>
        <v>3270.4379694473664</v>
      </c>
      <c r="H3" s="206">
        <f t="shared" si="0"/>
        <v>3787.9172630315343</v>
      </c>
      <c r="I3" s="206">
        <f t="shared" si="0"/>
        <v>4793.8452183166655</v>
      </c>
      <c r="J3" s="206">
        <f t="shared" si="0"/>
        <v>4399.2872982211502</v>
      </c>
      <c r="K3" s="206">
        <f t="shared" si="0"/>
        <v>3824.3892489688624</v>
      </c>
      <c r="L3" s="206">
        <f t="shared" si="0"/>
        <v>3875.8078929321064</v>
      </c>
      <c r="M3" s="206">
        <f t="shared" si="0"/>
        <v>3925.2064310821756</v>
      </c>
      <c r="N3" s="206">
        <f t="shared" si="0"/>
        <v>3682.7511408516993</v>
      </c>
      <c r="O3" s="206">
        <f t="shared" si="0"/>
        <v>3469.3022352592479</v>
      </c>
      <c r="P3" s="206">
        <f t="shared" si="0"/>
        <v>3960.2826239013857</v>
      </c>
      <c r="Q3" s="206">
        <f t="shared" si="0"/>
        <v>4370.0999999999995</v>
      </c>
      <c r="R3" s="206">
        <f t="shared" si="0"/>
        <v>4472.5120762844799</v>
      </c>
      <c r="S3" s="206">
        <f t="shared" si="0"/>
        <v>4448.6056579079841</v>
      </c>
      <c r="T3" s="206">
        <f t="shared" si="0"/>
        <v>4813.1447155769256</v>
      </c>
      <c r="U3" s="206">
        <f t="shared" si="0"/>
        <v>4908.0869844170738</v>
      </c>
      <c r="V3" s="206">
        <f t="shared" si="0"/>
        <v>4778.3525972652269</v>
      </c>
      <c r="W3" s="206">
        <f t="shared" si="0"/>
        <v>5263.442133687051</v>
      </c>
      <c r="DA3" s="112"/>
    </row>
    <row r="4" spans="1:105" ht="12" customHeight="1" x14ac:dyDescent="0.25">
      <c r="A4" s="50" t="s">
        <v>49</v>
      </c>
      <c r="B4" s="244">
        <v>1683.516337276506</v>
      </c>
      <c r="C4" s="244">
        <v>1288.3559129625389</v>
      </c>
      <c r="D4" s="244">
        <v>1249.232563430593</v>
      </c>
      <c r="E4" s="244">
        <v>1401.6748785868981</v>
      </c>
      <c r="F4" s="244">
        <v>1439.1591601586049</v>
      </c>
      <c r="G4" s="244">
        <v>1382.4821566575381</v>
      </c>
      <c r="H4" s="244">
        <v>1858.295886201214</v>
      </c>
      <c r="I4" s="244">
        <v>2228.5708784124208</v>
      </c>
      <c r="J4" s="244">
        <v>2260.0670286440409</v>
      </c>
      <c r="K4" s="244">
        <v>1894.573780118352</v>
      </c>
      <c r="L4" s="244">
        <v>1801.616148221176</v>
      </c>
      <c r="M4" s="244">
        <v>1921.500019700864</v>
      </c>
      <c r="N4" s="244">
        <v>1663.6811041861729</v>
      </c>
      <c r="O4" s="244">
        <v>1538.057251965251</v>
      </c>
      <c r="P4" s="244">
        <v>1714.36307440769</v>
      </c>
      <c r="Q4" s="244">
        <v>1868.981357930681</v>
      </c>
      <c r="R4" s="244">
        <v>1725.3913356176679</v>
      </c>
      <c r="S4" s="244">
        <v>1784.7636696161951</v>
      </c>
      <c r="T4" s="244">
        <v>2150.0888065910099</v>
      </c>
      <c r="U4" s="244">
        <v>2222.2216929848478</v>
      </c>
      <c r="V4" s="244">
        <v>2130.0693552707339</v>
      </c>
      <c r="W4" s="244">
        <v>2198.501301983722</v>
      </c>
      <c r="DA4" s="83" t="s">
        <v>1406</v>
      </c>
    </row>
    <row r="5" spans="1:105" ht="12" customHeight="1" x14ac:dyDescent="0.25">
      <c r="A5" s="144" t="s">
        <v>50</v>
      </c>
      <c r="B5" s="285">
        <v>945.09612722649138</v>
      </c>
      <c r="C5" s="285">
        <v>1152.828175744344</v>
      </c>
      <c r="D5" s="285">
        <v>1160.52040106193</v>
      </c>
      <c r="E5" s="285">
        <v>1256.084267763053</v>
      </c>
      <c r="F5" s="285">
        <v>1320.811710357947</v>
      </c>
      <c r="G5" s="285">
        <v>1309.695041882557</v>
      </c>
      <c r="H5" s="285">
        <v>1207.1281271325161</v>
      </c>
      <c r="I5" s="285">
        <v>1782.7092628517389</v>
      </c>
      <c r="J5" s="285">
        <v>1311.783038334707</v>
      </c>
      <c r="K5" s="285">
        <v>1183.184602695598</v>
      </c>
      <c r="L5" s="285">
        <v>1176.4356610479131</v>
      </c>
      <c r="M5" s="285">
        <v>1170.6537307396941</v>
      </c>
      <c r="N5" s="285">
        <v>1136.574938634719</v>
      </c>
      <c r="O5" s="285">
        <v>1078.640069341468</v>
      </c>
      <c r="P5" s="285">
        <v>1195.2817442361379</v>
      </c>
      <c r="Q5" s="285">
        <v>1351.733756890372</v>
      </c>
      <c r="R5" s="285">
        <v>1469.8646077636261</v>
      </c>
      <c r="S5" s="285">
        <v>1346.4755319776129</v>
      </c>
      <c r="T5" s="285">
        <v>1522.341219329292</v>
      </c>
      <c r="U5" s="285">
        <v>1458.4032089015091</v>
      </c>
      <c r="V5" s="285">
        <v>1478.564041633012</v>
      </c>
      <c r="W5" s="285">
        <v>1878.190399036635</v>
      </c>
      <c r="DA5" s="94" t="s">
        <v>1407</v>
      </c>
    </row>
    <row r="6" spans="1:105" ht="12" customHeight="1" x14ac:dyDescent="0.25">
      <c r="A6" s="49" t="s">
        <v>58</v>
      </c>
      <c r="B6" s="245">
        <v>497.23676643346658</v>
      </c>
      <c r="C6" s="245">
        <v>472.56741913388828</v>
      </c>
      <c r="D6" s="245">
        <v>528.52761023595951</v>
      </c>
      <c r="E6" s="245">
        <v>587.90833746067938</v>
      </c>
      <c r="F6" s="245">
        <v>626.54582739360603</v>
      </c>
      <c r="G6" s="245">
        <v>578.26077090727131</v>
      </c>
      <c r="H6" s="245">
        <v>722.49324969780457</v>
      </c>
      <c r="I6" s="245">
        <v>782.56507705250567</v>
      </c>
      <c r="J6" s="245">
        <v>827.43723124240228</v>
      </c>
      <c r="K6" s="245">
        <v>746.63086615491261</v>
      </c>
      <c r="L6" s="245">
        <v>897.75608366301708</v>
      </c>
      <c r="M6" s="245">
        <v>833.05268064161771</v>
      </c>
      <c r="N6" s="245">
        <v>882.49509803080787</v>
      </c>
      <c r="O6" s="245">
        <v>852.60491395252882</v>
      </c>
      <c r="P6" s="245">
        <v>1050.6378052575581</v>
      </c>
      <c r="Q6" s="245">
        <v>1149.384885178946</v>
      </c>
      <c r="R6" s="245">
        <v>1277.256132903186</v>
      </c>
      <c r="S6" s="245">
        <v>1317.366456314176</v>
      </c>
      <c r="T6" s="245">
        <v>1140.7146896566239</v>
      </c>
      <c r="U6" s="245">
        <v>1227.462082530717</v>
      </c>
      <c r="V6" s="245">
        <v>1169.7192003614809</v>
      </c>
      <c r="W6" s="245">
        <v>1186.750432666694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DA8" s="112"/>
    </row>
    <row r="9" spans="1:105" ht="12" customHeight="1" x14ac:dyDescent="0.25">
      <c r="A9" s="50" t="s">
        <v>1409</v>
      </c>
      <c r="B9" s="244">
        <v>15046</v>
      </c>
      <c r="C9" s="244">
        <v>11918</v>
      </c>
      <c r="D9" s="244">
        <v>10948</v>
      </c>
      <c r="E9" s="244">
        <v>11653.448</v>
      </c>
      <c r="F9" s="244">
        <v>12566.264999999999</v>
      </c>
      <c r="G9" s="244">
        <v>12646.223</v>
      </c>
      <c r="H9" s="244">
        <v>14688.352999999999</v>
      </c>
      <c r="I9" s="244">
        <v>17119.936000000002</v>
      </c>
      <c r="J9" s="244">
        <v>17207</v>
      </c>
      <c r="K9" s="244">
        <v>15043</v>
      </c>
      <c r="L9" s="244">
        <v>15521</v>
      </c>
      <c r="M9" s="244">
        <v>18552</v>
      </c>
      <c r="N9" s="244">
        <v>15735</v>
      </c>
      <c r="O9" s="244">
        <v>14539</v>
      </c>
      <c r="P9" s="244">
        <v>15594.9</v>
      </c>
      <c r="Q9" s="244">
        <v>15265.2</v>
      </c>
      <c r="R9" s="244">
        <v>15782.4</v>
      </c>
      <c r="S9" s="244">
        <v>17254.400000000001</v>
      </c>
      <c r="T9" s="244">
        <v>18957</v>
      </c>
      <c r="U9" s="244">
        <v>18946</v>
      </c>
      <c r="V9" s="244">
        <v>19048.708999999999</v>
      </c>
      <c r="W9" s="244">
        <v>19624.708999999999</v>
      </c>
      <c r="DA9" s="83" t="s">
        <v>1410</v>
      </c>
    </row>
    <row r="10" spans="1:105" ht="12" customHeight="1" x14ac:dyDescent="0.25">
      <c r="A10" s="144" t="s">
        <v>1411</v>
      </c>
      <c r="B10" s="285">
        <v>12787.5</v>
      </c>
      <c r="C10" s="285">
        <v>16145</v>
      </c>
      <c r="D10" s="285">
        <v>15397.5</v>
      </c>
      <c r="E10" s="285">
        <v>15810</v>
      </c>
      <c r="F10" s="285">
        <v>17460</v>
      </c>
      <c r="G10" s="285">
        <v>18137.5</v>
      </c>
      <c r="H10" s="285">
        <v>14445</v>
      </c>
      <c r="I10" s="285">
        <v>20733</v>
      </c>
      <c r="J10" s="285">
        <v>15120</v>
      </c>
      <c r="K10" s="285">
        <v>16192.5</v>
      </c>
      <c r="L10" s="285">
        <v>18887.5</v>
      </c>
      <c r="M10" s="285">
        <v>17857.5</v>
      </c>
      <c r="N10" s="285">
        <v>19625</v>
      </c>
      <c r="O10" s="285">
        <v>20000</v>
      </c>
      <c r="P10" s="285">
        <v>20000</v>
      </c>
      <c r="Q10" s="285">
        <v>20000</v>
      </c>
      <c r="R10" s="285">
        <v>20000</v>
      </c>
      <c r="S10" s="285">
        <v>20000</v>
      </c>
      <c r="T10" s="285">
        <v>20000</v>
      </c>
      <c r="U10" s="285">
        <v>20000</v>
      </c>
      <c r="V10" s="285">
        <v>20000</v>
      </c>
      <c r="W10" s="285">
        <v>20000</v>
      </c>
      <c r="DA10" s="94" t="s">
        <v>1412</v>
      </c>
    </row>
    <row r="11" spans="1:105" ht="12" customHeight="1" x14ac:dyDescent="0.25">
      <c r="A11" s="49" t="s">
        <v>1413</v>
      </c>
      <c r="B11" s="245">
        <v>1605.3430000000001</v>
      </c>
      <c r="C11" s="245">
        <v>1579.182</v>
      </c>
      <c r="D11" s="245">
        <v>1673.2470000000001</v>
      </c>
      <c r="E11" s="245">
        <v>1765.703</v>
      </c>
      <c r="F11" s="245">
        <v>1976.2919999999999</v>
      </c>
      <c r="G11" s="245">
        <v>1910.847</v>
      </c>
      <c r="H11" s="245">
        <v>2062.9699999999998</v>
      </c>
      <c r="I11" s="245">
        <v>2171.6860000000001</v>
      </c>
      <c r="J11" s="245">
        <v>2275.7249999999999</v>
      </c>
      <c r="K11" s="245">
        <v>2160</v>
      </c>
      <c r="L11" s="245">
        <v>2377</v>
      </c>
      <c r="M11" s="245">
        <v>2478</v>
      </c>
      <c r="N11" s="245">
        <v>2652</v>
      </c>
      <c r="O11" s="245">
        <v>2656.3</v>
      </c>
      <c r="P11" s="245">
        <v>2731.8406209999998</v>
      </c>
      <c r="Q11" s="245">
        <v>2715.0717890000001</v>
      </c>
      <c r="R11" s="245">
        <v>2944.3931600000001</v>
      </c>
      <c r="S11" s="245">
        <v>3089.9234000000001</v>
      </c>
      <c r="T11" s="245">
        <v>3038.551113999999</v>
      </c>
      <c r="U11" s="245">
        <v>3490.7271350000001</v>
      </c>
      <c r="V11" s="245">
        <v>3736.907901</v>
      </c>
      <c r="W11" s="245">
        <v>3740.6913053774078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DA13" s="112"/>
    </row>
    <row r="14" spans="1:105" ht="12" customHeight="1" x14ac:dyDescent="0.25">
      <c r="A14" s="50" t="s">
        <v>1409</v>
      </c>
      <c r="B14" s="244">
        <v>16717.777777777781</v>
      </c>
      <c r="C14" s="244">
        <v>16717.777777777781</v>
      </c>
      <c r="D14" s="244">
        <v>16717.777777777781</v>
      </c>
      <c r="E14" s="244">
        <v>15507.216434197961</v>
      </c>
      <c r="F14" s="244">
        <v>15507.216434197961</v>
      </c>
      <c r="G14" s="244">
        <v>15507.216434197961</v>
      </c>
      <c r="H14" s="244">
        <v>15507.216434197961</v>
      </c>
      <c r="I14" s="244">
        <v>19138.900464937411</v>
      </c>
      <c r="J14" s="244">
        <v>19138.900464937411</v>
      </c>
      <c r="K14" s="244">
        <v>17928.339121357589</v>
      </c>
      <c r="L14" s="244">
        <v>17928.339121357589</v>
      </c>
      <c r="M14" s="244">
        <v>20349.46180851723</v>
      </c>
      <c r="N14" s="244">
        <v>20349.46180851723</v>
      </c>
      <c r="O14" s="244">
        <v>19138.900464937411</v>
      </c>
      <c r="P14" s="244">
        <v>19138.900464937411</v>
      </c>
      <c r="Q14" s="244">
        <v>19138.900464937411</v>
      </c>
      <c r="R14" s="244">
        <v>19138.900464937411</v>
      </c>
      <c r="S14" s="244">
        <v>19138.900464937411</v>
      </c>
      <c r="T14" s="244">
        <v>20349.46180851723</v>
      </c>
      <c r="U14" s="244">
        <v>20349.46180851723</v>
      </c>
      <c r="V14" s="244">
        <v>20349.46180851723</v>
      </c>
      <c r="W14" s="244">
        <v>21560.023152097048</v>
      </c>
      <c r="DA14" s="83" t="s">
        <v>1415</v>
      </c>
    </row>
    <row r="15" spans="1:105" ht="12" customHeight="1" x14ac:dyDescent="0.25">
      <c r="A15" s="107" t="s">
        <v>1411</v>
      </c>
      <c r="B15" s="285">
        <v>13460.526315789481</v>
      </c>
      <c r="C15" s="285">
        <v>17747.5651653887</v>
      </c>
      <c r="D15" s="285">
        <v>17747.5651653887</v>
      </c>
      <c r="E15" s="285">
        <v>17747.5651653887</v>
      </c>
      <c r="F15" s="285">
        <v>19176.57811525511</v>
      </c>
      <c r="G15" s="285">
        <v>19176.57811525511</v>
      </c>
      <c r="H15" s="285">
        <v>17747.5651653887</v>
      </c>
      <c r="I15" s="285">
        <v>22034.60401498793</v>
      </c>
      <c r="J15" s="285">
        <v>22034.60401498793</v>
      </c>
      <c r="K15" s="285">
        <v>22034.60401498793</v>
      </c>
      <c r="L15" s="285">
        <v>20605.59106512152</v>
      </c>
      <c r="M15" s="285">
        <v>20605.59106512152</v>
      </c>
      <c r="N15" s="285">
        <v>22034.60401498793</v>
      </c>
      <c r="O15" s="285">
        <v>22034.60401498793</v>
      </c>
      <c r="P15" s="285">
        <v>22034.60401498793</v>
      </c>
      <c r="Q15" s="285">
        <v>22034.60401498793</v>
      </c>
      <c r="R15" s="285">
        <v>22034.60401498793</v>
      </c>
      <c r="S15" s="285">
        <v>22034.60401498793</v>
      </c>
      <c r="T15" s="285">
        <v>22034.60401498793</v>
      </c>
      <c r="U15" s="285">
        <v>22034.60401498793</v>
      </c>
      <c r="V15" s="285">
        <v>22034.60401498793</v>
      </c>
      <c r="W15" s="285">
        <v>22034.60401498793</v>
      </c>
      <c r="DA15" s="94" t="s">
        <v>1416</v>
      </c>
    </row>
    <row r="16" spans="1:105" ht="12" customHeight="1" x14ac:dyDescent="0.25">
      <c r="A16" s="49" t="s">
        <v>1413</v>
      </c>
      <c r="B16" s="245">
        <v>1783.7144444444441</v>
      </c>
      <c r="C16" s="245">
        <v>1724.903366851134</v>
      </c>
      <c r="D16" s="245">
        <v>1783.7144444444441</v>
      </c>
      <c r="E16" s="245">
        <v>1901.3365996310661</v>
      </c>
      <c r="F16" s="245">
        <v>2136.5809100043089</v>
      </c>
      <c r="G16" s="245">
        <v>2170.535029463746</v>
      </c>
      <c r="H16" s="245">
        <v>2229.346107057057</v>
      </c>
      <c r="I16" s="245">
        <v>2322.1113041098042</v>
      </c>
      <c r="J16" s="245">
        <v>2792.5999248562898</v>
      </c>
      <c r="K16" s="245">
        <v>2699.834727803543</v>
      </c>
      <c r="L16" s="245">
        <v>2607.0695307507949</v>
      </c>
      <c r="M16" s="245">
        <v>2724.6916859374169</v>
      </c>
      <c r="N16" s="245">
        <v>2901.1249187173489</v>
      </c>
      <c r="O16" s="245">
        <v>2901.1249187173489</v>
      </c>
      <c r="P16" s="245">
        <v>2993.8901157700971</v>
      </c>
      <c r="Q16" s="245">
        <v>2993.8901157700971</v>
      </c>
      <c r="R16" s="245">
        <v>3204.2774680094649</v>
      </c>
      <c r="S16" s="245">
        <v>3321.8996231960868</v>
      </c>
      <c r="T16" s="245">
        <v>3321.8996231960868</v>
      </c>
      <c r="U16" s="245">
        <v>3742.6743276748248</v>
      </c>
      <c r="V16" s="245">
        <v>4011.872757507505</v>
      </c>
      <c r="W16" s="245">
        <v>4011.872757507505</v>
      </c>
      <c r="DA16" s="84" t="s">
        <v>1417</v>
      </c>
    </row>
    <row r="17" spans="1:105" ht="12" customHeight="1" x14ac:dyDescent="0.25">
      <c r="A17" s="108" t="s">
        <v>452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DA17" s="109"/>
    </row>
    <row r="18" spans="1:105" ht="12" customHeight="1" x14ac:dyDescent="0.25">
      <c r="A18" s="51" t="s">
        <v>1409</v>
      </c>
      <c r="B18" s="249">
        <v>0</v>
      </c>
      <c r="C18" s="244">
        <v>0</v>
      </c>
      <c r="D18" s="244">
        <v>0</v>
      </c>
      <c r="E18" s="244">
        <v>0</v>
      </c>
      <c r="F18" s="244">
        <v>0</v>
      </c>
      <c r="G18" s="244">
        <v>0</v>
      </c>
      <c r="H18" s="244">
        <v>1210.561343579818</v>
      </c>
      <c r="I18" s="244">
        <v>3631.6840307394541</v>
      </c>
      <c r="J18" s="244">
        <v>0</v>
      </c>
      <c r="K18" s="244">
        <v>0</v>
      </c>
      <c r="L18" s="244">
        <v>0</v>
      </c>
      <c r="M18" s="244">
        <v>2421.1226871596359</v>
      </c>
      <c r="N18" s="244">
        <v>0</v>
      </c>
      <c r="O18" s="244">
        <v>0</v>
      </c>
      <c r="P18" s="244">
        <v>0</v>
      </c>
      <c r="Q18" s="244">
        <v>0</v>
      </c>
      <c r="R18" s="244">
        <v>1210.561343579818</v>
      </c>
      <c r="S18" s="244">
        <v>0</v>
      </c>
      <c r="T18" s="244">
        <v>1210.561343579818</v>
      </c>
      <c r="U18" s="244">
        <v>1210.561343579818</v>
      </c>
      <c r="V18" s="244">
        <v>0</v>
      </c>
      <c r="W18" s="244">
        <v>1210.561343579818</v>
      </c>
      <c r="DA18" s="83" t="s">
        <v>1418</v>
      </c>
    </row>
    <row r="19" spans="1:105" ht="12" customHeight="1" x14ac:dyDescent="0.25">
      <c r="A19" s="99" t="s">
        <v>1411</v>
      </c>
      <c r="B19" s="286">
        <v>0</v>
      </c>
      <c r="C19" s="285">
        <v>5716.0517994656393</v>
      </c>
      <c r="D19" s="285">
        <v>0</v>
      </c>
      <c r="E19" s="285">
        <v>0</v>
      </c>
      <c r="F19" s="285">
        <v>1429.0129498664101</v>
      </c>
      <c r="G19" s="285">
        <v>0</v>
      </c>
      <c r="H19" s="285">
        <v>0</v>
      </c>
      <c r="I19" s="285">
        <v>4287.0388495992293</v>
      </c>
      <c r="J19" s="285">
        <v>0</v>
      </c>
      <c r="K19" s="285">
        <v>0</v>
      </c>
      <c r="L19" s="285">
        <v>0</v>
      </c>
      <c r="M19" s="285">
        <v>0</v>
      </c>
      <c r="N19" s="285">
        <v>1429.0129498664101</v>
      </c>
      <c r="O19" s="285">
        <v>0</v>
      </c>
      <c r="P19" s="285">
        <v>1429.0129498664101</v>
      </c>
      <c r="Q19" s="285">
        <v>0</v>
      </c>
      <c r="R19" s="285">
        <v>0</v>
      </c>
      <c r="S19" s="285">
        <v>0</v>
      </c>
      <c r="T19" s="285">
        <v>1429.0129498664101</v>
      </c>
      <c r="U19" s="285">
        <v>0</v>
      </c>
      <c r="V19" s="285">
        <v>0</v>
      </c>
      <c r="W19" s="285">
        <v>0</v>
      </c>
      <c r="DA19" s="94" t="s">
        <v>1419</v>
      </c>
    </row>
    <row r="20" spans="1:105" ht="12" customHeight="1" x14ac:dyDescent="0.25">
      <c r="A20" s="52" t="s">
        <v>1413</v>
      </c>
      <c r="B20" s="250">
        <v>0</v>
      </c>
      <c r="C20" s="245">
        <v>0</v>
      </c>
      <c r="D20" s="245">
        <v>151.57627464605821</v>
      </c>
      <c r="E20" s="245">
        <v>176.4332327799323</v>
      </c>
      <c r="F20" s="245">
        <v>328.00950742599048</v>
      </c>
      <c r="G20" s="245">
        <v>126.71931651218399</v>
      </c>
      <c r="H20" s="245">
        <v>117.6221551866216</v>
      </c>
      <c r="I20" s="245">
        <v>185.53039410549479</v>
      </c>
      <c r="J20" s="245">
        <v>529.29969833979703</v>
      </c>
      <c r="K20" s="245">
        <v>0</v>
      </c>
      <c r="L20" s="245">
        <v>0</v>
      </c>
      <c r="M20" s="245">
        <v>117.6221551866216</v>
      </c>
      <c r="N20" s="245">
        <v>328.00950742599048</v>
      </c>
      <c r="O20" s="245">
        <v>58.811077593310777</v>
      </c>
      <c r="P20" s="245">
        <v>185.53039410549479</v>
      </c>
      <c r="Q20" s="245">
        <v>151.57627464605821</v>
      </c>
      <c r="R20" s="245">
        <v>210.38735223936899</v>
      </c>
      <c r="S20" s="245">
        <v>269.19842983267972</v>
      </c>
      <c r="T20" s="245">
        <v>0</v>
      </c>
      <c r="U20" s="245">
        <v>572.35097912479614</v>
      </c>
      <c r="V20" s="245">
        <v>420.77470447873787</v>
      </c>
      <c r="W20" s="245">
        <v>0</v>
      </c>
      <c r="DA20" s="84" t="s">
        <v>1420</v>
      </c>
    </row>
    <row r="21" spans="1:105" ht="12" customHeight="1" x14ac:dyDescent="0.25">
      <c r="A21" s="108" t="s">
        <v>457</v>
      </c>
      <c r="B21" s="248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DA21" s="109"/>
    </row>
    <row r="22" spans="1:105" ht="12" customHeight="1" x14ac:dyDescent="0.25">
      <c r="A22" s="51" t="s">
        <v>1409</v>
      </c>
      <c r="B22" s="249"/>
      <c r="C22" s="244">
        <f t="shared" ref="C22:W22" si="1">B14+C18-C14</f>
        <v>0</v>
      </c>
      <c r="D22" s="244">
        <f t="shared" si="1"/>
        <v>0</v>
      </c>
      <c r="E22" s="244">
        <f t="shared" si="1"/>
        <v>1210.5613435798205</v>
      </c>
      <c r="F22" s="244">
        <f t="shared" si="1"/>
        <v>0</v>
      </c>
      <c r="G22" s="244">
        <f t="shared" si="1"/>
        <v>0</v>
      </c>
      <c r="H22" s="244">
        <f t="shared" si="1"/>
        <v>1210.5613435798168</v>
      </c>
      <c r="I22" s="244">
        <f t="shared" si="1"/>
        <v>0</v>
      </c>
      <c r="J22" s="244">
        <f t="shared" si="1"/>
        <v>0</v>
      </c>
      <c r="K22" s="244">
        <f t="shared" si="1"/>
        <v>1210.5613435798223</v>
      </c>
      <c r="L22" s="244">
        <f t="shared" si="1"/>
        <v>0</v>
      </c>
      <c r="M22" s="244">
        <f t="shared" si="1"/>
        <v>0</v>
      </c>
      <c r="N22" s="244">
        <f t="shared" si="1"/>
        <v>0</v>
      </c>
      <c r="O22" s="244">
        <f t="shared" si="1"/>
        <v>1210.5613435798186</v>
      </c>
      <c r="P22" s="244">
        <f t="shared" si="1"/>
        <v>0</v>
      </c>
      <c r="Q22" s="244">
        <f t="shared" si="1"/>
        <v>0</v>
      </c>
      <c r="R22" s="244">
        <f t="shared" si="1"/>
        <v>1210.5613435798186</v>
      </c>
      <c r="S22" s="244">
        <f t="shared" si="1"/>
        <v>0</v>
      </c>
      <c r="T22" s="244">
        <f t="shared" si="1"/>
        <v>0</v>
      </c>
      <c r="U22" s="244">
        <f t="shared" si="1"/>
        <v>1210.5613435798186</v>
      </c>
      <c r="V22" s="244">
        <f t="shared" si="1"/>
        <v>0</v>
      </c>
      <c r="W22" s="244">
        <f t="shared" si="1"/>
        <v>0</v>
      </c>
      <c r="DA22" s="83"/>
    </row>
    <row r="23" spans="1:105" ht="12" customHeight="1" x14ac:dyDescent="0.25">
      <c r="A23" s="99" t="s">
        <v>1411</v>
      </c>
      <c r="B23" s="286"/>
      <c r="C23" s="285">
        <f t="shared" ref="C23:W23" si="2">B15+C19-C15</f>
        <v>1429.012949866421</v>
      </c>
      <c r="D23" s="285">
        <f t="shared" si="2"/>
        <v>0</v>
      </c>
      <c r="E23" s="285">
        <f t="shared" si="2"/>
        <v>0</v>
      </c>
      <c r="F23" s="285">
        <f t="shared" si="2"/>
        <v>0</v>
      </c>
      <c r="G23" s="285">
        <f t="shared" si="2"/>
        <v>0</v>
      </c>
      <c r="H23" s="285">
        <f t="shared" si="2"/>
        <v>1429.0129498664101</v>
      </c>
      <c r="I23" s="285">
        <f t="shared" si="2"/>
        <v>0</v>
      </c>
      <c r="J23" s="285">
        <f t="shared" si="2"/>
        <v>0</v>
      </c>
      <c r="K23" s="285">
        <f t="shared" si="2"/>
        <v>0</v>
      </c>
      <c r="L23" s="285">
        <f t="shared" si="2"/>
        <v>1429.0129498664101</v>
      </c>
      <c r="M23" s="285">
        <f t="shared" si="2"/>
        <v>0</v>
      </c>
      <c r="N23" s="285">
        <f t="shared" si="2"/>
        <v>0</v>
      </c>
      <c r="O23" s="285">
        <f t="shared" si="2"/>
        <v>0</v>
      </c>
      <c r="P23" s="285">
        <f t="shared" si="2"/>
        <v>1429.0129498664101</v>
      </c>
      <c r="Q23" s="285">
        <f t="shared" si="2"/>
        <v>0</v>
      </c>
      <c r="R23" s="285">
        <f t="shared" si="2"/>
        <v>0</v>
      </c>
      <c r="S23" s="285">
        <f t="shared" si="2"/>
        <v>0</v>
      </c>
      <c r="T23" s="285">
        <f t="shared" si="2"/>
        <v>1429.0129498664101</v>
      </c>
      <c r="U23" s="285">
        <f t="shared" si="2"/>
        <v>0</v>
      </c>
      <c r="V23" s="285">
        <f t="shared" si="2"/>
        <v>0</v>
      </c>
      <c r="W23" s="285">
        <f t="shared" si="2"/>
        <v>0</v>
      </c>
      <c r="DA23" s="94"/>
    </row>
    <row r="24" spans="1:105" ht="12" customHeight="1" x14ac:dyDescent="0.25">
      <c r="A24" s="52" t="s">
        <v>1413</v>
      </c>
      <c r="B24" s="250"/>
      <c r="C24" s="245">
        <f t="shared" ref="C24:W24" si="3">B16+C20-C16</f>
        <v>58.811077593310074</v>
      </c>
      <c r="D24" s="245">
        <f t="shared" si="3"/>
        <v>92.765197052748135</v>
      </c>
      <c r="E24" s="245">
        <f t="shared" si="3"/>
        <v>58.811077593310301</v>
      </c>
      <c r="F24" s="245">
        <f t="shared" si="3"/>
        <v>92.765197052747681</v>
      </c>
      <c r="G24" s="245">
        <f t="shared" si="3"/>
        <v>92.765197052746771</v>
      </c>
      <c r="H24" s="245">
        <f t="shared" si="3"/>
        <v>58.811077593310529</v>
      </c>
      <c r="I24" s="245">
        <f t="shared" si="3"/>
        <v>92.765197052747681</v>
      </c>
      <c r="J24" s="245">
        <f t="shared" si="3"/>
        <v>58.811077593311438</v>
      </c>
      <c r="K24" s="245">
        <f t="shared" si="3"/>
        <v>92.765197052746771</v>
      </c>
      <c r="L24" s="245">
        <f t="shared" si="3"/>
        <v>92.765197052748135</v>
      </c>
      <c r="M24" s="245">
        <f t="shared" si="3"/>
        <v>0</v>
      </c>
      <c r="N24" s="245">
        <f t="shared" si="3"/>
        <v>151.57627464605866</v>
      </c>
      <c r="O24" s="245">
        <f t="shared" si="3"/>
        <v>58.811077593310984</v>
      </c>
      <c r="P24" s="245">
        <f t="shared" si="3"/>
        <v>92.765197052746771</v>
      </c>
      <c r="Q24" s="245">
        <f t="shared" si="3"/>
        <v>151.57627464605821</v>
      </c>
      <c r="R24" s="245">
        <f t="shared" si="3"/>
        <v>0</v>
      </c>
      <c r="S24" s="245">
        <f t="shared" si="3"/>
        <v>151.57627464605775</v>
      </c>
      <c r="T24" s="245">
        <f t="shared" si="3"/>
        <v>0</v>
      </c>
      <c r="U24" s="245">
        <f t="shared" si="3"/>
        <v>151.57627464605821</v>
      </c>
      <c r="V24" s="245">
        <f t="shared" si="3"/>
        <v>151.5762746460573</v>
      </c>
      <c r="W24" s="245">
        <f t="shared" si="3"/>
        <v>0</v>
      </c>
      <c r="DA24" s="84"/>
    </row>
    <row r="25" spans="1:105" ht="12" customHeight="1" x14ac:dyDescent="0.25">
      <c r="A25" s="30" t="s">
        <v>458</v>
      </c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DA25" s="112"/>
    </row>
    <row r="26" spans="1:105" ht="12" customHeight="1" x14ac:dyDescent="0.25">
      <c r="A26" s="50" t="s">
        <v>1409</v>
      </c>
      <c r="B26" s="244">
        <f t="shared" ref="B26:W26" si="4">B14-B9</f>
        <v>1671.777777777781</v>
      </c>
      <c r="C26" s="244">
        <f t="shared" si="4"/>
        <v>4799.777777777781</v>
      </c>
      <c r="D26" s="244">
        <f t="shared" si="4"/>
        <v>5769.777777777781</v>
      </c>
      <c r="E26" s="244">
        <f t="shared" si="4"/>
        <v>3853.7684341979602</v>
      </c>
      <c r="F26" s="244">
        <f t="shared" si="4"/>
        <v>2940.9514341979611</v>
      </c>
      <c r="G26" s="244">
        <f t="shared" si="4"/>
        <v>2860.9934341979606</v>
      </c>
      <c r="H26" s="244">
        <f t="shared" si="4"/>
        <v>818.8634341979614</v>
      </c>
      <c r="I26" s="244">
        <f t="shared" si="4"/>
        <v>2018.9644649374095</v>
      </c>
      <c r="J26" s="244">
        <f t="shared" si="4"/>
        <v>1931.900464937411</v>
      </c>
      <c r="K26" s="244">
        <f t="shared" si="4"/>
        <v>2885.3391213575887</v>
      </c>
      <c r="L26" s="244">
        <f t="shared" si="4"/>
        <v>2407.3391213575887</v>
      </c>
      <c r="M26" s="244">
        <f t="shared" si="4"/>
        <v>1797.4618085172297</v>
      </c>
      <c r="N26" s="244">
        <f t="shared" si="4"/>
        <v>4614.4618085172297</v>
      </c>
      <c r="O26" s="244">
        <f t="shared" si="4"/>
        <v>4599.900464937411</v>
      </c>
      <c r="P26" s="244">
        <f t="shared" si="4"/>
        <v>3544.0004649374114</v>
      </c>
      <c r="Q26" s="244">
        <f t="shared" si="4"/>
        <v>3873.7004649374103</v>
      </c>
      <c r="R26" s="244">
        <f t="shared" si="4"/>
        <v>3356.5004649374114</v>
      </c>
      <c r="S26" s="244">
        <f t="shared" si="4"/>
        <v>1884.5004649374096</v>
      </c>
      <c r="T26" s="244">
        <f t="shared" si="4"/>
        <v>1392.4618085172297</v>
      </c>
      <c r="U26" s="244">
        <f t="shared" si="4"/>
        <v>1403.4618085172297</v>
      </c>
      <c r="V26" s="244">
        <f t="shared" si="4"/>
        <v>1300.7528085172307</v>
      </c>
      <c r="W26" s="244">
        <f t="shared" si="4"/>
        <v>1935.3141520970494</v>
      </c>
      <c r="DA26" s="83"/>
    </row>
    <row r="27" spans="1:105" ht="12" customHeight="1" x14ac:dyDescent="0.25">
      <c r="A27" s="107" t="s">
        <v>1411</v>
      </c>
      <c r="B27" s="285">
        <f t="shared" ref="B27:W27" si="5">B15-B10</f>
        <v>673.02631578948058</v>
      </c>
      <c r="C27" s="285">
        <f t="shared" si="5"/>
        <v>1602.5651653886998</v>
      </c>
      <c r="D27" s="285">
        <f t="shared" si="5"/>
        <v>2350.0651653886998</v>
      </c>
      <c r="E27" s="285">
        <f t="shared" si="5"/>
        <v>1937.5651653886998</v>
      </c>
      <c r="F27" s="285">
        <f t="shared" si="5"/>
        <v>1716.5781152551099</v>
      </c>
      <c r="G27" s="285">
        <f t="shared" si="5"/>
        <v>1039.0781152551099</v>
      </c>
      <c r="H27" s="285">
        <f t="shared" si="5"/>
        <v>3302.5651653886998</v>
      </c>
      <c r="I27" s="285">
        <f t="shared" si="5"/>
        <v>1301.60401498793</v>
      </c>
      <c r="J27" s="285">
        <f t="shared" si="5"/>
        <v>6914.60401498793</v>
      </c>
      <c r="K27" s="285">
        <f t="shared" si="5"/>
        <v>5842.10401498793</v>
      </c>
      <c r="L27" s="285">
        <f t="shared" si="5"/>
        <v>1718.0910651215199</v>
      </c>
      <c r="M27" s="285">
        <f t="shared" si="5"/>
        <v>2748.0910651215199</v>
      </c>
      <c r="N27" s="285">
        <f t="shared" si="5"/>
        <v>2409.60401498793</v>
      </c>
      <c r="O27" s="285">
        <f t="shared" si="5"/>
        <v>2034.60401498793</v>
      </c>
      <c r="P27" s="285">
        <f t="shared" si="5"/>
        <v>2034.60401498793</v>
      </c>
      <c r="Q27" s="285">
        <f t="shared" si="5"/>
        <v>2034.60401498793</v>
      </c>
      <c r="R27" s="285">
        <f t="shared" si="5"/>
        <v>2034.60401498793</v>
      </c>
      <c r="S27" s="285">
        <f t="shared" si="5"/>
        <v>2034.60401498793</v>
      </c>
      <c r="T27" s="285">
        <f t="shared" si="5"/>
        <v>2034.60401498793</v>
      </c>
      <c r="U27" s="285">
        <f t="shared" si="5"/>
        <v>2034.60401498793</v>
      </c>
      <c r="V27" s="285">
        <f t="shared" si="5"/>
        <v>2034.60401498793</v>
      </c>
      <c r="W27" s="285">
        <f t="shared" si="5"/>
        <v>2034.60401498793</v>
      </c>
      <c r="DA27" s="94"/>
    </row>
    <row r="28" spans="1:105" ht="12" customHeight="1" x14ac:dyDescent="0.25">
      <c r="A28" s="49" t="s">
        <v>1413</v>
      </c>
      <c r="B28" s="245">
        <f t="shared" ref="B28:W28" si="6">B16-B11</f>
        <v>178.37144444444402</v>
      </c>
      <c r="C28" s="245">
        <f t="shared" si="6"/>
        <v>145.72136685113401</v>
      </c>
      <c r="D28" s="245">
        <f t="shared" si="6"/>
        <v>110.46744444444403</v>
      </c>
      <c r="E28" s="245">
        <f t="shared" si="6"/>
        <v>135.63359963106609</v>
      </c>
      <c r="F28" s="245">
        <f t="shared" si="6"/>
        <v>160.28891000430895</v>
      </c>
      <c r="G28" s="245">
        <f t="shared" si="6"/>
        <v>259.68802946374603</v>
      </c>
      <c r="H28" s="245">
        <f t="shared" si="6"/>
        <v>166.3761070570572</v>
      </c>
      <c r="I28" s="245">
        <f t="shared" si="6"/>
        <v>150.42530410980407</v>
      </c>
      <c r="J28" s="245">
        <f t="shared" si="6"/>
        <v>516.87492485628991</v>
      </c>
      <c r="K28" s="245">
        <f t="shared" si="6"/>
        <v>539.83472780354305</v>
      </c>
      <c r="L28" s="245">
        <f t="shared" si="6"/>
        <v>230.06953075079491</v>
      </c>
      <c r="M28" s="245">
        <f t="shared" si="6"/>
        <v>246.69168593741688</v>
      </c>
      <c r="N28" s="245">
        <f t="shared" si="6"/>
        <v>249.12491871734892</v>
      </c>
      <c r="O28" s="245">
        <f t="shared" si="6"/>
        <v>244.82491871734874</v>
      </c>
      <c r="P28" s="245">
        <f t="shared" si="6"/>
        <v>262.04949477009723</v>
      </c>
      <c r="Q28" s="245">
        <f t="shared" si="6"/>
        <v>278.81832677009697</v>
      </c>
      <c r="R28" s="245">
        <f t="shared" si="6"/>
        <v>259.8843080094648</v>
      </c>
      <c r="S28" s="245">
        <f t="shared" si="6"/>
        <v>231.97622319608672</v>
      </c>
      <c r="T28" s="245">
        <f t="shared" si="6"/>
        <v>283.34850919608789</v>
      </c>
      <c r="U28" s="245">
        <f t="shared" si="6"/>
        <v>251.94719267482469</v>
      </c>
      <c r="V28" s="245">
        <f t="shared" si="6"/>
        <v>274.96485650750492</v>
      </c>
      <c r="W28" s="245">
        <f t="shared" si="6"/>
        <v>271.18145213009711</v>
      </c>
      <c r="DA28" s="84"/>
    </row>
    <row r="29" spans="1:105" ht="12" customHeight="1" x14ac:dyDescent="0.25">
      <c r="A29" s="142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3">
        <v>2591.577815993121</v>
      </c>
      <c r="C31" s="213">
        <v>2370.7882201203779</v>
      </c>
      <c r="D31" s="213">
        <v>2246.3483233018051</v>
      </c>
      <c r="E31" s="213">
        <v>2356.2463456577821</v>
      </c>
      <c r="F31" s="213">
        <v>2498.91298366294</v>
      </c>
      <c r="G31" s="213">
        <v>2520.8026655202061</v>
      </c>
      <c r="H31" s="213">
        <v>2563.43826311264</v>
      </c>
      <c r="I31" s="213">
        <v>2925.077815993121</v>
      </c>
      <c r="J31" s="213">
        <v>2645.9364574376609</v>
      </c>
      <c r="K31" s="213">
        <v>2552.3692175408419</v>
      </c>
      <c r="L31" s="213">
        <v>2716.4680137575242</v>
      </c>
      <c r="M31" s="213">
        <v>2990.8285468615641</v>
      </c>
      <c r="N31" s="213">
        <v>2699.4592433361991</v>
      </c>
      <c r="O31" s="213">
        <v>2546.2842648323299</v>
      </c>
      <c r="P31" s="213">
        <v>2627.990369733448</v>
      </c>
      <c r="Q31" s="213">
        <v>2579.4243336199479</v>
      </c>
      <c r="R31" s="213">
        <v>2844.4159071367162</v>
      </c>
      <c r="S31" s="213">
        <v>2994.7432502149609</v>
      </c>
      <c r="T31" s="213">
        <v>3107.3504729148749</v>
      </c>
      <c r="U31" s="213">
        <v>3160.9486672398971</v>
      </c>
      <c r="V31" s="213">
        <v>2988.836973344798</v>
      </c>
      <c r="W31" s="213">
        <v>3216.668701633705</v>
      </c>
      <c r="DA31" s="109" t="s">
        <v>1421</v>
      </c>
    </row>
    <row r="32" spans="1:105" ht="12" customHeight="1" x14ac:dyDescent="0.25">
      <c r="A32" s="24" t="s">
        <v>30</v>
      </c>
      <c r="B32" s="216">
        <v>1431.0564918314701</v>
      </c>
      <c r="C32" s="216">
        <v>1089.487532244196</v>
      </c>
      <c r="D32" s="216">
        <v>914.71324161650887</v>
      </c>
      <c r="E32" s="216">
        <v>837.60920034393803</v>
      </c>
      <c r="F32" s="216">
        <v>880.57196904557179</v>
      </c>
      <c r="G32" s="216">
        <v>803.8468615649183</v>
      </c>
      <c r="H32" s="216">
        <v>825.42355975924329</v>
      </c>
      <c r="I32" s="216">
        <v>1155.081685296647</v>
      </c>
      <c r="J32" s="216">
        <v>948.94350816852966</v>
      </c>
      <c r="K32" s="216">
        <v>684.72080825451405</v>
      </c>
      <c r="L32" s="216">
        <v>733.18478073946676</v>
      </c>
      <c r="M32" s="216">
        <v>888.60954428202922</v>
      </c>
      <c r="N32" s="216">
        <v>710.88804815133267</v>
      </c>
      <c r="O32" s="216">
        <v>611.85941530524497</v>
      </c>
      <c r="P32" s="216">
        <v>620.17532244196036</v>
      </c>
      <c r="Q32" s="216">
        <v>578.81762682717101</v>
      </c>
      <c r="R32" s="216">
        <v>540.45107480653496</v>
      </c>
      <c r="S32" s="216">
        <v>574.57171109200328</v>
      </c>
      <c r="T32" s="216">
        <v>585.43809114359408</v>
      </c>
      <c r="U32" s="216">
        <v>539.26311263972491</v>
      </c>
      <c r="V32" s="216">
        <v>477.47523645743769</v>
      </c>
      <c r="W32" s="216">
        <v>492.30275150472909</v>
      </c>
      <c r="DA32" s="85" t="s">
        <v>1422</v>
      </c>
    </row>
    <row r="33" spans="1:105" ht="12" customHeight="1" x14ac:dyDescent="0.25">
      <c r="A33" s="14" t="s">
        <v>31</v>
      </c>
      <c r="B33" s="207">
        <f t="shared" ref="B33:W33" si="7">B34+B35+B36+B37+B38</f>
        <v>145.05356835769561</v>
      </c>
      <c r="C33" s="207">
        <f t="shared" si="7"/>
        <v>169.53276010318137</v>
      </c>
      <c r="D33" s="207">
        <f t="shared" si="7"/>
        <v>201.86061908856408</v>
      </c>
      <c r="E33" s="207">
        <f t="shared" si="7"/>
        <v>304.48555460017195</v>
      </c>
      <c r="F33" s="207">
        <f t="shared" si="7"/>
        <v>293.90232158211518</v>
      </c>
      <c r="G33" s="207">
        <f t="shared" si="7"/>
        <v>343.81874462596727</v>
      </c>
      <c r="H33" s="207">
        <f t="shared" si="7"/>
        <v>210.64299226139292</v>
      </c>
      <c r="I33" s="207">
        <f t="shared" si="7"/>
        <v>141.2486672398968</v>
      </c>
      <c r="J33" s="207">
        <f t="shared" si="7"/>
        <v>147.25803955288046</v>
      </c>
      <c r="K33" s="207">
        <f t="shared" si="7"/>
        <v>172.17919174548581</v>
      </c>
      <c r="L33" s="207">
        <f t="shared" si="7"/>
        <v>144.21040412725711</v>
      </c>
      <c r="M33" s="207">
        <f t="shared" si="7"/>
        <v>105.33585554600171</v>
      </c>
      <c r="N33" s="207">
        <f t="shared" si="7"/>
        <v>87.224075666380045</v>
      </c>
      <c r="O33" s="207">
        <f t="shared" si="7"/>
        <v>77.438607050730866</v>
      </c>
      <c r="P33" s="207">
        <f t="shared" si="7"/>
        <v>57.920120378331902</v>
      </c>
      <c r="Q33" s="207">
        <f t="shared" si="7"/>
        <v>47.315305245055889</v>
      </c>
      <c r="R33" s="207">
        <f t="shared" si="7"/>
        <v>65.443766122098026</v>
      </c>
      <c r="S33" s="207">
        <f t="shared" si="7"/>
        <v>79.255803955288044</v>
      </c>
      <c r="T33" s="207">
        <f t="shared" si="7"/>
        <v>92.577815993121234</v>
      </c>
      <c r="U33" s="207">
        <f t="shared" si="7"/>
        <v>102.85382631126396</v>
      </c>
      <c r="V33" s="207">
        <f t="shared" si="7"/>
        <v>67.670249355116084</v>
      </c>
      <c r="W33" s="207">
        <f t="shared" si="7"/>
        <v>69.82665520206362</v>
      </c>
      <c r="DA33" s="71"/>
    </row>
    <row r="34" spans="1:105" ht="12" customHeight="1" x14ac:dyDescent="0.25">
      <c r="A34" s="18" t="s">
        <v>32</v>
      </c>
      <c r="B34" s="207">
        <v>0</v>
      </c>
      <c r="C34" s="207">
        <v>0</v>
      </c>
      <c r="D34" s="207">
        <v>0</v>
      </c>
      <c r="E34" s="207">
        <v>0</v>
      </c>
      <c r="F34" s="207">
        <v>0</v>
      </c>
      <c r="G34" s="207">
        <v>0</v>
      </c>
      <c r="H34" s="207">
        <v>0</v>
      </c>
      <c r="I34" s="207">
        <v>0</v>
      </c>
      <c r="J34" s="207">
        <v>0</v>
      </c>
      <c r="K34" s="207">
        <v>0</v>
      </c>
      <c r="L34" s="207">
        <v>0</v>
      </c>
      <c r="M34" s="207">
        <v>0</v>
      </c>
      <c r="N34" s="207">
        <v>0</v>
      </c>
      <c r="O34" s="207">
        <v>0</v>
      </c>
      <c r="P34" s="207">
        <v>0</v>
      </c>
      <c r="Q34" s="207">
        <v>0</v>
      </c>
      <c r="R34" s="207">
        <v>0</v>
      </c>
      <c r="S34" s="207">
        <v>0</v>
      </c>
      <c r="T34" s="207">
        <v>0</v>
      </c>
      <c r="U34" s="207">
        <v>0</v>
      </c>
      <c r="V34" s="207">
        <v>0</v>
      </c>
      <c r="W34" s="207">
        <v>0</v>
      </c>
      <c r="DA34" s="71" t="s">
        <v>1423</v>
      </c>
    </row>
    <row r="35" spans="1:105" ht="12" customHeight="1" x14ac:dyDescent="0.25">
      <c r="A35" s="18" t="s">
        <v>33</v>
      </c>
      <c r="B35" s="207">
        <v>12.427171109200341</v>
      </c>
      <c r="C35" s="207">
        <v>18.075838349097161</v>
      </c>
      <c r="D35" s="207">
        <v>39.540928632846082</v>
      </c>
      <c r="E35" s="207">
        <v>33.892261392949273</v>
      </c>
      <c r="F35" s="207">
        <v>40.670679277730002</v>
      </c>
      <c r="G35" s="207">
        <v>21.465090283748921</v>
      </c>
      <c r="H35" s="207">
        <v>9.0379191745485805</v>
      </c>
      <c r="I35" s="207">
        <v>7.9081685296646604</v>
      </c>
      <c r="J35" s="207">
        <v>9.0379191745485805</v>
      </c>
      <c r="K35" s="207">
        <v>10.98693035253654</v>
      </c>
      <c r="L35" s="207">
        <v>9.8882201203783318</v>
      </c>
      <c r="M35" s="207">
        <v>8.7895098882201186</v>
      </c>
      <c r="N35" s="207">
        <v>5.4934651762682716</v>
      </c>
      <c r="O35" s="207">
        <v>7.690799656061909</v>
      </c>
      <c r="P35" s="207">
        <v>9.8882201203783318</v>
      </c>
      <c r="Q35" s="207">
        <v>8.7895098882201186</v>
      </c>
      <c r="R35" s="207">
        <v>7.690799656061909</v>
      </c>
      <c r="S35" s="207">
        <v>8.820292347377471</v>
      </c>
      <c r="T35" s="207">
        <v>8.632416165090282</v>
      </c>
      <c r="U35" s="207">
        <v>8.1600171969045565</v>
      </c>
      <c r="V35" s="207">
        <v>6.0900257953568353</v>
      </c>
      <c r="W35" s="207">
        <v>6.8700773860705073</v>
      </c>
      <c r="DA35" s="71" t="s">
        <v>1424</v>
      </c>
    </row>
    <row r="36" spans="1:105" ht="12" customHeight="1" x14ac:dyDescent="0.25">
      <c r="A36" s="18" t="s">
        <v>69</v>
      </c>
      <c r="B36" s="207">
        <v>39.027429062768697</v>
      </c>
      <c r="C36" s="207">
        <v>47.243680137575232</v>
      </c>
      <c r="D36" s="207">
        <v>51.351848667239892</v>
      </c>
      <c r="E36" s="207">
        <v>54.433018056749788</v>
      </c>
      <c r="F36" s="207">
        <v>66.757437661220976</v>
      </c>
      <c r="G36" s="207">
        <v>52.378933791917447</v>
      </c>
      <c r="H36" s="207">
        <v>45.18968185726569</v>
      </c>
      <c r="I36" s="207">
        <v>44.162596732588128</v>
      </c>
      <c r="J36" s="207">
        <v>52.378933791917447</v>
      </c>
      <c r="K36" s="207">
        <v>47.573344797936372</v>
      </c>
      <c r="L36" s="207">
        <v>47.573344797936372</v>
      </c>
      <c r="M36" s="207">
        <v>55.846947549441097</v>
      </c>
      <c r="N36" s="207">
        <v>44.47067927773</v>
      </c>
      <c r="O36" s="207">
        <v>35.162854686156493</v>
      </c>
      <c r="P36" s="207">
        <v>31.02605331040413</v>
      </c>
      <c r="Q36" s="207">
        <v>30.811092003439381</v>
      </c>
      <c r="R36" s="207">
        <v>29.784092863284609</v>
      </c>
      <c r="S36" s="207">
        <v>24.653998280309541</v>
      </c>
      <c r="T36" s="207">
        <v>33.31092003439381</v>
      </c>
      <c r="U36" s="207">
        <v>38.587876182287182</v>
      </c>
      <c r="V36" s="207">
        <v>22.55477214101462</v>
      </c>
      <c r="W36" s="207">
        <v>26.594067067927771</v>
      </c>
      <c r="DA36" s="71" t="s">
        <v>1425</v>
      </c>
    </row>
    <row r="37" spans="1:105" ht="12" customHeight="1" x14ac:dyDescent="0.25">
      <c r="A37" s="18" t="s">
        <v>70</v>
      </c>
      <c r="B37" s="207">
        <v>93.598968185726562</v>
      </c>
      <c r="C37" s="207">
        <v>104.21324161650899</v>
      </c>
      <c r="D37" s="207">
        <v>110.9678417884781</v>
      </c>
      <c r="E37" s="207">
        <v>109.03791917454861</v>
      </c>
      <c r="F37" s="207">
        <v>108.07300085984519</v>
      </c>
      <c r="G37" s="207">
        <v>98.423645743766102</v>
      </c>
      <c r="H37" s="207">
        <v>69.475494411006011</v>
      </c>
      <c r="I37" s="207">
        <v>51.141702493551158</v>
      </c>
      <c r="J37" s="207">
        <v>57.896216680997412</v>
      </c>
      <c r="K37" s="207">
        <v>46.813757523645727</v>
      </c>
      <c r="L37" s="207">
        <v>43.947635425623382</v>
      </c>
      <c r="M37" s="207">
        <v>39.170765262252793</v>
      </c>
      <c r="N37" s="207">
        <v>33.438435081685299</v>
      </c>
      <c r="O37" s="207">
        <v>31.527687016337051</v>
      </c>
      <c r="P37" s="207">
        <v>16.241530524505588</v>
      </c>
      <c r="Q37" s="207">
        <v>6.6877042132416156</v>
      </c>
      <c r="R37" s="207">
        <v>4.7769561478933786</v>
      </c>
      <c r="S37" s="207">
        <v>5.056835769561479</v>
      </c>
      <c r="T37" s="207">
        <v>4.3413585554600171</v>
      </c>
      <c r="U37" s="207">
        <v>2.2550300945829749</v>
      </c>
      <c r="V37" s="207">
        <v>4.0549441100601884</v>
      </c>
      <c r="W37" s="207">
        <v>4.5776440240756662</v>
      </c>
      <c r="DA37" s="71" t="s">
        <v>1426</v>
      </c>
    </row>
    <row r="38" spans="1:105" ht="12" customHeight="1" x14ac:dyDescent="0.25">
      <c r="A38" s="18" t="s">
        <v>34</v>
      </c>
      <c r="B38" s="207">
        <v>0</v>
      </c>
      <c r="C38" s="207">
        <v>0</v>
      </c>
      <c r="D38" s="207">
        <v>0</v>
      </c>
      <c r="E38" s="207">
        <v>107.12235597592429</v>
      </c>
      <c r="F38" s="207">
        <v>78.401203783319005</v>
      </c>
      <c r="G38" s="207">
        <v>171.55107480653481</v>
      </c>
      <c r="H38" s="207">
        <v>86.939896818572649</v>
      </c>
      <c r="I38" s="207">
        <v>38.036199484092862</v>
      </c>
      <c r="J38" s="207">
        <v>27.944969905417022</v>
      </c>
      <c r="K38" s="207">
        <v>66.805159071367157</v>
      </c>
      <c r="L38" s="207">
        <v>42.801203783319004</v>
      </c>
      <c r="M38" s="207">
        <v>1.5286328460877039</v>
      </c>
      <c r="N38" s="207">
        <v>3.8214961306964752</v>
      </c>
      <c r="O38" s="207">
        <v>3.0572656921754078</v>
      </c>
      <c r="P38" s="207">
        <v>0.76431642304385194</v>
      </c>
      <c r="Q38" s="207">
        <v>1.026999140154772</v>
      </c>
      <c r="R38" s="207">
        <v>23.191917454858121</v>
      </c>
      <c r="S38" s="207">
        <v>40.724677558039552</v>
      </c>
      <c r="T38" s="207">
        <v>46.293121238177122</v>
      </c>
      <c r="U38" s="207">
        <v>53.850902837489237</v>
      </c>
      <c r="V38" s="207">
        <v>34.970507308684432</v>
      </c>
      <c r="W38" s="207">
        <v>31.78486672398968</v>
      </c>
      <c r="DA38" s="71" t="s">
        <v>1427</v>
      </c>
    </row>
    <row r="39" spans="1:105" ht="12" customHeight="1" x14ac:dyDescent="0.25">
      <c r="A39" s="14" t="s">
        <v>35</v>
      </c>
      <c r="B39" s="207">
        <f t="shared" ref="B39:W39" si="8">B40+B41</f>
        <v>678.33671539122952</v>
      </c>
      <c r="C39" s="207">
        <f t="shared" si="8"/>
        <v>782.4233018056749</v>
      </c>
      <c r="D39" s="207">
        <f t="shared" si="8"/>
        <v>812.15245055889932</v>
      </c>
      <c r="E39" s="207">
        <f t="shared" si="8"/>
        <v>867.73430782459161</v>
      </c>
      <c r="F39" s="207">
        <f t="shared" si="8"/>
        <v>948.92519346517611</v>
      </c>
      <c r="G39" s="207">
        <f t="shared" si="8"/>
        <v>963.13413585554599</v>
      </c>
      <c r="H39" s="207">
        <f t="shared" si="8"/>
        <v>1020.8082545141873</v>
      </c>
      <c r="I39" s="207">
        <f t="shared" si="8"/>
        <v>1052.794496990542</v>
      </c>
      <c r="J39" s="207">
        <f t="shared" si="8"/>
        <v>984.50128976784174</v>
      </c>
      <c r="K39" s="207">
        <f t="shared" si="8"/>
        <v>1018.1451418744625</v>
      </c>
      <c r="L39" s="207">
        <f t="shared" si="8"/>
        <v>1062.532244196045</v>
      </c>
      <c r="M39" s="207">
        <f t="shared" si="8"/>
        <v>1107.244196044712</v>
      </c>
      <c r="N39" s="207">
        <f t="shared" si="8"/>
        <v>1051.7626827171105</v>
      </c>
      <c r="O39" s="207">
        <f t="shared" si="8"/>
        <v>1014.2089423903697</v>
      </c>
      <c r="P39" s="207">
        <f t="shared" si="8"/>
        <v>1022.8288907996559</v>
      </c>
      <c r="Q39" s="207">
        <f t="shared" si="8"/>
        <v>1011.6509028374892</v>
      </c>
      <c r="R39" s="207">
        <f t="shared" si="8"/>
        <v>1098.4522785898539</v>
      </c>
      <c r="S39" s="207">
        <f t="shared" si="8"/>
        <v>1110.9773000859846</v>
      </c>
      <c r="T39" s="207">
        <f t="shared" si="8"/>
        <v>1070.1673258813416</v>
      </c>
      <c r="U39" s="207">
        <f t="shared" si="8"/>
        <v>1146.8726569217542</v>
      </c>
      <c r="V39" s="207">
        <f t="shared" si="8"/>
        <v>1098.7631126397248</v>
      </c>
      <c r="W39" s="207">
        <f t="shared" si="8"/>
        <v>1282.9334479793631</v>
      </c>
      <c r="DA39" s="71"/>
    </row>
    <row r="40" spans="1:105" ht="12" customHeight="1" x14ac:dyDescent="0.25">
      <c r="A40" s="18" t="s">
        <v>72</v>
      </c>
      <c r="B40" s="207">
        <v>668.20722269991393</v>
      </c>
      <c r="C40" s="207">
        <v>760.92003439380903</v>
      </c>
      <c r="D40" s="207">
        <v>793.76612209802227</v>
      </c>
      <c r="E40" s="207">
        <v>849.91401547721409</v>
      </c>
      <c r="F40" s="207">
        <v>912.98366294067057</v>
      </c>
      <c r="G40" s="207">
        <v>930.41702493551156</v>
      </c>
      <c r="H40" s="207">
        <v>985.81255374032662</v>
      </c>
      <c r="I40" s="207">
        <v>1014.251934651763</v>
      </c>
      <c r="J40" s="207">
        <v>948.12983662940667</v>
      </c>
      <c r="K40" s="207">
        <v>988.67153912295782</v>
      </c>
      <c r="L40" s="207">
        <v>1023.989681857266</v>
      </c>
      <c r="M40" s="207">
        <v>1062.6827171109201</v>
      </c>
      <c r="N40" s="207">
        <v>1011.478933791917</v>
      </c>
      <c r="O40" s="207">
        <v>977.14961306964744</v>
      </c>
      <c r="P40" s="207">
        <v>976.22527944969897</v>
      </c>
      <c r="Q40" s="207">
        <v>967.66981943250209</v>
      </c>
      <c r="R40" s="207">
        <v>1050.5374032674119</v>
      </c>
      <c r="S40" s="207">
        <v>1064.644625967326</v>
      </c>
      <c r="T40" s="207">
        <v>1029.8250214961311</v>
      </c>
      <c r="U40" s="207">
        <v>1106.551504729149</v>
      </c>
      <c r="V40" s="207">
        <v>1059.4950988822011</v>
      </c>
      <c r="W40" s="207">
        <v>1237.531470335339</v>
      </c>
      <c r="DA40" s="71" t="s">
        <v>1428</v>
      </c>
    </row>
    <row r="41" spans="1:105" ht="12" customHeight="1" x14ac:dyDescent="0.25">
      <c r="A41" s="18" t="s">
        <v>36</v>
      </c>
      <c r="B41" s="207">
        <v>10.12949269131556</v>
      </c>
      <c r="C41" s="207">
        <v>21.50326741186586</v>
      </c>
      <c r="D41" s="207">
        <v>18.386328460877039</v>
      </c>
      <c r="E41" s="207">
        <v>17.820292347377471</v>
      </c>
      <c r="F41" s="207">
        <v>35.941530524505588</v>
      </c>
      <c r="G41" s="207">
        <v>32.717110920034393</v>
      </c>
      <c r="H41" s="207">
        <v>34.995700773860698</v>
      </c>
      <c r="I41" s="207">
        <v>38.542562338779007</v>
      </c>
      <c r="J41" s="207">
        <v>36.371453138435079</v>
      </c>
      <c r="K41" s="207">
        <v>29.473602751504728</v>
      </c>
      <c r="L41" s="207">
        <v>38.542562338779007</v>
      </c>
      <c r="M41" s="207">
        <v>44.561478933791918</v>
      </c>
      <c r="N41" s="207">
        <v>40.283748925193457</v>
      </c>
      <c r="O41" s="207">
        <v>37.05932932072227</v>
      </c>
      <c r="P41" s="207">
        <v>46.603611349957013</v>
      </c>
      <c r="Q41" s="207">
        <v>43.981083404987103</v>
      </c>
      <c r="R41" s="207">
        <v>47.914875322441958</v>
      </c>
      <c r="S41" s="207">
        <v>46.332674118658637</v>
      </c>
      <c r="T41" s="207">
        <v>40.34230438521066</v>
      </c>
      <c r="U41" s="207">
        <v>40.321152192605332</v>
      </c>
      <c r="V41" s="207">
        <v>39.268013757523647</v>
      </c>
      <c r="W41" s="207">
        <v>45.401977644024072</v>
      </c>
      <c r="DA41" s="71" t="s">
        <v>1429</v>
      </c>
    </row>
    <row r="42" spans="1:105" ht="12" customHeight="1" x14ac:dyDescent="0.25">
      <c r="A42" s="14" t="s">
        <v>37</v>
      </c>
      <c r="B42" s="207">
        <f t="shared" ref="B42:W42" si="9">B43+B44+B45+B46+B47+B48</f>
        <v>11.416852966466029</v>
      </c>
      <c r="C42" s="207">
        <f t="shared" si="9"/>
        <v>19.083834909716249</v>
      </c>
      <c r="D42" s="207">
        <f t="shared" si="9"/>
        <v>19.107652622527951</v>
      </c>
      <c r="E42" s="207">
        <f t="shared" si="9"/>
        <v>37.642046431642299</v>
      </c>
      <c r="F42" s="207">
        <f t="shared" si="9"/>
        <v>49.966552020636279</v>
      </c>
      <c r="G42" s="207">
        <f t="shared" si="9"/>
        <v>84.264918314703351</v>
      </c>
      <c r="H42" s="207">
        <f t="shared" si="9"/>
        <v>162.4629406706793</v>
      </c>
      <c r="I42" s="207">
        <f t="shared" si="9"/>
        <v>187.58950988822011</v>
      </c>
      <c r="J42" s="207">
        <f t="shared" si="9"/>
        <v>191.12450558899391</v>
      </c>
      <c r="K42" s="207">
        <f t="shared" si="9"/>
        <v>297.31547721410152</v>
      </c>
      <c r="L42" s="207">
        <f t="shared" si="9"/>
        <v>367.53611349957009</v>
      </c>
      <c r="M42" s="207">
        <f t="shared" si="9"/>
        <v>440.24084264832322</v>
      </c>
      <c r="N42" s="207">
        <f t="shared" si="9"/>
        <v>426.33998280309538</v>
      </c>
      <c r="O42" s="207">
        <f t="shared" si="9"/>
        <v>439.66749785038695</v>
      </c>
      <c r="P42" s="207">
        <f t="shared" si="9"/>
        <v>514.16354256233876</v>
      </c>
      <c r="Q42" s="207">
        <f t="shared" si="9"/>
        <v>511.27360275150471</v>
      </c>
      <c r="R42" s="207">
        <f t="shared" si="9"/>
        <v>670.4643164230439</v>
      </c>
      <c r="S42" s="207">
        <f t="shared" si="9"/>
        <v>734.30017196904555</v>
      </c>
      <c r="T42" s="207">
        <f t="shared" si="9"/>
        <v>840.27265692175399</v>
      </c>
      <c r="U42" s="207">
        <f t="shared" si="9"/>
        <v>853.1120378331899</v>
      </c>
      <c r="V42" s="207">
        <f t="shared" si="9"/>
        <v>841.34006878761818</v>
      </c>
      <c r="W42" s="207">
        <f t="shared" si="9"/>
        <v>825.5645743766122</v>
      </c>
      <c r="DA42" s="71"/>
    </row>
    <row r="43" spans="1:105" ht="12" customHeight="1" x14ac:dyDescent="0.25">
      <c r="A43" s="18" t="s">
        <v>73</v>
      </c>
      <c r="B43" s="207">
        <v>11.416852966466029</v>
      </c>
      <c r="C43" s="207">
        <v>19.083834909716249</v>
      </c>
      <c r="D43" s="207">
        <v>19.107652622527951</v>
      </c>
      <c r="E43" s="207">
        <v>37.642046431642299</v>
      </c>
      <c r="F43" s="207">
        <v>49.966552020636279</v>
      </c>
      <c r="G43" s="207">
        <v>84.264918314703351</v>
      </c>
      <c r="H43" s="207">
        <v>162.4629406706793</v>
      </c>
      <c r="I43" s="207">
        <v>187.58950988822011</v>
      </c>
      <c r="J43" s="207">
        <v>191.12450558899391</v>
      </c>
      <c r="K43" s="207">
        <v>297.31547721410152</v>
      </c>
      <c r="L43" s="207">
        <v>367.53611349957009</v>
      </c>
      <c r="M43" s="207">
        <v>440.24084264832322</v>
      </c>
      <c r="N43" s="207">
        <v>426.33998280309538</v>
      </c>
      <c r="O43" s="207">
        <v>439.57196904557179</v>
      </c>
      <c r="P43" s="207">
        <v>513.11263972484949</v>
      </c>
      <c r="Q43" s="207">
        <v>510.3182287188306</v>
      </c>
      <c r="R43" s="207">
        <v>669.55666380051593</v>
      </c>
      <c r="S43" s="207">
        <v>733.57463456577818</v>
      </c>
      <c r="T43" s="207">
        <v>839.43336199484088</v>
      </c>
      <c r="U43" s="207">
        <v>852.51126397248481</v>
      </c>
      <c r="V43" s="207">
        <v>841.34006878761818</v>
      </c>
      <c r="W43" s="207">
        <v>825.5645743766122</v>
      </c>
      <c r="DA43" s="71" t="s">
        <v>1430</v>
      </c>
    </row>
    <row r="44" spans="1:105" ht="12" customHeight="1" x14ac:dyDescent="0.25">
      <c r="A44" s="18" t="s">
        <v>74</v>
      </c>
      <c r="B44" s="207">
        <v>0</v>
      </c>
      <c r="C44" s="207">
        <v>0</v>
      </c>
      <c r="D44" s="207">
        <v>0</v>
      </c>
      <c r="E44" s="207">
        <v>0</v>
      </c>
      <c r="F44" s="207">
        <v>0</v>
      </c>
      <c r="G44" s="207">
        <v>0</v>
      </c>
      <c r="H44" s="207">
        <v>0</v>
      </c>
      <c r="I44" s="207">
        <v>0</v>
      </c>
      <c r="J44" s="207">
        <v>0</v>
      </c>
      <c r="K44" s="207">
        <v>0</v>
      </c>
      <c r="L44" s="207">
        <v>0</v>
      </c>
      <c r="M44" s="207">
        <v>0</v>
      </c>
      <c r="N44" s="207">
        <v>0</v>
      </c>
      <c r="O44" s="207">
        <v>9.5528804815133275E-2</v>
      </c>
      <c r="P44" s="207">
        <v>1.050902837489252</v>
      </c>
      <c r="Q44" s="207">
        <v>0.95537403267411869</v>
      </c>
      <c r="R44" s="207">
        <v>0.90765262252794487</v>
      </c>
      <c r="S44" s="207">
        <v>0.7255374032674119</v>
      </c>
      <c r="T44" s="207">
        <v>0.83929492691315555</v>
      </c>
      <c r="U44" s="207">
        <v>0.6007738607050731</v>
      </c>
      <c r="V44" s="207">
        <v>0</v>
      </c>
      <c r="W44" s="207">
        <v>0</v>
      </c>
      <c r="DA44" s="71" t="s">
        <v>1431</v>
      </c>
    </row>
    <row r="45" spans="1:105" ht="12" customHeight="1" x14ac:dyDescent="0.25">
      <c r="A45" s="18" t="s">
        <v>75</v>
      </c>
      <c r="B45" s="207">
        <v>0</v>
      </c>
      <c r="C45" s="207">
        <v>0</v>
      </c>
      <c r="D45" s="207">
        <v>0</v>
      </c>
      <c r="E45" s="207">
        <v>0</v>
      </c>
      <c r="F45" s="207">
        <v>0</v>
      </c>
      <c r="G45" s="207">
        <v>0</v>
      </c>
      <c r="H45" s="207">
        <v>0</v>
      </c>
      <c r="I45" s="207">
        <v>0</v>
      </c>
      <c r="J45" s="207">
        <v>0</v>
      </c>
      <c r="K45" s="207">
        <v>0</v>
      </c>
      <c r="L45" s="207">
        <v>0</v>
      </c>
      <c r="M45" s="207">
        <v>0</v>
      </c>
      <c r="N45" s="207">
        <v>0</v>
      </c>
      <c r="O45" s="207">
        <v>0</v>
      </c>
      <c r="P45" s="207">
        <v>0</v>
      </c>
      <c r="Q45" s="207">
        <v>0</v>
      </c>
      <c r="R45" s="207">
        <v>0</v>
      </c>
      <c r="S45" s="207">
        <v>0</v>
      </c>
      <c r="T45" s="207">
        <v>0</v>
      </c>
      <c r="U45" s="207">
        <v>0</v>
      </c>
      <c r="V45" s="207">
        <v>0</v>
      </c>
      <c r="W45" s="207">
        <v>0</v>
      </c>
      <c r="DA45" s="71" t="s">
        <v>1432</v>
      </c>
    </row>
    <row r="46" spans="1:105" ht="12" customHeight="1" x14ac:dyDescent="0.25">
      <c r="A46" s="18" t="s">
        <v>76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DA46" s="71" t="s">
        <v>1433</v>
      </c>
    </row>
    <row r="47" spans="1:105" ht="12" customHeight="1" x14ac:dyDescent="0.25">
      <c r="A47" s="18" t="s">
        <v>77</v>
      </c>
      <c r="B47" s="207">
        <v>0</v>
      </c>
      <c r="C47" s="207">
        <v>0</v>
      </c>
      <c r="D47" s="207">
        <v>0</v>
      </c>
      <c r="E47" s="207">
        <v>0</v>
      </c>
      <c r="F47" s="207">
        <v>0</v>
      </c>
      <c r="G47" s="207">
        <v>0</v>
      </c>
      <c r="H47" s="207">
        <v>0</v>
      </c>
      <c r="I47" s="207">
        <v>0</v>
      </c>
      <c r="J47" s="207">
        <v>0</v>
      </c>
      <c r="K47" s="207">
        <v>0</v>
      </c>
      <c r="L47" s="207">
        <v>0</v>
      </c>
      <c r="M47" s="207">
        <v>0</v>
      </c>
      <c r="N47" s="207">
        <v>0</v>
      </c>
      <c r="O47" s="207">
        <v>0</v>
      </c>
      <c r="P47" s="207">
        <v>0</v>
      </c>
      <c r="Q47" s="207">
        <v>0</v>
      </c>
      <c r="R47" s="207">
        <v>0</v>
      </c>
      <c r="S47" s="207">
        <v>0</v>
      </c>
      <c r="T47" s="207">
        <v>0</v>
      </c>
      <c r="U47" s="207">
        <v>0</v>
      </c>
      <c r="V47" s="207">
        <v>0</v>
      </c>
      <c r="W47" s="207">
        <v>0</v>
      </c>
      <c r="DA47" s="71" t="s">
        <v>1434</v>
      </c>
    </row>
    <row r="48" spans="1:105" ht="12" customHeight="1" x14ac:dyDescent="0.25">
      <c r="A48" s="18" t="s">
        <v>78</v>
      </c>
      <c r="B48" s="207">
        <v>0</v>
      </c>
      <c r="C48" s="207">
        <v>0</v>
      </c>
      <c r="D48" s="207">
        <v>0</v>
      </c>
      <c r="E48" s="207">
        <v>0</v>
      </c>
      <c r="F48" s="207">
        <v>0</v>
      </c>
      <c r="G48" s="207">
        <v>0</v>
      </c>
      <c r="H48" s="207">
        <v>0</v>
      </c>
      <c r="I48" s="207">
        <v>0</v>
      </c>
      <c r="J48" s="207">
        <v>0</v>
      </c>
      <c r="K48" s="207">
        <v>0</v>
      </c>
      <c r="L48" s="207">
        <v>0</v>
      </c>
      <c r="M48" s="207">
        <v>0</v>
      </c>
      <c r="N48" s="207">
        <v>0</v>
      </c>
      <c r="O48" s="207">
        <v>0</v>
      </c>
      <c r="P48" s="207">
        <v>0</v>
      </c>
      <c r="Q48" s="207">
        <v>0</v>
      </c>
      <c r="R48" s="207">
        <v>0</v>
      </c>
      <c r="S48" s="207">
        <v>0</v>
      </c>
      <c r="T48" s="207">
        <v>0</v>
      </c>
      <c r="U48" s="207">
        <v>0</v>
      </c>
      <c r="V48" s="207">
        <v>0</v>
      </c>
      <c r="W48" s="207">
        <v>0</v>
      </c>
      <c r="DA48" s="71" t="s">
        <v>1435</v>
      </c>
    </row>
    <row r="49" spans="1:105" ht="12" customHeight="1" x14ac:dyDescent="0.25">
      <c r="A49" s="14" t="s">
        <v>79</v>
      </c>
      <c r="B49" s="207">
        <v>42.825107480653479</v>
      </c>
      <c r="C49" s="207">
        <v>42.419002579535693</v>
      </c>
      <c r="D49" s="207">
        <v>36.519518486672403</v>
      </c>
      <c r="E49" s="207">
        <v>38.095958727429057</v>
      </c>
      <c r="F49" s="207">
        <v>28.90034393809114</v>
      </c>
      <c r="G49" s="207">
        <v>26.51186586414445</v>
      </c>
      <c r="H49" s="207">
        <v>26.12975064488392</v>
      </c>
      <c r="I49" s="207">
        <v>27.65838349097162</v>
      </c>
      <c r="J49" s="207">
        <v>22.69036973344798</v>
      </c>
      <c r="K49" s="207">
        <v>22.141014617368871</v>
      </c>
      <c r="L49" s="207">
        <v>31.790369733447971</v>
      </c>
      <c r="M49" s="207">
        <v>32.889079965606193</v>
      </c>
      <c r="N49" s="207">
        <v>32.960705073086842</v>
      </c>
      <c r="O49" s="207">
        <v>24.863886500429921</v>
      </c>
      <c r="P49" s="207">
        <v>25.19828030954428</v>
      </c>
      <c r="Q49" s="207">
        <v>27.873344797936369</v>
      </c>
      <c r="R49" s="207">
        <v>25.580395528804811</v>
      </c>
      <c r="S49" s="207">
        <v>24.149011177987958</v>
      </c>
      <c r="T49" s="207">
        <v>28.827773000859839</v>
      </c>
      <c r="U49" s="207">
        <v>29.90550300945829</v>
      </c>
      <c r="V49" s="207">
        <v>25.421066208082539</v>
      </c>
      <c r="W49" s="207">
        <v>29.485468615649179</v>
      </c>
      <c r="DA49" s="71" t="s">
        <v>1436</v>
      </c>
    </row>
    <row r="50" spans="1:105" ht="12" customHeight="1" x14ac:dyDescent="0.25">
      <c r="A50" s="21" t="s">
        <v>38</v>
      </c>
      <c r="B50" s="210">
        <v>282.88907996560619</v>
      </c>
      <c r="C50" s="210">
        <v>267.84178847807391</v>
      </c>
      <c r="D50" s="210">
        <v>261.99484092863281</v>
      </c>
      <c r="E50" s="210">
        <v>270.67927773000861</v>
      </c>
      <c r="F50" s="210">
        <v>296.64660361134992</v>
      </c>
      <c r="G50" s="210">
        <v>299.2261392949269</v>
      </c>
      <c r="H50" s="210">
        <v>317.97076526225283</v>
      </c>
      <c r="I50" s="210">
        <v>360.70507308684432</v>
      </c>
      <c r="J50" s="210">
        <v>351.41874462596729</v>
      </c>
      <c r="K50" s="210">
        <v>357.86758383490968</v>
      </c>
      <c r="L50" s="210">
        <v>377.21410146173679</v>
      </c>
      <c r="M50" s="210">
        <v>416.50902837489252</v>
      </c>
      <c r="N50" s="210">
        <v>390.28374892519338</v>
      </c>
      <c r="O50" s="210">
        <v>378.24591573516773</v>
      </c>
      <c r="P50" s="210">
        <v>387.70421324161651</v>
      </c>
      <c r="Q50" s="210">
        <v>402.49355116079101</v>
      </c>
      <c r="R50" s="210">
        <v>444.02407566637999</v>
      </c>
      <c r="S50" s="210">
        <v>471.48925193465169</v>
      </c>
      <c r="T50" s="210">
        <v>490.0668099742046</v>
      </c>
      <c r="U50" s="210">
        <v>488.94153052450559</v>
      </c>
      <c r="V50" s="210">
        <v>478.16723989681861</v>
      </c>
      <c r="W50" s="210">
        <v>516.55580395528796</v>
      </c>
      <c r="DA50" s="86" t="s">
        <v>1437</v>
      </c>
    </row>
    <row r="51" spans="1:105" ht="12" customHeight="1" x14ac:dyDescent="0.25">
      <c r="A51" s="114" t="s">
        <v>145</v>
      </c>
      <c r="B51" s="287">
        <f t="shared" ref="B51:W51" si="10">SUM(B52:B54)</f>
        <v>2591.577815993121</v>
      </c>
      <c r="C51" s="287">
        <f t="shared" si="10"/>
        <v>2370.7882201203779</v>
      </c>
      <c r="D51" s="287">
        <f t="shared" si="10"/>
        <v>2246.3483233018051</v>
      </c>
      <c r="E51" s="287">
        <f t="shared" si="10"/>
        <v>2356.2463456577807</v>
      </c>
      <c r="F51" s="287">
        <f t="shared" si="10"/>
        <v>2498.9129836629404</v>
      </c>
      <c r="G51" s="287">
        <f t="shared" si="10"/>
        <v>2520.8026655202057</v>
      </c>
      <c r="H51" s="287">
        <f t="shared" si="10"/>
        <v>2563.43826311264</v>
      </c>
      <c r="I51" s="287">
        <f t="shared" si="10"/>
        <v>2925.0778159931219</v>
      </c>
      <c r="J51" s="287">
        <f t="shared" si="10"/>
        <v>2645.9364574376609</v>
      </c>
      <c r="K51" s="287">
        <f t="shared" si="10"/>
        <v>2552.3692175408414</v>
      </c>
      <c r="L51" s="287">
        <f t="shared" si="10"/>
        <v>2716.4680137575242</v>
      </c>
      <c r="M51" s="287">
        <f t="shared" si="10"/>
        <v>2990.8285468615645</v>
      </c>
      <c r="N51" s="287">
        <f t="shared" si="10"/>
        <v>2699.4592433361995</v>
      </c>
      <c r="O51" s="287">
        <f t="shared" si="10"/>
        <v>2546.2842648323303</v>
      </c>
      <c r="P51" s="287">
        <f t="shared" si="10"/>
        <v>2627.9903697334476</v>
      </c>
      <c r="Q51" s="287">
        <f t="shared" si="10"/>
        <v>2579.4243336199479</v>
      </c>
      <c r="R51" s="287">
        <f t="shared" si="10"/>
        <v>2844.4159071367158</v>
      </c>
      <c r="S51" s="287">
        <f t="shared" si="10"/>
        <v>2994.7432502149595</v>
      </c>
      <c r="T51" s="287">
        <f t="shared" si="10"/>
        <v>3107.3504729148754</v>
      </c>
      <c r="U51" s="287">
        <f t="shared" si="10"/>
        <v>3160.9486672398971</v>
      </c>
      <c r="V51" s="287">
        <f t="shared" si="10"/>
        <v>2988.8369733447989</v>
      </c>
      <c r="W51" s="287">
        <f t="shared" si="10"/>
        <v>3216.6687016337041</v>
      </c>
      <c r="DA51" s="118"/>
    </row>
    <row r="52" spans="1:105" ht="12" customHeight="1" x14ac:dyDescent="0.25">
      <c r="A52" s="51" t="s">
        <v>49</v>
      </c>
      <c r="B52" s="244">
        <f>NMM_fec!B5</f>
        <v>1406.8009999999999</v>
      </c>
      <c r="C52" s="244">
        <f>NMM_fec!C5</f>
        <v>1091.584263970303</v>
      </c>
      <c r="D52" s="244">
        <f>NMM_fec!D5</f>
        <v>997.05590862701104</v>
      </c>
      <c r="E52" s="244">
        <f>NMM_fec!E5</f>
        <v>1064.639583086662</v>
      </c>
      <c r="F52" s="244">
        <f>NMM_fec!F5</f>
        <v>1122.465315799177</v>
      </c>
      <c r="G52" s="244">
        <f>NMM_fec!G5</f>
        <v>1133.1881619915489</v>
      </c>
      <c r="H52" s="244">
        <f>NMM_fec!H5</f>
        <v>1313.2161969408489</v>
      </c>
      <c r="I52" s="244">
        <f>NMM_fec!I5</f>
        <v>1407.586883371777</v>
      </c>
      <c r="J52" s="244">
        <f>NMM_fec!J5</f>
        <v>1401.119305504393</v>
      </c>
      <c r="K52" s="244">
        <f>NMM_fec!K5</f>
        <v>1253.4484179337301</v>
      </c>
      <c r="L52" s="244">
        <f>NMM_fec!L5</f>
        <v>1265.94129211892</v>
      </c>
      <c r="M52" s="244">
        <f>NMM_fec!M5</f>
        <v>1512.2004811372151</v>
      </c>
      <c r="N52" s="244">
        <f>NMM_fec!N5</f>
        <v>1215.18856182076</v>
      </c>
      <c r="O52" s="244">
        <f>NMM_fec!O5</f>
        <v>1089.931850107575</v>
      </c>
      <c r="P52" s="244">
        <f>NMM_fec!P5</f>
        <v>1178.15413934409</v>
      </c>
      <c r="Q52" s="244">
        <f>NMM_fec!Q5</f>
        <v>1147.4458859060801</v>
      </c>
      <c r="R52" s="244">
        <f>NMM_fec!R5</f>
        <v>1252.7363938323799</v>
      </c>
      <c r="S52" s="244">
        <f>NMM_fec!S5</f>
        <v>1379.7907263972561</v>
      </c>
      <c r="T52" s="244">
        <f>NMM_fec!T5</f>
        <v>1502.207548592919</v>
      </c>
      <c r="U52" s="244">
        <f>NMM_fec!U5</f>
        <v>1480.8518916338301</v>
      </c>
      <c r="V52" s="244">
        <f>NMM_fec!V5</f>
        <v>1395.933193970784</v>
      </c>
      <c r="W52" s="244">
        <f>NMM_fec!W5</f>
        <v>1503.910188958728</v>
      </c>
      <c r="DA52" s="83"/>
    </row>
    <row r="53" spans="1:105" ht="12" customHeight="1" x14ac:dyDescent="0.25">
      <c r="A53" s="99" t="s">
        <v>50</v>
      </c>
      <c r="B53" s="285">
        <f>NMM_fec!B48</f>
        <v>779.9389905509031</v>
      </c>
      <c r="C53" s="285">
        <f>NMM_fec!C48</f>
        <v>891.94288332852682</v>
      </c>
      <c r="D53" s="285">
        <f>NMM_fec!D48</f>
        <v>845.82408106780895</v>
      </c>
      <c r="E53" s="285">
        <f>NMM_fec!E48</f>
        <v>871.21460342062642</v>
      </c>
      <c r="F53" s="285">
        <f>NMM_fec!F48</f>
        <v>924.90423265582535</v>
      </c>
      <c r="G53" s="285">
        <f>NMM_fec!G48</f>
        <v>963.83885510184609</v>
      </c>
      <c r="H53" s="285">
        <f>NMM_fec!H48</f>
        <v>784.60642106236196</v>
      </c>
      <c r="I53" s="285">
        <f>NMM_fec!I48</f>
        <v>1048.3082460273899</v>
      </c>
      <c r="J53" s="285">
        <f>NMM_fec!J48</f>
        <v>757.13884714465962</v>
      </c>
      <c r="K53" s="285">
        <f>NMM_fec!K48</f>
        <v>829.73554774235754</v>
      </c>
      <c r="L53" s="285">
        <f>NMM_fec!L48</f>
        <v>947.37544513093235</v>
      </c>
      <c r="M53" s="285">
        <f>NMM_fec!M48</f>
        <v>935.02332301238937</v>
      </c>
      <c r="N53" s="285">
        <f>NMM_fec!N48</f>
        <v>949.77404220436779</v>
      </c>
      <c r="O53" s="285">
        <f>NMM_fec!O48</f>
        <v>939.56862863694403</v>
      </c>
      <c r="P53" s="285">
        <f>NMM_fec!P48</f>
        <v>926.16339408277781</v>
      </c>
      <c r="Q53" s="285">
        <f>NMM_fec!Q48</f>
        <v>921.50523579638661</v>
      </c>
      <c r="R53" s="285">
        <f>NMM_fec!R48</f>
        <v>1001.462704368729</v>
      </c>
      <c r="S53" s="285">
        <f>NMM_fec!S48</f>
        <v>1008.931059758114</v>
      </c>
      <c r="T53" s="285">
        <f>NMM_fec!T48</f>
        <v>997.66681887633104</v>
      </c>
      <c r="U53" s="285">
        <f>NMM_fec!U48</f>
        <v>1013.005487333808</v>
      </c>
      <c r="V53" s="285">
        <f>NMM_fec!V48</f>
        <v>949.7663828763956</v>
      </c>
      <c r="W53" s="285">
        <f>NMM_fec!W48</f>
        <v>1020.812297035348</v>
      </c>
      <c r="DA53" s="94"/>
    </row>
    <row r="54" spans="1:105" ht="12" customHeight="1" x14ac:dyDescent="0.25">
      <c r="A54" s="52" t="s">
        <v>51</v>
      </c>
      <c r="B54" s="245">
        <f>NMM_fec!B99</f>
        <v>404.8378254422181</v>
      </c>
      <c r="C54" s="245">
        <f>NMM_fec!C99</f>
        <v>387.26107282154823</v>
      </c>
      <c r="D54" s="245">
        <f>NMM_fec!D99</f>
        <v>403.46833360698542</v>
      </c>
      <c r="E54" s="245">
        <f>NMM_fec!E99</f>
        <v>420.39215915049238</v>
      </c>
      <c r="F54" s="245">
        <f>NMM_fec!F99</f>
        <v>451.54343520793799</v>
      </c>
      <c r="G54" s="245">
        <f>NMM_fec!G99</f>
        <v>423.77564842681068</v>
      </c>
      <c r="H54" s="245">
        <f>NMM_fec!H99</f>
        <v>465.61564510942918</v>
      </c>
      <c r="I54" s="245">
        <f>NMM_fec!I99</f>
        <v>469.18268659395511</v>
      </c>
      <c r="J54" s="245">
        <f>NMM_fec!J99</f>
        <v>487.67830478860822</v>
      </c>
      <c r="K54" s="245">
        <f>NMM_fec!K99</f>
        <v>469.18525186475398</v>
      </c>
      <c r="L54" s="245">
        <f>NMM_fec!L99</f>
        <v>503.15127650767198</v>
      </c>
      <c r="M54" s="245">
        <f>NMM_fec!M99</f>
        <v>543.60474271196028</v>
      </c>
      <c r="N54" s="245">
        <f>NMM_fec!N99</f>
        <v>534.49663931107159</v>
      </c>
      <c r="O54" s="245">
        <f>NMM_fec!O99</f>
        <v>516.78378608781122</v>
      </c>
      <c r="P54" s="245">
        <f>NMM_fec!P99</f>
        <v>523.67283630657948</v>
      </c>
      <c r="Q54" s="245">
        <f>NMM_fec!Q99</f>
        <v>510.47321191748159</v>
      </c>
      <c r="R54" s="245">
        <f>NMM_fec!R99</f>
        <v>590.21680893560699</v>
      </c>
      <c r="S54" s="245">
        <f>NMM_fec!S99</f>
        <v>606.02146405958945</v>
      </c>
      <c r="T54" s="245">
        <f>NMM_fec!T99</f>
        <v>607.47610544562554</v>
      </c>
      <c r="U54" s="245">
        <f>NMM_fec!U99</f>
        <v>667.09128827225891</v>
      </c>
      <c r="V54" s="245">
        <f>NMM_fec!V99</f>
        <v>643.13739649761897</v>
      </c>
      <c r="W54" s="245">
        <f>NMM_fec!W99</f>
        <v>691.94621563962812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6">
        <f t="shared" ref="B56:W56" si="11">SUM(B57:B58)</f>
        <v>17332.882117292575</v>
      </c>
      <c r="C56" s="206">
        <f t="shared" si="11"/>
        <v>14933.310589951674</v>
      </c>
      <c r="D56" s="206">
        <f t="shared" si="11"/>
        <v>14118.186070629363</v>
      </c>
      <c r="E56" s="206">
        <f t="shared" si="11"/>
        <v>14616.989755554565</v>
      </c>
      <c r="F56" s="206">
        <f t="shared" si="11"/>
        <v>15683.516892412705</v>
      </c>
      <c r="G56" s="206">
        <f t="shared" si="11"/>
        <v>15545.580302399709</v>
      </c>
      <c r="H56" s="206">
        <f t="shared" si="11"/>
        <v>16911.151071885324</v>
      </c>
      <c r="I56" s="206">
        <f t="shared" si="11"/>
        <v>19468.813384340596</v>
      </c>
      <c r="J56" s="206">
        <f t="shared" si="11"/>
        <v>18073.130731095895</v>
      </c>
      <c r="K56" s="206">
        <f t="shared" si="11"/>
        <v>16482.806430675231</v>
      </c>
      <c r="L56" s="206">
        <f t="shared" si="11"/>
        <v>17830.998903934018</v>
      </c>
      <c r="M56" s="206">
        <f t="shared" si="11"/>
        <v>20180.832960384341</v>
      </c>
      <c r="N56" s="206">
        <f t="shared" si="11"/>
        <v>17857.158106808085</v>
      </c>
      <c r="O56" s="206">
        <f t="shared" si="11"/>
        <v>16806.803588149771</v>
      </c>
      <c r="P56" s="206">
        <f t="shared" si="11"/>
        <v>17864.618852492986</v>
      </c>
      <c r="Q56" s="206">
        <f t="shared" si="11"/>
        <v>17614.409484703967</v>
      </c>
      <c r="R56" s="206">
        <f t="shared" si="11"/>
        <v>18838.389049498903</v>
      </c>
      <c r="S56" s="206">
        <f t="shared" si="11"/>
        <v>19999.72256196001</v>
      </c>
      <c r="T56" s="206">
        <f t="shared" si="11"/>
        <v>21333.005254240499</v>
      </c>
      <c r="U56" s="206">
        <f t="shared" si="11"/>
        <v>21706.029678715851</v>
      </c>
      <c r="V56" s="206">
        <f t="shared" si="11"/>
        <v>20993.353293305023</v>
      </c>
      <c r="W56" s="206">
        <f t="shared" si="11"/>
        <v>21395.98623668588</v>
      </c>
      <c r="DA56" s="112"/>
    </row>
    <row r="57" spans="1:105" ht="12" customHeight="1" x14ac:dyDescent="0.25">
      <c r="A57" s="24" t="s">
        <v>146</v>
      </c>
      <c r="B57" s="216">
        <f>(NMM_emi!B5-NMM_emi!B46)+(NMM_emi!B48-NMM_emi!B97)+(NMM_emi!B99-NMM_emi!B128)</f>
        <v>7888.1718465638878</v>
      </c>
      <c r="C57" s="216">
        <f>(NMM_emi!C5-NMM_emi!C46)+(NMM_emi!C48-NMM_emi!C97)+(NMM_emi!C99-NMM_emi!C128)</f>
        <v>6824.6478214018998</v>
      </c>
      <c r="D57" s="216">
        <f>(NMM_emi!D5-NMM_emi!D46)+(NMM_emi!D48-NMM_emi!D97)+(NMM_emi!D99-NMM_emi!D128)</f>
        <v>6286.6002567958358</v>
      </c>
      <c r="E57" s="216">
        <f>(NMM_emi!E5-NMM_emi!E46)+(NMM_emi!E48-NMM_emi!E97)+(NMM_emi!E99-NMM_emi!E128)</f>
        <v>6678.2619838816681</v>
      </c>
      <c r="F57" s="216">
        <f>(NMM_emi!F5-NMM_emi!F46)+(NMM_emi!F48-NMM_emi!F97)+(NMM_emi!F99-NMM_emi!F128)</f>
        <v>7013.631264493677</v>
      </c>
      <c r="G57" s="216">
        <f>(NMM_emi!G5-NMM_emi!G46)+(NMM_emi!G48-NMM_emi!G97)+(NMM_emi!G99-NMM_emi!G128)</f>
        <v>7189.7884631965881</v>
      </c>
      <c r="H57" s="216">
        <f>(NMM_emi!H5-NMM_emi!H46)+(NMM_emi!H48-NMM_emi!H97)+(NMM_emi!H99-NMM_emi!H128)</f>
        <v>7377.7508148578345</v>
      </c>
      <c r="I57" s="216">
        <f>(NMM_emi!I5-NMM_emi!I46)+(NMM_emi!I48-NMM_emi!I97)+(NMM_emi!I99-NMM_emi!I128)</f>
        <v>8665.0745182178598</v>
      </c>
      <c r="J57" s="216">
        <f>(NMM_emi!J5-NMM_emi!J46)+(NMM_emi!J48-NMM_emi!J97)+(NMM_emi!J99-NMM_emi!J128)</f>
        <v>7692.992791746834</v>
      </c>
      <c r="K57" s="216">
        <f>(NMM_emi!K5-NMM_emi!K46)+(NMM_emi!K48-NMM_emi!K97)+(NMM_emi!K99-NMM_emi!K128)</f>
        <v>7382.5217874260679</v>
      </c>
      <c r="L57" s="216">
        <f>(NMM_emi!L5-NMM_emi!L46)+(NMM_emi!L48-NMM_emi!L97)+(NMM_emi!L99-NMM_emi!L128)</f>
        <v>7981.4599834727269</v>
      </c>
      <c r="M57" s="216">
        <f>(NMM_emi!M5-NMM_emi!M46)+(NMM_emi!M48-NMM_emi!M97)+(NMM_emi!M99-NMM_emi!M128)</f>
        <v>8790.2071520892787</v>
      </c>
      <c r="N57" s="216">
        <f>(NMM_emi!N5-NMM_emi!N46)+(NMM_emi!N48-NMM_emi!N97)+(NMM_emi!N99-NMM_emi!N128)</f>
        <v>7837.0976632703514</v>
      </c>
      <c r="O57" s="216">
        <f>(NMM_emi!O5-NMM_emi!O46)+(NMM_emi!O48-NMM_emi!O97)+(NMM_emi!O99-NMM_emi!O128)</f>
        <v>7390.3122092548701</v>
      </c>
      <c r="P57" s="216">
        <f>(NMM_emi!P5-NMM_emi!P46)+(NMM_emi!P48-NMM_emi!P97)+(NMM_emi!P99-NMM_emi!P128)</f>
        <v>7763.7049682178913</v>
      </c>
      <c r="Q57" s="216">
        <f>(NMM_emi!Q5-NMM_emi!Q46)+(NMM_emi!Q48-NMM_emi!Q97)+(NMM_emi!Q99-NMM_emi!Q128)</f>
        <v>7525.8209848954757</v>
      </c>
      <c r="R57" s="216">
        <f>(NMM_emi!R5-NMM_emi!R46)+(NMM_emi!R48-NMM_emi!R97)+(NMM_emi!R99-NMM_emi!R128)</f>
        <v>8444.067736584042</v>
      </c>
      <c r="S57" s="216">
        <f>(NMM_emi!S5-NMM_emi!S46)+(NMM_emi!S48-NMM_emi!S97)+(NMM_emi!S99-NMM_emi!S128)</f>
        <v>9046.5802104379109</v>
      </c>
      <c r="T57" s="216">
        <f>(NMM_emi!T5-NMM_emi!T46)+(NMM_emi!T48-NMM_emi!T97)+(NMM_emi!T99-NMM_emi!T128)</f>
        <v>9682.3798704299734</v>
      </c>
      <c r="U57" s="216">
        <f>(NMM_emi!U5-NMM_emi!U46)+(NMM_emi!U48-NMM_emi!U97)+(NMM_emi!U99-NMM_emi!U128)</f>
        <v>9857.1924901972798</v>
      </c>
      <c r="V57" s="216">
        <f>(NMM_emi!V5-NMM_emi!V46)+(NMM_emi!V48-NMM_emi!V97)+(NMM_emi!V99-NMM_emi!V128)</f>
        <v>9254.3706024023704</v>
      </c>
      <c r="W57" s="216">
        <f>(NMM_emi!W5-NMM_emi!W46)+(NMM_emi!W48-NMM_emi!W97)+(NMM_emi!W99-NMM_emi!W128)</f>
        <v>9481.1394609847885</v>
      </c>
      <c r="DA57" s="85"/>
    </row>
    <row r="58" spans="1:105" ht="12" customHeight="1" x14ac:dyDescent="0.25">
      <c r="A58" s="14" t="s">
        <v>147</v>
      </c>
      <c r="B58" s="207">
        <f>NMM_emi!B46+NMM_emi!B97+NMM_emi!B128</f>
        <v>9444.7102707286886</v>
      </c>
      <c r="C58" s="207">
        <f>NMM_emi!C46+NMM_emi!C97+NMM_emi!C128</f>
        <v>8108.6627685497742</v>
      </c>
      <c r="D58" s="207">
        <f>NMM_emi!D46+NMM_emi!D97+NMM_emi!D128</f>
        <v>7831.5858138335279</v>
      </c>
      <c r="E58" s="207">
        <f>NMM_emi!E46+NMM_emi!E97+NMM_emi!E128</f>
        <v>7938.7277716728977</v>
      </c>
      <c r="F58" s="207">
        <f>NMM_emi!F46+NMM_emi!F97+NMM_emi!F128</f>
        <v>8669.8856279190277</v>
      </c>
      <c r="G58" s="207">
        <f>NMM_emi!G46+NMM_emi!G97+NMM_emi!G128</f>
        <v>8355.7918392031206</v>
      </c>
      <c r="H58" s="207">
        <f>NMM_emi!H46+NMM_emi!H97+NMM_emi!H128</f>
        <v>9533.4002570274915</v>
      </c>
      <c r="I58" s="207">
        <f>NMM_emi!I46+NMM_emi!I97+NMM_emi!I128</f>
        <v>10803.738866122738</v>
      </c>
      <c r="J58" s="207">
        <f>NMM_emi!J46+NMM_emi!J97+NMM_emi!J128</f>
        <v>10380.137939349061</v>
      </c>
      <c r="K58" s="207">
        <f>NMM_emi!K46+NMM_emi!K97+NMM_emi!K128</f>
        <v>9100.2846432491624</v>
      </c>
      <c r="L58" s="207">
        <f>NMM_emi!L46+NMM_emi!L97+NMM_emi!L128</f>
        <v>9849.5389204612911</v>
      </c>
      <c r="M58" s="207">
        <f>NMM_emi!M46+NMM_emi!M97+NMM_emi!M128</f>
        <v>11390.625808295063</v>
      </c>
      <c r="N58" s="207">
        <f>NMM_emi!N46+NMM_emi!N97+NMM_emi!N128</f>
        <v>10020.060443537735</v>
      </c>
      <c r="O58" s="207">
        <f>NMM_emi!O46+NMM_emi!O97+NMM_emi!O128</f>
        <v>9416.4913788949016</v>
      </c>
      <c r="P58" s="207">
        <f>NMM_emi!P46+NMM_emi!P97+NMM_emi!P128</f>
        <v>10100.913884275094</v>
      </c>
      <c r="Q58" s="207">
        <f>NMM_emi!Q46+NMM_emi!Q97+NMM_emi!Q128</f>
        <v>10088.588499808493</v>
      </c>
      <c r="R58" s="207">
        <f>NMM_emi!R46+NMM_emi!R97+NMM_emi!R128</f>
        <v>10394.321312914861</v>
      </c>
      <c r="S58" s="207">
        <f>NMM_emi!S46+NMM_emi!S97+NMM_emi!S128</f>
        <v>10953.142351522099</v>
      </c>
      <c r="T58" s="207">
        <f>NMM_emi!T46+NMM_emi!T97+NMM_emi!T128</f>
        <v>11650.625383810526</v>
      </c>
      <c r="U58" s="207">
        <f>NMM_emi!U46+NMM_emi!U97+NMM_emi!U128</f>
        <v>11848.837188518573</v>
      </c>
      <c r="V58" s="207">
        <f>NMM_emi!V46+NMM_emi!V97+NMM_emi!V128</f>
        <v>11738.982690902654</v>
      </c>
      <c r="W58" s="207">
        <f>NMM_emi!W46+NMM_emi!W97+NMM_emi!W128</f>
        <v>11914.846775701089</v>
      </c>
      <c r="DA58" s="71"/>
    </row>
    <row r="59" spans="1:105" ht="12" customHeight="1" x14ac:dyDescent="0.25">
      <c r="A59" s="31" t="s">
        <v>145</v>
      </c>
      <c r="B59" s="213">
        <f t="shared" ref="B59:W59" si="12">SUM(B60:B62)</f>
        <v>17332.882117292575</v>
      </c>
      <c r="C59" s="213">
        <f t="shared" si="12"/>
        <v>14933.310589951674</v>
      </c>
      <c r="D59" s="213">
        <f t="shared" si="12"/>
        <v>14118.186070629363</v>
      </c>
      <c r="E59" s="213">
        <f t="shared" si="12"/>
        <v>14616.989755554565</v>
      </c>
      <c r="F59" s="213">
        <f t="shared" si="12"/>
        <v>15683.516892412707</v>
      </c>
      <c r="G59" s="213">
        <f t="shared" si="12"/>
        <v>15545.580302399709</v>
      </c>
      <c r="H59" s="213">
        <f t="shared" si="12"/>
        <v>16911.151071885324</v>
      </c>
      <c r="I59" s="213">
        <f t="shared" si="12"/>
        <v>19468.813384340599</v>
      </c>
      <c r="J59" s="213">
        <f t="shared" si="12"/>
        <v>18073.130731095895</v>
      </c>
      <c r="K59" s="213">
        <f t="shared" si="12"/>
        <v>16482.806430675228</v>
      </c>
      <c r="L59" s="213">
        <f t="shared" si="12"/>
        <v>17830.998903934014</v>
      </c>
      <c r="M59" s="213">
        <f t="shared" si="12"/>
        <v>20180.832960384345</v>
      </c>
      <c r="N59" s="213">
        <f t="shared" si="12"/>
        <v>17857.158106808089</v>
      </c>
      <c r="O59" s="213">
        <f t="shared" si="12"/>
        <v>16806.803588149771</v>
      </c>
      <c r="P59" s="213">
        <f t="shared" si="12"/>
        <v>17864.618852492986</v>
      </c>
      <c r="Q59" s="213">
        <f t="shared" si="12"/>
        <v>17614.409484703967</v>
      </c>
      <c r="R59" s="213">
        <f t="shared" si="12"/>
        <v>18838.389049498903</v>
      </c>
      <c r="S59" s="213">
        <f t="shared" si="12"/>
        <v>19999.72256196001</v>
      </c>
      <c r="T59" s="213">
        <f t="shared" si="12"/>
        <v>21333.005254240499</v>
      </c>
      <c r="U59" s="213">
        <f t="shared" si="12"/>
        <v>21706.029678715855</v>
      </c>
      <c r="V59" s="213">
        <f t="shared" si="12"/>
        <v>20993.353293305023</v>
      </c>
      <c r="W59" s="213">
        <f t="shared" si="12"/>
        <v>21395.98623668588</v>
      </c>
      <c r="DA59" s="109"/>
    </row>
    <row r="60" spans="1:105" ht="12" customHeight="1" x14ac:dyDescent="0.25">
      <c r="A60" s="51" t="s">
        <v>49</v>
      </c>
      <c r="B60" s="244">
        <f>NMM_emi!B$5</f>
        <v>12336.194828957339</v>
      </c>
      <c r="C60" s="244">
        <f>NMM_emi!C$5</f>
        <v>9821.7685372706837</v>
      </c>
      <c r="D60" s="244">
        <f>NMM_emi!D$5</f>
        <v>9097.963283713927</v>
      </c>
      <c r="E60" s="244">
        <f>NMM_emi!E$5</f>
        <v>9300.5311913831556</v>
      </c>
      <c r="F60" s="244">
        <f>NMM_emi!F$5</f>
        <v>10074.90210174114</v>
      </c>
      <c r="G60" s="244">
        <f>NMM_emi!G$5</f>
        <v>9850.12033637083</v>
      </c>
      <c r="H60" s="244">
        <f>NMM_emi!H$5</f>
        <v>11540.54883558453</v>
      </c>
      <c r="I60" s="244">
        <f>NMM_emi!I$5</f>
        <v>13149.397678291931</v>
      </c>
      <c r="J60" s="244">
        <f>NMM_emi!J$5</f>
        <v>12578.923877335495</v>
      </c>
      <c r="K60" s="244">
        <f>NMM_emi!K$5</f>
        <v>11019.083282333135</v>
      </c>
      <c r="L60" s="244">
        <f>NMM_emi!L$5</f>
        <v>11709.867498529922</v>
      </c>
      <c r="M60" s="244">
        <f>NMM_emi!M$5</f>
        <v>13817.949435717012</v>
      </c>
      <c r="N60" s="244">
        <f>NMM_emi!N$5</f>
        <v>11685.895129639399</v>
      </c>
      <c r="O60" s="244">
        <f>NMM_emi!O$5</f>
        <v>10725.591495424927</v>
      </c>
      <c r="P60" s="244">
        <f>NMM_emi!P$5</f>
        <v>11768.433719951327</v>
      </c>
      <c r="Q60" s="244">
        <f>NMM_emi!Q$5</f>
        <v>11645.913796355046</v>
      </c>
      <c r="R60" s="244">
        <f>NMM_emi!R$5</f>
        <v>12260.490633528716</v>
      </c>
      <c r="S60" s="244">
        <f>NMM_emi!S$5</f>
        <v>13271.87624628728</v>
      </c>
      <c r="T60" s="244">
        <f>NMM_emi!T$5</f>
        <v>14470.24389006331</v>
      </c>
      <c r="U60" s="244">
        <f>NMM_emi!U$5</f>
        <v>14468.803792842247</v>
      </c>
      <c r="V60" s="244">
        <f>NMM_emi!V$5</f>
        <v>14068.218112698432</v>
      </c>
      <c r="W60" s="244">
        <f>NMM_emi!W$5</f>
        <v>13961.591033715722</v>
      </c>
      <c r="DA60" s="83"/>
    </row>
    <row r="61" spans="1:105" ht="12" customHeight="1" x14ac:dyDescent="0.25">
      <c r="A61" s="99" t="s">
        <v>50</v>
      </c>
      <c r="B61" s="285">
        <f>NMM_emi!B$48</f>
        <v>3647.369573611219</v>
      </c>
      <c r="C61" s="285">
        <f>NMM_emi!C$48</f>
        <v>3856.855759822749</v>
      </c>
      <c r="D61" s="285">
        <f>NMM_emi!D$48</f>
        <v>3738.1099560332323</v>
      </c>
      <c r="E61" s="285">
        <f>NMM_emi!E$48</f>
        <v>3992.6556371624265</v>
      </c>
      <c r="F61" s="285">
        <f>NMM_emi!F$48</f>
        <v>4187.7076359788589</v>
      </c>
      <c r="G61" s="285">
        <f>NMM_emi!G$48</f>
        <v>4373.2746365757357</v>
      </c>
      <c r="H61" s="285">
        <f>NMM_emi!H$48</f>
        <v>3947.4008880787442</v>
      </c>
      <c r="I61" s="285">
        <f>NMM_emi!I$48</f>
        <v>4823.9220050643071</v>
      </c>
      <c r="J61" s="285">
        <f>NMM_emi!J$48</f>
        <v>3987.1920885371587</v>
      </c>
      <c r="K61" s="285">
        <f>NMM_emi!K$48</f>
        <v>4081.4156531731205</v>
      </c>
      <c r="L61" s="285">
        <f>NMM_emi!L$48</f>
        <v>4616.9183901921142</v>
      </c>
      <c r="M61" s="285">
        <f>NMM_emi!M$48</f>
        <v>4738.8092916117075</v>
      </c>
      <c r="N61" s="285">
        <f>NMM_emi!N$48</f>
        <v>4564.3100271181283</v>
      </c>
      <c r="O61" s="285">
        <f>NMM_emi!O$48</f>
        <v>4534.5648513749238</v>
      </c>
      <c r="P61" s="285">
        <f>NMM_emi!P$48</f>
        <v>4525.4389962195874</v>
      </c>
      <c r="Q61" s="285">
        <f>NMM_emi!Q$48</f>
        <v>4457.1778979373521</v>
      </c>
      <c r="R61" s="285">
        <f>NMM_emi!R$48</f>
        <v>4883.573176419136</v>
      </c>
      <c r="S61" s="285">
        <f>NMM_emi!S$48</f>
        <v>4981.9534900522012</v>
      </c>
      <c r="T61" s="285">
        <f>NMM_emi!T$48</f>
        <v>5123.4975274178723</v>
      </c>
      <c r="U61" s="285">
        <f>NMM_emi!U$48</f>
        <v>5309.7560275258711</v>
      </c>
      <c r="V61" s="285">
        <f>NMM_emi!V$48</f>
        <v>5034.0847182877878</v>
      </c>
      <c r="W61" s="285">
        <f>NMM_emi!W$48</f>
        <v>5434.2209664735583</v>
      </c>
      <c r="DA61" s="94"/>
    </row>
    <row r="62" spans="1:105" ht="12" customHeight="1" x14ac:dyDescent="0.25">
      <c r="A62" s="52" t="s">
        <v>51</v>
      </c>
      <c r="B62" s="245">
        <f>NMM_emi!B$99</f>
        <v>1349.3177147240172</v>
      </c>
      <c r="C62" s="245">
        <f>NMM_emi!C$99</f>
        <v>1254.686292858242</v>
      </c>
      <c r="D62" s="245">
        <f>NMM_emi!D$99</f>
        <v>1282.1128308822049</v>
      </c>
      <c r="E62" s="245">
        <f>NMM_emi!E$99</f>
        <v>1323.8029270089833</v>
      </c>
      <c r="F62" s="245">
        <f>NMM_emi!F$99</f>
        <v>1420.9071546927075</v>
      </c>
      <c r="G62" s="245">
        <f>NMM_emi!G$99</f>
        <v>1322.1853294531422</v>
      </c>
      <c r="H62" s="245">
        <f>NMM_emi!H$99</f>
        <v>1423.2013482220509</v>
      </c>
      <c r="I62" s="245">
        <f>NMM_emi!I$99</f>
        <v>1495.49370098436</v>
      </c>
      <c r="J62" s="245">
        <f>NMM_emi!J$99</f>
        <v>1507.0147652232395</v>
      </c>
      <c r="K62" s="245">
        <f>NMM_emi!K$99</f>
        <v>1382.3074951689737</v>
      </c>
      <c r="L62" s="245">
        <f>NMM_emi!L$99</f>
        <v>1504.2130152119805</v>
      </c>
      <c r="M62" s="245">
        <f>NMM_emi!M$99</f>
        <v>1624.0742330556225</v>
      </c>
      <c r="N62" s="245">
        <f>NMM_emi!N$99</f>
        <v>1606.952950050561</v>
      </c>
      <c r="O62" s="245">
        <f>NMM_emi!O$99</f>
        <v>1546.6472413499207</v>
      </c>
      <c r="P62" s="245">
        <f>NMM_emi!P$99</f>
        <v>1570.7461363220709</v>
      </c>
      <c r="Q62" s="245">
        <f>NMM_emi!Q$99</f>
        <v>1511.3177904115703</v>
      </c>
      <c r="R62" s="245">
        <f>NMM_emi!R$99</f>
        <v>1694.3252395510506</v>
      </c>
      <c r="S62" s="245">
        <f>NMM_emi!S$99</f>
        <v>1745.8928256205299</v>
      </c>
      <c r="T62" s="245">
        <f>NMM_emi!T$99</f>
        <v>1739.2638367593174</v>
      </c>
      <c r="U62" s="245">
        <f>NMM_emi!U$99</f>
        <v>1927.4698583477357</v>
      </c>
      <c r="V62" s="245">
        <f>NMM_emi!V$99</f>
        <v>1891.0504623188044</v>
      </c>
      <c r="W62" s="245">
        <f>NMM_emi!W$99</f>
        <v>2000.1742364965976</v>
      </c>
      <c r="DA62" s="84"/>
    </row>
    <row r="63" spans="1:105" ht="12" customHeight="1" x14ac:dyDescent="0.25">
      <c r="A63" s="143"/>
      <c r="B63" s="252"/>
      <c r="C63" s="252"/>
      <c r="D63" s="252"/>
      <c r="E63" s="252"/>
      <c r="F63" s="252"/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DA63" s="145"/>
    </row>
    <row r="64" spans="1:105" ht="12" customHeight="1" x14ac:dyDescent="0.25">
      <c r="A64" s="115" t="s">
        <v>148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DA64" s="118"/>
    </row>
    <row r="65" spans="1:105" ht="12" customHeight="1" x14ac:dyDescent="0.25">
      <c r="A65" s="50" t="s">
        <v>49</v>
      </c>
      <c r="B65" s="290">
        <f t="shared" ref="B65:W65" si="13">IF(B$9=0,"",B$4/B$9*1000)</f>
        <v>111.89128919822585</v>
      </c>
      <c r="C65" s="290">
        <f t="shared" si="13"/>
        <v>108.10168761222847</v>
      </c>
      <c r="D65" s="290">
        <f t="shared" si="13"/>
        <v>114.10600688989706</v>
      </c>
      <c r="E65" s="290">
        <f t="shared" si="13"/>
        <v>120.27984151874176</v>
      </c>
      <c r="F65" s="290">
        <f t="shared" si="13"/>
        <v>114.52560965080754</v>
      </c>
      <c r="G65" s="290">
        <f t="shared" si="13"/>
        <v>109.3197673848973</v>
      </c>
      <c r="H65" s="290">
        <f t="shared" si="13"/>
        <v>126.51492554687474</v>
      </c>
      <c r="I65" s="290">
        <f t="shared" si="13"/>
        <v>130.1740192493956</v>
      </c>
      <c r="J65" s="290">
        <f t="shared" si="13"/>
        <v>131.34579116894523</v>
      </c>
      <c r="K65" s="290">
        <f t="shared" si="13"/>
        <v>125.94387955317104</v>
      </c>
      <c r="L65" s="290">
        <f t="shared" si="13"/>
        <v>116.07603557896888</v>
      </c>
      <c r="M65" s="290">
        <f t="shared" si="13"/>
        <v>103.57373974239241</v>
      </c>
      <c r="N65" s="290">
        <f t="shared" si="13"/>
        <v>105.7312427191721</v>
      </c>
      <c r="O65" s="290">
        <f t="shared" si="13"/>
        <v>105.78837966608783</v>
      </c>
      <c r="P65" s="290">
        <f t="shared" si="13"/>
        <v>109.93100785562524</v>
      </c>
      <c r="Q65" s="290">
        <f t="shared" si="13"/>
        <v>122.43412191983603</v>
      </c>
      <c r="R65" s="290">
        <f t="shared" si="13"/>
        <v>109.32376163433115</v>
      </c>
      <c r="S65" s="290">
        <f t="shared" si="13"/>
        <v>103.43817632697717</v>
      </c>
      <c r="T65" s="290">
        <f t="shared" si="13"/>
        <v>113.41925444906946</v>
      </c>
      <c r="U65" s="290">
        <f t="shared" si="13"/>
        <v>117.2923938026416</v>
      </c>
      <c r="V65" s="290">
        <f t="shared" si="13"/>
        <v>111.82224240344762</v>
      </c>
      <c r="W65" s="290">
        <f t="shared" si="13"/>
        <v>112.02720519237876</v>
      </c>
      <c r="DA65" s="83"/>
    </row>
    <row r="66" spans="1:105" ht="12" customHeight="1" x14ac:dyDescent="0.25">
      <c r="A66" s="107" t="s">
        <v>50</v>
      </c>
      <c r="B66" s="291">
        <f t="shared" ref="B66:W66" si="14">IF(B$10=0,"",B$5/B$10*1000)</f>
        <v>73.907810535795988</v>
      </c>
      <c r="C66" s="291">
        <f t="shared" si="14"/>
        <v>71.404656286425762</v>
      </c>
      <c r="D66" s="291">
        <f t="shared" si="14"/>
        <v>75.370703105174869</v>
      </c>
      <c r="E66" s="291">
        <f t="shared" si="14"/>
        <v>79.448720288618162</v>
      </c>
      <c r="F66" s="291">
        <f t="shared" si="14"/>
        <v>75.647864281669371</v>
      </c>
      <c r="G66" s="291">
        <f t="shared" si="14"/>
        <v>72.209237319506926</v>
      </c>
      <c r="H66" s="291">
        <f t="shared" si="14"/>
        <v>83.567194678609624</v>
      </c>
      <c r="I66" s="291">
        <f t="shared" si="14"/>
        <v>85.984144255618531</v>
      </c>
      <c r="J66" s="291">
        <f t="shared" si="14"/>
        <v>86.758137455999133</v>
      </c>
      <c r="K66" s="291">
        <f t="shared" si="14"/>
        <v>73.069915250615907</v>
      </c>
      <c r="L66" s="291">
        <f t="shared" si="14"/>
        <v>62.286467825170774</v>
      </c>
      <c r="M66" s="291">
        <f t="shared" si="14"/>
        <v>65.55529781546656</v>
      </c>
      <c r="N66" s="291">
        <f t="shared" si="14"/>
        <v>57.914646554635368</v>
      </c>
      <c r="O66" s="291">
        <f t="shared" si="14"/>
        <v>53.9320034670734</v>
      </c>
      <c r="P66" s="291">
        <f t="shared" si="14"/>
        <v>59.764087211806896</v>
      </c>
      <c r="Q66" s="291">
        <f t="shared" si="14"/>
        <v>67.586687844518593</v>
      </c>
      <c r="R66" s="291">
        <f t="shared" si="14"/>
        <v>73.493230388181303</v>
      </c>
      <c r="S66" s="291">
        <f t="shared" si="14"/>
        <v>67.323776598880642</v>
      </c>
      <c r="T66" s="291">
        <f t="shared" si="14"/>
        <v>76.117060966464607</v>
      </c>
      <c r="U66" s="291">
        <f t="shared" si="14"/>
        <v>72.920160445075453</v>
      </c>
      <c r="V66" s="291">
        <f t="shared" si="14"/>
        <v>73.928202081650596</v>
      </c>
      <c r="W66" s="291">
        <f t="shared" si="14"/>
        <v>93.909519951831754</v>
      </c>
      <c r="DA66" s="94"/>
    </row>
    <row r="67" spans="1:105" ht="12" customHeight="1" x14ac:dyDescent="0.25">
      <c r="A67" s="49" t="s">
        <v>58</v>
      </c>
      <c r="B67" s="292">
        <f t="shared" ref="B67:W67" si="15">IF(B$11=0,"",B$6/B$11*1000)</f>
        <v>309.73864553149491</v>
      </c>
      <c r="C67" s="292">
        <f t="shared" si="15"/>
        <v>299.24823049774398</v>
      </c>
      <c r="D67" s="292">
        <f t="shared" si="15"/>
        <v>315.86945037759489</v>
      </c>
      <c r="E67" s="292">
        <f t="shared" si="15"/>
        <v>332.95992443841317</v>
      </c>
      <c r="F67" s="292">
        <f t="shared" si="15"/>
        <v>317.0309991608558</v>
      </c>
      <c r="G67" s="292">
        <f t="shared" si="15"/>
        <v>302.62013175689697</v>
      </c>
      <c r="H67" s="292">
        <f t="shared" si="15"/>
        <v>350.21994973160281</v>
      </c>
      <c r="I67" s="292">
        <f t="shared" si="15"/>
        <v>360.34909146741546</v>
      </c>
      <c r="J67" s="292">
        <f t="shared" si="15"/>
        <v>363.59280283971145</v>
      </c>
      <c r="K67" s="292">
        <f t="shared" si="15"/>
        <v>345.66243803468177</v>
      </c>
      <c r="L67" s="292">
        <f t="shared" si="15"/>
        <v>377.68451142743669</v>
      </c>
      <c r="M67" s="292">
        <f t="shared" si="15"/>
        <v>336.17945142922429</v>
      </c>
      <c r="N67" s="292">
        <f t="shared" si="15"/>
        <v>332.76587406893208</v>
      </c>
      <c r="O67" s="292">
        <f t="shared" si="15"/>
        <v>320.97463161259225</v>
      </c>
      <c r="P67" s="292">
        <f t="shared" si="15"/>
        <v>384.58971478100665</v>
      </c>
      <c r="Q67" s="292">
        <f t="shared" si="15"/>
        <v>423.33498872318251</v>
      </c>
      <c r="R67" s="292">
        <f t="shared" si="15"/>
        <v>433.79265726292675</v>
      </c>
      <c r="S67" s="292">
        <f t="shared" si="15"/>
        <v>426.34275539457576</v>
      </c>
      <c r="T67" s="292">
        <f t="shared" si="15"/>
        <v>375.41402032068117</v>
      </c>
      <c r="U67" s="292">
        <f t="shared" si="15"/>
        <v>351.63507059130734</v>
      </c>
      <c r="V67" s="292">
        <f t="shared" si="15"/>
        <v>313.01793658025747</v>
      </c>
      <c r="W67" s="292">
        <f t="shared" si="15"/>
        <v>317.2543083041063</v>
      </c>
      <c r="DA67" s="84"/>
    </row>
    <row r="68" spans="1:105" ht="12" customHeight="1" x14ac:dyDescent="0.25">
      <c r="A68" s="115" t="s">
        <v>149</v>
      </c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DA68" s="118"/>
    </row>
    <row r="69" spans="1:105" ht="12" customHeight="1" x14ac:dyDescent="0.25">
      <c r="A69" s="50" t="s">
        <v>49</v>
      </c>
      <c r="B69" s="255">
        <f t="shared" ref="B69:W69" si="16">IF(B$52=0,"",B$52/B$9)</f>
        <v>9.35E-2</v>
      </c>
      <c r="C69" s="255">
        <f t="shared" si="16"/>
        <v>9.1591228727160856E-2</v>
      </c>
      <c r="D69" s="255">
        <f t="shared" si="16"/>
        <v>9.1071968270644052E-2</v>
      </c>
      <c r="E69" s="255">
        <f t="shared" si="16"/>
        <v>9.1358333008965412E-2</v>
      </c>
      <c r="F69" s="255">
        <f t="shared" si="16"/>
        <v>8.9323702452493006E-2</v>
      </c>
      <c r="G69" s="255">
        <f t="shared" si="16"/>
        <v>8.9606846407148513E-2</v>
      </c>
      <c r="H69" s="255">
        <f t="shared" si="16"/>
        <v>8.9405272118722165E-2</v>
      </c>
      <c r="I69" s="255">
        <f t="shared" si="16"/>
        <v>8.2219167371407054E-2</v>
      </c>
      <c r="J69" s="255">
        <f t="shared" si="16"/>
        <v>8.1427285726994425E-2</v>
      </c>
      <c r="K69" s="255">
        <f t="shared" si="16"/>
        <v>8.3324364683489333E-2</v>
      </c>
      <c r="L69" s="255">
        <f t="shared" si="16"/>
        <v>8.1563126868044594E-2</v>
      </c>
      <c r="M69" s="255">
        <f t="shared" si="16"/>
        <v>8.1511453273890422E-2</v>
      </c>
      <c r="N69" s="255">
        <f t="shared" si="16"/>
        <v>7.7228380160200824E-2</v>
      </c>
      <c r="O69" s="255">
        <f t="shared" si="16"/>
        <v>7.4966080893292181E-2</v>
      </c>
      <c r="P69" s="255">
        <f t="shared" si="16"/>
        <v>7.5547399428280398E-2</v>
      </c>
      <c r="Q69" s="255">
        <f t="shared" si="16"/>
        <v>7.5167432192573963E-2</v>
      </c>
      <c r="R69" s="255">
        <f t="shared" si="16"/>
        <v>7.9375531847651809E-2</v>
      </c>
      <c r="S69" s="255">
        <f t="shared" si="16"/>
        <v>7.9967470697170348E-2</v>
      </c>
      <c r="T69" s="255">
        <f t="shared" si="16"/>
        <v>7.9242894371098757E-2</v>
      </c>
      <c r="U69" s="255">
        <f t="shared" si="16"/>
        <v>7.8161717071351736E-2</v>
      </c>
      <c r="V69" s="255">
        <f t="shared" si="16"/>
        <v>7.3282299287095204E-2</v>
      </c>
      <c r="W69" s="255">
        <f t="shared" si="16"/>
        <v>7.6633502639897905E-2</v>
      </c>
      <c r="DA69" s="83"/>
    </row>
    <row r="70" spans="1:105" ht="12" customHeight="1" x14ac:dyDescent="0.25">
      <c r="A70" s="107" t="s">
        <v>50</v>
      </c>
      <c r="B70" s="294">
        <f t="shared" ref="B70:W70" si="17">IF(B$53=0,"",B$53/B$10)</f>
        <v>6.0992296426268085E-2</v>
      </c>
      <c r="C70" s="294">
        <f t="shared" si="17"/>
        <v>5.5245765458564682E-2</v>
      </c>
      <c r="D70" s="294">
        <f t="shared" si="17"/>
        <v>5.4932559251034838E-2</v>
      </c>
      <c r="E70" s="294">
        <f t="shared" si="17"/>
        <v>5.5105288008894776E-2</v>
      </c>
      <c r="F70" s="294">
        <f t="shared" si="17"/>
        <v>5.2972751011215659E-2</v>
      </c>
      <c r="G70" s="294">
        <f t="shared" si="17"/>
        <v>5.314066740740709E-2</v>
      </c>
      <c r="H70" s="294">
        <f t="shared" si="17"/>
        <v>5.4316816965203317E-2</v>
      </c>
      <c r="I70" s="294">
        <f t="shared" si="17"/>
        <v>5.0562303864727244E-2</v>
      </c>
      <c r="J70" s="294">
        <f t="shared" si="17"/>
        <v>5.0075320578350506E-2</v>
      </c>
      <c r="K70" s="294">
        <f t="shared" si="17"/>
        <v>5.1241966820587154E-2</v>
      </c>
      <c r="L70" s="294">
        <f t="shared" si="17"/>
        <v>5.015885877595936E-2</v>
      </c>
      <c r="M70" s="294">
        <f t="shared" si="17"/>
        <v>5.2360258883516135E-2</v>
      </c>
      <c r="N70" s="294">
        <f t="shared" si="17"/>
        <v>4.8396129539076065E-2</v>
      </c>
      <c r="O70" s="294">
        <f t="shared" si="17"/>
        <v>4.6978431431847198E-2</v>
      </c>
      <c r="P70" s="294">
        <f t="shared" si="17"/>
        <v>4.6308169704138889E-2</v>
      </c>
      <c r="Q70" s="294">
        <f t="shared" si="17"/>
        <v>4.6075261789819327E-2</v>
      </c>
      <c r="R70" s="294">
        <f t="shared" si="17"/>
        <v>5.0073135218436447E-2</v>
      </c>
      <c r="S70" s="294">
        <f t="shared" si="17"/>
        <v>5.04465529879057E-2</v>
      </c>
      <c r="T70" s="294">
        <f t="shared" si="17"/>
        <v>4.9883340943816551E-2</v>
      </c>
      <c r="U70" s="294">
        <f t="shared" si="17"/>
        <v>5.0650274366690402E-2</v>
      </c>
      <c r="V70" s="294">
        <f t="shared" si="17"/>
        <v>4.7488319143819777E-2</v>
      </c>
      <c r="W70" s="294">
        <f t="shared" si="17"/>
        <v>5.1040614851767405E-2</v>
      </c>
      <c r="DA70" s="94"/>
    </row>
    <row r="71" spans="1:105" ht="12" customHeight="1" x14ac:dyDescent="0.25">
      <c r="A71" s="49" t="s">
        <v>51</v>
      </c>
      <c r="B71" s="256">
        <f t="shared" ref="B71:W71" si="18">IF(B$54=0,"",B$54/B$11)</f>
        <v>0.25218151226387014</v>
      </c>
      <c r="C71" s="256">
        <f t="shared" si="18"/>
        <v>0.24522890510501527</v>
      </c>
      <c r="D71" s="256">
        <f t="shared" si="18"/>
        <v>0.24112897474609871</v>
      </c>
      <c r="E71" s="256">
        <f t="shared" si="18"/>
        <v>0.23808769603409655</v>
      </c>
      <c r="F71" s="256">
        <f t="shared" si="18"/>
        <v>0.22848012095780279</v>
      </c>
      <c r="G71" s="256">
        <f t="shared" si="18"/>
        <v>0.22177372046365337</v>
      </c>
      <c r="H71" s="256">
        <f t="shared" si="18"/>
        <v>0.22570160744432988</v>
      </c>
      <c r="I71" s="256">
        <f t="shared" si="18"/>
        <v>0.21604536134319377</v>
      </c>
      <c r="J71" s="256">
        <f t="shared" si="18"/>
        <v>0.21429579794949224</v>
      </c>
      <c r="K71" s="256">
        <f t="shared" si="18"/>
        <v>0.21721539438183055</v>
      </c>
      <c r="L71" s="256">
        <f t="shared" si="18"/>
        <v>0.21167491649460327</v>
      </c>
      <c r="M71" s="256">
        <f t="shared" si="18"/>
        <v>0.21937237397577089</v>
      </c>
      <c r="N71" s="256">
        <f t="shared" si="18"/>
        <v>0.20154473578848853</v>
      </c>
      <c r="O71" s="256">
        <f t="shared" si="18"/>
        <v>0.19455023381689238</v>
      </c>
      <c r="P71" s="256">
        <f t="shared" si="18"/>
        <v>0.19169230894402881</v>
      </c>
      <c r="Q71" s="256">
        <f t="shared" si="18"/>
        <v>0.18801462782149719</v>
      </c>
      <c r="R71" s="256">
        <f t="shared" si="18"/>
        <v>0.20045448310157296</v>
      </c>
      <c r="S71" s="256">
        <f t="shared" si="18"/>
        <v>0.19612831310303336</v>
      </c>
      <c r="T71" s="256">
        <f t="shared" si="18"/>
        <v>0.19992295099026125</v>
      </c>
      <c r="U71" s="256">
        <f t="shared" si="18"/>
        <v>0.1911038194832318</v>
      </c>
      <c r="V71" s="256">
        <f t="shared" si="18"/>
        <v>0.17210416032076006</v>
      </c>
      <c r="W71" s="256">
        <f t="shared" si="18"/>
        <v>0.18497816557194258</v>
      </c>
      <c r="DA71" s="84"/>
    </row>
    <row r="72" spans="1:105" ht="12" customHeight="1" x14ac:dyDescent="0.25">
      <c r="A72" s="115" t="s">
        <v>150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DA72" s="118"/>
    </row>
    <row r="73" spans="1:105" ht="12" customHeight="1" x14ac:dyDescent="0.25">
      <c r="A73" s="50" t="s">
        <v>49</v>
      </c>
      <c r="B73" s="255">
        <f>IF(NMM_ued!B$5=0,"",NMM_ued!B$5/B$9)</f>
        <v>4.599706976966654E-2</v>
      </c>
      <c r="C73" s="255">
        <f>IF(NMM_ued!C$5=0,"",NMM_ued!C$5/C$9)</f>
        <v>4.5139602010266004E-2</v>
      </c>
      <c r="D73" s="255">
        <f>IF(NMM_ued!D$5=0,"",NMM_ued!D$5/D$9)</f>
        <v>4.4894600248006428E-2</v>
      </c>
      <c r="E73" s="255">
        <f>IF(NMM_ued!E$5=0,"",NMM_ued!E$5/E$9)</f>
        <v>4.4886452451055291E-2</v>
      </c>
      <c r="F73" s="255">
        <f>IF(NMM_ued!F$5=0,"",NMM_ued!F$5/F$9)</f>
        <v>4.394539842613561E-2</v>
      </c>
      <c r="G73" s="255">
        <f>IF(NMM_ued!G$5=0,"",NMM_ued!G$5/G$9)</f>
        <v>4.3940061587054463E-2</v>
      </c>
      <c r="H73" s="255">
        <f>IF(NMM_ued!H$5=0,"",NMM_ued!H$5/H$9)</f>
        <v>4.432135756560536E-2</v>
      </c>
      <c r="I73" s="255">
        <f>IF(NMM_ued!I$5=0,"",NMM_ued!I$5/I$9)</f>
        <v>4.1577360717612012E-2</v>
      </c>
      <c r="J73" s="255">
        <f>IF(NMM_ued!J$5=0,"",NMM_ued!J$5/J$9)</f>
        <v>4.123861157923947E-2</v>
      </c>
      <c r="K73" s="255">
        <f>IF(NMM_ued!K$5=0,"",NMM_ued!K$5/K$9)</f>
        <v>4.2120409128184079E-2</v>
      </c>
      <c r="L73" s="255">
        <f>IF(NMM_ued!L$5=0,"",NMM_ued!L$5/L$9)</f>
        <v>4.1249324465160969E-2</v>
      </c>
      <c r="M73" s="255">
        <f>IF(NMM_ued!M$5=0,"",NMM_ued!M$5/M$9)</f>
        <v>4.1993991979471033E-2</v>
      </c>
      <c r="N73" s="255">
        <f>IF(NMM_ued!N$5=0,"",NMM_ued!N$5/N$9)</f>
        <v>3.97819983935781E-2</v>
      </c>
      <c r="O73" s="255">
        <f>IF(NMM_ued!O$5=0,"",NMM_ued!O$5/O$9)</f>
        <v>3.8569531307115414E-2</v>
      </c>
      <c r="P73" s="255">
        <f>IF(NMM_ued!P$5=0,"",NMM_ued!P$5/P$9)</f>
        <v>3.8861444409517415E-2</v>
      </c>
      <c r="Q73" s="255">
        <f>IF(NMM_ued!Q$5=0,"",NMM_ued!Q$5/Q$9)</f>
        <v>3.873011500476263E-2</v>
      </c>
      <c r="R73" s="255">
        <f>IF(NMM_ued!R$5=0,"",NMM_ued!R$5/R$9)</f>
        <v>4.1317261966027766E-2</v>
      </c>
      <c r="S73" s="255">
        <f>IF(NMM_ued!S$5=0,"",NMM_ued!S$5/S$9)</f>
        <v>4.1584875286259877E-2</v>
      </c>
      <c r="T73" s="255">
        <f>IF(NMM_ued!T$5=0,"",NMM_ued!T$5/T$9)</f>
        <v>4.1744723724848505E-2</v>
      </c>
      <c r="U73" s="255">
        <f>IF(NMM_ued!U$5=0,"",NMM_ued!U$5/U$9)</f>
        <v>4.1722967190359998E-2</v>
      </c>
      <c r="V73" s="255">
        <f>IF(NMM_ued!V$5=0,"",NMM_ued!V$5/V$9)</f>
        <v>3.9125096594433091E-2</v>
      </c>
      <c r="W73" s="255">
        <f>IF(NMM_ued!W$5=0,"",NMM_ued!W$5/W$9)</f>
        <v>4.1617949340455263E-2</v>
      </c>
      <c r="DA73" s="83"/>
    </row>
    <row r="74" spans="1:105" ht="12" customHeight="1" x14ac:dyDescent="0.25">
      <c r="A74" s="107" t="s">
        <v>50</v>
      </c>
      <c r="B74" s="294">
        <f>IF(NMM_ued!B$48=0,"",NMM_ued!B$48/B$10)</f>
        <v>2.8736804005206108E-2</v>
      </c>
      <c r="C74" s="294">
        <f>IF(NMM_ued!C$48=0,"",NMM_ued!C$48/C$10)</f>
        <v>2.6124498857359828E-2</v>
      </c>
      <c r="D74" s="294">
        <f>IF(NMM_ued!D$48=0,"",NMM_ued!D$48/D$10)</f>
        <v>2.595952377436167E-2</v>
      </c>
      <c r="E74" s="294">
        <f>IF(NMM_ued!E$48=0,"",NMM_ued!E$48/E$10)</f>
        <v>2.5944792514956693E-2</v>
      </c>
      <c r="F74" s="294">
        <f>IF(NMM_ued!F$48=0,"",NMM_ued!F$48/F$10)</f>
        <v>2.5067426634908012E-2</v>
      </c>
      <c r="G74" s="294">
        <f>IF(NMM_ued!G$48=0,"",NMM_ued!G$48/G$10)</f>
        <v>2.5085398556464588E-2</v>
      </c>
      <c r="H74" s="294">
        <f>IF(NMM_ued!H$48=0,"",NMM_ued!H$48/H$10)</f>
        <v>2.5762807440700457E-2</v>
      </c>
      <c r="I74" s="294">
        <f>IF(NMM_ued!I$48=0,"",NMM_ued!I$48/I$10)</f>
        <v>2.4510331341877238E-2</v>
      </c>
      <c r="J74" s="294">
        <f>IF(NMM_ued!J$48=0,"",NMM_ued!J$48/J$10)</f>
        <v>2.4297580743766867E-2</v>
      </c>
      <c r="K74" s="294">
        <f>IF(NMM_ued!K$48=0,"",NMM_ued!K$48/K$10)</f>
        <v>2.4868301042038469E-2</v>
      </c>
      <c r="L74" s="294">
        <f>IF(NMM_ued!L$48=0,"",NMM_ued!L$48/L$10)</f>
        <v>2.4369510484798424E-2</v>
      </c>
      <c r="M74" s="294">
        <f>IF(NMM_ued!M$48=0,"",NMM_ued!M$48/M$10)</f>
        <v>2.5480414816355466E-2</v>
      </c>
      <c r="N74" s="294">
        <f>IF(NMM_ued!N$48=0,"",NMM_ued!N$48/N$10)</f>
        <v>2.3816369663505366E-2</v>
      </c>
      <c r="O74" s="294">
        <f>IF(NMM_ued!O$48=0,"",NMM_ued!O$48/O$10)</f>
        <v>2.3126200292190587E-2</v>
      </c>
      <c r="P74" s="294">
        <f>IF(NMM_ued!P$48=0,"",NMM_ued!P$48/P$10)</f>
        <v>2.3090446662337061E-2</v>
      </c>
      <c r="Q74" s="294">
        <f>IF(NMM_ued!Q$48=0,"",NMM_ued!Q$48/Q$10)</f>
        <v>2.3009015978711862E-2</v>
      </c>
      <c r="R74" s="294">
        <f>IF(NMM_ued!R$48=0,"",NMM_ued!R$48/R$10)</f>
        <v>2.5009346269461573E-2</v>
      </c>
      <c r="S74" s="294">
        <f>IF(NMM_ued!S$48=0,"",NMM_ued!S$48/S$10)</f>
        <v>2.519524953227124E-2</v>
      </c>
      <c r="T74" s="294">
        <f>IF(NMM_ued!T$48=0,"",NMM_ued!T$48/T$10)</f>
        <v>2.5333247245099135E-2</v>
      </c>
      <c r="U74" s="294">
        <f>IF(NMM_ued!U$48=0,"",NMM_ued!U$48/U$10)</f>
        <v>2.5716333848581321E-2</v>
      </c>
      <c r="V74" s="294">
        <f>IF(NMM_ued!V$48=0,"",NMM_ued!V$48/V$10)</f>
        <v>2.414037990450546E-2</v>
      </c>
      <c r="W74" s="294">
        <f>IF(NMM_ued!W$48=0,"",NMM_ued!W$48/W$10)</f>
        <v>2.59398688957709E-2</v>
      </c>
      <c r="DA74" s="94"/>
    </row>
    <row r="75" spans="1:105" ht="12" customHeight="1" x14ac:dyDescent="0.25">
      <c r="A75" s="49" t="s">
        <v>51</v>
      </c>
      <c r="B75" s="256">
        <f>IF(NMM_ued!B$99=0,"",NMM_ued!B$99/B$11)</f>
        <v>8.9943706344800395E-2</v>
      </c>
      <c r="C75" s="256">
        <f>IF(NMM_ued!C$99=0,"",NMM_ued!C$99/C$11)</f>
        <v>8.8416801849492785E-2</v>
      </c>
      <c r="D75" s="256">
        <f>IF(NMM_ued!D$99=0,"",NMM_ued!D$99/D$11)</f>
        <v>8.7821160670220111E-2</v>
      </c>
      <c r="E75" s="256">
        <f>IF(NMM_ued!E$99=0,"",NMM_ued!E$99/E$11)</f>
        <v>8.7427792158290718E-2</v>
      </c>
      <c r="F75" s="256">
        <f>IF(NMM_ued!F$99=0,"",NMM_ued!F$99/F$11)</f>
        <v>8.4871113624087793E-2</v>
      </c>
      <c r="G75" s="256">
        <f>IF(NMM_ued!G$99=0,"",NMM_ued!G$99/G$11)</f>
        <v>8.301009109751635E-2</v>
      </c>
      <c r="H75" s="256">
        <f>IF(NMM_ued!H$99=0,"",NMM_ued!H$99/H$11)</f>
        <v>8.5340475206016189E-2</v>
      </c>
      <c r="I75" s="256">
        <f>IF(NMM_ued!I$99=0,"",NMM_ued!I$99/I$11)</f>
        <v>8.1488271377594165E-2</v>
      </c>
      <c r="J75" s="256">
        <f>IF(NMM_ued!J$99=0,"",NMM_ued!J$99/J$11)</f>
        <v>8.3121229216662817E-2</v>
      </c>
      <c r="K75" s="256">
        <f>IF(NMM_ued!K$99=0,"",NMM_ued!K$99/K$11)</f>
        <v>8.5430438130727787E-2</v>
      </c>
      <c r="L75" s="256">
        <f>IF(NMM_ued!L$99=0,"",NMM_ued!L$99/L$11)</f>
        <v>8.3065487220617198E-2</v>
      </c>
      <c r="M75" s="256">
        <f>IF(NMM_ued!M$99=0,"",NMM_ued!M$99/M$11)</f>
        <v>8.6356967524466435E-2</v>
      </c>
      <c r="N75" s="256">
        <f>IF(NMM_ued!N$99=0,"",NMM_ued!N$99/N$11)</f>
        <v>8.0970232314820062E-2</v>
      </c>
      <c r="O75" s="256">
        <f>IF(NMM_ued!O$99=0,"",NMM_ued!O$99/O$11)</f>
        <v>7.8713279515012377E-2</v>
      </c>
      <c r="P75" s="256">
        <f>IF(NMM_ued!P$99=0,"",NMM_ued!P$99/P$11)</f>
        <v>7.8360035915531104E-2</v>
      </c>
      <c r="Q75" s="256">
        <f>IF(NMM_ued!Q$99=0,"",NMM_ued!Q$99/Q$11)</f>
        <v>7.796805119554491E-2</v>
      </c>
      <c r="R75" s="256">
        <f>IF(NMM_ued!R$99=0,"",NMM_ued!R$99/R$11)</f>
        <v>8.4356007187325624E-2</v>
      </c>
      <c r="S75" s="256">
        <f>IF(NMM_ued!S$99=0,"",NMM_ued!S$99/S$11)</f>
        <v>8.3731739921183546E-2</v>
      </c>
      <c r="T75" s="256">
        <f>IF(NMM_ued!T$99=0,"",NMM_ued!T$99/T$11)</f>
        <v>8.5383397960999904E-2</v>
      </c>
      <c r="U75" s="256">
        <f>IF(NMM_ued!U$99=0,"",NMM_ued!U$99/U$11)</f>
        <v>8.4072354943172459E-2</v>
      </c>
      <c r="V75" s="256">
        <f>IF(NMM_ued!V$99=0,"",NMM_ued!V$99/V$11)</f>
        <v>7.7441701759215748E-2</v>
      </c>
      <c r="W75" s="256">
        <f>IF(NMM_ued!W$99=0,"",NMM_ued!W$99/W$11)</f>
        <v>8.3468358066344422E-2</v>
      </c>
      <c r="DA75" s="84"/>
    </row>
    <row r="76" spans="1:105" ht="12" customHeight="1" x14ac:dyDescent="0.25">
      <c r="A76" s="110" t="s">
        <v>88</v>
      </c>
      <c r="B76" s="257">
        <f t="shared" ref="B76:W76" si="19">IF(B$51=0,"",B$59/B$51)</f>
        <v>6.688158082820455</v>
      </c>
      <c r="C76" s="257">
        <f t="shared" si="19"/>
        <v>6.2988800362747828</v>
      </c>
      <c r="D76" s="257">
        <f t="shared" si="19"/>
        <v>6.2849496332241497</v>
      </c>
      <c r="E76" s="257">
        <f t="shared" si="19"/>
        <v>6.2035065995928447</v>
      </c>
      <c r="F76" s="257">
        <f t="shared" si="19"/>
        <v>6.2761356617642585</v>
      </c>
      <c r="G76" s="257">
        <f t="shared" si="19"/>
        <v>6.1669167979841228</v>
      </c>
      <c r="H76" s="257">
        <f t="shared" si="19"/>
        <v>6.5970580665949248</v>
      </c>
      <c r="I76" s="257">
        <f t="shared" si="19"/>
        <v>6.6558275058164735</v>
      </c>
      <c r="J76" s="257">
        <f t="shared" si="19"/>
        <v>6.8305233409112223</v>
      </c>
      <c r="K76" s="257">
        <f t="shared" si="19"/>
        <v>6.4578456429419306</v>
      </c>
      <c r="L76" s="257">
        <f t="shared" si="19"/>
        <v>6.5640378659454504</v>
      </c>
      <c r="M76" s="257">
        <f t="shared" si="19"/>
        <v>6.747572668972003</v>
      </c>
      <c r="N76" s="257">
        <f t="shared" si="19"/>
        <v>6.6150871330581147</v>
      </c>
      <c r="O76" s="257">
        <f t="shared" si="19"/>
        <v>6.6005213244549026</v>
      </c>
      <c r="P76" s="257">
        <f t="shared" si="19"/>
        <v>6.7978250827094779</v>
      </c>
      <c r="Q76" s="257">
        <f t="shared" si="19"/>
        <v>6.8288141873826609</v>
      </c>
      <c r="R76" s="257">
        <f t="shared" si="19"/>
        <v>6.6229375958111047</v>
      </c>
      <c r="S76" s="257">
        <f t="shared" si="19"/>
        <v>6.6782761963064621</v>
      </c>
      <c r="T76" s="257">
        <f t="shared" si="19"/>
        <v>6.8653360604762748</v>
      </c>
      <c r="U76" s="257">
        <f t="shared" si="19"/>
        <v>6.8669352032436839</v>
      </c>
      <c r="V76" s="257">
        <f t="shared" si="19"/>
        <v>7.023920501696491</v>
      </c>
      <c r="W76" s="257">
        <f t="shared" si="19"/>
        <v>6.6515977308509067</v>
      </c>
      <c r="DA76" s="109"/>
    </row>
    <row r="77" spans="1:105" ht="12" customHeight="1" x14ac:dyDescent="0.25">
      <c r="A77" s="50" t="s">
        <v>1438</v>
      </c>
      <c r="B77" s="258">
        <f t="shared" ref="B77:W77" si="20">IF(B$52=0,"",B$60/B$52)</f>
        <v>8.768969334651695</v>
      </c>
      <c r="C77" s="258">
        <f t="shared" si="20"/>
        <v>8.9977190597700751</v>
      </c>
      <c r="D77" s="258">
        <f t="shared" si="20"/>
        <v>9.1248276099604233</v>
      </c>
      <c r="E77" s="258">
        <f t="shared" si="20"/>
        <v>8.7358495204720281</v>
      </c>
      <c r="F77" s="258">
        <f t="shared" si="20"/>
        <v>8.9756912395711517</v>
      </c>
      <c r="G77" s="258">
        <f t="shared" si="20"/>
        <v>8.6923960792702761</v>
      </c>
      <c r="H77" s="258">
        <f t="shared" si="20"/>
        <v>8.7880037289125443</v>
      </c>
      <c r="I77" s="258">
        <f t="shared" si="20"/>
        <v>9.3418017982616171</v>
      </c>
      <c r="J77" s="258">
        <f t="shared" si="20"/>
        <v>8.9777678659614022</v>
      </c>
      <c r="K77" s="258">
        <f t="shared" si="20"/>
        <v>8.7910145520768559</v>
      </c>
      <c r="L77" s="258">
        <f t="shared" si="20"/>
        <v>9.2499293382950345</v>
      </c>
      <c r="M77" s="258">
        <f t="shared" si="20"/>
        <v>9.1376438561410485</v>
      </c>
      <c r="N77" s="258">
        <f t="shared" si="20"/>
        <v>9.6165282465545996</v>
      </c>
      <c r="O77" s="258">
        <f t="shared" si="20"/>
        <v>9.8406074603346294</v>
      </c>
      <c r="P77" s="258">
        <f t="shared" si="20"/>
        <v>9.9888743984748292</v>
      </c>
      <c r="Q77" s="258">
        <f t="shared" si="20"/>
        <v>10.149423113891645</v>
      </c>
      <c r="R77" s="258">
        <f t="shared" si="20"/>
        <v>9.7869677083630791</v>
      </c>
      <c r="S77" s="258">
        <f t="shared" si="20"/>
        <v>9.6187602890629726</v>
      </c>
      <c r="T77" s="258">
        <f t="shared" si="20"/>
        <v>9.6326528938143277</v>
      </c>
      <c r="U77" s="258">
        <f t="shared" si="20"/>
        <v>9.7705948005905956</v>
      </c>
      <c r="V77" s="258">
        <f t="shared" si="20"/>
        <v>10.07800242408511</v>
      </c>
      <c r="W77" s="258">
        <f t="shared" si="20"/>
        <v>9.2835271256340111</v>
      </c>
      <c r="DA77" s="83"/>
    </row>
    <row r="78" spans="1:105" ht="12" customHeight="1" x14ac:dyDescent="0.25">
      <c r="A78" s="107" t="s">
        <v>1439</v>
      </c>
      <c r="B78" s="296">
        <f t="shared" ref="B78:W78" si="21">IF(B$53=0,"",B$61/B$53)</f>
        <v>4.6764806193814357</v>
      </c>
      <c r="C78" s="296">
        <f t="shared" si="21"/>
        <v>4.3241062089422648</v>
      </c>
      <c r="D78" s="296">
        <f t="shared" si="21"/>
        <v>4.4194886852997408</v>
      </c>
      <c r="E78" s="296">
        <f t="shared" si="21"/>
        <v>4.5828612393389303</v>
      </c>
      <c r="F78" s="296">
        <f t="shared" si="21"/>
        <v>4.527720263485036</v>
      </c>
      <c r="G78" s="296">
        <f t="shared" si="21"/>
        <v>4.5373504226633656</v>
      </c>
      <c r="H78" s="296">
        <f t="shared" si="21"/>
        <v>5.0310586073638541</v>
      </c>
      <c r="I78" s="296">
        <f t="shared" si="21"/>
        <v>4.6016255460593491</v>
      </c>
      <c r="J78" s="296">
        <f t="shared" si="21"/>
        <v>5.2661306490530162</v>
      </c>
      <c r="K78" s="296">
        <f t="shared" si="21"/>
        <v>4.918935514186801</v>
      </c>
      <c r="L78" s="296">
        <f t="shared" si="21"/>
        <v>4.8733777236056941</v>
      </c>
      <c r="M78" s="296">
        <f t="shared" si="21"/>
        <v>5.0681188104961494</v>
      </c>
      <c r="N78" s="296">
        <f t="shared" si="21"/>
        <v>4.8056799031111046</v>
      </c>
      <c r="O78" s="296">
        <f t="shared" si="21"/>
        <v>4.8262199409034459</v>
      </c>
      <c r="P78" s="296">
        <f t="shared" si="21"/>
        <v>4.8862209682788613</v>
      </c>
      <c r="Q78" s="296">
        <f t="shared" si="21"/>
        <v>4.8368448976693585</v>
      </c>
      <c r="R78" s="296">
        <f t="shared" si="21"/>
        <v>4.8764403857630336</v>
      </c>
      <c r="S78" s="296">
        <f t="shared" si="21"/>
        <v>4.9378532277979419</v>
      </c>
      <c r="T78" s="296">
        <f t="shared" si="21"/>
        <v>5.1354795313213399</v>
      </c>
      <c r="U78" s="296">
        <f t="shared" si="21"/>
        <v>5.2415866388847974</v>
      </c>
      <c r="V78" s="296">
        <f t="shared" si="21"/>
        <v>5.3003399668052191</v>
      </c>
      <c r="W78" s="296">
        <f t="shared" si="21"/>
        <v>5.3234281975791928</v>
      </c>
      <c r="DA78" s="94"/>
    </row>
    <row r="79" spans="1:105" ht="12" customHeight="1" x14ac:dyDescent="0.25">
      <c r="A79" s="49" t="s">
        <v>1440</v>
      </c>
      <c r="B79" s="259">
        <f t="shared" ref="B79:W79" si="22">IF(B$54=0,"",B$62/B$54)</f>
        <v>3.3329833081928832</v>
      </c>
      <c r="C79" s="259">
        <f t="shared" si="22"/>
        <v>3.2398977870838248</v>
      </c>
      <c r="D79" s="259">
        <f t="shared" si="22"/>
        <v>3.1777285206503927</v>
      </c>
      <c r="E79" s="259">
        <f t="shared" si="22"/>
        <v>3.1489714976703147</v>
      </c>
      <c r="F79" s="259">
        <f t="shared" si="22"/>
        <v>3.146778457842871</v>
      </c>
      <c r="G79" s="259">
        <f t="shared" si="22"/>
        <v>3.1200125216291039</v>
      </c>
      <c r="H79" s="259">
        <f t="shared" si="22"/>
        <v>3.0566012185599338</v>
      </c>
      <c r="I79" s="259">
        <f t="shared" si="22"/>
        <v>3.1874443446345784</v>
      </c>
      <c r="J79" s="259">
        <f t="shared" si="22"/>
        <v>3.0901820942731471</v>
      </c>
      <c r="K79" s="259">
        <f t="shared" si="22"/>
        <v>2.9461870117934437</v>
      </c>
      <c r="L79" s="259">
        <f t="shared" si="22"/>
        <v>2.9895840186525779</v>
      </c>
      <c r="M79" s="259">
        <f t="shared" si="22"/>
        <v>2.9876012945607617</v>
      </c>
      <c r="N79" s="259">
        <f t="shared" si="22"/>
        <v>3.006479053117733</v>
      </c>
      <c r="O79" s="259">
        <f t="shared" si="22"/>
        <v>2.9928323662366538</v>
      </c>
      <c r="P79" s="259">
        <f t="shared" si="22"/>
        <v>2.9994798802252403</v>
      </c>
      <c r="Q79" s="259">
        <f t="shared" si="22"/>
        <v>2.9606211552896844</v>
      </c>
      <c r="R79" s="259">
        <f t="shared" si="22"/>
        <v>2.8706827963889832</v>
      </c>
      <c r="S79" s="259">
        <f t="shared" si="22"/>
        <v>2.8809092237842884</v>
      </c>
      <c r="T79" s="259">
        <f t="shared" si="22"/>
        <v>2.863098352623183</v>
      </c>
      <c r="U79" s="259">
        <f t="shared" si="22"/>
        <v>2.8893644576588753</v>
      </c>
      <c r="V79" s="259">
        <f t="shared" si="22"/>
        <v>2.9403522056360556</v>
      </c>
      <c r="W79" s="259">
        <f t="shared" si="22"/>
        <v>2.8906498674144157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PL: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6">
        <v>1406.8009999999999</v>
      </c>
      <c r="C5" s="226">
        <v>1091.584263970303</v>
      </c>
      <c r="D5" s="226">
        <v>997.05590862701104</v>
      </c>
      <c r="E5" s="226">
        <v>1064.639583086662</v>
      </c>
      <c r="F5" s="226">
        <v>1122.465315799177</v>
      </c>
      <c r="G5" s="226">
        <v>1133.1881619915489</v>
      </c>
      <c r="H5" s="226">
        <v>1313.2161969408489</v>
      </c>
      <c r="I5" s="226">
        <v>1407.586883371777</v>
      </c>
      <c r="J5" s="226">
        <v>1401.119305504393</v>
      </c>
      <c r="K5" s="226">
        <v>1253.4484179337301</v>
      </c>
      <c r="L5" s="226">
        <v>1265.94129211892</v>
      </c>
      <c r="M5" s="226">
        <v>1512.2004811372151</v>
      </c>
      <c r="N5" s="226">
        <v>1215.18856182076</v>
      </c>
      <c r="O5" s="226">
        <v>1089.931850107575</v>
      </c>
      <c r="P5" s="226">
        <v>1178.15413934409</v>
      </c>
      <c r="Q5" s="226">
        <v>1147.4458859060801</v>
      </c>
      <c r="R5" s="226">
        <v>1252.7363938323799</v>
      </c>
      <c r="S5" s="226">
        <v>1379.7907263972561</v>
      </c>
      <c r="T5" s="226">
        <v>1502.207548592919</v>
      </c>
      <c r="U5" s="226">
        <v>1480.8518916338301</v>
      </c>
      <c r="V5" s="226">
        <v>1395.933193970784</v>
      </c>
      <c r="W5" s="226">
        <v>1503.910188958728</v>
      </c>
      <c r="DA5" s="89" t="s">
        <v>1441</v>
      </c>
    </row>
    <row r="6" spans="1:105" ht="12" customHeight="1" x14ac:dyDescent="0.25">
      <c r="A6" s="55" t="s">
        <v>92</v>
      </c>
      <c r="B6" s="262">
        <v>6.7865048894598123</v>
      </c>
      <c r="C6" s="262">
        <v>5.2658776505643372</v>
      </c>
      <c r="D6" s="262">
        <v>4.809866355626526</v>
      </c>
      <c r="E6" s="262">
        <v>5.1358946547021969</v>
      </c>
      <c r="F6" s="262">
        <v>5.4148499709056113</v>
      </c>
      <c r="G6" s="262">
        <v>5.4665777192605791</v>
      </c>
      <c r="H6" s="262">
        <v>6.3350453557089574</v>
      </c>
      <c r="I6" s="262">
        <v>6.7902960449572607</v>
      </c>
      <c r="J6" s="262">
        <v>6.7590960039991934</v>
      </c>
      <c r="K6" s="262">
        <v>6.0467214744605533</v>
      </c>
      <c r="L6" s="262">
        <v>6.106987959728488</v>
      </c>
      <c r="M6" s="262">
        <v>7.2949592437599557</v>
      </c>
      <c r="N6" s="262">
        <v>5.8621532941841643</v>
      </c>
      <c r="O6" s="262">
        <v>5.2579062923132636</v>
      </c>
      <c r="P6" s="262">
        <v>5.6834966901470221</v>
      </c>
      <c r="Q6" s="262">
        <v>5.5353579611412966</v>
      </c>
      <c r="R6" s="262">
        <v>6.0432866211689662</v>
      </c>
      <c r="S6" s="262">
        <v>6.6562054698040454</v>
      </c>
      <c r="T6" s="262">
        <v>7.2467526491019418</v>
      </c>
      <c r="U6" s="262">
        <v>7.1437314894847983</v>
      </c>
      <c r="V6" s="262">
        <v>6.7340778448702698</v>
      </c>
      <c r="W6" s="262">
        <v>7.2549663034621261</v>
      </c>
      <c r="DA6" s="67" t="s">
        <v>1442</v>
      </c>
    </row>
    <row r="7" spans="1:105" ht="12" customHeight="1" x14ac:dyDescent="0.25">
      <c r="A7" s="202" t="s">
        <v>93</v>
      </c>
      <c r="B7" s="227">
        <v>2.7135219003566582</v>
      </c>
      <c r="C7" s="227">
        <v>2.1055130088534231</v>
      </c>
      <c r="D7" s="227">
        <v>1.9231810639452911</v>
      </c>
      <c r="E7" s="227">
        <v>2.053540496980089</v>
      </c>
      <c r="F7" s="227">
        <v>2.1650782284144992</v>
      </c>
      <c r="G7" s="227">
        <v>2.1857610954135849</v>
      </c>
      <c r="H7" s="227">
        <v>2.5330099355218012</v>
      </c>
      <c r="I7" s="227">
        <v>2.7150377592026391</v>
      </c>
      <c r="J7" s="227">
        <v>2.7025627082285761</v>
      </c>
      <c r="K7" s="227">
        <v>2.4177262690532939</v>
      </c>
      <c r="L7" s="227">
        <v>2.441823271898758</v>
      </c>
      <c r="M7" s="227">
        <v>2.916822722826848</v>
      </c>
      <c r="N7" s="227">
        <v>2.3439283705110281</v>
      </c>
      <c r="O7" s="227">
        <v>2.102325734174896</v>
      </c>
      <c r="P7" s="227">
        <v>2.2724941616517569</v>
      </c>
      <c r="Q7" s="227">
        <v>2.2132622459609048</v>
      </c>
      <c r="R7" s="227">
        <v>2.416352874385046</v>
      </c>
      <c r="S7" s="227">
        <v>2.6614228693239359</v>
      </c>
      <c r="T7" s="227">
        <v>2.8975477569236618</v>
      </c>
      <c r="U7" s="227">
        <v>2.8563556886389359</v>
      </c>
      <c r="V7" s="227">
        <v>2.6925594261550039</v>
      </c>
      <c r="W7" s="227">
        <v>2.900831911485009</v>
      </c>
      <c r="DA7" s="174" t="s">
        <v>1443</v>
      </c>
    </row>
    <row r="8" spans="1:105" ht="12" customHeight="1" x14ac:dyDescent="0.25">
      <c r="A8" s="202" t="s">
        <v>94</v>
      </c>
      <c r="B8" s="227">
        <v>8.415949445853034</v>
      </c>
      <c r="C8" s="227">
        <v>6.4121172873801164</v>
      </c>
      <c r="D8" s="227">
        <v>5.9307962649596524</v>
      </c>
      <c r="E8" s="227">
        <v>6.228252847655722</v>
      </c>
      <c r="F8" s="227">
        <v>6.8155477242079083</v>
      </c>
      <c r="G8" s="227">
        <v>6.9441185440216611</v>
      </c>
      <c r="H8" s="227">
        <v>8.7188484889651061</v>
      </c>
      <c r="I8" s="227">
        <v>9.3143575674267254</v>
      </c>
      <c r="J8" s="227">
        <v>10.19967368880682</v>
      </c>
      <c r="K8" s="227">
        <v>9.4683362282868426</v>
      </c>
      <c r="L8" s="227">
        <v>9.2710966402901125</v>
      </c>
      <c r="M8" s="227">
        <v>11.437669259741099</v>
      </c>
      <c r="N8" s="227">
        <v>9.1153966037170999</v>
      </c>
      <c r="O8" s="227">
        <v>8.2779102838204075</v>
      </c>
      <c r="P8" s="227">
        <v>8.9859729635502443</v>
      </c>
      <c r="Q8" s="227">
        <v>9.3616992394470184</v>
      </c>
      <c r="R8" s="227">
        <v>10.00846235902411</v>
      </c>
      <c r="S8" s="227">
        <v>11.31943952434507</v>
      </c>
      <c r="T8" s="227">
        <v>12.56626404941508</v>
      </c>
      <c r="U8" s="227">
        <v>11.7586502123113</v>
      </c>
      <c r="V8" s="227">
        <v>11.46536402359431</v>
      </c>
      <c r="W8" s="227">
        <v>12.49586456054551</v>
      </c>
      <c r="DA8" s="174" t="s">
        <v>1444</v>
      </c>
    </row>
    <row r="9" spans="1:105" ht="12" customHeight="1" x14ac:dyDescent="0.25">
      <c r="A9" s="202" t="s">
        <v>95</v>
      </c>
      <c r="B9" s="227">
        <v>1.354060811610164</v>
      </c>
      <c r="C9" s="227">
        <v>1.0506613759959329</v>
      </c>
      <c r="D9" s="227">
        <v>0.95967683620935029</v>
      </c>
      <c r="E9" s="227">
        <v>1.0247268362380719</v>
      </c>
      <c r="F9" s="227">
        <v>1.0803847143378891</v>
      </c>
      <c r="G9" s="227">
        <v>1.0907055669801791</v>
      </c>
      <c r="H9" s="227">
        <v>1.2639844508564499</v>
      </c>
      <c r="I9" s="227">
        <v>1.35481723265066</v>
      </c>
      <c r="J9" s="227">
        <v>1.348592120686537</v>
      </c>
      <c r="K9" s="227">
        <v>1.2064573326993331</v>
      </c>
      <c r="L9" s="227">
        <v>1.2184818559677879</v>
      </c>
      <c r="M9" s="227">
        <v>1.4555089247205899</v>
      </c>
      <c r="N9" s="227">
        <v>1.16963181734892</v>
      </c>
      <c r="O9" s="227">
        <v>1.0490709102114251</v>
      </c>
      <c r="P9" s="227">
        <v>1.133985794808251</v>
      </c>
      <c r="Q9" s="227">
        <v>1.10442877674142</v>
      </c>
      <c r="R9" s="227">
        <v>1.205772001986172</v>
      </c>
      <c r="S9" s="227">
        <v>1.3280631381677661</v>
      </c>
      <c r="T9" s="227">
        <v>1.4458906216690479</v>
      </c>
      <c r="U9" s="227">
        <v>1.425335576432013</v>
      </c>
      <c r="V9" s="227">
        <v>1.343600433594746</v>
      </c>
      <c r="W9" s="227">
        <v>1.447529430992903</v>
      </c>
      <c r="DA9" s="174" t="s">
        <v>1445</v>
      </c>
    </row>
    <row r="10" spans="1:105" ht="12" customHeight="1" x14ac:dyDescent="0.25">
      <c r="A10" s="56" t="s">
        <v>96</v>
      </c>
      <c r="B10" s="263">
        <v>5.4118899933474918</v>
      </c>
      <c r="C10" s="263">
        <v>4.2181703577872298</v>
      </c>
      <c r="D10" s="263">
        <v>3.8773032173000188</v>
      </c>
      <c r="E10" s="263">
        <v>4.1046231151553814</v>
      </c>
      <c r="F10" s="263">
        <v>4.3399714048309859</v>
      </c>
      <c r="G10" s="263">
        <v>4.3532146667105458</v>
      </c>
      <c r="H10" s="263">
        <v>5.0882102954739752</v>
      </c>
      <c r="I10" s="263">
        <v>5.4632755104442898</v>
      </c>
      <c r="J10" s="263">
        <v>5.5016781237976504</v>
      </c>
      <c r="K10" s="263">
        <v>4.9040449506872541</v>
      </c>
      <c r="L10" s="263">
        <v>4.89031383156712</v>
      </c>
      <c r="M10" s="263">
        <v>5.8869552683963793</v>
      </c>
      <c r="N10" s="263">
        <v>4.6882814101963586</v>
      </c>
      <c r="O10" s="263">
        <v>4.2017764931490138</v>
      </c>
      <c r="P10" s="263">
        <v>4.5154040168989056</v>
      </c>
      <c r="Q10" s="263">
        <v>4.4653652812424767</v>
      </c>
      <c r="R10" s="263">
        <v>4.782337648031123</v>
      </c>
      <c r="S10" s="263">
        <v>5.3082127470318854</v>
      </c>
      <c r="T10" s="263">
        <v>5.7984759839619144</v>
      </c>
      <c r="U10" s="263">
        <v>5.5863126911839247</v>
      </c>
      <c r="V10" s="263">
        <v>5.3041183163157761</v>
      </c>
      <c r="W10" s="263">
        <v>5.7703436361671736</v>
      </c>
      <c r="DA10" s="68" t="s">
        <v>1446</v>
      </c>
    </row>
    <row r="11" spans="1:105" ht="12" customHeight="1" x14ac:dyDescent="0.25">
      <c r="A11" s="37" t="s">
        <v>160</v>
      </c>
      <c r="B11" s="229">
        <v>0.2463423664630445</v>
      </c>
      <c r="C11" s="229">
        <v>0.21063422141815949</v>
      </c>
      <c r="D11" s="229">
        <v>0.20253123429348091</v>
      </c>
      <c r="E11" s="229">
        <v>0.21384444193039939</v>
      </c>
      <c r="F11" s="229">
        <v>0.25275335312181568</v>
      </c>
      <c r="G11" s="229">
        <v>0.1970816997300221</v>
      </c>
      <c r="H11" s="229">
        <v>0.18389580159698959</v>
      </c>
      <c r="I11" s="229">
        <v>0.18526720273422401</v>
      </c>
      <c r="J11" s="229">
        <v>0.22279983110510529</v>
      </c>
      <c r="K11" s="229">
        <v>0.17053405186419299</v>
      </c>
      <c r="L11" s="229">
        <v>0.16561328155634919</v>
      </c>
      <c r="M11" s="229">
        <v>0.2176202524992896</v>
      </c>
      <c r="N11" s="229">
        <v>0.14638846475204001</v>
      </c>
      <c r="O11" s="229">
        <v>0.1068852324175547</v>
      </c>
      <c r="P11" s="229">
        <v>0.1002054975484357</v>
      </c>
      <c r="Q11" s="229">
        <v>9.3628132811735224E-2</v>
      </c>
      <c r="R11" s="229">
        <v>8.9161247010820469E-2</v>
      </c>
      <c r="S11" s="229">
        <v>7.8276077821336748E-2</v>
      </c>
      <c r="T11" s="229">
        <v>0.1133863769608798</v>
      </c>
      <c r="U11" s="229">
        <v>0.1249445648422082</v>
      </c>
      <c r="V11" s="229">
        <v>7.043039921894749E-2</v>
      </c>
      <c r="W11" s="229">
        <v>7.9534574031860497E-2</v>
      </c>
      <c r="DA11" s="69" t="s">
        <v>1447</v>
      </c>
    </row>
    <row r="12" spans="1:105" ht="12" customHeight="1" x14ac:dyDescent="0.25">
      <c r="A12" s="37" t="s">
        <v>162</v>
      </c>
      <c r="B12" s="229">
        <v>4.2177451213312844</v>
      </c>
      <c r="C12" s="229">
        <v>3.3925341662480668</v>
      </c>
      <c r="D12" s="229">
        <v>3.1306065238391572</v>
      </c>
      <c r="E12" s="229">
        <v>3.3389548258938122</v>
      </c>
      <c r="F12" s="229">
        <v>3.4566887262022501</v>
      </c>
      <c r="G12" s="229">
        <v>3.5007999487064092</v>
      </c>
      <c r="H12" s="229">
        <v>4.0116854632227303</v>
      </c>
      <c r="I12" s="229">
        <v>4.2549042108759823</v>
      </c>
      <c r="J12" s="229">
        <v>4.0329795239043156</v>
      </c>
      <c r="K12" s="229">
        <v>3.5440468658566879</v>
      </c>
      <c r="L12" s="229">
        <v>3.564733407174264</v>
      </c>
      <c r="M12" s="229">
        <v>4.1409833728078853</v>
      </c>
      <c r="N12" s="229">
        <v>3.3295836864128781</v>
      </c>
      <c r="O12" s="229">
        <v>2.9705515962929199</v>
      </c>
      <c r="P12" s="229">
        <v>3.156329459908604</v>
      </c>
      <c r="Q12" s="229">
        <v>2.943438948818387</v>
      </c>
      <c r="R12" s="229">
        <v>3.1475913259078592</v>
      </c>
      <c r="S12" s="229">
        <v>3.3825344217343649</v>
      </c>
      <c r="T12" s="229">
        <v>3.508257729939865</v>
      </c>
      <c r="U12" s="229">
        <v>3.584873627379543</v>
      </c>
      <c r="V12" s="229">
        <v>3.308420156863304</v>
      </c>
      <c r="W12" s="229">
        <v>3.7010712988253238</v>
      </c>
      <c r="DA12" s="69" t="s">
        <v>1448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1449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1450</v>
      </c>
    </row>
    <row r="15" spans="1:105" ht="12" customHeight="1" x14ac:dyDescent="0.25">
      <c r="A15" s="37" t="s">
        <v>38</v>
      </c>
      <c r="B15" s="229">
        <v>0.9478025055531627</v>
      </c>
      <c r="C15" s="229">
        <v>0.61500197012100255</v>
      </c>
      <c r="D15" s="229">
        <v>0.54416545916738168</v>
      </c>
      <c r="E15" s="229">
        <v>0.55182384733116996</v>
      </c>
      <c r="F15" s="229">
        <v>0.63052932550692042</v>
      </c>
      <c r="G15" s="229">
        <v>0.65533301827411494</v>
      </c>
      <c r="H15" s="229">
        <v>0.8926290306542557</v>
      </c>
      <c r="I15" s="229">
        <v>1.0231040968340841</v>
      </c>
      <c r="J15" s="229">
        <v>1.245898768788229</v>
      </c>
      <c r="K15" s="229">
        <v>1.189464032966373</v>
      </c>
      <c r="L15" s="229">
        <v>1.1599671428365059</v>
      </c>
      <c r="M15" s="229">
        <v>1.5283516430892039</v>
      </c>
      <c r="N15" s="229">
        <v>1.212309259031441</v>
      </c>
      <c r="O15" s="229">
        <v>1.1243396644385391</v>
      </c>
      <c r="P15" s="229">
        <v>1.2588690594418659</v>
      </c>
      <c r="Q15" s="229">
        <v>1.428298199612354</v>
      </c>
      <c r="R15" s="229">
        <v>1.545585075112444</v>
      </c>
      <c r="S15" s="229">
        <v>1.847402247476182</v>
      </c>
      <c r="T15" s="229">
        <v>2.1768318770611699</v>
      </c>
      <c r="U15" s="229">
        <v>1.876494498962173</v>
      </c>
      <c r="V15" s="229">
        <v>1.925267760233524</v>
      </c>
      <c r="W15" s="229">
        <v>1.98973776330999</v>
      </c>
      <c r="DA15" s="69" t="s">
        <v>1451</v>
      </c>
    </row>
    <row r="16" spans="1:105" ht="12" customHeight="1" x14ac:dyDescent="0.25">
      <c r="A16" s="57" t="s">
        <v>1452</v>
      </c>
      <c r="B16" s="264">
        <v>33.347109622508022</v>
      </c>
      <c r="C16" s="264">
        <v>25.407184236355679</v>
      </c>
      <c r="D16" s="264">
        <v>23.500012027023811</v>
      </c>
      <c r="E16" s="264">
        <v>24.678645208570579</v>
      </c>
      <c r="F16" s="264">
        <v>27.005725088877298</v>
      </c>
      <c r="G16" s="264">
        <v>27.515170309546669</v>
      </c>
      <c r="H16" s="264">
        <v>34.547307848530913</v>
      </c>
      <c r="I16" s="264">
        <v>36.906935439977957</v>
      </c>
      <c r="J16" s="264">
        <v>40.414885902392278</v>
      </c>
      <c r="K16" s="264">
        <v>37.517055939900807</v>
      </c>
      <c r="L16" s="264">
        <v>36.735519619472193</v>
      </c>
      <c r="M16" s="264">
        <v>45.32028300366261</v>
      </c>
      <c r="N16" s="264">
        <v>36.118578391244263</v>
      </c>
      <c r="O16" s="264">
        <v>32.800147322161841</v>
      </c>
      <c r="P16" s="264">
        <v>35.605753980385323</v>
      </c>
      <c r="Q16" s="264">
        <v>37.094520683536118</v>
      </c>
      <c r="R16" s="264">
        <v>39.657235774340293</v>
      </c>
      <c r="S16" s="264">
        <v>44.851812990593039</v>
      </c>
      <c r="T16" s="264">
        <v>49.79219367907595</v>
      </c>
      <c r="U16" s="264">
        <v>46.592128453895157</v>
      </c>
      <c r="V16" s="264">
        <v>45.430019918329698</v>
      </c>
      <c r="W16" s="264">
        <v>49.513244822763767</v>
      </c>
      <c r="DA16" s="70" t="s">
        <v>1453</v>
      </c>
    </row>
    <row r="17" spans="1:105" ht="12" customHeight="1" x14ac:dyDescent="0.25">
      <c r="A17" s="57" t="s">
        <v>1454</v>
      </c>
      <c r="B17" s="264">
        <v>494.91592066477699</v>
      </c>
      <c r="C17" s="264">
        <v>382.60266470199542</v>
      </c>
      <c r="D17" s="264">
        <v>349.81246389390168</v>
      </c>
      <c r="E17" s="264">
        <v>374.15167024620899</v>
      </c>
      <c r="F17" s="264">
        <v>392.75426397593162</v>
      </c>
      <c r="G17" s="264">
        <v>397.2710209313725</v>
      </c>
      <c r="H17" s="264">
        <v>457.17253142834448</v>
      </c>
      <c r="I17" s="264">
        <v>491.13416635484208</v>
      </c>
      <c r="J17" s="264">
        <v>484.87309011278143</v>
      </c>
      <c r="K17" s="264">
        <v>433.46927194731262</v>
      </c>
      <c r="L17" s="264">
        <v>436.82642746419691</v>
      </c>
      <c r="M17" s="264">
        <v>520.20205958845281</v>
      </c>
      <c r="N17" s="264">
        <v>417.90405974545808</v>
      </c>
      <c r="O17" s="264">
        <v>375.45768333421063</v>
      </c>
      <c r="P17" s="264">
        <v>404.54741393596743</v>
      </c>
      <c r="Q17" s="264">
        <v>391.49710706462702</v>
      </c>
      <c r="R17" s="264">
        <v>428.97169665938509</v>
      </c>
      <c r="S17" s="264">
        <v>472.32282608964499</v>
      </c>
      <c r="T17" s="264">
        <v>513.89189667844391</v>
      </c>
      <c r="U17" s="264">
        <v>508.87985146085538</v>
      </c>
      <c r="V17" s="264">
        <v>478.44029788126909</v>
      </c>
      <c r="W17" s="264">
        <v>514.07501724329313</v>
      </c>
      <c r="DA17" s="70" t="s">
        <v>1455</v>
      </c>
    </row>
    <row r="18" spans="1:105" ht="12" customHeight="1" x14ac:dyDescent="0.25">
      <c r="A18" s="18" t="s">
        <v>30</v>
      </c>
      <c r="B18" s="233">
        <v>315.25140180352759</v>
      </c>
      <c r="C18" s="233">
        <v>205.06314884573521</v>
      </c>
      <c r="D18" s="233">
        <v>166.30477188614029</v>
      </c>
      <c r="E18" s="233">
        <v>151.43312851179229</v>
      </c>
      <c r="F18" s="233">
        <v>159.33843672741509</v>
      </c>
      <c r="G18" s="233">
        <v>142.30726083521259</v>
      </c>
      <c r="H18" s="233">
        <v>166.99404290009221</v>
      </c>
      <c r="I18" s="233">
        <v>221.7957751002215</v>
      </c>
      <c r="J18" s="233">
        <v>200.32585083363489</v>
      </c>
      <c r="K18" s="233">
        <v>130.5556943356878</v>
      </c>
      <c r="L18" s="233">
        <v>131.91931244989499</v>
      </c>
      <c r="M18" s="233">
        <v>174.18669019957559</v>
      </c>
      <c r="N18" s="233">
        <v>122.75799449512731</v>
      </c>
      <c r="O18" s="233">
        <v>99.339923100686718</v>
      </c>
      <c r="P18" s="233">
        <v>104.0351979686144</v>
      </c>
      <c r="Q18" s="233">
        <v>96.515656434284892</v>
      </c>
      <c r="R18" s="233">
        <v>85.413267906734447</v>
      </c>
      <c r="S18" s="233">
        <v>94.292996850248528</v>
      </c>
      <c r="T18" s="233">
        <v>99.076091499120182</v>
      </c>
      <c r="U18" s="233">
        <v>87.008919365370346</v>
      </c>
      <c r="V18" s="233">
        <v>76.147870073198746</v>
      </c>
      <c r="W18" s="233">
        <v>80.917585267443883</v>
      </c>
      <c r="DA18" s="71" t="s">
        <v>1456</v>
      </c>
    </row>
    <row r="19" spans="1:105" ht="12" customHeight="1" x14ac:dyDescent="0.25">
      <c r="A19" s="18" t="s">
        <v>33</v>
      </c>
      <c r="B19" s="233">
        <v>2.7376159746243451</v>
      </c>
      <c r="C19" s="233">
        <v>3.4022310675341871</v>
      </c>
      <c r="D19" s="233">
        <v>7.1889689765839497</v>
      </c>
      <c r="E19" s="233">
        <v>6.1274532000917379</v>
      </c>
      <c r="F19" s="233">
        <v>7.359310407960761</v>
      </c>
      <c r="G19" s="233">
        <v>3.8000250394883901</v>
      </c>
      <c r="H19" s="233">
        <v>1.828489924375738</v>
      </c>
      <c r="I19" s="233">
        <v>1.518505912601058</v>
      </c>
      <c r="J19" s="233">
        <v>1.9079416559805611</v>
      </c>
      <c r="K19" s="233">
        <v>2.094877654514153</v>
      </c>
      <c r="L19" s="233">
        <v>1.779152041751199</v>
      </c>
      <c r="M19" s="233">
        <v>1.722934044268589</v>
      </c>
      <c r="N19" s="233">
        <v>0.94862583443512327</v>
      </c>
      <c r="O19" s="233">
        <v>1.248658478246724</v>
      </c>
      <c r="P19" s="233">
        <v>1.6587614833337221</v>
      </c>
      <c r="Q19" s="233">
        <v>1.46561762682895</v>
      </c>
      <c r="R19" s="233">
        <v>1.215459385801732</v>
      </c>
      <c r="S19" s="233">
        <v>1.447498688978025</v>
      </c>
      <c r="T19" s="233">
        <v>1.4608992253310571</v>
      </c>
      <c r="U19" s="233">
        <v>1.3166008608117841</v>
      </c>
      <c r="V19" s="233">
        <v>0.97123883627543717</v>
      </c>
      <c r="W19" s="233">
        <v>1.1292036678286941</v>
      </c>
      <c r="DA19" s="71" t="s">
        <v>1457</v>
      </c>
    </row>
    <row r="20" spans="1:105" ht="12" customHeight="1" x14ac:dyDescent="0.25">
      <c r="A20" s="18" t="s">
        <v>160</v>
      </c>
      <c r="B20" s="298">
        <v>8.4499606506504872</v>
      </c>
      <c r="C20" s="298">
        <v>8.7577725288537192</v>
      </c>
      <c r="D20" s="298">
        <v>9.2053829304439603</v>
      </c>
      <c r="E20" s="298">
        <v>9.7061346612788846</v>
      </c>
      <c r="F20" s="298">
        <v>11.91931222897899</v>
      </c>
      <c r="G20" s="298">
        <v>9.1503139002119944</v>
      </c>
      <c r="H20" s="298">
        <v>9.0330795247431581</v>
      </c>
      <c r="I20" s="298">
        <v>8.3665166838340923</v>
      </c>
      <c r="J20" s="298">
        <v>10.92611430439368</v>
      </c>
      <c r="K20" s="298">
        <v>8.9702027262467237</v>
      </c>
      <c r="L20" s="298">
        <v>8.4606101133482881</v>
      </c>
      <c r="M20" s="298">
        <v>10.820268523880671</v>
      </c>
      <c r="N20" s="298">
        <v>7.5913740713172668</v>
      </c>
      <c r="O20" s="298">
        <v>5.6444690195913161</v>
      </c>
      <c r="P20" s="298">
        <v>5.1457225676948823</v>
      </c>
      <c r="Q20" s="298">
        <v>5.0826441665878157</v>
      </c>
      <c r="R20" s="298">
        <v>4.6563872181867429</v>
      </c>
      <c r="S20" s="298">
        <v>4.0024269131089412</v>
      </c>
      <c r="T20" s="298">
        <v>5.5762654162721601</v>
      </c>
      <c r="U20" s="298">
        <v>6.1586621973287414</v>
      </c>
      <c r="V20" s="298">
        <v>3.5593779323200159</v>
      </c>
      <c r="W20" s="298">
        <v>4.3276011081192198</v>
      </c>
      <c r="DA20" s="122" t="s">
        <v>1458</v>
      </c>
    </row>
    <row r="21" spans="1:105" ht="12" customHeight="1" x14ac:dyDescent="0.25">
      <c r="A21" s="18" t="s">
        <v>70</v>
      </c>
      <c r="B21" s="298">
        <v>20.619176179516622</v>
      </c>
      <c r="C21" s="298">
        <v>19.614997735020282</v>
      </c>
      <c r="D21" s="298">
        <v>20.17515520242916</v>
      </c>
      <c r="E21" s="298">
        <v>19.713194673885781</v>
      </c>
      <c r="F21" s="298">
        <v>19.555679279812669</v>
      </c>
      <c r="G21" s="298">
        <v>17.4242136119599</v>
      </c>
      <c r="H21" s="298">
        <v>14.05580632755464</v>
      </c>
      <c r="I21" s="298">
        <v>9.8200964389709053</v>
      </c>
      <c r="J21" s="298">
        <v>12.222127836728401</v>
      </c>
      <c r="K21" s="298">
        <v>8.9259776310030148</v>
      </c>
      <c r="L21" s="298">
        <v>7.9073406887956263</v>
      </c>
      <c r="M21" s="298">
        <v>7.6783172063823946</v>
      </c>
      <c r="N21" s="298">
        <v>5.7742358172399104</v>
      </c>
      <c r="O21" s="298">
        <v>5.1187542847288983</v>
      </c>
      <c r="P21" s="298">
        <v>2.7245373723949871</v>
      </c>
      <c r="Q21" s="298">
        <v>1.115149456863513</v>
      </c>
      <c r="R21" s="298">
        <v>0.75495350876080025</v>
      </c>
      <c r="S21" s="298">
        <v>0.82987761159569728</v>
      </c>
      <c r="T21" s="298">
        <v>0.73470593044439514</v>
      </c>
      <c r="U21" s="298">
        <v>0.36384415523176628</v>
      </c>
      <c r="V21" s="298">
        <v>0.64668350035880895</v>
      </c>
      <c r="W21" s="298">
        <v>0.75240672433777678</v>
      </c>
      <c r="DA21" s="122" t="s">
        <v>1459</v>
      </c>
    </row>
    <row r="22" spans="1:105" ht="12" customHeight="1" x14ac:dyDescent="0.25">
      <c r="A22" s="18" t="s">
        <v>34</v>
      </c>
      <c r="B22" s="298">
        <v>0</v>
      </c>
      <c r="C22" s="298">
        <v>0</v>
      </c>
      <c r="D22" s="298">
        <v>0</v>
      </c>
      <c r="E22" s="298">
        <v>26.35852808647147</v>
      </c>
      <c r="F22" s="298">
        <v>19.282387974013972</v>
      </c>
      <c r="G22" s="298">
        <v>41.611229741906271</v>
      </c>
      <c r="H22" s="298">
        <v>23.775579113850139</v>
      </c>
      <c r="I22" s="298">
        <v>9.6909183963837489</v>
      </c>
      <c r="J22" s="298">
        <v>7.8723119113913773</v>
      </c>
      <c r="K22" s="298">
        <v>17.705452582545849</v>
      </c>
      <c r="L22" s="298">
        <v>10.915776443911</v>
      </c>
      <c r="M22" s="298">
        <v>0.41488588003286081</v>
      </c>
      <c r="N22" s="298">
        <v>0.96094239008811644</v>
      </c>
      <c r="O22" s="298">
        <v>0.74067794162258549</v>
      </c>
      <c r="P22" s="298">
        <v>0.19172026574037379</v>
      </c>
      <c r="Q22" s="298">
        <v>0.25613894403978099</v>
      </c>
      <c r="R22" s="298">
        <v>5.7766740873795994</v>
      </c>
      <c r="S22" s="298">
        <v>10.455656025616991</v>
      </c>
      <c r="T22" s="298">
        <v>12.25684095920875</v>
      </c>
      <c r="U22" s="298">
        <v>14.10075919262937</v>
      </c>
      <c r="V22" s="298">
        <v>9.1751386288082841</v>
      </c>
      <c r="W22" s="298">
        <v>8.3625420616514461</v>
      </c>
      <c r="DA22" s="122" t="s">
        <v>1460</v>
      </c>
    </row>
    <row r="23" spans="1:105" ht="12" customHeight="1" x14ac:dyDescent="0.25">
      <c r="A23" s="18" t="s">
        <v>162</v>
      </c>
      <c r="B23" s="298">
        <v>144.6758055523874</v>
      </c>
      <c r="C23" s="298">
        <v>141.05515392668039</v>
      </c>
      <c r="D23" s="298">
        <v>142.2912962389085</v>
      </c>
      <c r="E23" s="298">
        <v>151.5510287548197</v>
      </c>
      <c r="F23" s="298">
        <v>163.010111229421</v>
      </c>
      <c r="G23" s="298">
        <v>162.5387769457619</v>
      </c>
      <c r="H23" s="298">
        <v>197.05655867534631</v>
      </c>
      <c r="I23" s="298">
        <v>192.14802481515389</v>
      </c>
      <c r="J23" s="298">
        <v>197.77750749133341</v>
      </c>
      <c r="K23" s="298">
        <v>186.41918438301599</v>
      </c>
      <c r="L23" s="298">
        <v>182.10990829178971</v>
      </c>
      <c r="M23" s="298">
        <v>205.89330051830839</v>
      </c>
      <c r="N23" s="298">
        <v>172.66466526669029</v>
      </c>
      <c r="O23" s="298">
        <v>156.87093602295519</v>
      </c>
      <c r="P23" s="298">
        <v>162.08288098246621</v>
      </c>
      <c r="Q23" s="298">
        <v>159.78587154996671</v>
      </c>
      <c r="R23" s="298">
        <v>164.38087744840701</v>
      </c>
      <c r="S23" s="298">
        <v>172.95637672301299</v>
      </c>
      <c r="T23" s="298">
        <v>172.5337450157941</v>
      </c>
      <c r="U23" s="298">
        <v>176.70256980786141</v>
      </c>
      <c r="V23" s="298">
        <v>167.19936032982139</v>
      </c>
      <c r="W23" s="298">
        <v>201.38110311131609</v>
      </c>
      <c r="DA23" s="122" t="s">
        <v>1461</v>
      </c>
    </row>
    <row r="24" spans="1:105" ht="12" customHeight="1" x14ac:dyDescent="0.25">
      <c r="A24" s="18" t="s">
        <v>73</v>
      </c>
      <c r="B24" s="298">
        <v>3.181960504070489</v>
      </c>
      <c r="C24" s="298">
        <v>4.7093605981716289</v>
      </c>
      <c r="D24" s="298">
        <v>4.6468886593958496</v>
      </c>
      <c r="E24" s="298">
        <v>9.2622023578691728</v>
      </c>
      <c r="F24" s="298">
        <v>12.289026128329089</v>
      </c>
      <c r="G24" s="298">
        <v>20.43920085683148</v>
      </c>
      <c r="H24" s="298">
        <v>44.428974962382441</v>
      </c>
      <c r="I24" s="298">
        <v>47.794329007676858</v>
      </c>
      <c r="J24" s="298">
        <v>53.841236079319089</v>
      </c>
      <c r="K24" s="298">
        <v>78.797882634299015</v>
      </c>
      <c r="L24" s="298">
        <v>93.734327434706202</v>
      </c>
      <c r="M24" s="298">
        <v>119.4856632160044</v>
      </c>
      <c r="N24" s="298">
        <v>107.20622187056</v>
      </c>
      <c r="O24" s="298">
        <v>106.49426448637919</v>
      </c>
      <c r="P24" s="298">
        <v>128.70859329572289</v>
      </c>
      <c r="Q24" s="298">
        <v>127.2760288860553</v>
      </c>
      <c r="R24" s="298">
        <v>166.77407710411481</v>
      </c>
      <c r="S24" s="298">
        <v>188.3379932770838</v>
      </c>
      <c r="T24" s="298">
        <v>222.25334863227329</v>
      </c>
      <c r="U24" s="298">
        <v>223.228495881622</v>
      </c>
      <c r="V24" s="298">
        <v>220.7406285804864</v>
      </c>
      <c r="W24" s="298">
        <v>217.20457530259611</v>
      </c>
      <c r="DA24" s="122" t="s">
        <v>1462</v>
      </c>
    </row>
    <row r="25" spans="1:105" ht="12" customHeight="1" x14ac:dyDescent="0.25">
      <c r="A25" s="57" t="s">
        <v>1463</v>
      </c>
      <c r="B25" s="264">
        <v>771.80203651549971</v>
      </c>
      <c r="C25" s="264">
        <v>596.6539031450335</v>
      </c>
      <c r="D25" s="264">
        <v>545.51886645547711</v>
      </c>
      <c r="E25" s="264">
        <v>583.47490756373168</v>
      </c>
      <c r="F25" s="264">
        <v>612.48492547906801</v>
      </c>
      <c r="G25" s="264">
        <v>619.52863143213654</v>
      </c>
      <c r="H25" s="264">
        <v>712.9426960470272</v>
      </c>
      <c r="I25" s="264">
        <v>765.90453846353068</v>
      </c>
      <c r="J25" s="264">
        <v>756.14063475255193</v>
      </c>
      <c r="K25" s="264">
        <v>675.97838923114841</v>
      </c>
      <c r="L25" s="264">
        <v>681.21374205905965</v>
      </c>
      <c r="M25" s="264">
        <v>811.23478196182316</v>
      </c>
      <c r="N25" s="264">
        <v>651.70504910490877</v>
      </c>
      <c r="O25" s="264">
        <v>585.51158393429876</v>
      </c>
      <c r="P25" s="264">
        <v>630.87588195479077</v>
      </c>
      <c r="Q25" s="264">
        <v>610.52443840671594</v>
      </c>
      <c r="R25" s="264">
        <v>668.96459633893028</v>
      </c>
      <c r="S25" s="264">
        <v>736.56898848412504</v>
      </c>
      <c r="T25" s="264">
        <v>801.39432951053004</v>
      </c>
      <c r="U25" s="264">
        <v>793.57824086895539</v>
      </c>
      <c r="V25" s="264">
        <v>746.10894666683942</v>
      </c>
      <c r="W25" s="264">
        <v>801.67989887489557</v>
      </c>
      <c r="DA25" s="70" t="s">
        <v>1464</v>
      </c>
    </row>
    <row r="26" spans="1:105" ht="12" customHeight="1" x14ac:dyDescent="0.25">
      <c r="A26" s="18" t="s">
        <v>30</v>
      </c>
      <c r="B26" s="233">
        <v>491.62224080306311</v>
      </c>
      <c r="C26" s="233">
        <v>319.78796657184063</v>
      </c>
      <c r="D26" s="233">
        <v>259.34579241573311</v>
      </c>
      <c r="E26" s="233">
        <v>236.15404577069361</v>
      </c>
      <c r="F26" s="233">
        <v>248.4820649863718</v>
      </c>
      <c r="G26" s="233">
        <v>221.9226117762195</v>
      </c>
      <c r="H26" s="233">
        <v>260.42068362465727</v>
      </c>
      <c r="I26" s="233">
        <v>345.88184328956407</v>
      </c>
      <c r="J26" s="233">
        <v>312.40033545985568</v>
      </c>
      <c r="K26" s="233">
        <v>203.59650308204399</v>
      </c>
      <c r="L26" s="233">
        <v>205.72301223972249</v>
      </c>
      <c r="M26" s="233">
        <v>271.63733599304828</v>
      </c>
      <c r="N26" s="233">
        <v>191.43629492184311</v>
      </c>
      <c r="O26" s="233">
        <v>154.91672778159591</v>
      </c>
      <c r="P26" s="233">
        <v>162.2388254425461</v>
      </c>
      <c r="Q26" s="233">
        <v>150.5123942902346</v>
      </c>
      <c r="R26" s="233">
        <v>133.1986532728917</v>
      </c>
      <c r="S26" s="233">
        <v>147.04624353247411</v>
      </c>
      <c r="T26" s="233">
        <v>154.5052927097301</v>
      </c>
      <c r="U26" s="233">
        <v>135.68700936313411</v>
      </c>
      <c r="V26" s="233">
        <v>118.7496274516092</v>
      </c>
      <c r="W26" s="233">
        <v>126.18781189225641</v>
      </c>
      <c r="DA26" s="71" t="s">
        <v>1465</v>
      </c>
    </row>
    <row r="27" spans="1:105" ht="12" customHeight="1" x14ac:dyDescent="0.25">
      <c r="A27" s="18" t="s">
        <v>33</v>
      </c>
      <c r="B27" s="298">
        <v>4.2692051239215836</v>
      </c>
      <c r="C27" s="298">
        <v>5.3056463875563287</v>
      </c>
      <c r="D27" s="298">
        <v>11.210916167581519</v>
      </c>
      <c r="E27" s="298">
        <v>9.5555237991372906</v>
      </c>
      <c r="F27" s="298">
        <v>11.47655697271666</v>
      </c>
      <c r="G27" s="298">
        <v>5.9259905406711697</v>
      </c>
      <c r="H27" s="298">
        <v>2.8514585780261079</v>
      </c>
      <c r="I27" s="298">
        <v>2.3680506261186718</v>
      </c>
      <c r="J27" s="298">
        <v>2.975360448418392</v>
      </c>
      <c r="K27" s="298">
        <v>3.2668798325038511</v>
      </c>
      <c r="L27" s="298">
        <v>2.7745180782421559</v>
      </c>
      <c r="M27" s="298">
        <v>2.6868483082181478</v>
      </c>
      <c r="N27" s="298">
        <v>1.4793449156471039</v>
      </c>
      <c r="O27" s="298">
        <v>1.947234098124567</v>
      </c>
      <c r="P27" s="298">
        <v>2.58677370736187</v>
      </c>
      <c r="Q27" s="298">
        <v>2.2855734113790489</v>
      </c>
      <c r="R27" s="298">
        <v>1.8954614109071211</v>
      </c>
      <c r="S27" s="298">
        <v>2.25731763590499</v>
      </c>
      <c r="T27" s="298">
        <v>2.2782152486424758</v>
      </c>
      <c r="U27" s="298">
        <v>2.053187588485097</v>
      </c>
      <c r="V27" s="298">
        <v>1.5146090082805359</v>
      </c>
      <c r="W27" s="298">
        <v>1.7609489896795389</v>
      </c>
      <c r="DA27" s="122" t="s">
        <v>1466</v>
      </c>
    </row>
    <row r="28" spans="1:105" ht="12" customHeight="1" x14ac:dyDescent="0.25">
      <c r="A28" s="18" t="s">
        <v>160</v>
      </c>
      <c r="B28" s="298">
        <v>13.17738340259465</v>
      </c>
      <c r="C28" s="298">
        <v>13.65740399708635</v>
      </c>
      <c r="D28" s="298">
        <v>14.355434925347531</v>
      </c>
      <c r="E28" s="298">
        <v>15.136337679754639</v>
      </c>
      <c r="F28" s="298">
        <v>18.58770160360454</v>
      </c>
      <c r="G28" s="298">
        <v>14.269556924848221</v>
      </c>
      <c r="H28" s="298">
        <v>14.086734497929861</v>
      </c>
      <c r="I28" s="298">
        <v>13.047255797410079</v>
      </c>
      <c r="J28" s="298">
        <v>17.03884825528575</v>
      </c>
      <c r="K28" s="298">
        <v>13.98868058795675</v>
      </c>
      <c r="L28" s="298">
        <v>13.193990823481251</v>
      </c>
      <c r="M28" s="298">
        <v>16.873785897124421</v>
      </c>
      <c r="N28" s="298">
        <v>11.838451186463541</v>
      </c>
      <c r="O28" s="298">
        <v>8.8023288451049186</v>
      </c>
      <c r="P28" s="298">
        <v>8.0245532448342729</v>
      </c>
      <c r="Q28" s="298">
        <v>7.9261849434686944</v>
      </c>
      <c r="R28" s="298">
        <v>7.2614538909437858</v>
      </c>
      <c r="S28" s="298">
        <v>6.2416283525343754</v>
      </c>
      <c r="T28" s="298">
        <v>8.6959679911871177</v>
      </c>
      <c r="U28" s="298">
        <v>9.6041930106525957</v>
      </c>
      <c r="V28" s="298">
        <v>5.5507107817484087</v>
      </c>
      <c r="W28" s="298">
        <v>6.7487248015516448</v>
      </c>
      <c r="DA28" s="122" t="s">
        <v>1467</v>
      </c>
    </row>
    <row r="29" spans="1:105" ht="12" customHeight="1" x14ac:dyDescent="0.25">
      <c r="A29" s="18" t="s">
        <v>70</v>
      </c>
      <c r="B29" s="298">
        <v>32.154799435926492</v>
      </c>
      <c r="C29" s="298">
        <v>30.5888223959351</v>
      </c>
      <c r="D29" s="298">
        <v>31.46236607489945</v>
      </c>
      <c r="E29" s="298">
        <v>30.741956684470772</v>
      </c>
      <c r="F29" s="298">
        <v>30.496317583257639</v>
      </c>
      <c r="G29" s="298">
        <v>27.172380173844829</v>
      </c>
      <c r="H29" s="298">
        <v>21.91948065421407</v>
      </c>
      <c r="I29" s="298">
        <v>15.31405661833614</v>
      </c>
      <c r="J29" s="298">
        <v>19.059930709582261</v>
      </c>
      <c r="K29" s="298">
        <v>13.919713280280851</v>
      </c>
      <c r="L29" s="298">
        <v>12.331188778160231</v>
      </c>
      <c r="M29" s="298">
        <v>11.974035607781371</v>
      </c>
      <c r="N29" s="298">
        <v>9.0046950946342328</v>
      </c>
      <c r="O29" s="298">
        <v>7.9824972614936769</v>
      </c>
      <c r="P29" s="298">
        <v>4.2488095548684894</v>
      </c>
      <c r="Q29" s="298">
        <v>1.739031996930599</v>
      </c>
      <c r="R29" s="298">
        <v>1.1773204926474219</v>
      </c>
      <c r="S29" s="298">
        <v>1.29416170291683</v>
      </c>
      <c r="T29" s="298">
        <v>1.1457451855566381</v>
      </c>
      <c r="U29" s="298">
        <v>0.56740074072570534</v>
      </c>
      <c r="V29" s="298">
        <v>1.0084776458342419</v>
      </c>
      <c r="W29" s="298">
        <v>1.173348881870353</v>
      </c>
      <c r="DA29" s="122" t="s">
        <v>1468</v>
      </c>
    </row>
    <row r="30" spans="1:105" ht="12" customHeight="1" x14ac:dyDescent="0.25">
      <c r="A30" s="18" t="s">
        <v>34</v>
      </c>
      <c r="B30" s="298">
        <v>0</v>
      </c>
      <c r="C30" s="298">
        <v>0</v>
      </c>
      <c r="D30" s="298">
        <v>0</v>
      </c>
      <c r="E30" s="298">
        <v>41.105094435765899</v>
      </c>
      <c r="F30" s="298">
        <v>30.070130472335659</v>
      </c>
      <c r="G30" s="298">
        <v>64.891086578058534</v>
      </c>
      <c r="H30" s="298">
        <v>37.077086456941878</v>
      </c>
      <c r="I30" s="298">
        <v>15.11260850931605</v>
      </c>
      <c r="J30" s="298">
        <v>12.27656276875457</v>
      </c>
      <c r="K30" s="298">
        <v>27.610961357400601</v>
      </c>
      <c r="L30" s="298">
        <v>17.022726765875941</v>
      </c>
      <c r="M30" s="298">
        <v>0.64699831579630263</v>
      </c>
      <c r="N30" s="298">
        <v>1.4985521028458271</v>
      </c>
      <c r="O30" s="298">
        <v>1.1550583035974351</v>
      </c>
      <c r="P30" s="298">
        <v>0.2989802618209535</v>
      </c>
      <c r="Q30" s="298">
        <v>0.39943867308874392</v>
      </c>
      <c r="R30" s="298">
        <v>9.0084974816272805</v>
      </c>
      <c r="S30" s="298">
        <v>16.305186955467981</v>
      </c>
      <c r="T30" s="298">
        <v>19.114064467470179</v>
      </c>
      <c r="U30" s="298">
        <v>21.989582890499531</v>
      </c>
      <c r="V30" s="298">
        <v>14.308270118921319</v>
      </c>
      <c r="W30" s="298">
        <v>13.04105752944807</v>
      </c>
      <c r="DA30" s="122" t="s">
        <v>1469</v>
      </c>
    </row>
    <row r="31" spans="1:105" ht="12" customHeight="1" x14ac:dyDescent="0.25">
      <c r="A31" s="18" t="s">
        <v>162</v>
      </c>
      <c r="B31" s="298">
        <v>225.61626469778659</v>
      </c>
      <c r="C31" s="298">
        <v>219.9699999858324</v>
      </c>
      <c r="D31" s="298">
        <v>221.89771561219399</v>
      </c>
      <c r="E31" s="298">
        <v>236.33790659204681</v>
      </c>
      <c r="F31" s="298">
        <v>254.20789787989381</v>
      </c>
      <c r="G31" s="298">
        <v>253.47287048469701</v>
      </c>
      <c r="H31" s="298">
        <v>307.30200210589521</v>
      </c>
      <c r="I31" s="298">
        <v>299.6473353808621</v>
      </c>
      <c r="J31" s="298">
        <v>308.42629360909598</v>
      </c>
      <c r="K31" s="298">
        <v>290.71343261520178</v>
      </c>
      <c r="L31" s="298">
        <v>283.99328496133643</v>
      </c>
      <c r="M31" s="298">
        <v>321.08255566214137</v>
      </c>
      <c r="N31" s="298">
        <v>269.26379759232287</v>
      </c>
      <c r="O31" s="298">
        <v>244.6340940699227</v>
      </c>
      <c r="P31" s="298">
        <v>252.7619185467633</v>
      </c>
      <c r="Q31" s="298">
        <v>249.17982210598399</v>
      </c>
      <c r="R31" s="298">
        <v>256.34555422762048</v>
      </c>
      <c r="S31" s="298">
        <v>269.71871020811102</v>
      </c>
      <c r="T31" s="298">
        <v>269.05963257753177</v>
      </c>
      <c r="U31" s="298">
        <v>275.56075191932251</v>
      </c>
      <c r="V31" s="298">
        <v>260.74086813232941</v>
      </c>
      <c r="W31" s="298">
        <v>314.04596014668738</v>
      </c>
      <c r="DA31" s="122" t="s">
        <v>1470</v>
      </c>
    </row>
    <row r="32" spans="1:105" ht="12" customHeight="1" x14ac:dyDescent="0.25">
      <c r="A32" s="18" t="s">
        <v>73</v>
      </c>
      <c r="B32" s="298">
        <v>4.9621430522072751</v>
      </c>
      <c r="C32" s="298">
        <v>7.3440638067826773</v>
      </c>
      <c r="D32" s="298">
        <v>7.2466412597216454</v>
      </c>
      <c r="E32" s="298">
        <v>14.444042601862609</v>
      </c>
      <c r="F32" s="298">
        <v>19.164255980887869</v>
      </c>
      <c r="G32" s="298">
        <v>31.874134953797181</v>
      </c>
      <c r="H32" s="298">
        <v>69.285250129362751</v>
      </c>
      <c r="I32" s="298">
        <v>74.53338824192349</v>
      </c>
      <c r="J32" s="298">
        <v>83.963303501559224</v>
      </c>
      <c r="K32" s="298">
        <v>122.8822184757606</v>
      </c>
      <c r="L32" s="298">
        <v>146.1750204122412</v>
      </c>
      <c r="M32" s="298">
        <v>186.3332221777132</v>
      </c>
      <c r="N32" s="298">
        <v>167.18391329115201</v>
      </c>
      <c r="O32" s="298">
        <v>166.07364357445971</v>
      </c>
      <c r="P32" s="298">
        <v>200.71602119659579</v>
      </c>
      <c r="Q32" s="298">
        <v>198.48199298563031</v>
      </c>
      <c r="R32" s="298">
        <v>260.07765556229248</v>
      </c>
      <c r="S32" s="298">
        <v>293.70574009671572</v>
      </c>
      <c r="T32" s="298">
        <v>346.59541133041182</v>
      </c>
      <c r="U32" s="298">
        <v>348.11611535613588</v>
      </c>
      <c r="V32" s="298">
        <v>344.23638352811628</v>
      </c>
      <c r="W32" s="298">
        <v>338.72204663340227</v>
      </c>
      <c r="DA32" s="122" t="s">
        <v>1471</v>
      </c>
    </row>
    <row r="33" spans="1:105" ht="12" customHeight="1" x14ac:dyDescent="0.25">
      <c r="A33" s="57" t="s">
        <v>1472</v>
      </c>
      <c r="B33" s="264">
        <f t="shared" ref="B33:W33" si="0">B34+B35</f>
        <v>82.054006156588315</v>
      </c>
      <c r="C33" s="264">
        <f t="shared" si="0"/>
        <v>67.868172206337135</v>
      </c>
      <c r="D33" s="264">
        <f t="shared" si="0"/>
        <v>60.723742512567476</v>
      </c>
      <c r="E33" s="264">
        <f t="shared" si="0"/>
        <v>63.787322117419762</v>
      </c>
      <c r="F33" s="264">
        <f t="shared" si="0"/>
        <v>70.404569212603832</v>
      </c>
      <c r="G33" s="264">
        <f t="shared" si="0"/>
        <v>68.832961726107072</v>
      </c>
      <c r="H33" s="264">
        <f t="shared" si="0"/>
        <v>84.614563090419821</v>
      </c>
      <c r="I33" s="264">
        <f t="shared" si="0"/>
        <v>88.003458998744222</v>
      </c>
      <c r="J33" s="264">
        <f t="shared" si="0"/>
        <v>93.179092091148192</v>
      </c>
      <c r="K33" s="264">
        <f t="shared" si="0"/>
        <v>82.44041456018148</v>
      </c>
      <c r="L33" s="264">
        <f t="shared" si="0"/>
        <v>87.236899416738652</v>
      </c>
      <c r="M33" s="264">
        <f t="shared" si="0"/>
        <v>106.4514411638315</v>
      </c>
      <c r="N33" s="264">
        <f t="shared" si="0"/>
        <v>86.281483083191418</v>
      </c>
      <c r="O33" s="264">
        <f t="shared" si="0"/>
        <v>75.273445803234921</v>
      </c>
      <c r="P33" s="264">
        <f t="shared" si="0"/>
        <v>84.533735845890675</v>
      </c>
      <c r="Q33" s="264">
        <f t="shared" si="0"/>
        <v>85.64970624666779</v>
      </c>
      <c r="R33" s="264">
        <f t="shared" si="0"/>
        <v>90.686653555128657</v>
      </c>
      <c r="S33" s="264">
        <f t="shared" si="0"/>
        <v>98.773755084220596</v>
      </c>
      <c r="T33" s="264">
        <f t="shared" si="0"/>
        <v>107.174197663797</v>
      </c>
      <c r="U33" s="264">
        <f t="shared" si="0"/>
        <v>103.0312851920726</v>
      </c>
      <c r="V33" s="264">
        <f t="shared" si="0"/>
        <v>98.41420945981551</v>
      </c>
      <c r="W33" s="264">
        <f t="shared" si="0"/>
        <v>108.77249217512278</v>
      </c>
      <c r="DA33" s="70"/>
    </row>
    <row r="34" spans="1:105" ht="12" customHeight="1" x14ac:dyDescent="0.25">
      <c r="A34" s="60" t="s">
        <v>1473</v>
      </c>
      <c r="B34" s="265">
        <v>40.488700319583877</v>
      </c>
      <c r="C34" s="265">
        <v>30.848366774670179</v>
      </c>
      <c r="D34" s="265">
        <v>28.532756069106739</v>
      </c>
      <c r="E34" s="265">
        <v>29.963804403267449</v>
      </c>
      <c r="F34" s="265">
        <v>32.789249875455447</v>
      </c>
      <c r="G34" s="265">
        <v>33.407797482802032</v>
      </c>
      <c r="H34" s="265">
        <v>41.945932051138122</v>
      </c>
      <c r="I34" s="265">
        <v>44.81089562661505</v>
      </c>
      <c r="J34" s="265">
        <v>49.070105993464111</v>
      </c>
      <c r="K34" s="265">
        <v>45.551679051621008</v>
      </c>
      <c r="L34" s="265">
        <v>44.602769529179319</v>
      </c>
      <c r="M34" s="265">
        <v>55.026039069230087</v>
      </c>
      <c r="N34" s="265">
        <v>43.853704654073709</v>
      </c>
      <c r="O34" s="265">
        <v>39.82460100436527</v>
      </c>
      <c r="P34" s="265">
        <v>43.231054171831623</v>
      </c>
      <c r="Q34" s="265">
        <v>45.0386539779918</v>
      </c>
      <c r="R34" s="265">
        <v>48.150198111520247</v>
      </c>
      <c r="S34" s="265">
        <v>54.45724188762722</v>
      </c>
      <c r="T34" s="265">
        <v>60.455650608052913</v>
      </c>
      <c r="U34" s="265">
        <v>56.570261938025148</v>
      </c>
      <c r="V34" s="265">
        <v>55.159277154996687</v>
      </c>
      <c r="W34" s="265">
        <v>60.116962284669967</v>
      </c>
      <c r="DA34" s="72" t="s">
        <v>1474</v>
      </c>
    </row>
    <row r="35" spans="1:105" ht="12" customHeight="1" x14ac:dyDescent="0.25">
      <c r="A35" s="60" t="s">
        <v>1475</v>
      </c>
      <c r="B35" s="265">
        <v>41.565305837004431</v>
      </c>
      <c r="C35" s="265">
        <v>37.01980543166696</v>
      </c>
      <c r="D35" s="265">
        <v>32.190986443460737</v>
      </c>
      <c r="E35" s="265">
        <v>33.823517714152317</v>
      </c>
      <c r="F35" s="265">
        <v>37.615319337148392</v>
      </c>
      <c r="G35" s="265">
        <v>35.425164243305048</v>
      </c>
      <c r="H35" s="265">
        <v>42.668631039281699</v>
      </c>
      <c r="I35" s="265">
        <v>43.192563372129172</v>
      </c>
      <c r="J35" s="265">
        <v>44.108986097684081</v>
      </c>
      <c r="K35" s="265">
        <v>36.888735508560472</v>
      </c>
      <c r="L35" s="265">
        <v>42.63412988755934</v>
      </c>
      <c r="M35" s="265">
        <v>51.425402094601409</v>
      </c>
      <c r="N35" s="265">
        <v>42.427778429117708</v>
      </c>
      <c r="O35" s="265">
        <v>35.448844798869658</v>
      </c>
      <c r="P35" s="265">
        <v>41.302681674059052</v>
      </c>
      <c r="Q35" s="265">
        <v>40.611052268675998</v>
      </c>
      <c r="R35" s="265">
        <v>42.536455443608411</v>
      </c>
      <c r="S35" s="265">
        <v>44.316513196593377</v>
      </c>
      <c r="T35" s="265">
        <v>46.718547055744096</v>
      </c>
      <c r="U35" s="265">
        <v>46.461023254047447</v>
      </c>
      <c r="V35" s="265">
        <v>43.254932304818823</v>
      </c>
      <c r="W35" s="265">
        <v>48.655529890452812</v>
      </c>
      <c r="DA35" s="72" t="s">
        <v>1476</v>
      </c>
    </row>
    <row r="36" spans="1:105" ht="12" customHeight="1" x14ac:dyDescent="0.25">
      <c r="A36" s="64" t="s">
        <v>30</v>
      </c>
      <c r="B36" s="232">
        <v>8.2423506118387309</v>
      </c>
      <c r="C36" s="232">
        <v>4.6181361096523457</v>
      </c>
      <c r="D36" s="232">
        <v>3.9490328838429449</v>
      </c>
      <c r="E36" s="232">
        <v>3.663684469236733</v>
      </c>
      <c r="F36" s="232">
        <v>3.6288475963685709</v>
      </c>
      <c r="G36" s="232">
        <v>3.4908997737780489</v>
      </c>
      <c r="H36" s="232">
        <v>3.9116262939139519</v>
      </c>
      <c r="I36" s="232">
        <v>5.5214948670478883</v>
      </c>
      <c r="J36" s="232">
        <v>4.8215178533623861</v>
      </c>
      <c r="K36" s="232">
        <v>3.366625571955296</v>
      </c>
      <c r="L36" s="232">
        <v>2.9462729104312739</v>
      </c>
      <c r="M36" s="232">
        <v>3.8407295362139422</v>
      </c>
      <c r="N36" s="232">
        <v>2.631168335393447</v>
      </c>
      <c r="O36" s="232">
        <v>2.2970421456006762</v>
      </c>
      <c r="P36" s="232">
        <v>2.2166409045459918</v>
      </c>
      <c r="Q36" s="232">
        <v>2.0219778891433129</v>
      </c>
      <c r="R36" s="232">
        <v>1.8765437894215991</v>
      </c>
      <c r="S36" s="232">
        <v>2.1954327658531909</v>
      </c>
      <c r="T36" s="232">
        <v>2.384461873193938</v>
      </c>
      <c r="U36" s="232">
        <v>2.0854240800002661</v>
      </c>
      <c r="V36" s="232">
        <v>1.8440996797613241</v>
      </c>
      <c r="W36" s="232">
        <v>1.868069265130107</v>
      </c>
      <c r="DA36" s="73" t="s">
        <v>1477</v>
      </c>
    </row>
    <row r="37" spans="1:105" ht="12" customHeight="1" x14ac:dyDescent="0.25">
      <c r="A37" s="64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1478</v>
      </c>
    </row>
    <row r="38" spans="1:105" ht="12" customHeight="1" x14ac:dyDescent="0.25">
      <c r="A38" s="64" t="s">
        <v>33</v>
      </c>
      <c r="B38" s="232">
        <v>7.1575861595968848E-2</v>
      </c>
      <c r="C38" s="232">
        <v>7.662013499158972E-2</v>
      </c>
      <c r="D38" s="232">
        <v>0.17070751829594821</v>
      </c>
      <c r="E38" s="232">
        <v>0.14824401599418111</v>
      </c>
      <c r="F38" s="232">
        <v>0.1676043548145576</v>
      </c>
      <c r="G38" s="232">
        <v>9.3217355691091422E-2</v>
      </c>
      <c r="H38" s="232">
        <v>4.2830086284119308E-2</v>
      </c>
      <c r="I38" s="232">
        <v>3.7802445056584123E-2</v>
      </c>
      <c r="J38" s="232">
        <v>4.5921056714361461E-2</v>
      </c>
      <c r="K38" s="232">
        <v>5.4020383543525077E-2</v>
      </c>
      <c r="L38" s="232">
        <v>3.9735406187331297E-2</v>
      </c>
      <c r="M38" s="232">
        <v>3.7989835303656488E-2</v>
      </c>
      <c r="N38" s="232">
        <v>2.0332641209782551E-2</v>
      </c>
      <c r="O38" s="232">
        <v>2.8872794144275959E-2</v>
      </c>
      <c r="P38" s="232">
        <v>3.5342640054879942E-2</v>
      </c>
      <c r="Q38" s="232">
        <v>3.0704307931683269E-2</v>
      </c>
      <c r="R38" s="232">
        <v>2.6703846107503829E-2</v>
      </c>
      <c r="S38" s="232">
        <v>3.370224890994665E-2</v>
      </c>
      <c r="T38" s="232">
        <v>3.5159425959101313E-2</v>
      </c>
      <c r="U38" s="232">
        <v>3.1556203190574901E-2</v>
      </c>
      <c r="V38" s="232">
        <v>2.3520831577109099E-2</v>
      </c>
      <c r="W38" s="232">
        <v>2.606887809332185E-2</v>
      </c>
      <c r="DA38" s="73" t="s">
        <v>1479</v>
      </c>
    </row>
    <row r="39" spans="1:105" ht="12" customHeight="1" x14ac:dyDescent="0.25">
      <c r="A39" s="64" t="s">
        <v>160</v>
      </c>
      <c r="B39" s="232">
        <v>0.22092697428291941</v>
      </c>
      <c r="C39" s="232">
        <v>0.19722990592544909</v>
      </c>
      <c r="D39" s="232">
        <v>0.21858879627085009</v>
      </c>
      <c r="E39" s="232">
        <v>0.2348245404708697</v>
      </c>
      <c r="F39" s="232">
        <v>0.2714559551408911</v>
      </c>
      <c r="G39" s="232">
        <v>0.22446380133222429</v>
      </c>
      <c r="H39" s="232">
        <v>0.21158857388188659</v>
      </c>
      <c r="I39" s="232">
        <v>0.20828024746632931</v>
      </c>
      <c r="J39" s="232">
        <v>0.2629738247324952</v>
      </c>
      <c r="K39" s="232">
        <v>0.23131364769242599</v>
      </c>
      <c r="L39" s="232">
        <v>0.1889584316333266</v>
      </c>
      <c r="M39" s="232">
        <v>0.2385815176912742</v>
      </c>
      <c r="N39" s="232">
        <v>0.16271187192920189</v>
      </c>
      <c r="O39" s="232">
        <v>0.13051734713341001</v>
      </c>
      <c r="P39" s="232">
        <v>0.1096380777824728</v>
      </c>
      <c r="Q39" s="232">
        <v>0.1064800727975274</v>
      </c>
      <c r="R39" s="232">
        <v>0.1023016064081715</v>
      </c>
      <c r="S39" s="232">
        <v>9.3188884450530071E-2</v>
      </c>
      <c r="T39" s="232">
        <v>0.13420384351787809</v>
      </c>
      <c r="U39" s="232">
        <v>0.14761041213446449</v>
      </c>
      <c r="V39" s="232">
        <v>8.6198703901123233E-2</v>
      </c>
      <c r="W39" s="232">
        <v>9.9907314276629772E-2</v>
      </c>
      <c r="DA39" s="73" t="s">
        <v>1480</v>
      </c>
    </row>
    <row r="40" spans="1:105" ht="12" customHeight="1" x14ac:dyDescent="0.25">
      <c r="A40" s="64" t="s">
        <v>70</v>
      </c>
      <c r="B40" s="232">
        <v>0.53909507912280996</v>
      </c>
      <c r="C40" s="232">
        <v>0.44174065326087042</v>
      </c>
      <c r="D40" s="232">
        <v>0.47907435503759999</v>
      </c>
      <c r="E40" s="232">
        <v>0.47692949274393071</v>
      </c>
      <c r="F40" s="232">
        <v>0.44537012667762033</v>
      </c>
      <c r="G40" s="232">
        <v>0.4274285303452367</v>
      </c>
      <c r="H40" s="232">
        <v>0.32923965824288998</v>
      </c>
      <c r="I40" s="232">
        <v>0.24446638831236669</v>
      </c>
      <c r="J40" s="232">
        <v>0.29416676542560882</v>
      </c>
      <c r="K40" s="232">
        <v>0.23017321994373799</v>
      </c>
      <c r="L40" s="232">
        <v>0.17660176688533119</v>
      </c>
      <c r="M40" s="232">
        <v>0.16930306012005761</v>
      </c>
      <c r="N40" s="232">
        <v>0.1237637231359251</v>
      </c>
      <c r="O40" s="232">
        <v>0.11836121830977191</v>
      </c>
      <c r="P40" s="232">
        <v>5.805074728109752E-2</v>
      </c>
      <c r="Q40" s="232">
        <v>2.336209096193052E-2</v>
      </c>
      <c r="R40" s="232">
        <v>1.6586454925411241E-2</v>
      </c>
      <c r="S40" s="232">
        <v>1.9322118937832661E-2</v>
      </c>
      <c r="T40" s="232">
        <v>1.7682149675531909E-2</v>
      </c>
      <c r="U40" s="232">
        <v>8.720592879695864E-3</v>
      </c>
      <c r="V40" s="232">
        <v>1.5660961163749539E-2</v>
      </c>
      <c r="W40" s="232">
        <v>1.7370116421135041E-2</v>
      </c>
      <c r="DA40" s="73" t="s">
        <v>1481</v>
      </c>
    </row>
    <row r="41" spans="1:105" ht="12" customHeight="1" x14ac:dyDescent="0.25">
      <c r="A41" s="64" t="s">
        <v>34</v>
      </c>
      <c r="B41" s="232">
        <v>0</v>
      </c>
      <c r="C41" s="232">
        <v>0</v>
      </c>
      <c r="D41" s="232">
        <v>0</v>
      </c>
      <c r="E41" s="232">
        <v>0.63770279945597086</v>
      </c>
      <c r="F41" s="232">
        <v>0.43914606349158181</v>
      </c>
      <c r="G41" s="232">
        <v>1.020753485381567</v>
      </c>
      <c r="H41" s="232">
        <v>0.55691316168929195</v>
      </c>
      <c r="I41" s="232">
        <v>0.2412505655639037</v>
      </c>
      <c r="J41" s="232">
        <v>0.1894737612248191</v>
      </c>
      <c r="K41" s="232">
        <v>0.45656859113457232</v>
      </c>
      <c r="L41" s="232">
        <v>0.2437918742582442</v>
      </c>
      <c r="M41" s="232">
        <v>9.1480264753558398E-3</v>
      </c>
      <c r="N41" s="232">
        <v>2.059663160298298E-2</v>
      </c>
      <c r="O41" s="232">
        <v>1.7126734097623591E-2</v>
      </c>
      <c r="P41" s="232">
        <v>4.0849154090978682E-3</v>
      </c>
      <c r="Q41" s="232">
        <v>5.3660442308609644E-3</v>
      </c>
      <c r="R41" s="232">
        <v>0.12691449639910299</v>
      </c>
      <c r="S41" s="232">
        <v>0.2434400283574121</v>
      </c>
      <c r="T41" s="232">
        <v>0.29498509187047028</v>
      </c>
      <c r="U41" s="232">
        <v>0.33796607268631418</v>
      </c>
      <c r="V41" s="232">
        <v>0.22219755051436799</v>
      </c>
      <c r="W41" s="232">
        <v>0.1930582549157463</v>
      </c>
      <c r="DA41" s="73" t="s">
        <v>1482</v>
      </c>
    </row>
    <row r="42" spans="1:105" ht="12" customHeight="1" x14ac:dyDescent="0.25">
      <c r="A42" s="64" t="s">
        <v>162</v>
      </c>
      <c r="B42" s="232">
        <v>3.7825960728198691</v>
      </c>
      <c r="C42" s="232">
        <v>3.1766404810813511</v>
      </c>
      <c r="D42" s="232">
        <v>3.3788147000183399</v>
      </c>
      <c r="E42" s="232">
        <v>3.666536878703166</v>
      </c>
      <c r="F42" s="232">
        <v>3.7124680175607612</v>
      </c>
      <c r="G42" s="232">
        <v>3.987193459700979</v>
      </c>
      <c r="H42" s="232">
        <v>4.6158030724714951</v>
      </c>
      <c r="I42" s="232">
        <v>4.7834289550865439</v>
      </c>
      <c r="J42" s="232">
        <v>4.7601833682209334</v>
      </c>
      <c r="K42" s="232">
        <v>4.8071713489049568</v>
      </c>
      <c r="L42" s="232">
        <v>4.0672247266677637</v>
      </c>
      <c r="M42" s="232">
        <v>4.5398444605796131</v>
      </c>
      <c r="N42" s="232">
        <v>3.7008571356960189</v>
      </c>
      <c r="O42" s="232">
        <v>3.6273347131478149</v>
      </c>
      <c r="P42" s="232">
        <v>3.4534422092490522</v>
      </c>
      <c r="Q42" s="232">
        <v>3.347472433050338</v>
      </c>
      <c r="R42" s="232">
        <v>3.611475385912029</v>
      </c>
      <c r="S42" s="232">
        <v>4.0269596810460273</v>
      </c>
      <c r="T42" s="232">
        <v>4.1523654254485711</v>
      </c>
      <c r="U42" s="232">
        <v>4.235195618598909</v>
      </c>
      <c r="V42" s="232">
        <v>4.0491255572103428</v>
      </c>
      <c r="W42" s="232">
        <v>4.6490988090768353</v>
      </c>
      <c r="DA42" s="73" t="s">
        <v>1483</v>
      </c>
    </row>
    <row r="43" spans="1:105" ht="12" customHeight="1" x14ac:dyDescent="0.25">
      <c r="A43" s="64" t="s">
        <v>36</v>
      </c>
      <c r="B43" s="232">
        <v>5.4756806644060392</v>
      </c>
      <c r="C43" s="232">
        <v>9.5548154231556861</v>
      </c>
      <c r="D43" s="232">
        <v>7.998180423740938</v>
      </c>
      <c r="E43" s="232">
        <v>7.8945845484817481</v>
      </c>
      <c r="F43" s="232">
        <v>15.891944839552769</v>
      </c>
      <c r="G43" s="232">
        <v>14.18510918851965</v>
      </c>
      <c r="H43" s="232">
        <v>18.297785449564781</v>
      </c>
      <c r="I43" s="232">
        <v>18.02859302303116</v>
      </c>
      <c r="J43" s="232">
        <v>19.97651083214107</v>
      </c>
      <c r="K43" s="232">
        <v>14.681754786032201</v>
      </c>
      <c r="L43" s="232">
        <v>18.01724819069705</v>
      </c>
      <c r="M43" s="232">
        <v>22.988382729224799</v>
      </c>
      <c r="N43" s="232">
        <v>18.408461966720921</v>
      </c>
      <c r="O43" s="232">
        <v>16.019378340555878</v>
      </c>
      <c r="P43" s="232">
        <v>21.213258325444269</v>
      </c>
      <c r="Q43" s="232">
        <v>19.83726975362509</v>
      </c>
      <c r="R43" s="232">
        <v>21.587122096659041</v>
      </c>
      <c r="S43" s="232">
        <v>21.90321912299563</v>
      </c>
      <c r="T43" s="232">
        <v>20.034491632986779</v>
      </c>
      <c r="U43" s="232">
        <v>19.67305717587606</v>
      </c>
      <c r="V43" s="232">
        <v>19.223557002977952</v>
      </c>
      <c r="W43" s="232">
        <v>22.303175048861991</v>
      </c>
      <c r="DA43" s="73" t="s">
        <v>1484</v>
      </c>
    </row>
    <row r="44" spans="1:105" ht="12" customHeight="1" x14ac:dyDescent="0.25">
      <c r="A44" s="64" t="s">
        <v>73</v>
      </c>
      <c r="B44" s="232">
        <v>8.3193394089702666E-2</v>
      </c>
      <c r="C44" s="232">
        <v>0.10605741867424121</v>
      </c>
      <c r="D44" s="232">
        <v>0.1103438940169125</v>
      </c>
      <c r="E44" s="232">
        <v>0.22408430217969541</v>
      </c>
      <c r="F44" s="232">
        <v>0.2798759912762766</v>
      </c>
      <c r="G44" s="232">
        <v>0.50138834258035203</v>
      </c>
      <c r="H44" s="232">
        <v>1.040693090941412</v>
      </c>
      <c r="I44" s="232">
        <v>1.189815911374509</v>
      </c>
      <c r="J44" s="232">
        <v>1.2958711016239419</v>
      </c>
      <c r="K44" s="232">
        <v>2.0319524785373329</v>
      </c>
      <c r="L44" s="232">
        <v>2.0934532220463349</v>
      </c>
      <c r="M44" s="232">
        <v>2.6345992069888822</v>
      </c>
      <c r="N44" s="232">
        <v>2.2978350005072681</v>
      </c>
      <c r="O44" s="232">
        <v>2.4624723490274918</v>
      </c>
      <c r="P44" s="232">
        <v>2.742348149824676</v>
      </c>
      <c r="Q44" s="232">
        <v>2.6663996882287382</v>
      </c>
      <c r="R44" s="232">
        <v>3.6640543828386898</v>
      </c>
      <c r="S44" s="232">
        <v>4.385091314387024</v>
      </c>
      <c r="T44" s="232">
        <v>5.3489659107923293</v>
      </c>
      <c r="U44" s="232">
        <v>5.3503259671450953</v>
      </c>
      <c r="V44" s="232">
        <v>5.345753230973969</v>
      </c>
      <c r="W44" s="232">
        <v>5.0144006401988754</v>
      </c>
      <c r="DA44" s="73" t="s">
        <v>1485</v>
      </c>
    </row>
    <row r="45" spans="1:105" ht="12" customHeight="1" x14ac:dyDescent="0.25">
      <c r="A45" s="146" t="s">
        <v>79</v>
      </c>
      <c r="B45" s="328">
        <v>23.149887178848399</v>
      </c>
      <c r="C45" s="328">
        <v>18.84856530492543</v>
      </c>
      <c r="D45" s="328">
        <v>15.8862438722372</v>
      </c>
      <c r="E45" s="328">
        <v>16.876926666886028</v>
      </c>
      <c r="F45" s="328">
        <v>12.77860639226536</v>
      </c>
      <c r="G45" s="328">
        <v>11.4947103059759</v>
      </c>
      <c r="H45" s="328">
        <v>13.66215165229187</v>
      </c>
      <c r="I45" s="328">
        <v>12.937430969189879</v>
      </c>
      <c r="J45" s="328">
        <v>12.462367534238471</v>
      </c>
      <c r="K45" s="328">
        <v>11.029155480816421</v>
      </c>
      <c r="L45" s="328">
        <v>14.860843358752691</v>
      </c>
      <c r="M45" s="328">
        <v>16.966823722003831</v>
      </c>
      <c r="N45" s="328">
        <v>15.06205112292216</v>
      </c>
      <c r="O45" s="328">
        <v>10.74773915685272</v>
      </c>
      <c r="P45" s="328">
        <v>11.46987570446751</v>
      </c>
      <c r="Q45" s="328">
        <v>12.57201998870651</v>
      </c>
      <c r="R45" s="328">
        <v>11.52475338493686</v>
      </c>
      <c r="S45" s="328">
        <v>11.416157031655789</v>
      </c>
      <c r="T45" s="328">
        <v>14.31623170229949</v>
      </c>
      <c r="U45" s="328">
        <v>14.59116713153607</v>
      </c>
      <c r="V45" s="328">
        <v>12.444818786738891</v>
      </c>
      <c r="W45" s="328">
        <v>14.48438156347817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6">
        <v>779.9389905509031</v>
      </c>
      <c r="C48" s="226">
        <v>891.94288332852682</v>
      </c>
      <c r="D48" s="226">
        <v>845.82408106780895</v>
      </c>
      <c r="E48" s="226">
        <v>871.21460342062642</v>
      </c>
      <c r="F48" s="226">
        <v>924.90423265582535</v>
      </c>
      <c r="G48" s="226">
        <v>963.83885510184609</v>
      </c>
      <c r="H48" s="226">
        <v>784.60642106236196</v>
      </c>
      <c r="I48" s="226">
        <v>1048.3082460273899</v>
      </c>
      <c r="J48" s="226">
        <v>757.13884714465962</v>
      </c>
      <c r="K48" s="226">
        <v>829.73554774235754</v>
      </c>
      <c r="L48" s="226">
        <v>947.37544513093235</v>
      </c>
      <c r="M48" s="226">
        <v>935.02332301238937</v>
      </c>
      <c r="N48" s="226">
        <v>949.77404220436779</v>
      </c>
      <c r="O48" s="226">
        <v>939.56862863694403</v>
      </c>
      <c r="P48" s="226">
        <v>926.16339408277781</v>
      </c>
      <c r="Q48" s="226">
        <v>921.50523579638661</v>
      </c>
      <c r="R48" s="226">
        <v>1001.462704368729</v>
      </c>
      <c r="S48" s="226">
        <v>1008.931059758114</v>
      </c>
      <c r="T48" s="226">
        <v>997.66681887633104</v>
      </c>
      <c r="U48" s="226">
        <v>1013.005487333808</v>
      </c>
      <c r="V48" s="226">
        <v>949.7663828763956</v>
      </c>
      <c r="W48" s="226">
        <v>1020.812297035348</v>
      </c>
      <c r="DA48" s="89" t="s">
        <v>1487</v>
      </c>
    </row>
    <row r="49" spans="1:105" ht="12" customHeight="1" x14ac:dyDescent="0.25">
      <c r="A49" s="55" t="s">
        <v>92</v>
      </c>
      <c r="B49" s="262">
        <v>5.6120901815754012</v>
      </c>
      <c r="C49" s="262">
        <v>6.4180198178299612</v>
      </c>
      <c r="D49" s="262">
        <v>6.0861696596905484</v>
      </c>
      <c r="E49" s="262">
        <v>6.268868438604855</v>
      </c>
      <c r="F49" s="262">
        <v>6.6551948625094628</v>
      </c>
      <c r="G49" s="262">
        <v>6.9353508939425632</v>
      </c>
      <c r="H49" s="262">
        <v>5.6456749122579968</v>
      </c>
      <c r="I49" s="262">
        <v>7.5431546391074251</v>
      </c>
      <c r="J49" s="262">
        <v>5.4480306044816613</v>
      </c>
      <c r="K49" s="262">
        <v>5.9704038100465002</v>
      </c>
      <c r="L49" s="262">
        <v>6.8168876005665879</v>
      </c>
      <c r="M49" s="262">
        <v>6.7280072854356376</v>
      </c>
      <c r="N49" s="262">
        <v>6.8341468262860214</v>
      </c>
      <c r="O49" s="262">
        <v>6.7607132603603057</v>
      </c>
      <c r="P49" s="262">
        <v>6.6642552218027067</v>
      </c>
      <c r="Q49" s="262">
        <v>6.6307372098812616</v>
      </c>
      <c r="R49" s="262">
        <v>7.2060751911270611</v>
      </c>
      <c r="S49" s="262">
        <v>7.2598141174547806</v>
      </c>
      <c r="T49" s="262">
        <v>7.1787617064054992</v>
      </c>
      <c r="U49" s="262">
        <v>7.2891318657275841</v>
      </c>
      <c r="V49" s="262">
        <v>6.8340917132068961</v>
      </c>
      <c r="W49" s="262">
        <v>7.3453061570583689</v>
      </c>
      <c r="DA49" s="67" t="s">
        <v>1488</v>
      </c>
    </row>
    <row r="50" spans="1:105" ht="12" customHeight="1" x14ac:dyDescent="0.25">
      <c r="A50" s="202" t="s">
        <v>93</v>
      </c>
      <c r="B50" s="227">
        <v>6.2835318912932436</v>
      </c>
      <c r="C50" s="227">
        <v>7.1858845634169706</v>
      </c>
      <c r="D50" s="227">
        <v>6.8143311876987003</v>
      </c>
      <c r="E50" s="227">
        <v>7.0188884144477059</v>
      </c>
      <c r="F50" s="227">
        <v>7.4514357054772367</v>
      </c>
      <c r="G50" s="227">
        <v>7.7651101656324499</v>
      </c>
      <c r="H50" s="227">
        <v>6.3211347664211956</v>
      </c>
      <c r="I50" s="227">
        <v>8.4456327682323238</v>
      </c>
      <c r="J50" s="227">
        <v>6.0998438978028728</v>
      </c>
      <c r="K50" s="227">
        <v>6.6847148799370801</v>
      </c>
      <c r="L50" s="227">
        <v>7.6324736865681384</v>
      </c>
      <c r="M50" s="227">
        <v>7.5329595525175028</v>
      </c>
      <c r="N50" s="227">
        <v>7.6517978406209597</v>
      </c>
      <c r="O50" s="227">
        <v>7.5695785357886054</v>
      </c>
      <c r="P50" s="227">
        <v>7.4615800643032193</v>
      </c>
      <c r="Q50" s="227">
        <v>7.4240518903026311</v>
      </c>
      <c r="R50" s="227">
        <v>8.0682244599628401</v>
      </c>
      <c r="S50" s="227">
        <v>8.1283928190695178</v>
      </c>
      <c r="T50" s="227">
        <v>8.0376431352233126</v>
      </c>
      <c r="U50" s="227">
        <v>8.1612182014658803</v>
      </c>
      <c r="V50" s="227">
        <v>7.651736133702661</v>
      </c>
      <c r="W50" s="227">
        <v>8.2241132975223525</v>
      </c>
      <c r="DA50" s="174" t="s">
        <v>1489</v>
      </c>
    </row>
    <row r="51" spans="1:105" ht="12" customHeight="1" x14ac:dyDescent="0.25">
      <c r="A51" s="202" t="s">
        <v>94</v>
      </c>
      <c r="B51" s="227">
        <v>5.8133363880050366</v>
      </c>
      <c r="C51" s="227">
        <v>6.5169202984545471</v>
      </c>
      <c r="D51" s="227">
        <v>6.2605364670601817</v>
      </c>
      <c r="E51" s="227">
        <v>6.3642913361023981</v>
      </c>
      <c r="F51" s="227">
        <v>6.9884478365013294</v>
      </c>
      <c r="G51" s="227">
        <v>7.3732402670367758</v>
      </c>
      <c r="H51" s="227">
        <v>6.4665771792889153</v>
      </c>
      <c r="I51" s="227">
        <v>8.6137523918735894</v>
      </c>
      <c r="J51" s="227">
        <v>6.8034335380081732</v>
      </c>
      <c r="K51" s="227">
        <v>7.7529994092971206</v>
      </c>
      <c r="L51" s="227">
        <v>8.5838885639679123</v>
      </c>
      <c r="M51" s="227">
        <v>8.7235490283970076</v>
      </c>
      <c r="N51" s="227">
        <v>8.8036635038757929</v>
      </c>
      <c r="O51" s="227">
        <v>8.8363191100403871</v>
      </c>
      <c r="P51" s="227">
        <v>8.7413412995136426</v>
      </c>
      <c r="Q51" s="227">
        <v>9.2604111031527925</v>
      </c>
      <c r="R51" s="227">
        <v>9.9206018900855071</v>
      </c>
      <c r="S51" s="227">
        <v>10.26082698982796</v>
      </c>
      <c r="T51" s="227">
        <v>10.35243746190052</v>
      </c>
      <c r="U51" s="227">
        <v>10.030376117466931</v>
      </c>
      <c r="V51" s="227">
        <v>9.7162795110136653</v>
      </c>
      <c r="W51" s="227">
        <v>10.518182325612569</v>
      </c>
      <c r="DA51" s="174" t="s">
        <v>1490</v>
      </c>
    </row>
    <row r="52" spans="1:105" ht="12" customHeight="1" x14ac:dyDescent="0.25">
      <c r="A52" s="202" t="s">
        <v>95</v>
      </c>
      <c r="B52" s="227">
        <v>4.6216365924027949</v>
      </c>
      <c r="C52" s="227">
        <v>5.2853311834206398</v>
      </c>
      <c r="D52" s="227">
        <v>5.0120478283015624</v>
      </c>
      <c r="E52" s="227">
        <v>5.162502887771157</v>
      </c>
      <c r="F52" s="227">
        <v>5.4806482274863573</v>
      </c>
      <c r="G52" s="227">
        <v>5.7113607293460671</v>
      </c>
      <c r="H52" s="227">
        <v>4.6492940988303024</v>
      </c>
      <c r="I52" s="227">
        <v>6.21189581320405</v>
      </c>
      <c r="J52" s="227">
        <v>4.4865311824220671</v>
      </c>
      <c r="K52" s="227">
        <v>4.9167129941212337</v>
      </c>
      <c r="L52" s="227">
        <v>5.6138045116430124</v>
      </c>
      <c r="M52" s="227">
        <v>5.5406102999565938</v>
      </c>
      <c r="N52" s="227">
        <v>5.6280177310604982</v>
      </c>
      <c r="O52" s="227">
        <v>5.5675441384394997</v>
      </c>
      <c r="P52" s="227">
        <v>5.4881095630485426</v>
      </c>
      <c r="Q52" s="227">
        <v>5.4605070004758103</v>
      </c>
      <c r="R52" s="227">
        <v>5.9343060630522304</v>
      </c>
      <c r="S52" s="227">
        <v>5.9785608380677848</v>
      </c>
      <c r="T52" s="227">
        <v>5.9118130174362404</v>
      </c>
      <c r="U52" s="227">
        <v>6.0027044234059677</v>
      </c>
      <c r="V52" s="227">
        <v>5.6279723446509893</v>
      </c>
      <c r="W52" s="227">
        <v>6.0489647563598048</v>
      </c>
      <c r="DA52" s="174" t="s">
        <v>1491</v>
      </c>
    </row>
    <row r="53" spans="1:105" ht="12" customHeight="1" x14ac:dyDescent="0.25">
      <c r="A53" s="56" t="s">
        <v>96</v>
      </c>
      <c r="B53" s="263">
        <v>6.0655855395050793</v>
      </c>
      <c r="C53" s="263">
        <v>6.9561109906096972</v>
      </c>
      <c r="D53" s="263">
        <v>6.640942886850997</v>
      </c>
      <c r="E53" s="263">
        <v>6.8054765015870817</v>
      </c>
      <c r="F53" s="263">
        <v>7.2205165570509706</v>
      </c>
      <c r="G53" s="263">
        <v>7.4998534859942554</v>
      </c>
      <c r="H53" s="263">
        <v>6.1232476197380308</v>
      </c>
      <c r="I53" s="263">
        <v>8.1977376456772166</v>
      </c>
      <c r="J53" s="263">
        <v>5.9544065335472514</v>
      </c>
      <c r="K53" s="263">
        <v>6.5155631287059297</v>
      </c>
      <c r="L53" s="263">
        <v>7.346680087872878</v>
      </c>
      <c r="M53" s="263">
        <v>7.2853067670075911</v>
      </c>
      <c r="N53" s="263">
        <v>7.3468804455641497</v>
      </c>
      <c r="O53" s="263">
        <v>7.2775476675949742</v>
      </c>
      <c r="P53" s="263">
        <v>7.1270699321119544</v>
      </c>
      <c r="Q53" s="263">
        <v>7.1669439710388829</v>
      </c>
      <c r="R53" s="263">
        <v>7.691522815758935</v>
      </c>
      <c r="S53" s="263">
        <v>7.8074137904864358</v>
      </c>
      <c r="T53" s="263">
        <v>7.7508928432527178</v>
      </c>
      <c r="U53" s="263">
        <v>7.7319034793679204</v>
      </c>
      <c r="V53" s="263">
        <v>7.2933455482965091</v>
      </c>
      <c r="W53" s="263">
        <v>7.8809305068595901</v>
      </c>
      <c r="DA53" s="68" t="s">
        <v>1492</v>
      </c>
    </row>
    <row r="54" spans="1:105" ht="12" customHeight="1" x14ac:dyDescent="0.25">
      <c r="A54" s="37" t="s">
        <v>160</v>
      </c>
      <c r="B54" s="229">
        <v>0.27609775838430689</v>
      </c>
      <c r="C54" s="229">
        <v>0.3473532120153604</v>
      </c>
      <c r="D54" s="229">
        <v>0.3468901667904738</v>
      </c>
      <c r="E54" s="229">
        <v>0.35455467742675939</v>
      </c>
      <c r="F54" s="229">
        <v>0.42051193448757151</v>
      </c>
      <c r="G54" s="229">
        <v>0.33953847579558388</v>
      </c>
      <c r="H54" s="229">
        <v>0.22130365374446281</v>
      </c>
      <c r="I54" s="229">
        <v>0.27799658272041822</v>
      </c>
      <c r="J54" s="229">
        <v>0.24113383955834211</v>
      </c>
      <c r="K54" s="229">
        <v>0.22657324549185609</v>
      </c>
      <c r="L54" s="229">
        <v>0.24879953307769959</v>
      </c>
      <c r="M54" s="229">
        <v>0.26931244181219183</v>
      </c>
      <c r="N54" s="229">
        <v>0.2294014490691321</v>
      </c>
      <c r="O54" s="229">
        <v>0.18512702309345211</v>
      </c>
      <c r="P54" s="229">
        <v>0.1581633860307928</v>
      </c>
      <c r="Q54" s="229">
        <v>0.1502738386920906</v>
      </c>
      <c r="R54" s="229">
        <v>0.14339969616063811</v>
      </c>
      <c r="S54" s="229">
        <v>0.11512984851430701</v>
      </c>
      <c r="T54" s="229">
        <v>0.151564938811379</v>
      </c>
      <c r="U54" s="229">
        <v>0.17293326905172579</v>
      </c>
      <c r="V54" s="229">
        <v>9.6844227065630839E-2</v>
      </c>
      <c r="W54" s="229">
        <v>0.10862549795285931</v>
      </c>
      <c r="DA54" s="69" t="s">
        <v>1493</v>
      </c>
    </row>
    <row r="55" spans="1:105" ht="12" customHeight="1" x14ac:dyDescent="0.25">
      <c r="A55" s="37" t="s">
        <v>162</v>
      </c>
      <c r="B55" s="229">
        <v>4.7272013748825046</v>
      </c>
      <c r="C55" s="229">
        <v>5.5945687817683556</v>
      </c>
      <c r="D55" s="229">
        <v>5.3620204458748333</v>
      </c>
      <c r="E55" s="229">
        <v>5.5359963558118137</v>
      </c>
      <c r="F55" s="229">
        <v>5.7509775645830024</v>
      </c>
      <c r="G55" s="229">
        <v>6.031286924546249</v>
      </c>
      <c r="H55" s="229">
        <v>4.8277374631443006</v>
      </c>
      <c r="I55" s="229">
        <v>6.3845559978746067</v>
      </c>
      <c r="J55" s="229">
        <v>4.3648499760327617</v>
      </c>
      <c r="K55" s="229">
        <v>4.7086560824336674</v>
      </c>
      <c r="L55" s="229">
        <v>5.3552710200339151</v>
      </c>
      <c r="M55" s="229">
        <v>5.1246073415810303</v>
      </c>
      <c r="N55" s="229">
        <v>5.2177015706383596</v>
      </c>
      <c r="O55" s="229">
        <v>5.1450454055137644</v>
      </c>
      <c r="P55" s="229">
        <v>4.9819198249735308</v>
      </c>
      <c r="Q55" s="229">
        <v>4.7242410642126034</v>
      </c>
      <c r="R55" s="229">
        <v>5.062329822711769</v>
      </c>
      <c r="S55" s="229">
        <v>4.9750918340284294</v>
      </c>
      <c r="T55" s="229">
        <v>4.68953045705251</v>
      </c>
      <c r="U55" s="229">
        <v>4.9617517680980097</v>
      </c>
      <c r="V55" s="229">
        <v>4.5491917758941796</v>
      </c>
      <c r="W55" s="229">
        <v>5.0547918020267302</v>
      </c>
      <c r="DA55" s="69" t="s">
        <v>1494</v>
      </c>
    </row>
    <row r="56" spans="1:105" ht="12" customHeight="1" x14ac:dyDescent="0.25">
      <c r="A56" s="37" t="s">
        <v>97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DA56" s="69" t="s">
        <v>1495</v>
      </c>
    </row>
    <row r="57" spans="1:105" ht="12" customHeight="1" x14ac:dyDescent="0.25">
      <c r="A57" s="37" t="s">
        <v>78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DA57" s="69" t="s">
        <v>1496</v>
      </c>
    </row>
    <row r="58" spans="1:105" ht="12" customHeight="1" x14ac:dyDescent="0.25">
      <c r="A58" s="37" t="s">
        <v>38</v>
      </c>
      <c r="B58" s="229">
        <v>1.0622864062382671</v>
      </c>
      <c r="C58" s="229">
        <v>1.0141889968259821</v>
      </c>
      <c r="D58" s="229">
        <v>0.9320322741856899</v>
      </c>
      <c r="E58" s="229">
        <v>0.91492546834850907</v>
      </c>
      <c r="F58" s="229">
        <v>1.0490270579803971</v>
      </c>
      <c r="G58" s="229">
        <v>1.1290280856524231</v>
      </c>
      <c r="H58" s="229">
        <v>1.074206502849268</v>
      </c>
      <c r="I58" s="229">
        <v>1.535185065082191</v>
      </c>
      <c r="J58" s="229">
        <v>1.348422717956147</v>
      </c>
      <c r="K58" s="229">
        <v>1.5803338007804071</v>
      </c>
      <c r="L58" s="229">
        <v>1.742609534761264</v>
      </c>
      <c r="M58" s="229">
        <v>1.89138698361437</v>
      </c>
      <c r="N58" s="229">
        <v>1.899777425856658</v>
      </c>
      <c r="O58" s="229">
        <v>1.9473752389877581</v>
      </c>
      <c r="P58" s="229">
        <v>1.98698672110763</v>
      </c>
      <c r="Q58" s="229">
        <v>2.2924290681341901</v>
      </c>
      <c r="R58" s="229">
        <v>2.4857932968865279</v>
      </c>
      <c r="S58" s="229">
        <v>2.7171921079437</v>
      </c>
      <c r="T58" s="229">
        <v>2.909797447388828</v>
      </c>
      <c r="U58" s="229">
        <v>2.5972184422181841</v>
      </c>
      <c r="V58" s="229">
        <v>2.647309545336697</v>
      </c>
      <c r="W58" s="229">
        <v>2.717513206880001</v>
      </c>
      <c r="DA58" s="69" t="s">
        <v>1497</v>
      </c>
    </row>
    <row r="59" spans="1:105" ht="12" customHeight="1" x14ac:dyDescent="0.25">
      <c r="A59" s="57" t="s">
        <v>1498</v>
      </c>
      <c r="B59" s="264">
        <v>24.790219836645061</v>
      </c>
      <c r="C59" s="264">
        <v>27.790562264714211</v>
      </c>
      <c r="D59" s="264">
        <v>26.697246633445751</v>
      </c>
      <c r="E59" s="264">
        <v>27.139695829743069</v>
      </c>
      <c r="F59" s="264">
        <v>29.80133035845996</v>
      </c>
      <c r="G59" s="264">
        <v>31.44222782383514</v>
      </c>
      <c r="H59" s="264">
        <v>27.575880555609341</v>
      </c>
      <c r="I59" s="264">
        <v>36.732231056433477</v>
      </c>
      <c r="J59" s="264">
        <v>29.01236085343843</v>
      </c>
      <c r="K59" s="264">
        <v>33.061661483486198</v>
      </c>
      <c r="L59" s="264">
        <v>36.604880631559922</v>
      </c>
      <c r="M59" s="264">
        <v>37.200444587368317</v>
      </c>
      <c r="N59" s="264">
        <v>37.542082388221267</v>
      </c>
      <c r="O59" s="264">
        <v>37.681337989770427</v>
      </c>
      <c r="P59" s="264">
        <v>37.276317422335268</v>
      </c>
      <c r="Q59" s="264">
        <v>39.48982334800813</v>
      </c>
      <c r="R59" s="264">
        <v>42.305121422958507</v>
      </c>
      <c r="S59" s="264">
        <v>43.755967280418758</v>
      </c>
      <c r="T59" s="264">
        <v>44.146628269296578</v>
      </c>
      <c r="U59" s="264">
        <v>42.773239393010677</v>
      </c>
      <c r="V59" s="264">
        <v>41.433815109911073</v>
      </c>
      <c r="W59" s="264">
        <v>44.85342576628895</v>
      </c>
      <c r="DA59" s="70" t="s">
        <v>1499</v>
      </c>
    </row>
    <row r="60" spans="1:105" ht="12" customHeight="1" x14ac:dyDescent="0.25">
      <c r="A60" s="57" t="s">
        <v>1500</v>
      </c>
      <c r="B60" s="264">
        <f t="shared" ref="B60:W60" si="1">B61+B67+B78</f>
        <v>137.00493502958398</v>
      </c>
      <c r="C60" s="264">
        <f t="shared" si="1"/>
        <v>161.85584361612734</v>
      </c>
      <c r="D60" s="264">
        <f t="shared" si="1"/>
        <v>151.52474097092286</v>
      </c>
      <c r="E60" s="264">
        <f t="shared" si="1"/>
        <v>154.84340588920685</v>
      </c>
      <c r="F60" s="264">
        <f t="shared" si="1"/>
        <v>166.01309662600008</v>
      </c>
      <c r="G60" s="264">
        <f t="shared" si="1"/>
        <v>169.09951284195893</v>
      </c>
      <c r="H60" s="264">
        <f t="shared" si="1"/>
        <v>137.84157778613618</v>
      </c>
      <c r="I60" s="264">
        <f t="shared" si="1"/>
        <v>182.32635855875654</v>
      </c>
      <c r="J60" s="264">
        <f t="shared" si="1"/>
        <v>130.88495879991476</v>
      </c>
      <c r="K60" s="264">
        <f t="shared" si="1"/>
        <v>139.39618699615247</v>
      </c>
      <c r="L60" s="264">
        <f t="shared" si="1"/>
        <v>164.54916031330097</v>
      </c>
      <c r="M60" s="264">
        <f t="shared" si="1"/>
        <v>162.43944163130033</v>
      </c>
      <c r="N60" s="264">
        <f t="shared" si="1"/>
        <v>165.49660069697035</v>
      </c>
      <c r="O60" s="264">
        <f t="shared" si="1"/>
        <v>160.00336714967048</v>
      </c>
      <c r="P60" s="264">
        <f t="shared" si="1"/>
        <v>160.11797557760036</v>
      </c>
      <c r="Q60" s="264">
        <f t="shared" si="1"/>
        <v>158.19838999709913</v>
      </c>
      <c r="R60" s="264">
        <f t="shared" si="1"/>
        <v>168.63335110634813</v>
      </c>
      <c r="S60" s="264">
        <f t="shared" si="1"/>
        <v>166.6537405611931</v>
      </c>
      <c r="T60" s="264">
        <f t="shared" si="1"/>
        <v>162.37981140654932</v>
      </c>
      <c r="U60" s="264">
        <f t="shared" si="1"/>
        <v>165.67681906420586</v>
      </c>
      <c r="V60" s="264">
        <f t="shared" si="1"/>
        <v>153.67119785497042</v>
      </c>
      <c r="W60" s="264">
        <f t="shared" si="1"/>
        <v>167.96146740874462</v>
      </c>
      <c r="DA60" s="70"/>
    </row>
    <row r="61" spans="1:105" ht="12" customHeight="1" x14ac:dyDescent="0.25">
      <c r="A61" s="60" t="s">
        <v>1501</v>
      </c>
      <c r="B61" s="265">
        <v>101.6783460515782</v>
      </c>
      <c r="C61" s="265">
        <v>115.5619752113702</v>
      </c>
      <c r="D61" s="265">
        <v>109.7146398080076</v>
      </c>
      <c r="E61" s="265">
        <v>112.3177540959497</v>
      </c>
      <c r="F61" s="265">
        <v>118.5568805535999</v>
      </c>
      <c r="G61" s="265">
        <v>122.8186420801724</v>
      </c>
      <c r="H61" s="265">
        <v>98.903686090947843</v>
      </c>
      <c r="I61" s="265">
        <v>133.179377507499</v>
      </c>
      <c r="J61" s="265">
        <v>94.684228435303197</v>
      </c>
      <c r="K61" s="265">
        <v>102.230836175842</v>
      </c>
      <c r="L61" s="265">
        <v>115.98020571436869</v>
      </c>
      <c r="M61" s="265">
        <v>114.18005949852051</v>
      </c>
      <c r="N61" s="265">
        <v>115.0784924473901</v>
      </c>
      <c r="O61" s="265">
        <v>113.44463428156421</v>
      </c>
      <c r="P61" s="265">
        <v>110.68239842703331</v>
      </c>
      <c r="Q61" s="265">
        <v>108.77093902540619</v>
      </c>
      <c r="R61" s="265">
        <v>116.75569474237049</v>
      </c>
      <c r="S61" s="265">
        <v>117.225925470614</v>
      </c>
      <c r="T61" s="265">
        <v>115.02390525012579</v>
      </c>
      <c r="U61" s="265">
        <v>116.9130903693213</v>
      </c>
      <c r="V61" s="265">
        <v>108.5691587334116</v>
      </c>
      <c r="W61" s="265">
        <v>117.5702348761744</v>
      </c>
      <c r="DA61" s="72" t="s">
        <v>1502</v>
      </c>
    </row>
    <row r="62" spans="1:105" ht="12" customHeight="1" x14ac:dyDescent="0.25">
      <c r="A62" s="59" t="s">
        <v>30</v>
      </c>
      <c r="B62" s="233">
        <v>65.186144791277698</v>
      </c>
      <c r="C62" s="233">
        <v>62.7095062715523</v>
      </c>
      <c r="D62" s="233">
        <v>52.86178418413931</v>
      </c>
      <c r="E62" s="233">
        <v>50.242464987461602</v>
      </c>
      <c r="F62" s="233">
        <v>52.302228683618537</v>
      </c>
      <c r="G62" s="233">
        <v>52.138755905735238</v>
      </c>
      <c r="H62" s="233">
        <v>42.461918100516648</v>
      </c>
      <c r="I62" s="233">
        <v>68.116446209781387</v>
      </c>
      <c r="J62" s="233">
        <v>44.823988906663139</v>
      </c>
      <c r="K62" s="233">
        <v>39.60880416862684</v>
      </c>
      <c r="L62" s="233">
        <v>46.059962463565228</v>
      </c>
      <c r="M62" s="233">
        <v>49.684165883792538</v>
      </c>
      <c r="N62" s="233">
        <v>45.609048028497043</v>
      </c>
      <c r="O62" s="233">
        <v>42.015756037840298</v>
      </c>
      <c r="P62" s="233">
        <v>41.773939273632649</v>
      </c>
      <c r="Q62" s="233">
        <v>39.770806727037119</v>
      </c>
      <c r="R62" s="233">
        <v>38.891071930454913</v>
      </c>
      <c r="S62" s="233">
        <v>40.410986319671011</v>
      </c>
      <c r="T62" s="233">
        <v>40.790497989191437</v>
      </c>
      <c r="U62" s="233">
        <v>37.460722929947337</v>
      </c>
      <c r="V62" s="233">
        <v>33.265570086118679</v>
      </c>
      <c r="W62" s="233">
        <v>32.974831917929087</v>
      </c>
      <c r="DA62" s="71" t="s">
        <v>1503</v>
      </c>
    </row>
    <row r="63" spans="1:105" ht="12" customHeight="1" x14ac:dyDescent="0.25">
      <c r="A63" s="59" t="s">
        <v>33</v>
      </c>
      <c r="B63" s="298">
        <v>0.56607085736606699</v>
      </c>
      <c r="C63" s="298">
        <v>1.0404220927442489</v>
      </c>
      <c r="D63" s="298">
        <v>2.2850921367838639</v>
      </c>
      <c r="E63" s="298">
        <v>2.032965678602785</v>
      </c>
      <c r="F63" s="298">
        <v>2.4156653210384622</v>
      </c>
      <c r="G63" s="298">
        <v>1.3922590935046799</v>
      </c>
      <c r="H63" s="298">
        <v>0.46493388667111307</v>
      </c>
      <c r="I63" s="298">
        <v>0.46635345631893282</v>
      </c>
      <c r="J63" s="298">
        <v>0.42691222958167518</v>
      </c>
      <c r="K63" s="298">
        <v>0.6355571022550317</v>
      </c>
      <c r="L63" s="298">
        <v>0.62119544696050988</v>
      </c>
      <c r="M63" s="298">
        <v>0.49144134241367388</v>
      </c>
      <c r="N63" s="298">
        <v>0.35244890910580978</v>
      </c>
      <c r="O63" s="298">
        <v>0.52811929342265274</v>
      </c>
      <c r="P63" s="298">
        <v>0.66605343986684395</v>
      </c>
      <c r="Q63" s="298">
        <v>0.60393098410971602</v>
      </c>
      <c r="R63" s="298">
        <v>0.55343296843972689</v>
      </c>
      <c r="S63" s="298">
        <v>0.62035200568427462</v>
      </c>
      <c r="T63" s="298">
        <v>0.60146505591419064</v>
      </c>
      <c r="U63" s="298">
        <v>0.5668478635976506</v>
      </c>
      <c r="V63" s="298">
        <v>0.42429044367785179</v>
      </c>
      <c r="W63" s="298">
        <v>0.46016327630999371</v>
      </c>
      <c r="DA63" s="122" t="s">
        <v>1504</v>
      </c>
    </row>
    <row r="64" spans="1:105" ht="12" customHeight="1" x14ac:dyDescent="0.25">
      <c r="A64" s="59" t="s">
        <v>160</v>
      </c>
      <c r="B64" s="298">
        <v>1.7472415833925019</v>
      </c>
      <c r="C64" s="298">
        <v>2.678177890148997</v>
      </c>
      <c r="D64" s="298">
        <v>2.9260312875125751</v>
      </c>
      <c r="E64" s="298">
        <v>3.22030017919703</v>
      </c>
      <c r="F64" s="298">
        <v>3.9124683708174559</v>
      </c>
      <c r="G64" s="298">
        <v>3.3525062607765319</v>
      </c>
      <c r="H64" s="298">
        <v>2.2968596742374339</v>
      </c>
      <c r="I64" s="298">
        <v>2.5694690685614159</v>
      </c>
      <c r="J64" s="298">
        <v>2.444776968798708</v>
      </c>
      <c r="K64" s="298">
        <v>2.7214362800846978</v>
      </c>
      <c r="L64" s="298">
        <v>2.9540434755350549</v>
      </c>
      <c r="M64" s="298">
        <v>3.0863208643077851</v>
      </c>
      <c r="N64" s="298">
        <v>2.8204708462774661</v>
      </c>
      <c r="O64" s="298">
        <v>2.3873245105084751</v>
      </c>
      <c r="P64" s="298">
        <v>2.0661959246398109</v>
      </c>
      <c r="Q64" s="298">
        <v>2.0943841266758541</v>
      </c>
      <c r="R64" s="298">
        <v>2.1201845413091052</v>
      </c>
      <c r="S64" s="298">
        <v>1.7153131688878129</v>
      </c>
      <c r="T64" s="298">
        <v>2.2957975007690652</v>
      </c>
      <c r="U64" s="298">
        <v>2.651543541467023</v>
      </c>
      <c r="V64" s="298">
        <v>1.554931686950096</v>
      </c>
      <c r="W64" s="298">
        <v>1.763546436493689</v>
      </c>
      <c r="DA64" s="122" t="s">
        <v>1505</v>
      </c>
    </row>
    <row r="65" spans="1:105" ht="12" customHeight="1" x14ac:dyDescent="0.25">
      <c r="A65" s="59" t="s">
        <v>70</v>
      </c>
      <c r="B65" s="298">
        <v>4.2635325211099344</v>
      </c>
      <c r="C65" s="298">
        <v>5.998380647154101</v>
      </c>
      <c r="D65" s="298">
        <v>6.4128929560872487</v>
      </c>
      <c r="E65" s="298">
        <v>6.5404413349130097</v>
      </c>
      <c r="F65" s="298">
        <v>6.419076468699175</v>
      </c>
      <c r="G65" s="298">
        <v>6.3839105259383384</v>
      </c>
      <c r="H65" s="298">
        <v>3.5739987292505968</v>
      </c>
      <c r="I65" s="298">
        <v>3.0158828343676571</v>
      </c>
      <c r="J65" s="298">
        <v>2.734766982341696</v>
      </c>
      <c r="K65" s="298">
        <v>2.708018993724572</v>
      </c>
      <c r="L65" s="298">
        <v>2.7608680529689829</v>
      </c>
      <c r="M65" s="298">
        <v>2.1901259238187829</v>
      </c>
      <c r="N65" s="298">
        <v>2.1453380677933489</v>
      </c>
      <c r="O65" s="298">
        <v>2.1649738044072691</v>
      </c>
      <c r="P65" s="298">
        <v>1.0940014626348551</v>
      </c>
      <c r="Q65" s="298">
        <v>0.45951501714000409</v>
      </c>
      <c r="R65" s="298">
        <v>0.34375164342647319</v>
      </c>
      <c r="S65" s="298">
        <v>0.35565921043378718</v>
      </c>
      <c r="T65" s="298">
        <v>0.3024848914100054</v>
      </c>
      <c r="U65" s="298">
        <v>0.1566490560764584</v>
      </c>
      <c r="V65" s="298">
        <v>0.2825068552021659</v>
      </c>
      <c r="W65" s="298">
        <v>0.30661425680160498</v>
      </c>
      <c r="DA65" s="122" t="s">
        <v>1506</v>
      </c>
    </row>
    <row r="66" spans="1:105" ht="12" customHeight="1" x14ac:dyDescent="0.25">
      <c r="A66" s="59" t="s">
        <v>162</v>
      </c>
      <c r="B66" s="298">
        <v>29.91535629843197</v>
      </c>
      <c r="C66" s="298">
        <v>43.135488309770508</v>
      </c>
      <c r="D66" s="298">
        <v>45.228839243484572</v>
      </c>
      <c r="E66" s="298">
        <v>50.281581915775298</v>
      </c>
      <c r="F66" s="298">
        <v>53.507441709426267</v>
      </c>
      <c r="G66" s="298">
        <v>59.551210294217633</v>
      </c>
      <c r="H66" s="298">
        <v>50.105975700272062</v>
      </c>
      <c r="I66" s="298">
        <v>59.011225938469643</v>
      </c>
      <c r="J66" s="298">
        <v>44.253783347917981</v>
      </c>
      <c r="K66" s="298">
        <v>56.557019631150851</v>
      </c>
      <c r="L66" s="298">
        <v>63.584136275338928</v>
      </c>
      <c r="M66" s="298">
        <v>58.728005484187719</v>
      </c>
      <c r="N66" s="298">
        <v>64.151186595716467</v>
      </c>
      <c r="O66" s="298">
        <v>66.34846063538555</v>
      </c>
      <c r="P66" s="298">
        <v>65.082208326259106</v>
      </c>
      <c r="Q66" s="298">
        <v>65.84230217044356</v>
      </c>
      <c r="R66" s="298">
        <v>74.847253658740243</v>
      </c>
      <c r="S66" s="298">
        <v>74.123614765937106</v>
      </c>
      <c r="T66" s="298">
        <v>71.03365981284108</v>
      </c>
      <c r="U66" s="298">
        <v>76.077326978232861</v>
      </c>
      <c r="V66" s="298">
        <v>73.041859661462766</v>
      </c>
      <c r="W66" s="298">
        <v>82.065078988640053</v>
      </c>
      <c r="DA66" s="122" t="s">
        <v>1507</v>
      </c>
    </row>
    <row r="67" spans="1:105" ht="12" customHeight="1" x14ac:dyDescent="0.25">
      <c r="A67" s="60" t="s">
        <v>1508</v>
      </c>
      <c r="B67" s="265">
        <v>35.326588978005759</v>
      </c>
      <c r="C67" s="265">
        <v>46.293868404757148</v>
      </c>
      <c r="D67" s="265">
        <v>41.810101162915267</v>
      </c>
      <c r="E67" s="265">
        <v>42.52565179325714</v>
      </c>
      <c r="F67" s="265">
        <v>47.456216072400181</v>
      </c>
      <c r="G67" s="265">
        <v>46.280870761786531</v>
      </c>
      <c r="H67" s="265">
        <v>38.937891695188341</v>
      </c>
      <c r="I67" s="265">
        <v>49.146981051257541</v>
      </c>
      <c r="J67" s="265">
        <v>36.200730364611552</v>
      </c>
      <c r="K67" s="265">
        <v>37.165350820310458</v>
      </c>
      <c r="L67" s="265">
        <v>48.568954598932272</v>
      </c>
      <c r="M67" s="265">
        <v>48.259382132779812</v>
      </c>
      <c r="N67" s="265">
        <v>50.418108249580243</v>
      </c>
      <c r="O67" s="265">
        <v>46.558732868106283</v>
      </c>
      <c r="P67" s="265">
        <v>49.435577150567042</v>
      </c>
      <c r="Q67" s="265">
        <v>49.427450971692949</v>
      </c>
      <c r="R67" s="265">
        <v>51.87765636397765</v>
      </c>
      <c r="S67" s="265">
        <v>49.427815090579088</v>
      </c>
      <c r="T67" s="265">
        <v>47.355906156423529</v>
      </c>
      <c r="U67" s="265">
        <v>48.763728694884577</v>
      </c>
      <c r="V67" s="265">
        <v>45.102039121558818</v>
      </c>
      <c r="W67" s="265">
        <v>50.391232532570228</v>
      </c>
      <c r="DA67" s="72" t="s">
        <v>1509</v>
      </c>
    </row>
    <row r="68" spans="1:105" ht="12" customHeight="1" x14ac:dyDescent="0.25">
      <c r="A68" s="147" t="s">
        <v>30</v>
      </c>
      <c r="B68" s="232">
        <v>7.0052204937180313</v>
      </c>
      <c r="C68" s="232">
        <v>5.7750542673739824</v>
      </c>
      <c r="D68" s="232">
        <v>5.1290588643235822</v>
      </c>
      <c r="E68" s="232">
        <v>4.6062793153515154</v>
      </c>
      <c r="F68" s="232">
        <v>4.5782244750745278</v>
      </c>
      <c r="G68" s="232">
        <v>4.5606529912731482</v>
      </c>
      <c r="H68" s="232">
        <v>3.5696125531717202</v>
      </c>
      <c r="I68" s="232">
        <v>6.2826742017474642</v>
      </c>
      <c r="J68" s="232">
        <v>3.9570727690541192</v>
      </c>
      <c r="K68" s="232">
        <v>3.3918706818592619</v>
      </c>
      <c r="L68" s="232">
        <v>3.3564047302055169</v>
      </c>
      <c r="M68" s="232">
        <v>3.6042738959208029</v>
      </c>
      <c r="N68" s="232">
        <v>3.126690457723627</v>
      </c>
      <c r="O68" s="232">
        <v>3.0169494168457009</v>
      </c>
      <c r="P68" s="232">
        <v>2.6531188293425161</v>
      </c>
      <c r="Q68" s="232">
        <v>2.4609363067049781</v>
      </c>
      <c r="R68" s="232">
        <v>2.2886414216772311</v>
      </c>
      <c r="S68" s="232">
        <v>2.4486458199678882</v>
      </c>
      <c r="T68" s="232">
        <v>2.4169919617964348</v>
      </c>
      <c r="U68" s="232">
        <v>2.188782057055819</v>
      </c>
      <c r="V68" s="232">
        <v>1.922847903553035</v>
      </c>
      <c r="W68" s="232">
        <v>1.9347094346328311</v>
      </c>
      <c r="DA68" s="73" t="s">
        <v>1510</v>
      </c>
    </row>
    <row r="69" spans="1:105" ht="12" customHeight="1" x14ac:dyDescent="0.25">
      <c r="A69" s="147" t="s">
        <v>32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3" t="s">
        <v>1511</v>
      </c>
    </row>
    <row r="70" spans="1:105" ht="12" customHeight="1" x14ac:dyDescent="0.25">
      <c r="A70" s="147" t="s">
        <v>33</v>
      </c>
      <c r="B70" s="232">
        <v>6.0832730384876382E-2</v>
      </c>
      <c r="C70" s="232">
        <v>9.5814724175217331E-2</v>
      </c>
      <c r="D70" s="232">
        <v>0.22171730033062309</v>
      </c>
      <c r="E70" s="232">
        <v>0.18638432163916571</v>
      </c>
      <c r="F70" s="232">
        <v>0.21145290315001361</v>
      </c>
      <c r="G70" s="232">
        <v>0.121782932659521</v>
      </c>
      <c r="H70" s="232">
        <v>3.9085230071976652E-2</v>
      </c>
      <c r="I70" s="232">
        <v>4.3013794640536993E-2</v>
      </c>
      <c r="J70" s="232">
        <v>3.7687916663809162E-2</v>
      </c>
      <c r="K70" s="232">
        <v>5.4425462899831002E-2</v>
      </c>
      <c r="L70" s="232">
        <v>4.5266718100555728E-2</v>
      </c>
      <c r="M70" s="232">
        <v>3.5650979951656857E-2</v>
      </c>
      <c r="N70" s="232">
        <v>2.416184262928919E-2</v>
      </c>
      <c r="O70" s="232">
        <v>3.7921707106292842E-2</v>
      </c>
      <c r="P70" s="232">
        <v>4.2301945983209382E-2</v>
      </c>
      <c r="Q70" s="232">
        <v>3.7370016045696411E-2</v>
      </c>
      <c r="R70" s="232">
        <v>3.2568133322678813E-2</v>
      </c>
      <c r="S70" s="232">
        <v>3.7589341017595368E-2</v>
      </c>
      <c r="T70" s="232">
        <v>3.5639089423013401E-2</v>
      </c>
      <c r="U70" s="232">
        <v>3.3120194590027519E-2</v>
      </c>
      <c r="V70" s="232">
        <v>2.452523699463028E-2</v>
      </c>
      <c r="W70" s="232">
        <v>2.6998840641987751E-2</v>
      </c>
      <c r="DA70" s="73" t="s">
        <v>1512</v>
      </c>
    </row>
    <row r="71" spans="1:105" ht="12" customHeight="1" x14ac:dyDescent="0.25">
      <c r="A71" s="147" t="s">
        <v>160</v>
      </c>
      <c r="B71" s="232">
        <v>0.18776708741786591</v>
      </c>
      <c r="C71" s="232">
        <v>0.24663920309492099</v>
      </c>
      <c r="D71" s="232">
        <v>0.28390617048085698</v>
      </c>
      <c r="E71" s="232">
        <v>0.29524033321931759</v>
      </c>
      <c r="F71" s="232">
        <v>0.34247409535038931</v>
      </c>
      <c r="G71" s="232">
        <v>0.29324861019153309</v>
      </c>
      <c r="H71" s="232">
        <v>0.19308828929073019</v>
      </c>
      <c r="I71" s="232">
        <v>0.23699323625196361</v>
      </c>
      <c r="J71" s="232">
        <v>0.21582551231191199</v>
      </c>
      <c r="K71" s="232">
        <v>0.23304818523854551</v>
      </c>
      <c r="L71" s="232">
        <v>0.21526212711010409</v>
      </c>
      <c r="M71" s="232">
        <v>0.2238931765842328</v>
      </c>
      <c r="N71" s="232">
        <v>0.19335503946132329</v>
      </c>
      <c r="O71" s="232">
        <v>0.1714222941344509</v>
      </c>
      <c r="P71" s="232">
        <v>0.1312268703428876</v>
      </c>
      <c r="Q71" s="232">
        <v>0.1295962129432818</v>
      </c>
      <c r="R71" s="232">
        <v>0.1247675088903883</v>
      </c>
      <c r="S71" s="232">
        <v>0.1039369439713099</v>
      </c>
      <c r="T71" s="232">
        <v>0.1360347232520063</v>
      </c>
      <c r="U71" s="232">
        <v>0.15492629274449041</v>
      </c>
      <c r="V71" s="232">
        <v>8.9879630100426988E-2</v>
      </c>
      <c r="W71" s="232">
        <v>0.1034713364904918</v>
      </c>
      <c r="DA71" s="73" t="s">
        <v>1513</v>
      </c>
    </row>
    <row r="72" spans="1:105" ht="12" customHeight="1" x14ac:dyDescent="0.25">
      <c r="A72" s="147" t="s">
        <v>70</v>
      </c>
      <c r="B72" s="232">
        <v>0.45817996275351142</v>
      </c>
      <c r="C72" s="232">
        <v>0.55240386686628129</v>
      </c>
      <c r="D72" s="232">
        <v>0.62222843912723147</v>
      </c>
      <c r="E72" s="232">
        <v>0.59963418677404268</v>
      </c>
      <c r="F72" s="232">
        <v>0.56188758559686536</v>
      </c>
      <c r="G72" s="232">
        <v>0.55840996069755067</v>
      </c>
      <c r="H72" s="232">
        <v>0.30045253016484608</v>
      </c>
      <c r="I72" s="232">
        <v>0.27816790706638228</v>
      </c>
      <c r="J72" s="232">
        <v>0.2414259020558516</v>
      </c>
      <c r="K72" s="232">
        <v>0.23189920583383339</v>
      </c>
      <c r="L72" s="232">
        <v>0.2011853700442881</v>
      </c>
      <c r="M72" s="232">
        <v>0.1588798675711392</v>
      </c>
      <c r="N72" s="232">
        <v>0.14707187181301379</v>
      </c>
      <c r="O72" s="232">
        <v>0.15545635905754521</v>
      </c>
      <c r="P72" s="232">
        <v>6.9481498041934237E-2</v>
      </c>
      <c r="Q72" s="232">
        <v>2.8433850912740671E-2</v>
      </c>
      <c r="R72" s="232">
        <v>2.0228916583278311E-2</v>
      </c>
      <c r="S72" s="232">
        <v>2.155066030986354E-2</v>
      </c>
      <c r="T72" s="232">
        <v>1.7923378903012571E-2</v>
      </c>
      <c r="U72" s="232">
        <v>9.1528036935128367E-3</v>
      </c>
      <c r="V72" s="232">
        <v>1.632972808999068E-2</v>
      </c>
      <c r="W72" s="232">
        <v>1.7989765555240289E-2</v>
      </c>
      <c r="DA72" s="73" t="s">
        <v>1514</v>
      </c>
    </row>
    <row r="73" spans="1:105" ht="12" customHeight="1" x14ac:dyDescent="0.25">
      <c r="A73" s="147" t="s">
        <v>34</v>
      </c>
      <c r="B73" s="232">
        <v>0</v>
      </c>
      <c r="C73" s="232">
        <v>0</v>
      </c>
      <c r="D73" s="232">
        <v>0</v>
      </c>
      <c r="E73" s="232">
        <v>0.80177134224873881</v>
      </c>
      <c r="F73" s="232">
        <v>0.55403518682397479</v>
      </c>
      <c r="G73" s="232">
        <v>1.333553736325034</v>
      </c>
      <c r="H73" s="232">
        <v>0.50821936034270321</v>
      </c>
      <c r="I73" s="232">
        <v>0.27450875911720318</v>
      </c>
      <c r="J73" s="232">
        <v>0.15550320123156491</v>
      </c>
      <c r="K73" s="232">
        <v>0.45999223419066559</v>
      </c>
      <c r="L73" s="232">
        <v>0.27772858279658219</v>
      </c>
      <c r="M73" s="232">
        <v>8.584825542498389E-3</v>
      </c>
      <c r="N73" s="232">
        <v>2.447554975028458E-2</v>
      </c>
      <c r="O73" s="232">
        <v>2.2494358907282939E-2</v>
      </c>
      <c r="P73" s="232">
        <v>4.889274562209122E-3</v>
      </c>
      <c r="Q73" s="232">
        <v>6.5309779805285293E-3</v>
      </c>
      <c r="R73" s="232">
        <v>0.1547855025327286</v>
      </c>
      <c r="S73" s="232">
        <v>0.27151749628669908</v>
      </c>
      <c r="T73" s="232">
        <v>0.29900943433651639</v>
      </c>
      <c r="U73" s="232">
        <v>0.35471637777834292</v>
      </c>
      <c r="V73" s="232">
        <v>0.2316860085548467</v>
      </c>
      <c r="W73" s="232">
        <v>0.19994527729314701</v>
      </c>
      <c r="DA73" s="73" t="s">
        <v>1515</v>
      </c>
    </row>
    <row r="74" spans="1:105" ht="12" customHeight="1" x14ac:dyDescent="0.25">
      <c r="A74" s="147" t="s">
        <v>162</v>
      </c>
      <c r="B74" s="232">
        <v>3.2148498379473609</v>
      </c>
      <c r="C74" s="232">
        <v>3.9724405540664831</v>
      </c>
      <c r="D74" s="232">
        <v>4.3884515520091876</v>
      </c>
      <c r="E74" s="232">
        <v>4.6098655943650231</v>
      </c>
      <c r="F74" s="232">
        <v>4.6837216194851203</v>
      </c>
      <c r="G74" s="232">
        <v>5.2090311831238916</v>
      </c>
      <c r="H74" s="232">
        <v>4.2122195098490396</v>
      </c>
      <c r="I74" s="232">
        <v>5.4428603875678307</v>
      </c>
      <c r="J74" s="232">
        <v>3.90673488203625</v>
      </c>
      <c r="K74" s="232">
        <v>4.843218591592481</v>
      </c>
      <c r="L74" s="232">
        <v>4.6333970838425333</v>
      </c>
      <c r="M74" s="232">
        <v>4.2603476049338491</v>
      </c>
      <c r="N74" s="232">
        <v>4.3978313876481119</v>
      </c>
      <c r="O74" s="232">
        <v>4.7641639351261214</v>
      </c>
      <c r="P74" s="232">
        <v>4.1334582126560084</v>
      </c>
      <c r="Q74" s="232">
        <v>4.0741872057156518</v>
      </c>
      <c r="R74" s="232">
        <v>4.40457196264716</v>
      </c>
      <c r="S74" s="232">
        <v>4.4914142412102258</v>
      </c>
      <c r="T74" s="232">
        <v>4.2090141883071084</v>
      </c>
      <c r="U74" s="232">
        <v>4.4451007672787251</v>
      </c>
      <c r="V74" s="232">
        <v>4.2220345648086779</v>
      </c>
      <c r="W74" s="232">
        <v>4.8149474413812801</v>
      </c>
      <c r="DA74" s="73" t="s">
        <v>1516</v>
      </c>
    </row>
    <row r="75" spans="1:105" ht="12" customHeight="1" x14ac:dyDescent="0.25">
      <c r="A75" s="147" t="s">
        <v>36</v>
      </c>
      <c r="B75" s="232">
        <v>4.6538120269061984</v>
      </c>
      <c r="C75" s="232">
        <v>11.948451988700681</v>
      </c>
      <c r="D75" s="232">
        <v>10.3881480371282</v>
      </c>
      <c r="E75" s="232">
        <v>9.925707798887256</v>
      </c>
      <c r="F75" s="232">
        <v>20.04958568493851</v>
      </c>
      <c r="G75" s="232">
        <v>18.532001731503041</v>
      </c>
      <c r="H75" s="232">
        <v>16.69791532428177</v>
      </c>
      <c r="I75" s="232">
        <v>20.513969315733821</v>
      </c>
      <c r="J75" s="232">
        <v>16.394942306280981</v>
      </c>
      <c r="K75" s="232">
        <v>14.7918479654591</v>
      </c>
      <c r="L75" s="232">
        <v>20.52531414806727</v>
      </c>
      <c r="M75" s="232">
        <v>21.57309620454517</v>
      </c>
      <c r="N75" s="232">
        <v>21.875286958448381</v>
      </c>
      <c r="O75" s="232">
        <v>21.039950980147349</v>
      </c>
      <c r="P75" s="232">
        <v>25.390353024487951</v>
      </c>
      <c r="Q75" s="232">
        <v>24.143813651335311</v>
      </c>
      <c r="R75" s="232">
        <v>26.327753225756449</v>
      </c>
      <c r="S75" s="232">
        <v>24.42945499563999</v>
      </c>
      <c r="T75" s="232">
        <v>20.307812752210239</v>
      </c>
      <c r="U75" s="232">
        <v>20.648095016714901</v>
      </c>
      <c r="V75" s="232">
        <v>20.04445675452455</v>
      </c>
      <c r="W75" s="232">
        <v>23.098802595146569</v>
      </c>
      <c r="DA75" s="73" t="s">
        <v>1517</v>
      </c>
    </row>
    <row r="76" spans="1:105" ht="12" customHeight="1" x14ac:dyDescent="0.25">
      <c r="A76" s="147" t="s">
        <v>73</v>
      </c>
      <c r="B76" s="232">
        <v>7.0706537086892424E-2</v>
      </c>
      <c r="C76" s="232">
        <v>0.1326265258880501</v>
      </c>
      <c r="D76" s="232">
        <v>0.14331618509610139</v>
      </c>
      <c r="E76" s="232">
        <v>0.28173684024714879</v>
      </c>
      <c r="F76" s="232">
        <v>0.35309697616649471</v>
      </c>
      <c r="G76" s="232">
        <v>0.65503405785374857</v>
      </c>
      <c r="H76" s="232">
        <v>0.94969990543408078</v>
      </c>
      <c r="I76" s="232">
        <v>1.3538409273606671</v>
      </c>
      <c r="J76" s="232">
        <v>1.063535675775678</v>
      </c>
      <c r="K76" s="232">
        <v>2.0471893566943891</v>
      </c>
      <c r="L76" s="232">
        <v>2.384869464082255</v>
      </c>
      <c r="M76" s="232">
        <v>2.4723993341442938</v>
      </c>
      <c r="N76" s="232">
        <v>2.730581191961289</v>
      </c>
      <c r="O76" s="232">
        <v>3.2342264732171171</v>
      </c>
      <c r="P76" s="232">
        <v>3.2823428900869551</v>
      </c>
      <c r="Q76" s="232">
        <v>3.2452579408418289</v>
      </c>
      <c r="R76" s="232">
        <v>4.4686975487139202</v>
      </c>
      <c r="S76" s="232">
        <v>4.8908514458553451</v>
      </c>
      <c r="T76" s="232">
        <v>5.4219393296445828</v>
      </c>
      <c r="U76" s="232">
        <v>5.6154993071171946</v>
      </c>
      <c r="V76" s="232">
        <v>5.5740318736027046</v>
      </c>
      <c r="W76" s="232">
        <v>5.1932807892677317</v>
      </c>
      <c r="DA76" s="73" t="s">
        <v>1518</v>
      </c>
    </row>
    <row r="77" spans="1:105" ht="12" customHeight="1" x14ac:dyDescent="0.25">
      <c r="A77" s="147" t="s">
        <v>79</v>
      </c>
      <c r="B77" s="232">
        <v>19.675220301791018</v>
      </c>
      <c r="C77" s="232">
        <v>23.57043727459153</v>
      </c>
      <c r="D77" s="232">
        <v>20.633274614419491</v>
      </c>
      <c r="E77" s="232">
        <v>21.219032060524931</v>
      </c>
      <c r="F77" s="232">
        <v>16.12173754581428</v>
      </c>
      <c r="G77" s="232">
        <v>15.017155558159059</v>
      </c>
      <c r="H77" s="232">
        <v>12.467598992581481</v>
      </c>
      <c r="I77" s="232">
        <v>14.72095252177167</v>
      </c>
      <c r="J77" s="232">
        <v>10.228002199201381</v>
      </c>
      <c r="K77" s="232">
        <v>11.11185913654236</v>
      </c>
      <c r="L77" s="232">
        <v>16.92952637468316</v>
      </c>
      <c r="M77" s="232">
        <v>15.922256243586171</v>
      </c>
      <c r="N77" s="232">
        <v>17.898653950144919</v>
      </c>
      <c r="O77" s="232">
        <v>14.116147343564419</v>
      </c>
      <c r="P77" s="232">
        <v>13.728404605063361</v>
      </c>
      <c r="Q77" s="232">
        <v>15.301324809212931</v>
      </c>
      <c r="R77" s="232">
        <v>14.05564214385382</v>
      </c>
      <c r="S77" s="232">
        <v>12.732854146320181</v>
      </c>
      <c r="T77" s="232">
        <v>14.511541298550609</v>
      </c>
      <c r="U77" s="232">
        <v>15.31433587791156</v>
      </c>
      <c r="V77" s="232">
        <v>12.976247421329971</v>
      </c>
      <c r="W77" s="232">
        <v>15.001087052160941</v>
      </c>
      <c r="DA77" s="73" t="s">
        <v>1519</v>
      </c>
    </row>
    <row r="78" spans="1:105" ht="12" customHeight="1" x14ac:dyDescent="0.25">
      <c r="A78" s="60" t="s">
        <v>1520</v>
      </c>
      <c r="B78" s="265">
        <v>0</v>
      </c>
      <c r="C78" s="265">
        <v>0</v>
      </c>
      <c r="D78" s="265">
        <v>0</v>
      </c>
      <c r="E78" s="265">
        <v>0</v>
      </c>
      <c r="F78" s="265">
        <v>0</v>
      </c>
      <c r="G78" s="265">
        <v>0</v>
      </c>
      <c r="H78" s="265">
        <v>0</v>
      </c>
      <c r="I78" s="265">
        <v>0</v>
      </c>
      <c r="J78" s="265">
        <v>0</v>
      </c>
      <c r="K78" s="265">
        <v>0</v>
      </c>
      <c r="L78" s="265">
        <v>0</v>
      </c>
      <c r="M78" s="265">
        <v>0</v>
      </c>
      <c r="N78" s="265">
        <v>0</v>
      </c>
      <c r="O78" s="265">
        <v>0</v>
      </c>
      <c r="P78" s="265">
        <v>0</v>
      </c>
      <c r="Q78" s="265">
        <v>0</v>
      </c>
      <c r="R78" s="265">
        <v>0</v>
      </c>
      <c r="S78" s="265">
        <v>0</v>
      </c>
      <c r="T78" s="265">
        <v>0</v>
      </c>
      <c r="U78" s="265">
        <v>0</v>
      </c>
      <c r="V78" s="265">
        <v>0</v>
      </c>
      <c r="W78" s="265">
        <v>0</v>
      </c>
      <c r="DA78" s="72" t="s">
        <v>1521</v>
      </c>
    </row>
    <row r="79" spans="1:105" ht="12" customHeight="1" x14ac:dyDescent="0.25">
      <c r="A79" s="57" t="s">
        <v>1522</v>
      </c>
      <c r="B79" s="264">
        <f t="shared" ref="B79:W79" si="2">B80+B88</f>
        <v>509.63265353548996</v>
      </c>
      <c r="C79" s="264">
        <f t="shared" si="2"/>
        <v>579.28245606724408</v>
      </c>
      <c r="D79" s="264">
        <f t="shared" si="2"/>
        <v>550.39579642502883</v>
      </c>
      <c r="E79" s="264">
        <f t="shared" si="2"/>
        <v>569.36930094482705</v>
      </c>
      <c r="F79" s="264">
        <f t="shared" si="2"/>
        <v>600.94190308491898</v>
      </c>
      <c r="G79" s="264">
        <f t="shared" si="2"/>
        <v>629.6727583957321</v>
      </c>
      <c r="H79" s="264">
        <f t="shared" si="2"/>
        <v>508.43107755423705</v>
      </c>
      <c r="I79" s="264">
        <f t="shared" si="2"/>
        <v>680.84204507381958</v>
      </c>
      <c r="J79" s="264">
        <f t="shared" si="2"/>
        <v>487.64205616060792</v>
      </c>
      <c r="K79" s="264">
        <f t="shared" si="2"/>
        <v>536.37179032893289</v>
      </c>
      <c r="L79" s="264">
        <f t="shared" si="2"/>
        <v>610.12880551220815</v>
      </c>
      <c r="M79" s="264">
        <f t="shared" si="2"/>
        <v>599.80994912604376</v>
      </c>
      <c r="N79" s="264">
        <f t="shared" si="2"/>
        <v>609.87160689620987</v>
      </c>
      <c r="O79" s="264">
        <f t="shared" si="2"/>
        <v>605.99772217113218</v>
      </c>
      <c r="P79" s="264">
        <f t="shared" si="2"/>
        <v>595.30775716027142</v>
      </c>
      <c r="Q79" s="264">
        <f t="shared" si="2"/>
        <v>588.59730279514088</v>
      </c>
      <c r="R79" s="264">
        <f t="shared" si="2"/>
        <v>645.22610724501408</v>
      </c>
      <c r="S79" s="264">
        <f t="shared" si="2"/>
        <v>650.84009463899895</v>
      </c>
      <c r="T79" s="264">
        <f t="shared" si="2"/>
        <v>644.42693382933589</v>
      </c>
      <c r="U79" s="264">
        <f t="shared" si="2"/>
        <v>658.28895315632872</v>
      </c>
      <c r="V79" s="264">
        <f t="shared" si="2"/>
        <v>616.3339698248343</v>
      </c>
      <c r="W79" s="264">
        <f t="shared" si="2"/>
        <v>658.40171535584273</v>
      </c>
      <c r="DA79" s="70"/>
    </row>
    <row r="80" spans="1:105" ht="12" customHeight="1" x14ac:dyDescent="0.25">
      <c r="A80" s="60" t="s">
        <v>1523</v>
      </c>
      <c r="B80" s="265">
        <v>485.09975511751458</v>
      </c>
      <c r="C80" s="265">
        <v>551.78035864692038</v>
      </c>
      <c r="D80" s="265">
        <v>523.97566606661258</v>
      </c>
      <c r="E80" s="265">
        <v>542.5113139937946</v>
      </c>
      <c r="F80" s="265">
        <v>571.44990925742218</v>
      </c>
      <c r="G80" s="265">
        <v>598.55689954817387</v>
      </c>
      <c r="H80" s="265">
        <v>481.14143345608522</v>
      </c>
      <c r="I80" s="265">
        <v>644.49109300033285</v>
      </c>
      <c r="J80" s="265">
        <v>458.93084236850888</v>
      </c>
      <c r="K80" s="265">
        <v>503.65330747365442</v>
      </c>
      <c r="L80" s="265">
        <v>573.9038819716468</v>
      </c>
      <c r="M80" s="265">
        <v>562.99564355799203</v>
      </c>
      <c r="N80" s="265">
        <v>572.71920971302541</v>
      </c>
      <c r="O80" s="265">
        <v>568.70751485357005</v>
      </c>
      <c r="P80" s="265">
        <v>558.41836631402555</v>
      </c>
      <c r="Q80" s="265">
        <v>549.51738211979489</v>
      </c>
      <c r="R80" s="265">
        <v>603.36011116798966</v>
      </c>
      <c r="S80" s="265">
        <v>607.53831242228898</v>
      </c>
      <c r="T80" s="265">
        <v>600.73854566805744</v>
      </c>
      <c r="U80" s="265">
        <v>615.95969815370404</v>
      </c>
      <c r="V80" s="265">
        <v>575.33023593869757</v>
      </c>
      <c r="W80" s="265">
        <v>614.01386622527662</v>
      </c>
      <c r="DA80" s="72" t="s">
        <v>1524</v>
      </c>
    </row>
    <row r="81" spans="1:105" ht="12" customHeight="1" x14ac:dyDescent="0.25">
      <c r="A81" s="59" t="s">
        <v>30</v>
      </c>
      <c r="B81" s="233">
        <v>308.99870347660112</v>
      </c>
      <c r="C81" s="233">
        <v>295.73714000005089</v>
      </c>
      <c r="D81" s="233">
        <v>249.1039131342271</v>
      </c>
      <c r="E81" s="233">
        <v>219.57455241897591</v>
      </c>
      <c r="F81" s="233">
        <v>231.8343645396572</v>
      </c>
      <c r="G81" s="233">
        <v>214.4102850216014</v>
      </c>
      <c r="H81" s="233">
        <v>175.74930175386251</v>
      </c>
      <c r="I81" s="233">
        <v>291.05163376868472</v>
      </c>
      <c r="J81" s="233">
        <v>189.60778262593229</v>
      </c>
      <c r="K81" s="233">
        <v>151.69427573560731</v>
      </c>
      <c r="L81" s="233">
        <v>173.3159918037023</v>
      </c>
      <c r="M81" s="233">
        <v>188.51587751445999</v>
      </c>
      <c r="N81" s="233">
        <v>168.234454664135</v>
      </c>
      <c r="O81" s="233">
        <v>150.4706476922658</v>
      </c>
      <c r="P81" s="233">
        <v>143.6053310131536</v>
      </c>
      <c r="Q81" s="233">
        <v>135.4723442403027</v>
      </c>
      <c r="R81" s="233">
        <v>120.1360351294894</v>
      </c>
      <c r="S81" s="233">
        <v>121.28697792125639</v>
      </c>
      <c r="T81" s="233">
        <v>115.8197424445854</v>
      </c>
      <c r="U81" s="233">
        <v>105.31756672055251</v>
      </c>
      <c r="V81" s="233">
        <v>91.568733339253043</v>
      </c>
      <c r="W81" s="233">
        <v>96.648383424870488</v>
      </c>
      <c r="DA81" s="71" t="s">
        <v>1525</v>
      </c>
    </row>
    <row r="82" spans="1:105" ht="12" customHeight="1" x14ac:dyDescent="0.25">
      <c r="A82" s="59" t="s">
        <v>33</v>
      </c>
      <c r="B82" s="298">
        <v>2.6833180818112661</v>
      </c>
      <c r="C82" s="298">
        <v>4.9066157971113524</v>
      </c>
      <c r="D82" s="298">
        <v>10.76818351726963</v>
      </c>
      <c r="E82" s="298">
        <v>8.8846661698176188</v>
      </c>
      <c r="F82" s="298">
        <v>10.70765527088993</v>
      </c>
      <c r="G82" s="298">
        <v>5.7253891827023464</v>
      </c>
      <c r="H82" s="298">
        <v>1.924355036216872</v>
      </c>
      <c r="I82" s="298">
        <v>1.9926602594221561</v>
      </c>
      <c r="J82" s="298">
        <v>1.805860727732816</v>
      </c>
      <c r="K82" s="298">
        <v>2.4340642526027749</v>
      </c>
      <c r="L82" s="298">
        <v>2.3374553350769571</v>
      </c>
      <c r="M82" s="298">
        <v>1.864668436392519</v>
      </c>
      <c r="N82" s="298">
        <v>1.300050156349188</v>
      </c>
      <c r="O82" s="298">
        <v>1.8913488565698799</v>
      </c>
      <c r="P82" s="298">
        <v>2.2896769222073461</v>
      </c>
      <c r="Q82" s="298">
        <v>2.057185984137353</v>
      </c>
      <c r="R82" s="298">
        <v>1.709575983330706</v>
      </c>
      <c r="S82" s="298">
        <v>1.861885266091875</v>
      </c>
      <c r="T82" s="298">
        <v>1.7077881197689331</v>
      </c>
      <c r="U82" s="298">
        <v>1.593643502462224</v>
      </c>
      <c r="V82" s="298">
        <v>1.1679264294870131</v>
      </c>
      <c r="W82" s="298">
        <v>1.348726716107123</v>
      </c>
      <c r="DA82" s="122" t="s">
        <v>1526</v>
      </c>
    </row>
    <row r="83" spans="1:105" ht="12" customHeight="1" x14ac:dyDescent="0.25">
      <c r="A83" s="59" t="s">
        <v>160</v>
      </c>
      <c r="B83" s="298">
        <v>8.2823640768663527</v>
      </c>
      <c r="C83" s="298">
        <v>12.630248852769819</v>
      </c>
      <c r="D83" s="298">
        <v>13.78852142284026</v>
      </c>
      <c r="E83" s="298">
        <v>14.07367195615098</v>
      </c>
      <c r="F83" s="298">
        <v>17.342370322625779</v>
      </c>
      <c r="G83" s="298">
        <v>13.78651658296914</v>
      </c>
      <c r="H83" s="298">
        <v>9.5066709661644264</v>
      </c>
      <c r="I83" s="298">
        <v>10.9789663427202</v>
      </c>
      <c r="J83" s="298">
        <v>10.341532544863799</v>
      </c>
      <c r="K83" s="298">
        <v>10.422589475575309</v>
      </c>
      <c r="L83" s="298">
        <v>11.115575163540511</v>
      </c>
      <c r="M83" s="298">
        <v>11.710380473871741</v>
      </c>
      <c r="N83" s="298">
        <v>10.40364566309535</v>
      </c>
      <c r="O83" s="298">
        <v>8.5497037117291921</v>
      </c>
      <c r="P83" s="298">
        <v>7.1029152350784948</v>
      </c>
      <c r="Q83" s="298">
        <v>7.1341556968611872</v>
      </c>
      <c r="R83" s="298">
        <v>6.5493325818117079</v>
      </c>
      <c r="S83" s="298">
        <v>5.1482324335564593</v>
      </c>
      <c r="T83" s="298">
        <v>6.5186425356820363</v>
      </c>
      <c r="U83" s="298">
        <v>7.4545842151289126</v>
      </c>
      <c r="V83" s="298">
        <v>4.2801949473429586</v>
      </c>
      <c r="W83" s="298">
        <v>5.1689092034198447</v>
      </c>
      <c r="DA83" s="122" t="s">
        <v>1527</v>
      </c>
    </row>
    <row r="84" spans="1:105" ht="12" customHeight="1" x14ac:dyDescent="0.25">
      <c r="A84" s="59" t="s">
        <v>70</v>
      </c>
      <c r="B84" s="298">
        <v>20.210215306820441</v>
      </c>
      <c r="C84" s="298">
        <v>28.288277849601648</v>
      </c>
      <c r="D84" s="298">
        <v>30.219879153295071</v>
      </c>
      <c r="E84" s="298">
        <v>28.583678748534481</v>
      </c>
      <c r="F84" s="298">
        <v>28.453137686624899</v>
      </c>
      <c r="G84" s="298">
        <v>26.252564942161872</v>
      </c>
      <c r="H84" s="298">
        <v>14.7927321523269</v>
      </c>
      <c r="I84" s="298">
        <v>12.88642721457173</v>
      </c>
      <c r="J84" s="298">
        <v>11.56820524385193</v>
      </c>
      <c r="K84" s="298">
        <v>10.37120379051218</v>
      </c>
      <c r="L84" s="298">
        <v>10.38868811970886</v>
      </c>
      <c r="M84" s="298">
        <v>8.3099615954415871</v>
      </c>
      <c r="N84" s="298">
        <v>7.9133372764087584</v>
      </c>
      <c r="O84" s="298">
        <v>7.7534011358157953</v>
      </c>
      <c r="P84" s="298">
        <v>3.760824210076724</v>
      </c>
      <c r="Q84" s="298">
        <v>1.5652580802002991</v>
      </c>
      <c r="R84" s="298">
        <v>1.0618622079728171</v>
      </c>
      <c r="S84" s="298">
        <v>1.067453055021732</v>
      </c>
      <c r="T84" s="298">
        <v>0.85886968641001493</v>
      </c>
      <c r="U84" s="298">
        <v>0.44040520643169467</v>
      </c>
      <c r="V84" s="298">
        <v>0.77764471865500517</v>
      </c>
      <c r="W84" s="298">
        <v>0.89867849299879921</v>
      </c>
      <c r="DA84" s="122" t="s">
        <v>1528</v>
      </c>
    </row>
    <row r="85" spans="1:105" ht="12" customHeight="1" x14ac:dyDescent="0.25">
      <c r="A85" s="59" t="s">
        <v>34</v>
      </c>
      <c r="B85" s="298">
        <v>0</v>
      </c>
      <c r="C85" s="298">
        <v>0</v>
      </c>
      <c r="D85" s="298">
        <v>0</v>
      </c>
      <c r="E85" s="298">
        <v>38.219259311936398</v>
      </c>
      <c r="F85" s="298">
        <v>28.055504086626399</v>
      </c>
      <c r="G85" s="298">
        <v>62.694451264807299</v>
      </c>
      <c r="H85" s="298">
        <v>25.022098725717921</v>
      </c>
      <c r="I85" s="298">
        <v>12.71691325369919</v>
      </c>
      <c r="J85" s="298">
        <v>7.4511182628059318</v>
      </c>
      <c r="K85" s="298">
        <v>20.572184306067879</v>
      </c>
      <c r="L85" s="298">
        <v>14.341180116463169</v>
      </c>
      <c r="M85" s="298">
        <v>0.44901579824004428</v>
      </c>
      <c r="N85" s="298">
        <v>1.3169294564073519</v>
      </c>
      <c r="O85" s="298">
        <v>1.121908353949131</v>
      </c>
      <c r="P85" s="298">
        <v>0.26464170551088012</v>
      </c>
      <c r="Q85" s="298">
        <v>0.35952450081434217</v>
      </c>
      <c r="R85" s="298">
        <v>8.1250458869087385</v>
      </c>
      <c r="S85" s="298">
        <v>13.44887705229316</v>
      </c>
      <c r="T85" s="298">
        <v>14.32822128527757</v>
      </c>
      <c r="U85" s="298">
        <v>17.067878303879301</v>
      </c>
      <c r="V85" s="298">
        <v>11.0332150018695</v>
      </c>
      <c r="W85" s="298">
        <v>9.9882636006721643</v>
      </c>
      <c r="DA85" s="122" t="s">
        <v>1529</v>
      </c>
    </row>
    <row r="86" spans="1:105" ht="12" customHeight="1" x14ac:dyDescent="0.25">
      <c r="A86" s="59" t="s">
        <v>162</v>
      </c>
      <c r="B86" s="298">
        <v>141.8063046964073</v>
      </c>
      <c r="C86" s="298">
        <v>203.42634958719461</v>
      </c>
      <c r="D86" s="298">
        <v>213.13470621469051</v>
      </c>
      <c r="E86" s="298">
        <v>219.7455050589117</v>
      </c>
      <c r="F86" s="298">
        <v>237.1765804070389</v>
      </c>
      <c r="G86" s="298">
        <v>244.89253245031881</v>
      </c>
      <c r="H86" s="298">
        <v>207.3879522392954</v>
      </c>
      <c r="I86" s="298">
        <v>252.14635636141321</v>
      </c>
      <c r="J86" s="298">
        <v>187.195783732666</v>
      </c>
      <c r="K86" s="298">
        <v>216.6027556446015</v>
      </c>
      <c r="L86" s="298">
        <v>239.2565484667816</v>
      </c>
      <c r="M86" s="298">
        <v>222.8307810262985</v>
      </c>
      <c r="N86" s="298">
        <v>236.6293610479282</v>
      </c>
      <c r="O86" s="298">
        <v>237.61314294094601</v>
      </c>
      <c r="P86" s="298">
        <v>223.731643035606</v>
      </c>
      <c r="Q86" s="298">
        <v>224.2803643996607</v>
      </c>
      <c r="R86" s="298">
        <v>231.2060801762284</v>
      </c>
      <c r="S86" s="298">
        <v>222.4699282626448</v>
      </c>
      <c r="T86" s="298">
        <v>201.69158480486169</v>
      </c>
      <c r="U86" s="298">
        <v>213.88479274504459</v>
      </c>
      <c r="V86" s="298">
        <v>201.05924992803881</v>
      </c>
      <c r="W86" s="298">
        <v>240.53063377629741</v>
      </c>
      <c r="DA86" s="122" t="s">
        <v>1530</v>
      </c>
    </row>
    <row r="87" spans="1:105" ht="12" customHeight="1" x14ac:dyDescent="0.25">
      <c r="A87" s="59" t="s">
        <v>73</v>
      </c>
      <c r="B87" s="298">
        <v>3.1188494790081891</v>
      </c>
      <c r="C87" s="298">
        <v>6.7917265601921084</v>
      </c>
      <c r="D87" s="298">
        <v>6.9604626242900887</v>
      </c>
      <c r="E87" s="298">
        <v>13.429980329467581</v>
      </c>
      <c r="F87" s="298">
        <v>17.880296943959081</v>
      </c>
      <c r="G87" s="298">
        <v>30.79516010361305</v>
      </c>
      <c r="H87" s="298">
        <v>46.758322582501208</v>
      </c>
      <c r="I87" s="298">
        <v>62.718135799821638</v>
      </c>
      <c r="J87" s="298">
        <v>50.960559230656131</v>
      </c>
      <c r="K87" s="298">
        <v>91.556234268687447</v>
      </c>
      <c r="L87" s="298">
        <v>123.14844296637349</v>
      </c>
      <c r="M87" s="298">
        <v>129.3149587132875</v>
      </c>
      <c r="N87" s="298">
        <v>146.92143144870161</v>
      </c>
      <c r="O87" s="298">
        <v>161.30736216229431</v>
      </c>
      <c r="P87" s="298">
        <v>177.66333419239251</v>
      </c>
      <c r="Q87" s="298">
        <v>178.6485492178183</v>
      </c>
      <c r="R87" s="298">
        <v>234.5721792022479</v>
      </c>
      <c r="S87" s="298">
        <v>242.25495843142451</v>
      </c>
      <c r="T87" s="298">
        <v>259.81369679147178</v>
      </c>
      <c r="U87" s="298">
        <v>270.20082746020478</v>
      </c>
      <c r="V87" s="298">
        <v>265.44327157405121</v>
      </c>
      <c r="W87" s="298">
        <v>259.43027101091087</v>
      </c>
      <c r="DA87" s="122" t="s">
        <v>1531</v>
      </c>
    </row>
    <row r="88" spans="1:105" ht="12" customHeight="1" x14ac:dyDescent="0.25">
      <c r="A88" s="60" t="s">
        <v>1532</v>
      </c>
      <c r="B88" s="265">
        <v>24.532898417975399</v>
      </c>
      <c r="C88" s="265">
        <v>27.502097420323711</v>
      </c>
      <c r="D88" s="265">
        <v>26.420130358416301</v>
      </c>
      <c r="E88" s="265">
        <v>26.857986951032391</v>
      </c>
      <c r="F88" s="265">
        <v>29.491993827496781</v>
      </c>
      <c r="G88" s="265">
        <v>31.115858847558279</v>
      </c>
      <c r="H88" s="265">
        <v>27.289644098151811</v>
      </c>
      <c r="I88" s="265">
        <v>36.350952073486702</v>
      </c>
      <c r="J88" s="265">
        <v>28.711213792099041</v>
      </c>
      <c r="K88" s="265">
        <v>32.718482855278502</v>
      </c>
      <c r="L88" s="265">
        <v>36.224923540561328</v>
      </c>
      <c r="M88" s="265">
        <v>36.814305568051751</v>
      </c>
      <c r="N88" s="265">
        <v>37.152397183184483</v>
      </c>
      <c r="O88" s="265">
        <v>37.290207317562107</v>
      </c>
      <c r="P88" s="265">
        <v>36.889390846245902</v>
      </c>
      <c r="Q88" s="265">
        <v>39.079920675345953</v>
      </c>
      <c r="R88" s="265">
        <v>41.865996077024469</v>
      </c>
      <c r="S88" s="265">
        <v>43.301782216709981</v>
      </c>
      <c r="T88" s="265">
        <v>43.688388161278453</v>
      </c>
      <c r="U88" s="265">
        <v>42.329255002624727</v>
      </c>
      <c r="V88" s="265">
        <v>41.003733886136743</v>
      </c>
      <c r="W88" s="265">
        <v>44.387849130566067</v>
      </c>
      <c r="DA88" s="72" t="s">
        <v>1533</v>
      </c>
    </row>
    <row r="89" spans="1:105" ht="12" customHeight="1" x14ac:dyDescent="0.25">
      <c r="A89" s="57" t="s">
        <v>1534</v>
      </c>
      <c r="B89" s="264">
        <f t="shared" ref="B89:W89" si="3">B90+B96</f>
        <v>80.11500155640239</v>
      </c>
      <c r="C89" s="264">
        <f t="shared" si="3"/>
        <v>90.651754526709396</v>
      </c>
      <c r="D89" s="264">
        <f t="shared" si="3"/>
        <v>86.392269008809464</v>
      </c>
      <c r="E89" s="264">
        <f t="shared" si="3"/>
        <v>88.242173178336301</v>
      </c>
      <c r="F89" s="264">
        <f t="shared" si="3"/>
        <v>94.351659397420974</v>
      </c>
      <c r="G89" s="264">
        <f t="shared" si="3"/>
        <v>98.339440498367622</v>
      </c>
      <c r="H89" s="264">
        <f t="shared" si="3"/>
        <v>81.551956589842888</v>
      </c>
      <c r="I89" s="264">
        <f t="shared" si="3"/>
        <v>109.3954380802862</v>
      </c>
      <c r="J89" s="264">
        <f t="shared" si="3"/>
        <v>80.807225574436515</v>
      </c>
      <c r="K89" s="264">
        <f t="shared" si="3"/>
        <v>89.065514711678077</v>
      </c>
      <c r="L89" s="264">
        <f t="shared" si="3"/>
        <v>100.09886422324473</v>
      </c>
      <c r="M89" s="264">
        <f t="shared" si="3"/>
        <v>99.763054734362626</v>
      </c>
      <c r="N89" s="264">
        <f t="shared" si="3"/>
        <v>100.59924587555896</v>
      </c>
      <c r="O89" s="264">
        <f t="shared" si="3"/>
        <v>99.874498614147143</v>
      </c>
      <c r="P89" s="264">
        <f t="shared" si="3"/>
        <v>97.97898784179074</v>
      </c>
      <c r="Q89" s="264">
        <f t="shared" si="3"/>
        <v>99.277068481287088</v>
      </c>
      <c r="R89" s="264">
        <f t="shared" si="3"/>
        <v>106.47739417442162</v>
      </c>
      <c r="S89" s="264">
        <f t="shared" si="3"/>
        <v>108.24624872259717</v>
      </c>
      <c r="T89" s="264">
        <f t="shared" si="3"/>
        <v>107.48189720693097</v>
      </c>
      <c r="U89" s="264">
        <f t="shared" si="3"/>
        <v>107.05114163282879</v>
      </c>
      <c r="V89" s="264">
        <f t="shared" si="3"/>
        <v>101.20397483580899</v>
      </c>
      <c r="W89" s="264">
        <f t="shared" si="3"/>
        <v>109.57819146105926</v>
      </c>
      <c r="DA89" s="70"/>
    </row>
    <row r="90" spans="1:105" ht="12" customHeight="1" x14ac:dyDescent="0.25">
      <c r="A90" s="60" t="s">
        <v>1535</v>
      </c>
      <c r="B90" s="265">
        <v>54.171748238983078</v>
      </c>
      <c r="C90" s="265">
        <v>61.568607970613073</v>
      </c>
      <c r="D90" s="265">
        <v>58.453289973808033</v>
      </c>
      <c r="E90" s="265">
        <v>59.840165914651621</v>
      </c>
      <c r="F90" s="265">
        <v>63.164220650195361</v>
      </c>
      <c r="G90" s="265">
        <v>65.434783473423806</v>
      </c>
      <c r="H90" s="265">
        <v>52.693476938623753</v>
      </c>
      <c r="I90" s="265">
        <v>70.954731160762691</v>
      </c>
      <c r="J90" s="265">
        <v>50.445452588279949</v>
      </c>
      <c r="K90" s="265">
        <v>54.466101531285467</v>
      </c>
      <c r="L90" s="265">
        <v>61.791431004170327</v>
      </c>
      <c r="M90" s="265">
        <v>60.832356910372447</v>
      </c>
      <c r="N90" s="265">
        <v>61.311020120443587</v>
      </c>
      <c r="O90" s="265">
        <v>60.440540252759398</v>
      </c>
      <c r="P90" s="265">
        <v>58.968888213765347</v>
      </c>
      <c r="Q90" s="265">
        <v>57.950509163604067</v>
      </c>
      <c r="R90" s="265">
        <v>62.204592685278868</v>
      </c>
      <c r="S90" s="265">
        <v>62.455120173321632</v>
      </c>
      <c r="T90" s="265">
        <v>61.281937390225117</v>
      </c>
      <c r="U90" s="265">
        <v>62.288449244794251</v>
      </c>
      <c r="V90" s="265">
        <v>57.843005534739177</v>
      </c>
      <c r="W90" s="265">
        <v>62.638559845175379</v>
      </c>
      <c r="DA90" s="72" t="s">
        <v>1536</v>
      </c>
    </row>
    <row r="91" spans="1:105" ht="12" customHeight="1" x14ac:dyDescent="0.25">
      <c r="A91" s="59" t="s">
        <v>30</v>
      </c>
      <c r="B91" s="233">
        <v>34.729591515106911</v>
      </c>
      <c r="C91" s="233">
        <v>33.410098785539162</v>
      </c>
      <c r="D91" s="233">
        <v>28.16347212054405</v>
      </c>
      <c r="E91" s="233">
        <v>26.767962598703662</v>
      </c>
      <c r="F91" s="233">
        <v>27.865354567721429</v>
      </c>
      <c r="G91" s="233">
        <v>27.778260250088358</v>
      </c>
      <c r="H91" s="233">
        <v>22.622676571850111</v>
      </c>
      <c r="I91" s="233">
        <v>36.290784796388202</v>
      </c>
      <c r="J91" s="233">
        <v>23.881130411847781</v>
      </c>
      <c r="K91" s="233">
        <v>21.102606904931388</v>
      </c>
      <c r="L91" s="233">
        <v>24.539627043181419</v>
      </c>
      <c r="M91" s="233">
        <v>26.470514423546799</v>
      </c>
      <c r="N91" s="233">
        <v>24.29939080604353</v>
      </c>
      <c r="O91" s="233">
        <v>22.38497228306451</v>
      </c>
      <c r="P91" s="233">
        <v>22.256138196168781</v>
      </c>
      <c r="Q91" s="233">
        <v>21.188917925409829</v>
      </c>
      <c r="R91" s="233">
        <v>20.720216635822091</v>
      </c>
      <c r="S91" s="233">
        <v>21.529990032368651</v>
      </c>
      <c r="T91" s="233">
        <v>21.732184613745758</v>
      </c>
      <c r="U91" s="233">
        <v>19.958161498634158</v>
      </c>
      <c r="V91" s="233">
        <v>17.72308616052176</v>
      </c>
      <c r="W91" s="233">
        <v>17.56818794018054</v>
      </c>
      <c r="DA91" s="71" t="s">
        <v>1537</v>
      </c>
    </row>
    <row r="92" spans="1:105" ht="12" customHeight="1" x14ac:dyDescent="0.25">
      <c r="A92" s="59" t="s">
        <v>33</v>
      </c>
      <c r="B92" s="298">
        <v>0.30158877638611947</v>
      </c>
      <c r="C92" s="298">
        <v>0.55431157034976741</v>
      </c>
      <c r="D92" s="298">
        <v>1.217441478384611</v>
      </c>
      <c r="E92" s="298">
        <v>1.083114637445995</v>
      </c>
      <c r="F92" s="298">
        <v>1.2870076932069321</v>
      </c>
      <c r="G92" s="298">
        <v>0.74176176172763086</v>
      </c>
      <c r="H92" s="298">
        <v>0.2477054597617396</v>
      </c>
      <c r="I92" s="298">
        <v>0.2484617719221516</v>
      </c>
      <c r="J92" s="298">
        <v>0.22744844619433599</v>
      </c>
      <c r="K92" s="298">
        <v>0.33860935658210212</v>
      </c>
      <c r="L92" s="298">
        <v>0.33095781615956948</v>
      </c>
      <c r="M92" s="298">
        <v>0.26182798707167032</v>
      </c>
      <c r="N92" s="298">
        <v>0.18777620125231989</v>
      </c>
      <c r="O92" s="298">
        <v>0.28136910674106641</v>
      </c>
      <c r="P92" s="298">
        <v>0.35485706307488962</v>
      </c>
      <c r="Q92" s="298">
        <v>0.32175973051643708</v>
      </c>
      <c r="R92" s="298">
        <v>0.29485561673339822</v>
      </c>
      <c r="S92" s="298">
        <v>0.33050845117435051</v>
      </c>
      <c r="T92" s="298">
        <v>0.32044594398694692</v>
      </c>
      <c r="U92" s="298">
        <v>0.30200274639637242</v>
      </c>
      <c r="V92" s="298">
        <v>0.22605162247096039</v>
      </c>
      <c r="W92" s="298">
        <v>0.24516379466327551</v>
      </c>
      <c r="DA92" s="122" t="s">
        <v>1538</v>
      </c>
    </row>
    <row r="93" spans="1:105" ht="12" customHeight="1" x14ac:dyDescent="0.25">
      <c r="A93" s="59" t="s">
        <v>160</v>
      </c>
      <c r="B93" s="298">
        <v>0.93088779316106607</v>
      </c>
      <c r="C93" s="298">
        <v>1.426868001282861</v>
      </c>
      <c r="D93" s="298">
        <v>1.5589182594110309</v>
      </c>
      <c r="E93" s="298">
        <v>1.7156975633034111</v>
      </c>
      <c r="F93" s="298">
        <v>2.0844679305601059</v>
      </c>
      <c r="G93" s="298">
        <v>1.7861337460807569</v>
      </c>
      <c r="H93" s="298">
        <v>1.2237109359543099</v>
      </c>
      <c r="I93" s="298">
        <v>1.3689505867783831</v>
      </c>
      <c r="J93" s="298">
        <v>1.302517670645885</v>
      </c>
      <c r="K93" s="298">
        <v>1.44991501866483</v>
      </c>
      <c r="L93" s="298">
        <v>1.573842471459161</v>
      </c>
      <c r="M93" s="298">
        <v>1.6443166449736619</v>
      </c>
      <c r="N93" s="298">
        <v>1.502678225336485</v>
      </c>
      <c r="O93" s="298">
        <v>1.271908399084462</v>
      </c>
      <c r="P93" s="298">
        <v>1.100818903812838</v>
      </c>
      <c r="Q93" s="298">
        <v>1.115836891843756</v>
      </c>
      <c r="R93" s="298">
        <v>1.1295827248578461</v>
      </c>
      <c r="S93" s="298">
        <v>0.91387711095208801</v>
      </c>
      <c r="T93" s="298">
        <v>1.223145035780389</v>
      </c>
      <c r="U93" s="298">
        <v>1.412677868502993</v>
      </c>
      <c r="V93" s="298">
        <v>0.82842976056621698</v>
      </c>
      <c r="W93" s="298">
        <v>0.93957462208354936</v>
      </c>
      <c r="DA93" s="122" t="s">
        <v>1539</v>
      </c>
    </row>
    <row r="94" spans="1:105" ht="12" customHeight="1" x14ac:dyDescent="0.25">
      <c r="A94" s="59" t="s">
        <v>70</v>
      </c>
      <c r="B94" s="298">
        <v>2.2715063660174408</v>
      </c>
      <c r="C94" s="298">
        <v>3.1957912267218371</v>
      </c>
      <c r="D94" s="298">
        <v>3.4166332969704558</v>
      </c>
      <c r="E94" s="298">
        <v>3.484587969074727</v>
      </c>
      <c r="F94" s="298">
        <v>3.4199277220024671</v>
      </c>
      <c r="G94" s="298">
        <v>3.401192163530065</v>
      </c>
      <c r="H94" s="298">
        <v>1.9041395428402901</v>
      </c>
      <c r="I94" s="298">
        <v>1.606788976865932</v>
      </c>
      <c r="J94" s="298">
        <v>1.457017292399186</v>
      </c>
      <c r="K94" s="298">
        <v>1.442766615027516</v>
      </c>
      <c r="L94" s="298">
        <v>1.470923307609858</v>
      </c>
      <c r="M94" s="298">
        <v>1.1668457913014989</v>
      </c>
      <c r="N94" s="298">
        <v>1.142983911609408</v>
      </c>
      <c r="O94" s="298">
        <v>1.153445354204045</v>
      </c>
      <c r="P94" s="298">
        <v>0.58285735467089439</v>
      </c>
      <c r="Q94" s="298">
        <v>0.24481841795413359</v>
      </c>
      <c r="R94" s="298">
        <v>0.1831425097629876</v>
      </c>
      <c r="S94" s="298">
        <v>0.18948657167103461</v>
      </c>
      <c r="T94" s="298">
        <v>0.16115658859406301</v>
      </c>
      <c r="U94" s="298">
        <v>8.3458804722724322E-2</v>
      </c>
      <c r="V94" s="298">
        <v>0.15051277710630151</v>
      </c>
      <c r="W94" s="298">
        <v>0.16335661397869139</v>
      </c>
      <c r="DA94" s="122" t="s">
        <v>1540</v>
      </c>
    </row>
    <row r="95" spans="1:105" ht="12" customHeight="1" x14ac:dyDescent="0.25">
      <c r="A95" s="59" t="s">
        <v>162</v>
      </c>
      <c r="B95" s="298">
        <v>15.93817378831154</v>
      </c>
      <c r="C95" s="298">
        <v>22.981538386719439</v>
      </c>
      <c r="D95" s="298">
        <v>24.096824818497879</v>
      </c>
      <c r="E95" s="298">
        <v>26.788803146123829</v>
      </c>
      <c r="F95" s="298">
        <v>28.507462736704429</v>
      </c>
      <c r="G95" s="298">
        <v>31.727435551997001</v>
      </c>
      <c r="H95" s="298">
        <v>26.69524442821729</v>
      </c>
      <c r="I95" s="298">
        <v>31.439745028808019</v>
      </c>
      <c r="J95" s="298">
        <v>23.57733876719276</v>
      </c>
      <c r="K95" s="298">
        <v>30.132203636079641</v>
      </c>
      <c r="L95" s="298">
        <v>33.876080365760323</v>
      </c>
      <c r="M95" s="298">
        <v>31.288852063478821</v>
      </c>
      <c r="N95" s="298">
        <v>34.178190976201847</v>
      </c>
      <c r="O95" s="298">
        <v>35.348845109665319</v>
      </c>
      <c r="P95" s="298">
        <v>34.674216696037952</v>
      </c>
      <c r="Q95" s="298">
        <v>35.07917619787991</v>
      </c>
      <c r="R95" s="298">
        <v>39.876795198102549</v>
      </c>
      <c r="S95" s="298">
        <v>39.491258007155508</v>
      </c>
      <c r="T95" s="298">
        <v>37.845005208117968</v>
      </c>
      <c r="U95" s="298">
        <v>40.532148326538</v>
      </c>
      <c r="V95" s="298">
        <v>38.914925214073939</v>
      </c>
      <c r="W95" s="298">
        <v>43.722276874269333</v>
      </c>
      <c r="DA95" s="122" t="s">
        <v>1541</v>
      </c>
    </row>
    <row r="96" spans="1:105" ht="12" customHeight="1" x14ac:dyDescent="0.25">
      <c r="A96" s="61" t="s">
        <v>1542</v>
      </c>
      <c r="B96" s="266">
        <v>25.943253317419309</v>
      </c>
      <c r="C96" s="266">
        <v>29.083146556096331</v>
      </c>
      <c r="D96" s="266">
        <v>27.938979035001431</v>
      </c>
      <c r="E96" s="266">
        <v>28.402007263684681</v>
      </c>
      <c r="F96" s="266">
        <v>31.18743874722561</v>
      </c>
      <c r="G96" s="266">
        <v>32.904657024943823</v>
      </c>
      <c r="H96" s="266">
        <v>28.858479651219142</v>
      </c>
      <c r="I96" s="266">
        <v>38.440706919523507</v>
      </c>
      <c r="J96" s="266">
        <v>30.36177298615657</v>
      </c>
      <c r="K96" s="266">
        <v>34.599413180392609</v>
      </c>
      <c r="L96" s="266">
        <v>38.307433219074397</v>
      </c>
      <c r="M96" s="266">
        <v>38.93069782399018</v>
      </c>
      <c r="N96" s="266">
        <v>39.288225755115377</v>
      </c>
      <c r="O96" s="266">
        <v>39.433958361387738</v>
      </c>
      <c r="P96" s="266">
        <v>39.010099628025387</v>
      </c>
      <c r="Q96" s="266">
        <v>41.326559317683021</v>
      </c>
      <c r="R96" s="266">
        <v>44.272801489142743</v>
      </c>
      <c r="S96" s="266">
        <v>45.791128549275541</v>
      </c>
      <c r="T96" s="266">
        <v>46.199959816705842</v>
      </c>
      <c r="U96" s="266">
        <v>44.762692388034537</v>
      </c>
      <c r="V96" s="266">
        <v>43.360969301069822</v>
      </c>
      <c r="W96" s="266">
        <v>46.939631615883883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6">
        <v>404.8378254422181</v>
      </c>
      <c r="C99" s="226">
        <v>387.26107282154823</v>
      </c>
      <c r="D99" s="226">
        <v>403.46833360698542</v>
      </c>
      <c r="E99" s="226">
        <v>420.39215915049238</v>
      </c>
      <c r="F99" s="226">
        <v>451.54343520793799</v>
      </c>
      <c r="G99" s="226">
        <v>423.77564842681068</v>
      </c>
      <c r="H99" s="226">
        <v>465.61564510942918</v>
      </c>
      <c r="I99" s="226">
        <v>469.18268659395511</v>
      </c>
      <c r="J99" s="226">
        <v>487.67830478860822</v>
      </c>
      <c r="K99" s="226">
        <v>469.18525186475398</v>
      </c>
      <c r="L99" s="226">
        <v>503.15127650767198</v>
      </c>
      <c r="M99" s="226">
        <v>543.60474271196028</v>
      </c>
      <c r="N99" s="226">
        <v>534.49663931107159</v>
      </c>
      <c r="O99" s="226">
        <v>516.78378608781122</v>
      </c>
      <c r="P99" s="226">
        <v>523.67283630657948</v>
      </c>
      <c r="Q99" s="226">
        <v>510.47321191748159</v>
      </c>
      <c r="R99" s="226">
        <v>590.21680893560699</v>
      </c>
      <c r="S99" s="226">
        <v>606.02146405958945</v>
      </c>
      <c r="T99" s="226">
        <v>607.47610544562554</v>
      </c>
      <c r="U99" s="226">
        <v>667.09128827225891</v>
      </c>
      <c r="V99" s="226">
        <v>643.13739649761897</v>
      </c>
      <c r="W99" s="226">
        <v>691.94621563962812</v>
      </c>
      <c r="DA99" s="89" t="s">
        <v>1544</v>
      </c>
    </row>
    <row r="100" spans="1:105" ht="12" customHeight="1" x14ac:dyDescent="0.25">
      <c r="A100" s="55" t="s">
        <v>92</v>
      </c>
      <c r="B100" s="262">
        <v>3.437116554048238</v>
      </c>
      <c r="C100" s="262">
        <v>3.2878880393142729</v>
      </c>
      <c r="D100" s="262">
        <v>3.425489421498678</v>
      </c>
      <c r="E100" s="262">
        <v>3.5691745153258578</v>
      </c>
      <c r="F100" s="262">
        <v>3.8336521898113221</v>
      </c>
      <c r="G100" s="262">
        <v>3.597900702137343</v>
      </c>
      <c r="H100" s="262">
        <v>3.9531267610217968</v>
      </c>
      <c r="I100" s="262">
        <v>3.9834113257657968</v>
      </c>
      <c r="J100" s="262">
        <v>4.1404411077648904</v>
      </c>
      <c r="K100" s="262">
        <v>3.9834331051901741</v>
      </c>
      <c r="L100" s="262">
        <v>4.271808297028465</v>
      </c>
      <c r="M100" s="262">
        <v>4.6152625634563513</v>
      </c>
      <c r="N100" s="262">
        <v>4.5379337888021212</v>
      </c>
      <c r="O100" s="262">
        <v>4.3875497653560069</v>
      </c>
      <c r="P100" s="262">
        <v>4.4460385405161764</v>
      </c>
      <c r="Q100" s="262">
        <v>4.3339723138848916</v>
      </c>
      <c r="R100" s="262">
        <v>5.0110040045154163</v>
      </c>
      <c r="S100" s="262">
        <v>5.145187221457415</v>
      </c>
      <c r="T100" s="262">
        <v>5.1575372828246691</v>
      </c>
      <c r="U100" s="262">
        <v>5.6636765783369114</v>
      </c>
      <c r="V100" s="262">
        <v>5.4603054682823009</v>
      </c>
      <c r="W100" s="262">
        <v>5.8746975772040431</v>
      </c>
      <c r="DA100" s="67" t="s">
        <v>1545</v>
      </c>
    </row>
    <row r="101" spans="1:105" ht="12" customHeight="1" x14ac:dyDescent="0.25">
      <c r="A101" s="202" t="s">
        <v>93</v>
      </c>
      <c r="B101" s="227">
        <v>3.8536587158214091</v>
      </c>
      <c r="C101" s="227">
        <v>3.6863452839343531</v>
      </c>
      <c r="D101" s="227">
        <v>3.840622497821514</v>
      </c>
      <c r="E101" s="227">
        <v>4.0017207048370924</v>
      </c>
      <c r="F101" s="227">
        <v>4.2982502753052971</v>
      </c>
      <c r="G101" s="227">
        <v>4.0339282015680373</v>
      </c>
      <c r="H101" s="227">
        <v>4.4322039005095393</v>
      </c>
      <c r="I101" s="227">
        <v>4.466158634090835</v>
      </c>
      <c r="J101" s="227">
        <v>4.642218764298411</v>
      </c>
      <c r="K101" s="227">
        <v>4.4661830529510214</v>
      </c>
      <c r="L101" s="227">
        <v>4.789506267040287</v>
      </c>
      <c r="M101" s="227">
        <v>5.1745835568246532</v>
      </c>
      <c r="N101" s="227">
        <v>5.0878833528181646</v>
      </c>
      <c r="O101" s="227">
        <v>4.9192743767882874</v>
      </c>
      <c r="P101" s="227">
        <v>4.9848513726885972</v>
      </c>
      <c r="Q101" s="227">
        <v>4.8592039050465079</v>
      </c>
      <c r="R101" s="227">
        <v>5.61828467360895</v>
      </c>
      <c r="S101" s="227">
        <v>5.7687294767903996</v>
      </c>
      <c r="T101" s="227">
        <v>5.7825762349321312</v>
      </c>
      <c r="U101" s="227">
        <v>6.350054258123742</v>
      </c>
      <c r="V101" s="227">
        <v>6.1220367211900113</v>
      </c>
      <c r="W101" s="227">
        <v>6.5866487694585052</v>
      </c>
      <c r="DA101" s="174" t="s">
        <v>1546</v>
      </c>
    </row>
    <row r="102" spans="1:105" ht="12" customHeight="1" x14ac:dyDescent="0.25">
      <c r="A102" s="202" t="s">
        <v>94</v>
      </c>
      <c r="B102" s="227">
        <v>5.2758381815516424</v>
      </c>
      <c r="C102" s="227">
        <v>4.9911999238525269</v>
      </c>
      <c r="D102" s="227">
        <v>5.2491410463433432</v>
      </c>
      <c r="E102" s="227">
        <v>5.4386777592577893</v>
      </c>
      <c r="F102" s="227">
        <v>6.0283340358811568</v>
      </c>
      <c r="G102" s="227">
        <v>5.7400886000477636</v>
      </c>
      <c r="H102" s="227">
        <v>6.7425541088723584</v>
      </c>
      <c r="I102" s="227">
        <v>6.7375052563853233</v>
      </c>
      <c r="J102" s="227">
        <v>7.5923050641925149</v>
      </c>
      <c r="K102" s="227">
        <v>7.6073620498909502</v>
      </c>
      <c r="L102" s="227">
        <v>8.0102208418269907</v>
      </c>
      <c r="M102" s="227">
        <v>8.862950995622473</v>
      </c>
      <c r="N102" s="227">
        <v>8.7229216090719213</v>
      </c>
      <c r="O102" s="227">
        <v>8.5476551438179005</v>
      </c>
      <c r="P102" s="227">
        <v>8.7509708664726595</v>
      </c>
      <c r="Q102" s="227">
        <v>9.0129565403789744</v>
      </c>
      <c r="R102" s="227">
        <v>10.40596464761636</v>
      </c>
      <c r="S102" s="227">
        <v>10.9162934849055</v>
      </c>
      <c r="T102" s="227">
        <v>11.16292757685974</v>
      </c>
      <c r="U102" s="227">
        <v>11.8438391525609</v>
      </c>
      <c r="V102" s="227">
        <v>11.77059588194272</v>
      </c>
      <c r="W102" s="227">
        <v>12.66096920705667</v>
      </c>
      <c r="DA102" s="174" t="s">
        <v>1547</v>
      </c>
    </row>
    <row r="103" spans="1:105" ht="12" customHeight="1" x14ac:dyDescent="0.25">
      <c r="A103" s="202" t="s">
        <v>95</v>
      </c>
      <c r="B103" s="227">
        <v>3.084940718505031</v>
      </c>
      <c r="C103" s="227">
        <v>2.951002542645786</v>
      </c>
      <c r="D103" s="227">
        <v>3.07450493197363</v>
      </c>
      <c r="E103" s="227">
        <v>3.2034676801433459</v>
      </c>
      <c r="F103" s="227">
        <v>3.4408462893135119</v>
      </c>
      <c r="G103" s="227">
        <v>3.2292505076933038</v>
      </c>
      <c r="H103" s="227">
        <v>3.5480791875168118</v>
      </c>
      <c r="I103" s="227">
        <v>3.5752607175731401</v>
      </c>
      <c r="J103" s="227">
        <v>3.7162008227134238</v>
      </c>
      <c r="K103" s="227">
        <v>3.5752802654214668</v>
      </c>
      <c r="L103" s="227">
        <v>3.8341077906215801</v>
      </c>
      <c r="M103" s="227">
        <v>4.1423708462342086</v>
      </c>
      <c r="N103" s="227">
        <v>4.0729653774665104</v>
      </c>
      <c r="O103" s="227">
        <v>3.9379900893008761</v>
      </c>
      <c r="P103" s="227">
        <v>3.990485953560869</v>
      </c>
      <c r="Q103" s="227">
        <v>3.889902321825462</v>
      </c>
      <c r="R103" s="227">
        <v>4.4975635975783756</v>
      </c>
      <c r="S103" s="227">
        <v>4.6179980556990392</v>
      </c>
      <c r="T103" s="227">
        <v>4.6290826978951287</v>
      </c>
      <c r="U103" s="227">
        <v>5.0833616545171081</v>
      </c>
      <c r="V103" s="227">
        <v>4.9008284734307388</v>
      </c>
      <c r="W103" s="227">
        <v>5.2727608970589657</v>
      </c>
      <c r="DA103" s="174" t="s">
        <v>1548</v>
      </c>
    </row>
    <row r="104" spans="1:105" ht="12" customHeight="1" x14ac:dyDescent="0.25">
      <c r="A104" s="56" t="s">
        <v>96</v>
      </c>
      <c r="B104" s="263">
        <v>3.2321393007594921</v>
      </c>
      <c r="C104" s="263">
        <v>3.1280982484591822</v>
      </c>
      <c r="D104" s="263">
        <v>3.2693225048814329</v>
      </c>
      <c r="E104" s="263">
        <v>3.414704605301023</v>
      </c>
      <c r="F104" s="263">
        <v>3.6570944360693241</v>
      </c>
      <c r="G104" s="263">
        <v>3.4281855088044808</v>
      </c>
      <c r="H104" s="263">
        <v>3.7487210354619038</v>
      </c>
      <c r="I104" s="263">
        <v>3.764888117629162</v>
      </c>
      <c r="J104" s="263">
        <v>3.9015332439531289</v>
      </c>
      <c r="K104" s="263">
        <v>3.753769641158418</v>
      </c>
      <c r="L104" s="263">
        <v>4.0253428224306376</v>
      </c>
      <c r="M104" s="263">
        <v>4.3459458543726344</v>
      </c>
      <c r="N104" s="263">
        <v>4.2741802540767084</v>
      </c>
      <c r="O104" s="263">
        <v>4.1334433069226284</v>
      </c>
      <c r="P104" s="263">
        <v>4.1892907875207586</v>
      </c>
      <c r="Q104" s="263">
        <v>4.0956453674580944</v>
      </c>
      <c r="R104" s="263">
        <v>4.7370501515070336</v>
      </c>
      <c r="S104" s="263">
        <v>4.8769843446561696</v>
      </c>
      <c r="T104" s="263">
        <v>4.9072541395642109</v>
      </c>
      <c r="U104" s="263">
        <v>5.3605954328772736</v>
      </c>
      <c r="V104" s="263">
        <v>5.1877204551747056</v>
      </c>
      <c r="W104" s="263">
        <v>5.5699985427530132</v>
      </c>
      <c r="DA104" s="68" t="s">
        <v>1549</v>
      </c>
    </row>
    <row r="105" spans="1:105" ht="12" customHeight="1" x14ac:dyDescent="0.25">
      <c r="A105" s="37" t="s">
        <v>160</v>
      </c>
      <c r="B105" s="229">
        <v>0.14712288037377691</v>
      </c>
      <c r="C105" s="229">
        <v>0.15620150046034331</v>
      </c>
      <c r="D105" s="229">
        <v>0.1707733146230889</v>
      </c>
      <c r="E105" s="229">
        <v>0.177900767059857</v>
      </c>
      <c r="F105" s="229">
        <v>0.21298363403287329</v>
      </c>
      <c r="G105" s="229">
        <v>0.15520314957855069</v>
      </c>
      <c r="H105" s="229">
        <v>0.1354845849026661</v>
      </c>
      <c r="I105" s="229">
        <v>0.1276725453122442</v>
      </c>
      <c r="J105" s="229">
        <v>0.15799923736790419</v>
      </c>
      <c r="K105" s="229">
        <v>0.13053419230625779</v>
      </c>
      <c r="L105" s="229">
        <v>0.1363205424381535</v>
      </c>
      <c r="M105" s="229">
        <v>0.16065449643452831</v>
      </c>
      <c r="N105" s="229">
        <v>0.13345843193349771</v>
      </c>
      <c r="O105" s="229">
        <v>0.10514696563836071</v>
      </c>
      <c r="P105" s="229">
        <v>9.2968417923962265E-2</v>
      </c>
      <c r="Q105" s="229">
        <v>8.5875981977321172E-2</v>
      </c>
      <c r="R105" s="229">
        <v>8.8316913138713288E-2</v>
      </c>
      <c r="S105" s="229">
        <v>7.1917088535911777E-2</v>
      </c>
      <c r="T105" s="229">
        <v>9.5958967364953088E-2</v>
      </c>
      <c r="U105" s="229">
        <v>0.11989612839127189</v>
      </c>
      <c r="V105" s="229">
        <v>6.8884817589823608E-2</v>
      </c>
      <c r="W105" s="229">
        <v>7.6773150680191152E-2</v>
      </c>
      <c r="DA105" s="69" t="s">
        <v>1550</v>
      </c>
    </row>
    <row r="106" spans="1:105" ht="12" customHeight="1" x14ac:dyDescent="0.25">
      <c r="A106" s="37" t="s">
        <v>162</v>
      </c>
      <c r="B106" s="229">
        <v>2.518960988489948</v>
      </c>
      <c r="C106" s="229">
        <v>2.515825413188256</v>
      </c>
      <c r="D106" s="229">
        <v>2.6397116213787259</v>
      </c>
      <c r="E106" s="229">
        <v>2.7777323522771389</v>
      </c>
      <c r="F106" s="229">
        <v>2.912792718805969</v>
      </c>
      <c r="G106" s="229">
        <v>2.7569032478812918</v>
      </c>
      <c r="H106" s="229">
        <v>2.9555951523892152</v>
      </c>
      <c r="I106" s="229">
        <v>2.9321673919890849</v>
      </c>
      <c r="J106" s="229">
        <v>2.8600007726067531</v>
      </c>
      <c r="K106" s="229">
        <v>2.7127678611573729</v>
      </c>
      <c r="L106" s="229">
        <v>2.934223554697585</v>
      </c>
      <c r="M106" s="229">
        <v>3.0570114263808099</v>
      </c>
      <c r="N106" s="229">
        <v>3.0354920282325399</v>
      </c>
      <c r="O106" s="229">
        <v>2.922241731226193</v>
      </c>
      <c r="P106" s="229">
        <v>2.928371831023139</v>
      </c>
      <c r="Q106" s="229">
        <v>2.699730332424092</v>
      </c>
      <c r="R106" s="229">
        <v>3.1177844528423431</v>
      </c>
      <c r="S106" s="229">
        <v>3.1077442081203799</v>
      </c>
      <c r="T106" s="229">
        <v>2.9690408851434889</v>
      </c>
      <c r="U106" s="229">
        <v>3.4400253363368809</v>
      </c>
      <c r="V106" s="229">
        <v>3.2358175098163251</v>
      </c>
      <c r="W106" s="229">
        <v>3.5725708971424619</v>
      </c>
      <c r="DA106" s="69" t="s">
        <v>1551</v>
      </c>
    </row>
    <row r="107" spans="1:105" ht="12" customHeight="1" x14ac:dyDescent="0.25">
      <c r="A107" s="37" t="s">
        <v>97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DA107" s="69" t="s">
        <v>1552</v>
      </c>
    </row>
    <row r="108" spans="1:105" ht="12" customHeight="1" x14ac:dyDescent="0.25">
      <c r="A108" s="37" t="s">
        <v>78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DA108" s="69" t="s">
        <v>1553</v>
      </c>
    </row>
    <row r="109" spans="1:105" ht="12" customHeight="1" x14ac:dyDescent="0.25">
      <c r="A109" s="37" t="s">
        <v>38</v>
      </c>
      <c r="B109" s="229">
        <v>0.5660554318957669</v>
      </c>
      <c r="C109" s="229">
        <v>0.45607133481058248</v>
      </c>
      <c r="D109" s="229">
        <v>0.45883756887961719</v>
      </c>
      <c r="E109" s="229">
        <v>0.45907148596402692</v>
      </c>
      <c r="F109" s="229">
        <v>0.53131808323048224</v>
      </c>
      <c r="G109" s="229">
        <v>0.51607911134463802</v>
      </c>
      <c r="H109" s="229">
        <v>0.65764129817002226</v>
      </c>
      <c r="I109" s="229">
        <v>0.70504818032783279</v>
      </c>
      <c r="J109" s="229">
        <v>0.8835332339784715</v>
      </c>
      <c r="K109" s="229">
        <v>0.91046758769478731</v>
      </c>
      <c r="L109" s="229">
        <v>0.95479872529490006</v>
      </c>
      <c r="M109" s="229">
        <v>1.128279931557296</v>
      </c>
      <c r="N109" s="229">
        <v>1.105229793910671</v>
      </c>
      <c r="O109" s="229">
        <v>1.106054610058073</v>
      </c>
      <c r="P109" s="229">
        <v>1.167950538573657</v>
      </c>
      <c r="Q109" s="229">
        <v>1.310039053056681</v>
      </c>
      <c r="R109" s="229">
        <v>1.5309487855259789</v>
      </c>
      <c r="S109" s="229">
        <v>1.697323047999878</v>
      </c>
      <c r="T109" s="229">
        <v>1.842254287055769</v>
      </c>
      <c r="U109" s="229">
        <v>1.8006739681491211</v>
      </c>
      <c r="V109" s="229">
        <v>1.883018127768558</v>
      </c>
      <c r="W109" s="229">
        <v>1.9206544949303599</v>
      </c>
      <c r="DA109" s="69" t="s">
        <v>1554</v>
      </c>
    </row>
    <row r="110" spans="1:105" ht="12" customHeight="1" x14ac:dyDescent="0.25">
      <c r="A110" s="57" t="s">
        <v>1555</v>
      </c>
      <c r="B110" s="264">
        <f t="shared" ref="B110:W110" si="4">B111+B117</f>
        <v>314.43397558752872</v>
      </c>
      <c r="C110" s="264">
        <f t="shared" si="4"/>
        <v>301.23972962476535</v>
      </c>
      <c r="D110" s="264">
        <f t="shared" si="4"/>
        <v>313.4040755202991</v>
      </c>
      <c r="E110" s="264">
        <f t="shared" si="4"/>
        <v>326.81315191574924</v>
      </c>
      <c r="F110" s="264">
        <f t="shared" si="4"/>
        <v>349.39124848383318</v>
      </c>
      <c r="G110" s="264">
        <f t="shared" si="4"/>
        <v>327.18055829817916</v>
      </c>
      <c r="H110" s="264">
        <f t="shared" si="4"/>
        <v>355.65104426737918</v>
      </c>
      <c r="I110" s="264">
        <f t="shared" si="4"/>
        <v>358.88812412332402</v>
      </c>
      <c r="J110" s="264">
        <f t="shared" si="4"/>
        <v>367.84199220631291</v>
      </c>
      <c r="K110" s="264">
        <f t="shared" si="4"/>
        <v>351.21682597691813</v>
      </c>
      <c r="L110" s="264">
        <f t="shared" si="4"/>
        <v>377.94901988687326</v>
      </c>
      <c r="M110" s="264">
        <f t="shared" si="4"/>
        <v>406.49539247460638</v>
      </c>
      <c r="N110" s="264">
        <f t="shared" si="4"/>
        <v>399.60877327461952</v>
      </c>
      <c r="O110" s="264">
        <f t="shared" si="4"/>
        <v>385.35987896086988</v>
      </c>
      <c r="P110" s="264">
        <f t="shared" si="4"/>
        <v>389.70682831120189</v>
      </c>
      <c r="Q110" s="264">
        <f t="shared" si="4"/>
        <v>375.61020715749908</v>
      </c>
      <c r="R110" s="264">
        <f t="shared" si="4"/>
        <v>434.41676616082111</v>
      </c>
      <c r="S110" s="264">
        <f t="shared" si="4"/>
        <v>443.99082636656357</v>
      </c>
      <c r="T110" s="264">
        <f t="shared" si="4"/>
        <v>443.09223402411249</v>
      </c>
      <c r="U110" s="264">
        <f t="shared" si="4"/>
        <v>490.26363628466856</v>
      </c>
      <c r="V110" s="264">
        <f t="shared" si="4"/>
        <v>469.53138367849579</v>
      </c>
      <c r="W110" s="264">
        <f t="shared" si="4"/>
        <v>505.20125857391218</v>
      </c>
      <c r="DA110" s="70"/>
    </row>
    <row r="111" spans="1:105" ht="12" customHeight="1" x14ac:dyDescent="0.25">
      <c r="A111" s="60" t="s">
        <v>1556</v>
      </c>
      <c r="B111" s="265">
        <v>287.9182677497206</v>
      </c>
      <c r="C111" s="265">
        <v>276.15457833946931</v>
      </c>
      <c r="D111" s="265">
        <v>287.02254417026973</v>
      </c>
      <c r="E111" s="265">
        <v>299.47903257282962</v>
      </c>
      <c r="F111" s="265">
        <v>319.09358988560672</v>
      </c>
      <c r="G111" s="265">
        <v>298.33158548202721</v>
      </c>
      <c r="H111" s="265">
        <v>321.76380423476479</v>
      </c>
      <c r="I111" s="265">
        <v>325.02625899662132</v>
      </c>
      <c r="J111" s="265">
        <v>329.68400934747689</v>
      </c>
      <c r="K111" s="265">
        <v>312.98316857690799</v>
      </c>
      <c r="L111" s="265">
        <v>337.69064420338339</v>
      </c>
      <c r="M111" s="265">
        <v>361.95130088315051</v>
      </c>
      <c r="N111" s="265">
        <v>355.76845199883883</v>
      </c>
      <c r="O111" s="265">
        <v>342.4004251845306</v>
      </c>
      <c r="P111" s="265">
        <v>345.72553494933521</v>
      </c>
      <c r="Q111" s="265">
        <v>330.3122063175141</v>
      </c>
      <c r="R111" s="265">
        <v>382.11767948079591</v>
      </c>
      <c r="S111" s="265">
        <v>389.12689029481811</v>
      </c>
      <c r="T111" s="265">
        <v>386.98874561962691</v>
      </c>
      <c r="U111" s="265">
        <v>430.73797081876228</v>
      </c>
      <c r="V111" s="265">
        <v>410.37382979940583</v>
      </c>
      <c r="W111" s="265">
        <v>441.56879888026299</v>
      </c>
      <c r="DA111" s="72" t="s">
        <v>1557</v>
      </c>
    </row>
    <row r="112" spans="1:105" ht="12" customHeight="1" x14ac:dyDescent="0.25">
      <c r="A112" s="59" t="s">
        <v>30</v>
      </c>
      <c r="B112" s="233">
        <v>184.584846414266</v>
      </c>
      <c r="C112" s="233">
        <v>149.85480501369059</v>
      </c>
      <c r="D112" s="233">
        <v>138.29078610167409</v>
      </c>
      <c r="E112" s="233">
        <v>133.96425996610861</v>
      </c>
      <c r="F112" s="233">
        <v>140.77045407860999</v>
      </c>
      <c r="G112" s="233">
        <v>126.64720478072699</v>
      </c>
      <c r="H112" s="233">
        <v>138.14154803657749</v>
      </c>
      <c r="I112" s="233">
        <v>166.23920386219851</v>
      </c>
      <c r="J112" s="233">
        <v>156.0740645184961</v>
      </c>
      <c r="K112" s="233">
        <v>121.26369592552111</v>
      </c>
      <c r="L112" s="233">
        <v>134.10924994055279</v>
      </c>
      <c r="M112" s="233">
        <v>157.49902876137469</v>
      </c>
      <c r="N112" s="233">
        <v>141.00167693504639</v>
      </c>
      <c r="O112" s="233">
        <v>126.8126326371693</v>
      </c>
      <c r="P112" s="233">
        <v>130.48432006863951</v>
      </c>
      <c r="Q112" s="233">
        <v>120.7747495309076</v>
      </c>
      <c r="R112" s="233">
        <v>127.2825808743454</v>
      </c>
      <c r="S112" s="233">
        <v>134.14269392364</v>
      </c>
      <c r="T112" s="233">
        <v>137.2363737408389</v>
      </c>
      <c r="U112" s="233">
        <v>138.01496247578029</v>
      </c>
      <c r="V112" s="233">
        <v>125.7384652875638</v>
      </c>
      <c r="W112" s="233">
        <v>123.84645602361751</v>
      </c>
      <c r="DA112" s="71" t="s">
        <v>1558</v>
      </c>
    </row>
    <row r="113" spans="1:105" ht="12" customHeight="1" x14ac:dyDescent="0.25">
      <c r="A113" s="59" t="s">
        <v>33</v>
      </c>
      <c r="B113" s="298">
        <v>1.602918881014858</v>
      </c>
      <c r="C113" s="298">
        <v>2.4862617984102009</v>
      </c>
      <c r="D113" s="298">
        <v>5.9779894452637441</v>
      </c>
      <c r="E113" s="298">
        <v>5.4206086970152754</v>
      </c>
      <c r="F113" s="298">
        <v>6.5017172824806044</v>
      </c>
      <c r="G113" s="298">
        <v>3.3818551950435141</v>
      </c>
      <c r="H113" s="298">
        <v>1.5125714925871141</v>
      </c>
      <c r="I113" s="298">
        <v>1.138142572178279</v>
      </c>
      <c r="J113" s="298">
        <v>1.486479193143847</v>
      </c>
      <c r="K113" s="298">
        <v>1.945779601500941</v>
      </c>
      <c r="L113" s="298">
        <v>1.8086870028228861</v>
      </c>
      <c r="M113" s="298">
        <v>1.5578712603201601</v>
      </c>
      <c r="N113" s="298">
        <v>1.0896058866827569</v>
      </c>
      <c r="O113" s="298">
        <v>1.5939781705960889</v>
      </c>
      <c r="P113" s="298">
        <v>2.0804724606199669</v>
      </c>
      <c r="Q113" s="298">
        <v>1.8339988384047401</v>
      </c>
      <c r="R113" s="298">
        <v>1.811273720866418</v>
      </c>
      <c r="S113" s="298">
        <v>2.0592343024034201</v>
      </c>
      <c r="T113" s="298">
        <v>2.0235811592044421</v>
      </c>
      <c r="U113" s="298">
        <v>2.088413690526072</v>
      </c>
      <c r="V113" s="298">
        <v>1.603749134198508</v>
      </c>
      <c r="W113" s="298">
        <v>1.7282754042552959</v>
      </c>
      <c r="DA113" s="122" t="s">
        <v>1559</v>
      </c>
    </row>
    <row r="114" spans="1:105" ht="12" customHeight="1" x14ac:dyDescent="0.25">
      <c r="A114" s="59" t="s">
        <v>160</v>
      </c>
      <c r="B114" s="298">
        <v>4.9475900185813462</v>
      </c>
      <c r="C114" s="298">
        <v>6.3999519272617738</v>
      </c>
      <c r="D114" s="298">
        <v>7.6547391116930372</v>
      </c>
      <c r="E114" s="298">
        <v>8.5864642684732431</v>
      </c>
      <c r="F114" s="298">
        <v>10.53033423221361</v>
      </c>
      <c r="G114" s="298">
        <v>8.1433770246621915</v>
      </c>
      <c r="H114" s="298">
        <v>7.4723838492375529</v>
      </c>
      <c r="I114" s="298">
        <v>6.2708276205527751</v>
      </c>
      <c r="J114" s="298">
        <v>8.5125462429539045</v>
      </c>
      <c r="K114" s="298">
        <v>8.3317693749074664</v>
      </c>
      <c r="L114" s="298">
        <v>8.6010611734468458</v>
      </c>
      <c r="M114" s="298">
        <v>9.783650986742451</v>
      </c>
      <c r="N114" s="298">
        <v>8.7195663198900899</v>
      </c>
      <c r="O114" s="298">
        <v>7.205461347980135</v>
      </c>
      <c r="P114" s="298">
        <v>6.4539321654396318</v>
      </c>
      <c r="Q114" s="298">
        <v>6.3601606086814568</v>
      </c>
      <c r="R114" s="298">
        <v>6.9389334608797038</v>
      </c>
      <c r="S114" s="298">
        <v>5.693915203581704</v>
      </c>
      <c r="T114" s="298">
        <v>7.7240273931520269</v>
      </c>
      <c r="U114" s="298">
        <v>9.7689701040423387</v>
      </c>
      <c r="V114" s="298">
        <v>5.8773898489625944</v>
      </c>
      <c r="W114" s="298">
        <v>6.623505367257672</v>
      </c>
      <c r="DA114" s="122" t="s">
        <v>1560</v>
      </c>
    </row>
    <row r="115" spans="1:105" ht="12" customHeight="1" x14ac:dyDescent="0.25">
      <c r="A115" s="59" t="s">
        <v>70</v>
      </c>
      <c r="B115" s="298">
        <v>12.072864534498571</v>
      </c>
      <c r="C115" s="298">
        <v>14.334129157144179</v>
      </c>
      <c r="D115" s="298">
        <v>16.776656743063231</v>
      </c>
      <c r="E115" s="298">
        <v>17.439140048204791</v>
      </c>
      <c r="F115" s="298">
        <v>17.276822269470959</v>
      </c>
      <c r="G115" s="298">
        <v>15.50678395821515</v>
      </c>
      <c r="H115" s="298">
        <v>11.627306047991061</v>
      </c>
      <c r="I115" s="298">
        <v>7.3603070803619817</v>
      </c>
      <c r="J115" s="298">
        <v>9.5222716419511393</v>
      </c>
      <c r="K115" s="298">
        <v>8.2906918981325255</v>
      </c>
      <c r="L115" s="298">
        <v>8.0386071539113715</v>
      </c>
      <c r="M115" s="298">
        <v>6.9427090045822926</v>
      </c>
      <c r="N115" s="298">
        <v>6.6323740184722029</v>
      </c>
      <c r="O115" s="298">
        <v>6.5343588600460194</v>
      </c>
      <c r="P115" s="298">
        <v>3.4172031531656102</v>
      </c>
      <c r="Q115" s="298">
        <v>1.395440919307428</v>
      </c>
      <c r="R115" s="298">
        <v>1.12502932378309</v>
      </c>
      <c r="S115" s="298">
        <v>1.1805968859294951</v>
      </c>
      <c r="T115" s="298">
        <v>1.017686266529531</v>
      </c>
      <c r="U115" s="298">
        <v>0.57713551435429289</v>
      </c>
      <c r="V115" s="298">
        <v>1.067830141325588</v>
      </c>
      <c r="W115" s="298">
        <v>1.151577941798313</v>
      </c>
      <c r="DA115" s="122" t="s">
        <v>1561</v>
      </c>
    </row>
    <row r="116" spans="1:105" ht="12" customHeight="1" x14ac:dyDescent="0.25">
      <c r="A116" s="59" t="s">
        <v>162</v>
      </c>
      <c r="B116" s="298">
        <v>84.710047901359815</v>
      </c>
      <c r="C116" s="298">
        <v>103.0794304429624</v>
      </c>
      <c r="D116" s="298">
        <v>118.3223727685756</v>
      </c>
      <c r="E116" s="298">
        <v>134.0685595930278</v>
      </c>
      <c r="F116" s="298">
        <v>144.0142620228315</v>
      </c>
      <c r="G116" s="298">
        <v>144.65236452337939</v>
      </c>
      <c r="H116" s="298">
        <v>163.0099948083716</v>
      </c>
      <c r="I116" s="298">
        <v>144.01777786132979</v>
      </c>
      <c r="J116" s="298">
        <v>154.08864775093201</v>
      </c>
      <c r="K116" s="298">
        <v>173.15123177684589</v>
      </c>
      <c r="L116" s="298">
        <v>185.1330389326495</v>
      </c>
      <c r="M116" s="298">
        <v>186.16804087013091</v>
      </c>
      <c r="N116" s="298">
        <v>198.32522883874731</v>
      </c>
      <c r="O116" s="298">
        <v>200.2539941687391</v>
      </c>
      <c r="P116" s="298">
        <v>203.28960710147049</v>
      </c>
      <c r="Q116" s="298">
        <v>199.9478564202129</v>
      </c>
      <c r="R116" s="298">
        <v>244.9598621009213</v>
      </c>
      <c r="S116" s="298">
        <v>246.05044997926339</v>
      </c>
      <c r="T116" s="298">
        <v>238.98707705990199</v>
      </c>
      <c r="U116" s="298">
        <v>280.28848903405918</v>
      </c>
      <c r="V116" s="298">
        <v>276.08639538735531</v>
      </c>
      <c r="W116" s="298">
        <v>308.2189841433343</v>
      </c>
      <c r="DA116" s="122" t="s">
        <v>1562</v>
      </c>
    </row>
    <row r="117" spans="1:105" ht="12" customHeight="1" x14ac:dyDescent="0.25">
      <c r="A117" s="60" t="s">
        <v>1563</v>
      </c>
      <c r="B117" s="265">
        <v>26.515707837808151</v>
      </c>
      <c r="C117" s="265">
        <v>25.085151285296011</v>
      </c>
      <c r="D117" s="265">
        <v>26.381531350029402</v>
      </c>
      <c r="E117" s="265">
        <v>27.334119342919621</v>
      </c>
      <c r="F117" s="265">
        <v>30.29765859822648</v>
      </c>
      <c r="G117" s="265">
        <v>28.848972816151939</v>
      </c>
      <c r="H117" s="265">
        <v>33.887240032614407</v>
      </c>
      <c r="I117" s="265">
        <v>33.861865126702682</v>
      </c>
      <c r="J117" s="265">
        <v>38.157982858836007</v>
      </c>
      <c r="K117" s="265">
        <v>38.233657400010117</v>
      </c>
      <c r="L117" s="265">
        <v>40.258375683489888</v>
      </c>
      <c r="M117" s="265">
        <v>44.544091591455889</v>
      </c>
      <c r="N117" s="265">
        <v>43.840321275780681</v>
      </c>
      <c r="O117" s="265">
        <v>42.959453776339259</v>
      </c>
      <c r="P117" s="265">
        <v>43.981293361866662</v>
      </c>
      <c r="Q117" s="265">
        <v>45.298000839984986</v>
      </c>
      <c r="R117" s="265">
        <v>52.299086680025169</v>
      </c>
      <c r="S117" s="265">
        <v>54.863936071745442</v>
      </c>
      <c r="T117" s="265">
        <v>56.10348840448556</v>
      </c>
      <c r="U117" s="265">
        <v>59.525665465906258</v>
      </c>
      <c r="V117" s="265">
        <v>59.157553879089953</v>
      </c>
      <c r="W117" s="265">
        <v>63.632459693649217</v>
      </c>
      <c r="DA117" s="72" t="s">
        <v>1564</v>
      </c>
    </row>
    <row r="118" spans="1:105" ht="12" customHeight="1" x14ac:dyDescent="0.25">
      <c r="A118" s="57" t="s">
        <v>1565</v>
      </c>
      <c r="B118" s="264">
        <v>21.723793951740571</v>
      </c>
      <c r="C118" s="264">
        <v>20.551767318577351</v>
      </c>
      <c r="D118" s="264">
        <v>21.613865814369959</v>
      </c>
      <c r="E118" s="264">
        <v>22.394302278862241</v>
      </c>
      <c r="F118" s="264">
        <v>24.822271260266682</v>
      </c>
      <c r="G118" s="264">
        <v>23.63539170860221</v>
      </c>
      <c r="H118" s="264">
        <v>27.763144192289548</v>
      </c>
      <c r="I118" s="264">
        <v>27.742355034747799</v>
      </c>
      <c r="J118" s="264">
        <v>31.262079153604208</v>
      </c>
      <c r="K118" s="264">
        <v>31.324077805494429</v>
      </c>
      <c r="L118" s="264">
        <v>32.982889369933233</v>
      </c>
      <c r="M118" s="264">
        <v>36.494091480389343</v>
      </c>
      <c r="N118" s="264">
        <v>35.917506407850581</v>
      </c>
      <c r="O118" s="264">
        <v>35.195829122307217</v>
      </c>
      <c r="P118" s="264">
        <v>36.033002044241321</v>
      </c>
      <c r="Q118" s="264">
        <v>37.111754386978063</v>
      </c>
      <c r="R118" s="264">
        <v>42.847605270453997</v>
      </c>
      <c r="S118" s="264">
        <v>44.948935547729498</v>
      </c>
      <c r="T118" s="264">
        <v>45.964476208893757</v>
      </c>
      <c r="U118" s="264">
        <v>48.768198055710663</v>
      </c>
      <c r="V118" s="264">
        <v>48.466611527749151</v>
      </c>
      <c r="W118" s="264">
        <v>52.132813179372398</v>
      </c>
      <c r="DA118" s="70" t="s">
        <v>1566</v>
      </c>
    </row>
    <row r="119" spans="1:105" ht="12" customHeight="1" x14ac:dyDescent="0.25">
      <c r="A119" s="57" t="s">
        <v>1567</v>
      </c>
      <c r="B119" s="264">
        <f t="shared" ref="B119:W119" si="5">B120+B126</f>
        <v>30.412053983017607</v>
      </c>
      <c r="C119" s="264">
        <f t="shared" si="5"/>
        <v>29.086541771115041</v>
      </c>
      <c r="D119" s="264">
        <f t="shared" si="5"/>
        <v>30.305093143129117</v>
      </c>
      <c r="E119" s="264">
        <f t="shared" si="5"/>
        <v>31.574351503723292</v>
      </c>
      <c r="F119" s="264">
        <f t="shared" si="5"/>
        <v>33.922634651373414</v>
      </c>
      <c r="G119" s="264">
        <f t="shared" si="5"/>
        <v>31.840303067487156</v>
      </c>
      <c r="H119" s="264">
        <f t="shared" si="5"/>
        <v>35.003504530950366</v>
      </c>
      <c r="I119" s="264">
        <f t="shared" si="5"/>
        <v>35.270266584202481</v>
      </c>
      <c r="J119" s="264">
        <f t="shared" si="5"/>
        <v>36.686140719475681</v>
      </c>
      <c r="K119" s="264">
        <f t="shared" si="5"/>
        <v>35.307604387442126</v>
      </c>
      <c r="L119" s="264">
        <f t="shared" si="5"/>
        <v>37.857495332592379</v>
      </c>
      <c r="M119" s="264">
        <f t="shared" si="5"/>
        <v>40.91018638872206</v>
      </c>
      <c r="N119" s="264">
        <f t="shared" si="5"/>
        <v>40.225007990130159</v>
      </c>
      <c r="O119" s="264">
        <f t="shared" si="5"/>
        <v>38.896656259466695</v>
      </c>
      <c r="P119" s="264">
        <f t="shared" si="5"/>
        <v>39.418843529361908</v>
      </c>
      <c r="Q119" s="264">
        <f t="shared" si="5"/>
        <v>38.444466009876137</v>
      </c>
      <c r="R119" s="264">
        <f t="shared" si="5"/>
        <v>44.449322649716066</v>
      </c>
      <c r="S119" s="264">
        <f t="shared" si="5"/>
        <v>45.648228611506092</v>
      </c>
      <c r="T119" s="264">
        <f t="shared" si="5"/>
        <v>45.765561586453487</v>
      </c>
      <c r="U119" s="264">
        <f t="shared" si="5"/>
        <v>50.241688590368092</v>
      </c>
      <c r="V119" s="264">
        <f t="shared" si="5"/>
        <v>48.450784005054288</v>
      </c>
      <c r="W119" s="264">
        <f t="shared" si="5"/>
        <v>52.128558671218364</v>
      </c>
      <c r="DA119" s="70"/>
    </row>
    <row r="120" spans="1:105" ht="12" customHeight="1" x14ac:dyDescent="0.25">
      <c r="A120" s="60" t="s">
        <v>1568</v>
      </c>
      <c r="B120" s="265">
        <v>24.077296383904599</v>
      </c>
      <c r="C120" s="265">
        <v>23.09355249466644</v>
      </c>
      <c r="D120" s="265">
        <v>24.002391091270511</v>
      </c>
      <c r="E120" s="265">
        <v>25.04407061204277</v>
      </c>
      <c r="F120" s="265">
        <v>26.684346908333019</v>
      </c>
      <c r="G120" s="265">
        <v>24.948114826027421</v>
      </c>
      <c r="H120" s="265">
        <v>26.907644800459551</v>
      </c>
      <c r="I120" s="265">
        <v>27.18046906706212</v>
      </c>
      <c r="J120" s="265">
        <v>27.569975563319829</v>
      </c>
      <c r="K120" s="265">
        <v>26.173360141046849</v>
      </c>
      <c r="L120" s="265">
        <v>28.239534052852498</v>
      </c>
      <c r="M120" s="265">
        <v>30.268342526563771</v>
      </c>
      <c r="N120" s="265">
        <v>29.75129897025192</v>
      </c>
      <c r="O120" s="265">
        <v>28.633391634285761</v>
      </c>
      <c r="P120" s="265">
        <v>28.911455454070229</v>
      </c>
      <c r="Q120" s="265">
        <v>27.6225088212936</v>
      </c>
      <c r="R120" s="265">
        <v>31.954765129340799</v>
      </c>
      <c r="S120" s="265">
        <v>32.540913578709713</v>
      </c>
      <c r="T120" s="265">
        <v>32.362110255604847</v>
      </c>
      <c r="U120" s="265">
        <v>36.020659155327422</v>
      </c>
      <c r="V120" s="265">
        <v>34.31769857988769</v>
      </c>
      <c r="W120" s="265">
        <v>36.926392089045102</v>
      </c>
      <c r="DA120" s="72" t="s">
        <v>1569</v>
      </c>
    </row>
    <row r="121" spans="1:105" ht="12" customHeight="1" x14ac:dyDescent="0.25">
      <c r="A121" s="59" t="s">
        <v>30</v>
      </c>
      <c r="B121" s="233">
        <v>15.43599192169739</v>
      </c>
      <c r="C121" s="233">
        <v>12.5316763783925</v>
      </c>
      <c r="D121" s="233">
        <v>11.56463002558611</v>
      </c>
      <c r="E121" s="233">
        <v>11.202822305315751</v>
      </c>
      <c r="F121" s="233">
        <v>11.771993390477791</v>
      </c>
      <c r="G121" s="233">
        <v>10.590930230065551</v>
      </c>
      <c r="H121" s="233">
        <v>11.55214992436442</v>
      </c>
      <c r="I121" s="233">
        <v>13.90182920068772</v>
      </c>
      <c r="J121" s="233">
        <v>13.0517647894404</v>
      </c>
      <c r="K121" s="233">
        <v>10.140731848055131</v>
      </c>
      <c r="L121" s="233">
        <v>11.214947158020211</v>
      </c>
      <c r="M121" s="233">
        <v>13.170928073800249</v>
      </c>
      <c r="N121" s="233">
        <v>11.791329507246839</v>
      </c>
      <c r="O121" s="233">
        <v>10.60476420996841</v>
      </c>
      <c r="P121" s="233">
        <v>10.911810745110159</v>
      </c>
      <c r="Q121" s="233">
        <v>10.0998434829265</v>
      </c>
      <c r="R121" s="233">
        <v>10.644063845521289</v>
      </c>
      <c r="S121" s="233">
        <v>11.217743926350821</v>
      </c>
      <c r="T121" s="233">
        <v>11.476454311272811</v>
      </c>
      <c r="U121" s="233">
        <v>11.54156414914058</v>
      </c>
      <c r="V121" s="233">
        <v>10.514936475714149</v>
      </c>
      <c r="W121" s="233">
        <v>10.35671633857188</v>
      </c>
      <c r="DA121" s="71" t="s">
        <v>1570</v>
      </c>
    </row>
    <row r="122" spans="1:105" ht="12" customHeight="1" x14ac:dyDescent="0.25">
      <c r="A122" s="59" t="s">
        <v>33</v>
      </c>
      <c r="B122" s="298">
        <v>0.13404482209201149</v>
      </c>
      <c r="C122" s="298">
        <v>0.20791477621815529</v>
      </c>
      <c r="D122" s="298">
        <v>0.49991209233929651</v>
      </c>
      <c r="E122" s="298">
        <v>0.45330087319315071</v>
      </c>
      <c r="F122" s="298">
        <v>0.54370907146023628</v>
      </c>
      <c r="G122" s="298">
        <v>0.28280918225477608</v>
      </c>
      <c r="H122" s="298">
        <v>0.1264894805512049</v>
      </c>
      <c r="I122" s="298">
        <v>9.5177691404065248E-2</v>
      </c>
      <c r="J122" s="298">
        <v>0.12430750011646841</v>
      </c>
      <c r="K122" s="298">
        <v>0.16271670613070849</v>
      </c>
      <c r="L122" s="298">
        <v>0.15125227507459879</v>
      </c>
      <c r="M122" s="298">
        <v>0.13027769427711799</v>
      </c>
      <c r="N122" s="298">
        <v>9.1118788954763552E-2</v>
      </c>
      <c r="O122" s="298">
        <v>0.13329715110774981</v>
      </c>
      <c r="P122" s="298">
        <v>0.17398045787230829</v>
      </c>
      <c r="Q122" s="298">
        <v>0.15336898886316161</v>
      </c>
      <c r="R122" s="298">
        <v>0.1514685905501067</v>
      </c>
      <c r="S122" s="298">
        <v>0.17220440721034541</v>
      </c>
      <c r="T122" s="298">
        <v>0.16922289685836669</v>
      </c>
      <c r="U122" s="298">
        <v>0.1746445468430998</v>
      </c>
      <c r="V122" s="298">
        <v>0.13411425239295299</v>
      </c>
      <c r="W122" s="298">
        <v>0.1445278184899321</v>
      </c>
      <c r="DA122" s="122" t="s">
        <v>1571</v>
      </c>
    </row>
    <row r="123" spans="1:105" ht="12" customHeight="1" x14ac:dyDescent="0.25">
      <c r="A123" s="59" t="s">
        <v>160</v>
      </c>
      <c r="B123" s="298">
        <v>0.41374447059046232</v>
      </c>
      <c r="C123" s="298">
        <v>0.53519889724181169</v>
      </c>
      <c r="D123" s="298">
        <v>0.64013104751627459</v>
      </c>
      <c r="E123" s="298">
        <v>0.71804698846531423</v>
      </c>
      <c r="F123" s="298">
        <v>0.88060400026781394</v>
      </c>
      <c r="G123" s="298">
        <v>0.68099361572677086</v>
      </c>
      <c r="H123" s="298">
        <v>0.62488150556945343</v>
      </c>
      <c r="I123" s="298">
        <v>0.52440081823384366</v>
      </c>
      <c r="J123" s="298">
        <v>0.71186555988680755</v>
      </c>
      <c r="K123" s="298">
        <v>0.69674801189193147</v>
      </c>
      <c r="L123" s="298">
        <v>0.71926766129751729</v>
      </c>
      <c r="M123" s="298">
        <v>0.8181622735006443</v>
      </c>
      <c r="N123" s="298">
        <v>0.72917770818767258</v>
      </c>
      <c r="O123" s="298">
        <v>0.60255998972908109</v>
      </c>
      <c r="P123" s="298">
        <v>0.53971301926553783</v>
      </c>
      <c r="Q123" s="298">
        <v>0.53187133008724163</v>
      </c>
      <c r="R123" s="298">
        <v>0.58027147367746557</v>
      </c>
      <c r="S123" s="298">
        <v>0.47615625438754461</v>
      </c>
      <c r="T123" s="298">
        <v>0.64592531163733291</v>
      </c>
      <c r="U123" s="298">
        <v>0.81693457799278135</v>
      </c>
      <c r="V123" s="298">
        <v>0.49149940524175689</v>
      </c>
      <c r="W123" s="298">
        <v>0.55389365556503689</v>
      </c>
      <c r="DA123" s="122" t="s">
        <v>1572</v>
      </c>
    </row>
    <row r="124" spans="1:105" ht="12" customHeight="1" x14ac:dyDescent="0.25">
      <c r="A124" s="59" t="s">
        <v>70</v>
      </c>
      <c r="B124" s="298">
        <v>1.009598799936287</v>
      </c>
      <c r="C124" s="298">
        <v>1.1986980847694539</v>
      </c>
      <c r="D124" s="298">
        <v>1.4029555675324361</v>
      </c>
      <c r="E124" s="298">
        <v>1.458356035908231</v>
      </c>
      <c r="F124" s="298">
        <v>1.444782137671426</v>
      </c>
      <c r="G124" s="298">
        <v>1.2967618770465661</v>
      </c>
      <c r="H124" s="298">
        <v>0.97233876840077271</v>
      </c>
      <c r="I124" s="298">
        <v>0.61550903468367679</v>
      </c>
      <c r="J124" s="298">
        <v>0.79630430664651652</v>
      </c>
      <c r="K124" s="298">
        <v>0.69331288917205969</v>
      </c>
      <c r="L124" s="298">
        <v>0.6722321875274192</v>
      </c>
      <c r="M124" s="298">
        <v>0.58058720524062102</v>
      </c>
      <c r="N124" s="298">
        <v>0.55463530056549715</v>
      </c>
      <c r="O124" s="298">
        <v>0.54643873826333011</v>
      </c>
      <c r="P124" s="298">
        <v>0.28576517136558649</v>
      </c>
      <c r="Q124" s="298">
        <v>0.11669438296843131</v>
      </c>
      <c r="R124" s="298">
        <v>9.4081090029534978E-2</v>
      </c>
      <c r="S124" s="298">
        <v>9.8727952743689104E-2</v>
      </c>
      <c r="T124" s="298">
        <v>8.5104477935942377E-2</v>
      </c>
      <c r="U124" s="298">
        <v>4.826322046666668E-2</v>
      </c>
      <c r="V124" s="298">
        <v>8.9297782323115013E-2</v>
      </c>
      <c r="W124" s="298">
        <v>9.6301230312857547E-2</v>
      </c>
      <c r="DA124" s="122" t="s">
        <v>1573</v>
      </c>
    </row>
    <row r="125" spans="1:105" ht="12" customHeight="1" x14ac:dyDescent="0.25">
      <c r="A125" s="59" t="s">
        <v>162</v>
      </c>
      <c r="B125" s="298">
        <v>7.0839163695884499</v>
      </c>
      <c r="C125" s="298">
        <v>8.6200643580445178</v>
      </c>
      <c r="D125" s="298">
        <v>9.8947623582963935</v>
      </c>
      <c r="E125" s="298">
        <v>11.21154440916033</v>
      </c>
      <c r="F125" s="298">
        <v>12.04325830845575</v>
      </c>
      <c r="G125" s="298">
        <v>12.096619920933771</v>
      </c>
      <c r="H125" s="298">
        <v>13.63178512157369</v>
      </c>
      <c r="I125" s="298">
        <v>12.043552322052809</v>
      </c>
      <c r="J125" s="298">
        <v>12.88573340722964</v>
      </c>
      <c r="K125" s="298">
        <v>14.479850685797009</v>
      </c>
      <c r="L125" s="298">
        <v>15.48183477093276</v>
      </c>
      <c r="M125" s="298">
        <v>15.56838727974514</v>
      </c>
      <c r="N125" s="298">
        <v>16.58503766529714</v>
      </c>
      <c r="O125" s="298">
        <v>16.746331545217188</v>
      </c>
      <c r="P125" s="298">
        <v>17.000186060456642</v>
      </c>
      <c r="Q125" s="298">
        <v>16.720730636448259</v>
      </c>
      <c r="R125" s="298">
        <v>20.484880129562409</v>
      </c>
      <c r="S125" s="298">
        <v>20.57608103801731</v>
      </c>
      <c r="T125" s="298">
        <v>19.985403257900391</v>
      </c>
      <c r="U125" s="298">
        <v>23.4392526608843</v>
      </c>
      <c r="V125" s="298">
        <v>23.087850664215711</v>
      </c>
      <c r="W125" s="298">
        <v>25.774953046105399</v>
      </c>
      <c r="DA125" s="122" t="s">
        <v>1574</v>
      </c>
    </row>
    <row r="126" spans="1:105" ht="12" customHeight="1" x14ac:dyDescent="0.25">
      <c r="A126" s="60" t="s">
        <v>1575</v>
      </c>
      <c r="B126" s="265">
        <v>6.3347575991130078</v>
      </c>
      <c r="C126" s="265">
        <v>5.9929892764485997</v>
      </c>
      <c r="D126" s="265">
        <v>6.3027020518586072</v>
      </c>
      <c r="E126" s="265">
        <v>6.5302808916805208</v>
      </c>
      <c r="F126" s="265">
        <v>7.2382877430403916</v>
      </c>
      <c r="G126" s="265">
        <v>6.8921882414597349</v>
      </c>
      <c r="H126" s="265">
        <v>8.0958597304908135</v>
      </c>
      <c r="I126" s="265">
        <v>8.0897975171403598</v>
      </c>
      <c r="J126" s="265">
        <v>9.1161651561558514</v>
      </c>
      <c r="K126" s="265">
        <v>9.13424424639528</v>
      </c>
      <c r="L126" s="265">
        <v>9.6179612797398786</v>
      </c>
      <c r="M126" s="265">
        <v>10.641843862158289</v>
      </c>
      <c r="N126" s="265">
        <v>10.473709019878241</v>
      </c>
      <c r="O126" s="265">
        <v>10.263264625180931</v>
      </c>
      <c r="P126" s="265">
        <v>10.507388075291679</v>
      </c>
      <c r="Q126" s="265">
        <v>10.821957188582539</v>
      </c>
      <c r="R126" s="265">
        <v>12.49455752037527</v>
      </c>
      <c r="S126" s="265">
        <v>13.107315032796381</v>
      </c>
      <c r="T126" s="265">
        <v>13.40345133084864</v>
      </c>
      <c r="U126" s="265">
        <v>14.22102943504067</v>
      </c>
      <c r="V126" s="265">
        <v>14.1330854251666</v>
      </c>
      <c r="W126" s="265">
        <v>15.202166582173261</v>
      </c>
      <c r="DA126" s="72" t="s">
        <v>1576</v>
      </c>
    </row>
    <row r="127" spans="1:105" ht="12" customHeight="1" x14ac:dyDescent="0.25">
      <c r="A127" s="132" t="s">
        <v>1577</v>
      </c>
      <c r="B127" s="319">
        <v>19.38430844924547</v>
      </c>
      <c r="C127" s="319">
        <v>18.338500068884429</v>
      </c>
      <c r="D127" s="319">
        <v>19.286218726668601</v>
      </c>
      <c r="E127" s="319">
        <v>19.982608187292499</v>
      </c>
      <c r="F127" s="319">
        <v>22.149103586084159</v>
      </c>
      <c r="G127" s="319">
        <v>21.090041832291249</v>
      </c>
      <c r="H127" s="319">
        <v>24.77326712542764</v>
      </c>
      <c r="I127" s="319">
        <v>24.75471680023654</v>
      </c>
      <c r="J127" s="319">
        <v>27.895393706293039</v>
      </c>
      <c r="K127" s="319">
        <v>27.95071558028738</v>
      </c>
      <c r="L127" s="319">
        <v>29.430885899325091</v>
      </c>
      <c r="M127" s="319">
        <v>32.5639585517321</v>
      </c>
      <c r="N127" s="319">
        <v>32.049467256235957</v>
      </c>
      <c r="O127" s="319">
        <v>31.405509062981871</v>
      </c>
      <c r="P127" s="319">
        <v>32.15252490101539</v>
      </c>
      <c r="Q127" s="319">
        <v>33.11510391453433</v>
      </c>
      <c r="R127" s="319">
        <v>38.233247779789778</v>
      </c>
      <c r="S127" s="319">
        <v>40.108280950281788</v>
      </c>
      <c r="T127" s="319">
        <v>41.014455694089889</v>
      </c>
      <c r="U127" s="319">
        <v>43.516238265095737</v>
      </c>
      <c r="V127" s="319">
        <v>43.247130286299317</v>
      </c>
      <c r="W127" s="319">
        <v>46.518510221593907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5">
        <f t="shared" ref="B132:W132" si="6">SUM(B133:B138,B140:B141,B139)</f>
        <v>1.0000000000000002</v>
      </c>
      <c r="C132" s="235">
        <f t="shared" si="6"/>
        <v>0.99999999999999978</v>
      </c>
      <c r="D132" s="235">
        <f t="shared" si="6"/>
        <v>0.99999999999999978</v>
      </c>
      <c r="E132" s="235">
        <f t="shared" si="6"/>
        <v>1.0000000000000004</v>
      </c>
      <c r="F132" s="235">
        <f t="shared" si="6"/>
        <v>1.0000000000000004</v>
      </c>
      <c r="G132" s="235">
        <f t="shared" si="6"/>
        <v>1.0000000000000004</v>
      </c>
      <c r="H132" s="235">
        <f t="shared" si="6"/>
        <v>0.99999999999999978</v>
      </c>
      <c r="I132" s="235">
        <f t="shared" si="6"/>
        <v>0.99999999999999956</v>
      </c>
      <c r="J132" s="235">
        <f t="shared" si="6"/>
        <v>0.99999999999999978</v>
      </c>
      <c r="K132" s="235">
        <f t="shared" si="6"/>
        <v>1.0000000000000004</v>
      </c>
      <c r="L132" s="235">
        <f t="shared" si="6"/>
        <v>0.99999999999999967</v>
      </c>
      <c r="M132" s="235">
        <f t="shared" si="6"/>
        <v>1</v>
      </c>
      <c r="N132" s="235">
        <f t="shared" si="6"/>
        <v>1.0000000000000002</v>
      </c>
      <c r="O132" s="235">
        <f t="shared" si="6"/>
        <v>1.0000000000000002</v>
      </c>
      <c r="P132" s="235">
        <f t="shared" si="6"/>
        <v>1.0000000000000002</v>
      </c>
      <c r="Q132" s="235">
        <f t="shared" si="6"/>
        <v>0.99999999999999989</v>
      </c>
      <c r="R132" s="235">
        <f t="shared" si="6"/>
        <v>0.99999999999999978</v>
      </c>
      <c r="S132" s="235">
        <f t="shared" si="6"/>
        <v>1.0000000000000002</v>
      </c>
      <c r="T132" s="235">
        <f t="shared" si="6"/>
        <v>0.99999999999999967</v>
      </c>
      <c r="U132" s="235">
        <f t="shared" si="6"/>
        <v>0.99999999999999956</v>
      </c>
      <c r="V132" s="235">
        <f t="shared" si="6"/>
        <v>0.99999999999999978</v>
      </c>
      <c r="W132" s="235">
        <f t="shared" si="6"/>
        <v>1</v>
      </c>
      <c r="DA132" s="95"/>
    </row>
    <row r="133" spans="1:105" ht="12" customHeight="1" x14ac:dyDescent="0.25">
      <c r="A133" s="55" t="s">
        <v>92</v>
      </c>
      <c r="B133" s="269">
        <f t="shared" ref="B133:W133" si="7">IF(B$6=0,0,B$6/B$5)</f>
        <v>4.824068855125787E-3</v>
      </c>
      <c r="C133" s="269">
        <f t="shared" si="7"/>
        <v>4.824068855125597E-3</v>
      </c>
      <c r="D133" s="269">
        <f t="shared" si="7"/>
        <v>4.8240688551256057E-3</v>
      </c>
      <c r="E133" s="269">
        <f t="shared" si="7"/>
        <v>4.8240688551255319E-3</v>
      </c>
      <c r="F133" s="269">
        <f t="shared" si="7"/>
        <v>4.8240688551256716E-3</v>
      </c>
      <c r="G133" s="269">
        <f t="shared" si="7"/>
        <v>4.8240688551257106E-3</v>
      </c>
      <c r="H133" s="269">
        <f t="shared" si="7"/>
        <v>4.8240688551256924E-3</v>
      </c>
      <c r="I133" s="269">
        <f t="shared" si="7"/>
        <v>4.8240688551257141E-3</v>
      </c>
      <c r="J133" s="269">
        <f t="shared" si="7"/>
        <v>4.8240688551257713E-3</v>
      </c>
      <c r="K133" s="269">
        <f t="shared" si="7"/>
        <v>4.8240688551255918E-3</v>
      </c>
      <c r="L133" s="269">
        <f t="shared" si="7"/>
        <v>4.8240688551257158E-3</v>
      </c>
      <c r="M133" s="269">
        <f t="shared" si="7"/>
        <v>4.8240688551255797E-3</v>
      </c>
      <c r="N133" s="269">
        <f t="shared" si="7"/>
        <v>4.8240688551254079E-3</v>
      </c>
      <c r="O133" s="269">
        <f t="shared" si="7"/>
        <v>4.8240688551254964E-3</v>
      </c>
      <c r="P133" s="269">
        <f t="shared" si="7"/>
        <v>4.8240688551255077E-3</v>
      </c>
      <c r="Q133" s="269">
        <f t="shared" si="7"/>
        <v>4.8240688551254018E-3</v>
      </c>
      <c r="R133" s="269">
        <f t="shared" si="7"/>
        <v>4.82406885512546E-3</v>
      </c>
      <c r="S133" s="269">
        <f t="shared" si="7"/>
        <v>4.824068855125538E-3</v>
      </c>
      <c r="T133" s="269">
        <f t="shared" si="7"/>
        <v>4.8240688551257765E-3</v>
      </c>
      <c r="U133" s="269">
        <f t="shared" si="7"/>
        <v>4.824068855125741E-3</v>
      </c>
      <c r="V133" s="269">
        <f t="shared" si="7"/>
        <v>4.8240688551254626E-3</v>
      </c>
      <c r="W133" s="269">
        <f t="shared" si="7"/>
        <v>4.82406885512578E-3</v>
      </c>
      <c r="DA133" s="76"/>
    </row>
    <row r="134" spans="1:105" ht="12" customHeight="1" x14ac:dyDescent="0.25">
      <c r="A134" s="202" t="s">
        <v>93</v>
      </c>
      <c r="B134" s="270">
        <f t="shared" ref="B134:W134" si="8">IF(B$7=0,0,B$7/B$5)</f>
        <v>1.9288598034524131E-3</v>
      </c>
      <c r="C134" s="270">
        <f t="shared" si="8"/>
        <v>1.9288598034523374E-3</v>
      </c>
      <c r="D134" s="270">
        <f t="shared" si="8"/>
        <v>1.9288598034523402E-3</v>
      </c>
      <c r="E134" s="270">
        <f t="shared" si="8"/>
        <v>1.9288598034523108E-3</v>
      </c>
      <c r="F134" s="270">
        <f t="shared" si="8"/>
        <v>1.9288598034523665E-3</v>
      </c>
      <c r="G134" s="270">
        <f t="shared" si="8"/>
        <v>1.9288598034523819E-3</v>
      </c>
      <c r="H134" s="270">
        <f t="shared" si="8"/>
        <v>1.9288598034523749E-3</v>
      </c>
      <c r="I134" s="270">
        <f t="shared" si="8"/>
        <v>1.9288598034523836E-3</v>
      </c>
      <c r="J134" s="270">
        <f t="shared" si="8"/>
        <v>1.9288598034524068E-3</v>
      </c>
      <c r="K134" s="270">
        <f t="shared" si="8"/>
        <v>1.9288598034523342E-3</v>
      </c>
      <c r="L134" s="270">
        <f t="shared" si="8"/>
        <v>1.9288598034523847E-3</v>
      </c>
      <c r="M134" s="270">
        <f t="shared" si="8"/>
        <v>1.9288598034523303E-3</v>
      </c>
      <c r="N134" s="270">
        <f t="shared" si="8"/>
        <v>1.928859803452262E-3</v>
      </c>
      <c r="O134" s="270">
        <f t="shared" si="8"/>
        <v>1.9288598034522975E-3</v>
      </c>
      <c r="P134" s="270">
        <f t="shared" si="8"/>
        <v>1.9288598034523014E-3</v>
      </c>
      <c r="Q134" s="270">
        <f t="shared" si="8"/>
        <v>1.9288598034522589E-3</v>
      </c>
      <c r="R134" s="270">
        <f t="shared" si="8"/>
        <v>1.9288598034522828E-3</v>
      </c>
      <c r="S134" s="270">
        <f t="shared" si="8"/>
        <v>1.9288598034523131E-3</v>
      </c>
      <c r="T134" s="270">
        <f t="shared" si="8"/>
        <v>1.9288598034524083E-3</v>
      </c>
      <c r="U134" s="270">
        <f t="shared" si="8"/>
        <v>1.9288598034523945E-3</v>
      </c>
      <c r="V134" s="270">
        <f t="shared" si="8"/>
        <v>1.9288598034522828E-3</v>
      </c>
      <c r="W134" s="270">
        <f t="shared" si="8"/>
        <v>1.9288598034524101E-3</v>
      </c>
      <c r="DA134" s="77"/>
    </row>
    <row r="135" spans="1:105" ht="12" customHeight="1" x14ac:dyDescent="0.25">
      <c r="A135" s="202" t="s">
        <v>94</v>
      </c>
      <c r="B135" s="270">
        <f t="shared" ref="B135:W135" si="9">IF(B$8=0,0,B$8/B$5)</f>
        <v>5.9823311512097552E-3</v>
      </c>
      <c r="C135" s="270">
        <f t="shared" si="9"/>
        <v>5.8741386249541614E-3</v>
      </c>
      <c r="D135" s="270">
        <f t="shared" si="9"/>
        <v>5.9483086290783981E-3</v>
      </c>
      <c r="E135" s="270">
        <f t="shared" si="9"/>
        <v>5.8501045298338678E-3</v>
      </c>
      <c r="F135" s="270">
        <f t="shared" si="9"/>
        <v>6.0719450554740295E-3</v>
      </c>
      <c r="G135" s="270">
        <f t="shared" si="9"/>
        <v>6.1279483645659974E-3</v>
      </c>
      <c r="H135" s="270">
        <f t="shared" si="9"/>
        <v>6.6393092845456496E-3</v>
      </c>
      <c r="I135" s="270">
        <f t="shared" si="9"/>
        <v>6.6172523184606733E-3</v>
      </c>
      <c r="J135" s="270">
        <f t="shared" si="9"/>
        <v>7.2796610886287161E-3</v>
      </c>
      <c r="K135" s="270">
        <f t="shared" si="9"/>
        <v>7.5538299724332448E-3</v>
      </c>
      <c r="L135" s="270">
        <f t="shared" si="9"/>
        <v>7.3234807158965819E-3</v>
      </c>
      <c r="M135" s="270">
        <f t="shared" si="9"/>
        <v>7.5635931891382992E-3</v>
      </c>
      <c r="N135" s="270">
        <f t="shared" si="9"/>
        <v>7.5012198848046913E-3</v>
      </c>
      <c r="O135" s="270">
        <f t="shared" si="9"/>
        <v>7.5948879583649081E-3</v>
      </c>
      <c r="P135" s="270">
        <f t="shared" si="9"/>
        <v>7.6271624089467409E-3</v>
      </c>
      <c r="Q135" s="270">
        <f t="shared" si="9"/>
        <v>8.1587283151523578E-3</v>
      </c>
      <c r="R135" s="270">
        <f t="shared" si="9"/>
        <v>7.9892804330575495E-3</v>
      </c>
      <c r="S135" s="270">
        <f t="shared" si="9"/>
        <v>8.2037364853879188E-3</v>
      </c>
      <c r="T135" s="270">
        <f t="shared" si="9"/>
        <v>8.3651983117682977E-3</v>
      </c>
      <c r="U135" s="270">
        <f t="shared" si="9"/>
        <v>7.9404633770214072E-3</v>
      </c>
      <c r="V135" s="270">
        <f t="shared" si="9"/>
        <v>8.2134045333363374E-3</v>
      </c>
      <c r="W135" s="270">
        <f t="shared" si="9"/>
        <v>8.3089167506720275E-3</v>
      </c>
      <c r="DA135" s="77"/>
    </row>
    <row r="136" spans="1:105" ht="12" customHeight="1" x14ac:dyDescent="0.25">
      <c r="A136" s="202" t="s">
        <v>95</v>
      </c>
      <c r="B136" s="270">
        <f t="shared" ref="B136:W136" si="10">IF(B$9=0,0,B$9/B$5)</f>
        <v>9.6251055523145356E-4</v>
      </c>
      <c r="C136" s="270">
        <f t="shared" si="10"/>
        <v>9.6251055523141594E-4</v>
      </c>
      <c r="D136" s="270">
        <f t="shared" si="10"/>
        <v>9.6251055523141789E-4</v>
      </c>
      <c r="E136" s="270">
        <f t="shared" si="10"/>
        <v>9.6251055523140249E-4</v>
      </c>
      <c r="F136" s="270">
        <f t="shared" si="10"/>
        <v>9.6251055523143068E-4</v>
      </c>
      <c r="G136" s="270">
        <f t="shared" si="10"/>
        <v>9.625105552314386E-4</v>
      </c>
      <c r="H136" s="270">
        <f t="shared" si="10"/>
        <v>9.6251055523143491E-4</v>
      </c>
      <c r="I136" s="270">
        <f t="shared" si="10"/>
        <v>9.6251055523143903E-4</v>
      </c>
      <c r="J136" s="270">
        <f t="shared" si="10"/>
        <v>9.6251055523145009E-4</v>
      </c>
      <c r="K136" s="270">
        <f t="shared" si="10"/>
        <v>9.6251055523141485E-4</v>
      </c>
      <c r="L136" s="270">
        <f t="shared" si="10"/>
        <v>9.6251055523143968E-4</v>
      </c>
      <c r="M136" s="270">
        <f t="shared" si="10"/>
        <v>9.6251055523141247E-4</v>
      </c>
      <c r="N136" s="270">
        <f t="shared" si="10"/>
        <v>9.6251055523137842E-4</v>
      </c>
      <c r="O136" s="270">
        <f t="shared" si="10"/>
        <v>9.6251055523139631E-4</v>
      </c>
      <c r="P136" s="270">
        <f t="shared" si="10"/>
        <v>9.6251055523139892E-4</v>
      </c>
      <c r="Q136" s="270">
        <f t="shared" si="10"/>
        <v>9.6251055523137669E-4</v>
      </c>
      <c r="R136" s="270">
        <f t="shared" si="10"/>
        <v>9.6251055523138894E-4</v>
      </c>
      <c r="S136" s="270">
        <f t="shared" si="10"/>
        <v>9.6251055523140466E-4</v>
      </c>
      <c r="T136" s="270">
        <f t="shared" si="10"/>
        <v>9.6251055523145139E-4</v>
      </c>
      <c r="U136" s="270">
        <f t="shared" si="10"/>
        <v>9.6251055523144478E-4</v>
      </c>
      <c r="V136" s="270">
        <f t="shared" si="10"/>
        <v>9.6251055523138927E-4</v>
      </c>
      <c r="W136" s="270">
        <f t="shared" si="10"/>
        <v>9.6251055523145193E-4</v>
      </c>
      <c r="DA136" s="77"/>
    </row>
    <row r="137" spans="1:105" ht="12" customHeight="1" x14ac:dyDescent="0.25">
      <c r="A137" s="56" t="s">
        <v>96</v>
      </c>
      <c r="B137" s="271">
        <f t="shared" ref="B137:W137" si="11">IF(B$10=0,0,B$10/B$5)</f>
        <v>3.8469477867498617E-3</v>
      </c>
      <c r="C137" s="271">
        <f t="shared" si="11"/>
        <v>3.8642645345993982E-3</v>
      </c>
      <c r="D137" s="271">
        <f t="shared" si="11"/>
        <v>3.8887520586876941E-3</v>
      </c>
      <c r="E137" s="271">
        <f t="shared" si="11"/>
        <v>3.8554109581902178E-3</v>
      </c>
      <c r="F137" s="271">
        <f t="shared" si="11"/>
        <v>3.8664637060442236E-3</v>
      </c>
      <c r="G137" s="271">
        <f t="shared" si="11"/>
        <v>3.8415638397244494E-3</v>
      </c>
      <c r="H137" s="271">
        <f t="shared" si="11"/>
        <v>3.8746173762759057E-3</v>
      </c>
      <c r="I137" s="271">
        <f t="shared" si="11"/>
        <v>3.8813060671305712E-3</v>
      </c>
      <c r="J137" s="271">
        <f t="shared" si="11"/>
        <v>3.9266307317185134E-3</v>
      </c>
      <c r="K137" s="271">
        <f t="shared" si="11"/>
        <v>3.9124425708489995E-3</v>
      </c>
      <c r="L137" s="271">
        <f t="shared" si="11"/>
        <v>3.8629862711735716E-3</v>
      </c>
      <c r="M137" s="271">
        <f t="shared" si="11"/>
        <v>3.8929727518465223E-3</v>
      </c>
      <c r="N137" s="271">
        <f t="shared" si="11"/>
        <v>3.8580690746230699E-3</v>
      </c>
      <c r="O137" s="271">
        <f t="shared" si="11"/>
        <v>3.855081850057234E-3</v>
      </c>
      <c r="P137" s="271">
        <f t="shared" si="11"/>
        <v>3.8326088803734559E-3</v>
      </c>
      <c r="Q137" s="271">
        <f t="shared" si="11"/>
        <v>3.8915693856154299E-3</v>
      </c>
      <c r="R137" s="271">
        <f t="shared" si="11"/>
        <v>3.8175131428895125E-3</v>
      </c>
      <c r="S137" s="271">
        <f t="shared" si="11"/>
        <v>3.8471143815352734E-3</v>
      </c>
      <c r="T137" s="271">
        <f t="shared" si="11"/>
        <v>3.8599699418320754E-3</v>
      </c>
      <c r="U137" s="271">
        <f t="shared" si="11"/>
        <v>3.7723642200439928E-3</v>
      </c>
      <c r="V137" s="271">
        <f t="shared" si="11"/>
        <v>3.7996935234615448E-3</v>
      </c>
      <c r="W137" s="271">
        <f t="shared" si="11"/>
        <v>3.8368937710053178E-3</v>
      </c>
      <c r="DA137" s="78"/>
    </row>
    <row r="138" spans="1:105" ht="12" customHeight="1" x14ac:dyDescent="0.25">
      <c r="A138" s="203" t="s">
        <v>1452</v>
      </c>
      <c r="B138" s="272">
        <f t="shared" ref="B138:W138" si="12">IF(B$16=0,0,B$16/B$5)</f>
        <v>2.3704212338851071E-2</v>
      </c>
      <c r="C138" s="272">
        <f t="shared" si="12"/>
        <v>2.3275513466953834E-2</v>
      </c>
      <c r="D138" s="272">
        <f t="shared" si="12"/>
        <v>2.3569402501595262E-2</v>
      </c>
      <c r="E138" s="272">
        <f t="shared" si="12"/>
        <v>2.3180281478001115E-2</v>
      </c>
      <c r="F138" s="272">
        <f t="shared" si="12"/>
        <v>2.4059295827461413E-2</v>
      </c>
      <c r="G138" s="272">
        <f t="shared" si="12"/>
        <v>2.4281201686037267E-2</v>
      </c>
      <c r="H138" s="272">
        <f t="shared" si="12"/>
        <v>2.6307403098598109E-2</v>
      </c>
      <c r="I138" s="272">
        <f t="shared" si="12"/>
        <v>2.6220005227364684E-2</v>
      </c>
      <c r="J138" s="272">
        <f t="shared" si="12"/>
        <v>2.8844714182168239E-2</v>
      </c>
      <c r="K138" s="272">
        <f t="shared" si="12"/>
        <v>2.9931072873143422E-2</v>
      </c>
      <c r="L138" s="272">
        <f t="shared" si="12"/>
        <v>2.9018343779579733E-2</v>
      </c>
      <c r="M138" s="272">
        <f t="shared" si="12"/>
        <v>2.9969758354778823E-2</v>
      </c>
      <c r="N138" s="272">
        <f t="shared" si="12"/>
        <v>2.9722612215117069E-2</v>
      </c>
      <c r="O138" s="272">
        <f t="shared" si="12"/>
        <v>3.0093759824455543E-2</v>
      </c>
      <c r="P138" s="272">
        <f t="shared" si="12"/>
        <v>3.022164315461133E-2</v>
      </c>
      <c r="Q138" s="272">
        <f t="shared" si="12"/>
        <v>3.2327904208087725E-2</v>
      </c>
      <c r="R138" s="272">
        <f t="shared" si="12"/>
        <v>3.1656488922638067E-2</v>
      </c>
      <c r="S138" s="272">
        <f t="shared" si="12"/>
        <v>3.250624325306542E-2</v>
      </c>
      <c r="T138" s="272">
        <f t="shared" si="12"/>
        <v>3.314601482712231E-2</v>
      </c>
      <c r="U138" s="272">
        <f t="shared" si="12"/>
        <v>3.1463057661012858E-2</v>
      </c>
      <c r="V138" s="272">
        <f t="shared" si="12"/>
        <v>3.254455164082911E-2</v>
      </c>
      <c r="W138" s="272">
        <f t="shared" si="12"/>
        <v>3.2923006431019378E-2</v>
      </c>
      <c r="DA138" s="79"/>
    </row>
    <row r="139" spans="1:105" ht="12" customHeight="1" x14ac:dyDescent="0.25">
      <c r="A139" s="203" t="s">
        <v>1454</v>
      </c>
      <c r="B139" s="272">
        <f t="shared" ref="B139:W139" si="13">IF(B$17=0,0,B$17/B$5)</f>
        <v>0.35180236626557487</v>
      </c>
      <c r="C139" s="272">
        <f t="shared" si="13"/>
        <v>0.35050218048251774</v>
      </c>
      <c r="D139" s="272">
        <f t="shared" si="13"/>
        <v>0.35084538476443966</v>
      </c>
      <c r="E139" s="272">
        <f t="shared" si="13"/>
        <v>0.35143505482056919</v>
      </c>
      <c r="F139" s="272">
        <f t="shared" si="13"/>
        <v>0.34990325175107706</v>
      </c>
      <c r="G139" s="272">
        <f t="shared" si="13"/>
        <v>0.35057816014701298</v>
      </c>
      <c r="H139" s="272">
        <f t="shared" si="13"/>
        <v>0.34813196219581571</v>
      </c>
      <c r="I139" s="272">
        <f t="shared" si="13"/>
        <v>0.34891925475915503</v>
      </c>
      <c r="J139" s="272">
        <f t="shared" si="13"/>
        <v>0.34606124418379247</v>
      </c>
      <c r="K139" s="272">
        <f t="shared" si="13"/>
        <v>0.34582138821625619</v>
      </c>
      <c r="L139" s="272">
        <f t="shared" si="13"/>
        <v>0.34506057285882596</v>
      </c>
      <c r="M139" s="272">
        <f t="shared" si="13"/>
        <v>0.34400336865205</v>
      </c>
      <c r="N139" s="272">
        <f t="shared" si="13"/>
        <v>0.34390058701613985</v>
      </c>
      <c r="O139" s="272">
        <f t="shared" si="13"/>
        <v>0.34447812796474697</v>
      </c>
      <c r="P139" s="272">
        <f t="shared" si="13"/>
        <v>0.34337392742276474</v>
      </c>
      <c r="Q139" s="272">
        <f t="shared" si="13"/>
        <v>0.34119003943744286</v>
      </c>
      <c r="R139" s="272">
        <f t="shared" si="13"/>
        <v>0.34242774359502071</v>
      </c>
      <c r="S139" s="272">
        <f t="shared" si="13"/>
        <v>0.34231482865732665</v>
      </c>
      <c r="T139" s="272">
        <f t="shared" si="13"/>
        <v>0.34209114257200601</v>
      </c>
      <c r="U139" s="272">
        <f t="shared" si="13"/>
        <v>0.34363993748180049</v>
      </c>
      <c r="V139" s="272">
        <f t="shared" si="13"/>
        <v>0.34273867828898591</v>
      </c>
      <c r="W139" s="272">
        <f t="shared" si="13"/>
        <v>0.34182560967901054</v>
      </c>
      <c r="DA139" s="79"/>
    </row>
    <row r="140" spans="1:105" ht="12" customHeight="1" x14ac:dyDescent="0.25">
      <c r="A140" s="203" t="s">
        <v>1463</v>
      </c>
      <c r="B140" s="272">
        <f t="shared" ref="B140:W140" si="14">IF(B$25=0,0,B$25/B$5)</f>
        <v>0.54862204143691951</v>
      </c>
      <c r="C140" s="272">
        <f t="shared" si="14"/>
        <v>0.54659445252067662</v>
      </c>
      <c r="D140" s="272">
        <f t="shared" si="14"/>
        <v>0.54712966618560044</v>
      </c>
      <c r="E140" s="272">
        <f t="shared" si="14"/>
        <v>0.54804923359329638</v>
      </c>
      <c r="F140" s="272">
        <f t="shared" si="14"/>
        <v>0.54566044657067081</v>
      </c>
      <c r="G140" s="272">
        <f t="shared" si="14"/>
        <v>0.54671293983810332</v>
      </c>
      <c r="H140" s="272">
        <f t="shared" si="14"/>
        <v>0.54289818973283666</v>
      </c>
      <c r="I140" s="272">
        <f t="shared" si="14"/>
        <v>0.54412594171725959</v>
      </c>
      <c r="J140" s="272">
        <f t="shared" si="14"/>
        <v>0.53966898591861645</v>
      </c>
      <c r="K140" s="272">
        <f t="shared" si="14"/>
        <v>0.5392949399110315</v>
      </c>
      <c r="L140" s="272">
        <f t="shared" si="14"/>
        <v>0.5381084780944706</v>
      </c>
      <c r="M140" s="272">
        <f t="shared" si="14"/>
        <v>0.53645980945049887</v>
      </c>
      <c r="N140" s="272">
        <f t="shared" si="14"/>
        <v>0.53629952550609594</v>
      </c>
      <c r="O140" s="272">
        <f t="shared" si="14"/>
        <v>0.53720017804462683</v>
      </c>
      <c r="P140" s="272">
        <f t="shared" si="14"/>
        <v>0.53547822045255999</v>
      </c>
      <c r="Q140" s="272">
        <f t="shared" si="14"/>
        <v>0.53207253248776576</v>
      </c>
      <c r="R140" s="272">
        <f t="shared" si="14"/>
        <v>0.53400268375091198</v>
      </c>
      <c r="S140" s="272">
        <f t="shared" si="14"/>
        <v>0.53382659731839588</v>
      </c>
      <c r="T140" s="272">
        <f t="shared" si="14"/>
        <v>0.53347776761019239</v>
      </c>
      <c r="U140" s="272">
        <f t="shared" si="14"/>
        <v>0.53589305274371313</v>
      </c>
      <c r="V140" s="272">
        <f t="shared" si="14"/>
        <v>0.53448757425454196</v>
      </c>
      <c r="W140" s="272">
        <f t="shared" si="14"/>
        <v>0.53306367944083144</v>
      </c>
      <c r="DA140" s="79"/>
    </row>
    <row r="141" spans="1:105" ht="12" customHeight="1" x14ac:dyDescent="0.25">
      <c r="A141" s="203" t="s">
        <v>1472</v>
      </c>
      <c r="B141" s="272">
        <f t="shared" ref="B141:W141" si="15">IF(B$33=0,0,B$33/B$5)</f>
        <v>5.8326661806885491E-2</v>
      </c>
      <c r="C141" s="272">
        <f t="shared" si="15"/>
        <v>6.2174011156488705E-2</v>
      </c>
      <c r="D141" s="272">
        <f t="shared" si="15"/>
        <v>6.0903046646789034E-2</v>
      </c>
      <c r="E141" s="272">
        <f t="shared" si="15"/>
        <v>5.9914475406300439E-2</v>
      </c>
      <c r="F141" s="272">
        <f t="shared" si="15"/>
        <v>6.272315787546355E-2</v>
      </c>
      <c r="G141" s="272">
        <f t="shared" si="15"/>
        <v>6.074274691074686E-2</v>
      </c>
      <c r="H141" s="272">
        <f t="shared" si="15"/>
        <v>6.4433079098118295E-2</v>
      </c>
      <c r="I141" s="272">
        <f t="shared" si="15"/>
        <v>6.252080069681952E-2</v>
      </c>
      <c r="J141" s="272">
        <f t="shared" si="15"/>
        <v>6.6503324681265727E-2</v>
      </c>
      <c r="K141" s="272">
        <f t="shared" si="15"/>
        <v>6.5770887242477746E-2</v>
      </c>
      <c r="L141" s="272">
        <f t="shared" si="15"/>
        <v>6.8910699066243739E-2</v>
      </c>
      <c r="M141" s="272">
        <f t="shared" si="15"/>
        <v>7.0395058387878032E-2</v>
      </c>
      <c r="N141" s="272">
        <f t="shared" si="15"/>
        <v>7.1002547089410409E-2</v>
      </c>
      <c r="O141" s="272">
        <f t="shared" si="15"/>
        <v>6.9062525143939527E-2</v>
      </c>
      <c r="P141" s="272">
        <f t="shared" si="15"/>
        <v>7.1750998466934779E-2</v>
      </c>
      <c r="Q141" s="272">
        <f t="shared" si="15"/>
        <v>7.4643786952126756E-2</v>
      </c>
      <c r="R141" s="272">
        <f t="shared" si="15"/>
        <v>7.2390850941672899E-2</v>
      </c>
      <c r="S141" s="272">
        <f t="shared" si="15"/>
        <v>7.158604069047976E-2</v>
      </c>
      <c r="T141" s="272">
        <f t="shared" si="15"/>
        <v>7.1344467523268965E-2</v>
      </c>
      <c r="U141" s="272">
        <f t="shared" si="15"/>
        <v>6.9575685302598195E-2</v>
      </c>
      <c r="V141" s="272">
        <f t="shared" si="15"/>
        <v>7.050065854503583E-2</v>
      </c>
      <c r="W141" s="272">
        <f t="shared" si="15"/>
        <v>7.2326454713651678E-2</v>
      </c>
      <c r="DA141" s="79"/>
    </row>
    <row r="142" spans="1:105" ht="12" customHeight="1" x14ac:dyDescent="0.25">
      <c r="A142" s="62" t="s">
        <v>1579</v>
      </c>
      <c r="B142" s="321">
        <f t="shared" ref="B142:W142" si="16">IF(B$34=0,0,B$34/B$5)</f>
        <v>2.8780687758669408E-2</v>
      </c>
      <c r="C142" s="321">
        <f t="shared" si="16"/>
        <v>2.8260179074466232E-2</v>
      </c>
      <c r="D142" s="321">
        <f t="shared" si="16"/>
        <v>2.8617007152986609E-2</v>
      </c>
      <c r="E142" s="321">
        <f t="shared" si="16"/>
        <v>2.8144552277865463E-2</v>
      </c>
      <c r="F142" s="321">
        <f t="shared" si="16"/>
        <v>2.9211815647158804E-2</v>
      </c>
      <c r="G142" s="321">
        <f t="shared" si="16"/>
        <v>2.9481244689398001E-2</v>
      </c>
      <c r="H142" s="321">
        <f t="shared" si="16"/>
        <v>3.1941375798479804E-2</v>
      </c>
      <c r="I142" s="321">
        <f t="shared" si="16"/>
        <v>3.183526086807064E-2</v>
      </c>
      <c r="J142" s="321">
        <f t="shared" si="16"/>
        <v>3.5022075422620216E-2</v>
      </c>
      <c r="K142" s="321">
        <f t="shared" si="16"/>
        <v>3.6341087834082159E-2</v>
      </c>
      <c r="L142" s="321">
        <f t="shared" si="16"/>
        <v>3.5232889397677866E-2</v>
      </c>
      <c r="M142" s="321">
        <f t="shared" si="16"/>
        <v>3.6388058167954714E-2</v>
      </c>
      <c r="N142" s="321">
        <f t="shared" si="16"/>
        <v>3.6087983405938377E-2</v>
      </c>
      <c r="O142" s="321">
        <f t="shared" si="16"/>
        <v>3.6538615694581847E-2</v>
      </c>
      <c r="P142" s="321">
        <f t="shared" si="16"/>
        <v>3.6693886417866771E-2</v>
      </c>
      <c r="Q142" s="321">
        <f t="shared" si="16"/>
        <v>3.9251222677422426E-2</v>
      </c>
      <c r="R142" s="321">
        <f t="shared" si="16"/>
        <v>3.8436017623962232E-2</v>
      </c>
      <c r="S142" s="321">
        <f t="shared" si="16"/>
        <v>3.9467754671622869E-2</v>
      </c>
      <c r="T142" s="321">
        <f t="shared" si="16"/>
        <v>4.0244539221414667E-2</v>
      </c>
      <c r="U142" s="321">
        <f t="shared" si="16"/>
        <v>3.8201161275899738E-2</v>
      </c>
      <c r="V142" s="321">
        <f t="shared" si="16"/>
        <v>3.9514267153497561E-2</v>
      </c>
      <c r="W142" s="321">
        <f t="shared" si="16"/>
        <v>3.9973771523081132E-2</v>
      </c>
      <c r="DA142" s="141"/>
    </row>
    <row r="143" spans="1:105" ht="12" customHeight="1" x14ac:dyDescent="0.25">
      <c r="A143" s="63" t="s">
        <v>1580</v>
      </c>
      <c r="B143" s="329">
        <f t="shared" ref="B143:W143" si="17">IF(B$35=0,0,B$35/B$5)</f>
        <v>2.9545974048216083E-2</v>
      </c>
      <c r="C143" s="329">
        <f t="shared" si="17"/>
        <v>3.3913832082022484E-2</v>
      </c>
      <c r="D143" s="329">
        <f t="shared" si="17"/>
        <v>3.2286039493802425E-2</v>
      </c>
      <c r="E143" s="329">
        <f t="shared" si="17"/>
        <v>3.1769923128434976E-2</v>
      </c>
      <c r="F143" s="329">
        <f t="shared" si="17"/>
        <v>3.3511342228304757E-2</v>
      </c>
      <c r="G143" s="329">
        <f t="shared" si="17"/>
        <v>3.1261502221348866E-2</v>
      </c>
      <c r="H143" s="329">
        <f t="shared" si="17"/>
        <v>3.2491703299638498E-2</v>
      </c>
      <c r="I143" s="329">
        <f t="shared" si="17"/>
        <v>3.0685539828748883E-2</v>
      </c>
      <c r="J143" s="329">
        <f t="shared" si="17"/>
        <v>3.1481249258645511E-2</v>
      </c>
      <c r="K143" s="329">
        <f t="shared" si="17"/>
        <v>2.9429799408395588E-2</v>
      </c>
      <c r="L143" s="329">
        <f t="shared" si="17"/>
        <v>3.3677809668565872E-2</v>
      </c>
      <c r="M143" s="329">
        <f t="shared" si="17"/>
        <v>3.4007000219923311E-2</v>
      </c>
      <c r="N143" s="329">
        <f t="shared" si="17"/>
        <v>3.4914563683472025E-2</v>
      </c>
      <c r="O143" s="329">
        <f t="shared" si="17"/>
        <v>3.252390944935768E-2</v>
      </c>
      <c r="P143" s="329">
        <f t="shared" si="17"/>
        <v>3.5057112049068015E-2</v>
      </c>
      <c r="Q143" s="329">
        <f t="shared" si="17"/>
        <v>3.5392564274704337E-2</v>
      </c>
      <c r="R143" s="329">
        <f t="shared" si="17"/>
        <v>3.3954833317710674E-2</v>
      </c>
      <c r="S143" s="329">
        <f t="shared" si="17"/>
        <v>3.2118286018856884E-2</v>
      </c>
      <c r="T143" s="329">
        <f t="shared" si="17"/>
        <v>3.1099928301854304E-2</v>
      </c>
      <c r="U143" s="329">
        <f t="shared" si="17"/>
        <v>3.137452402669845E-2</v>
      </c>
      <c r="V143" s="329">
        <f t="shared" si="17"/>
        <v>3.0986391391538269E-2</v>
      </c>
      <c r="W143" s="329">
        <f t="shared" si="17"/>
        <v>3.2352683190570546E-2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5">
        <f t="shared" ref="B146:W146" si="18">SUM(B147:B152,B154:B156,B158:B159,B161:B162)</f>
        <v>0.99999999999999967</v>
      </c>
      <c r="C146" s="235">
        <f t="shared" si="18"/>
        <v>1</v>
      </c>
      <c r="D146" s="235">
        <f t="shared" si="18"/>
        <v>1</v>
      </c>
      <c r="E146" s="235">
        <f t="shared" si="18"/>
        <v>1</v>
      </c>
      <c r="F146" s="235">
        <f t="shared" si="18"/>
        <v>1</v>
      </c>
      <c r="G146" s="235">
        <f t="shared" si="18"/>
        <v>0.99999999999999978</v>
      </c>
      <c r="H146" s="235">
        <f t="shared" si="18"/>
        <v>0.99999999999999989</v>
      </c>
      <c r="I146" s="235">
        <f t="shared" si="18"/>
        <v>1.0000000000000004</v>
      </c>
      <c r="J146" s="235">
        <f t="shared" si="18"/>
        <v>1</v>
      </c>
      <c r="K146" s="235">
        <f t="shared" si="18"/>
        <v>1</v>
      </c>
      <c r="L146" s="235">
        <f t="shared" si="18"/>
        <v>0.99999999999999989</v>
      </c>
      <c r="M146" s="235">
        <f t="shared" si="18"/>
        <v>1</v>
      </c>
      <c r="N146" s="235">
        <f t="shared" si="18"/>
        <v>1</v>
      </c>
      <c r="O146" s="235">
        <f t="shared" si="18"/>
        <v>1</v>
      </c>
      <c r="P146" s="235">
        <f t="shared" si="18"/>
        <v>1</v>
      </c>
      <c r="Q146" s="235">
        <f t="shared" si="18"/>
        <v>1</v>
      </c>
      <c r="R146" s="235">
        <f t="shared" si="18"/>
        <v>1</v>
      </c>
      <c r="S146" s="235">
        <f t="shared" si="18"/>
        <v>1.0000000000000004</v>
      </c>
      <c r="T146" s="235">
        <f t="shared" si="18"/>
        <v>0.99999999999999989</v>
      </c>
      <c r="U146" s="235">
        <f t="shared" si="18"/>
        <v>1.0000000000000004</v>
      </c>
      <c r="V146" s="235">
        <f t="shared" si="18"/>
        <v>0.99999999999999989</v>
      </c>
      <c r="W146" s="235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9">
        <f t="shared" ref="B147:W147" si="19">IF(B$49=0,0,B$49/B$48)</f>
        <v>7.1955502283727992E-3</v>
      </c>
      <c r="C147" s="269">
        <f t="shared" si="19"/>
        <v>7.1955502283726725E-3</v>
      </c>
      <c r="D147" s="269">
        <f t="shared" si="19"/>
        <v>7.195550228372637E-3</v>
      </c>
      <c r="E147" s="269">
        <f t="shared" si="19"/>
        <v>7.1955502283726257E-3</v>
      </c>
      <c r="F147" s="269">
        <f t="shared" si="19"/>
        <v>7.1955502283726587E-3</v>
      </c>
      <c r="G147" s="269">
        <f t="shared" si="19"/>
        <v>7.1955502283726925E-3</v>
      </c>
      <c r="H147" s="269">
        <f t="shared" si="19"/>
        <v>7.1955502283727402E-3</v>
      </c>
      <c r="I147" s="269">
        <f t="shared" si="19"/>
        <v>7.1955502283727523E-3</v>
      </c>
      <c r="J147" s="269">
        <f t="shared" si="19"/>
        <v>7.1955502283727836E-3</v>
      </c>
      <c r="K147" s="269">
        <f t="shared" si="19"/>
        <v>7.1955502283727385E-3</v>
      </c>
      <c r="L147" s="269">
        <f t="shared" si="19"/>
        <v>7.1955502283727203E-3</v>
      </c>
      <c r="M147" s="269">
        <f t="shared" si="19"/>
        <v>7.1955502283727411E-3</v>
      </c>
      <c r="N147" s="269">
        <f t="shared" si="19"/>
        <v>7.1955502283726162E-3</v>
      </c>
      <c r="O147" s="269">
        <f t="shared" si="19"/>
        <v>7.1955502283726136E-3</v>
      </c>
      <c r="P147" s="269">
        <f t="shared" si="19"/>
        <v>7.1955502283726352E-3</v>
      </c>
      <c r="Q147" s="269">
        <f t="shared" si="19"/>
        <v>7.1955502283726274E-3</v>
      </c>
      <c r="R147" s="269">
        <f t="shared" si="19"/>
        <v>7.1955502283726118E-3</v>
      </c>
      <c r="S147" s="269">
        <f t="shared" si="19"/>
        <v>7.1955502283726734E-3</v>
      </c>
      <c r="T147" s="269">
        <f t="shared" si="19"/>
        <v>7.1955502283727506E-3</v>
      </c>
      <c r="U147" s="269">
        <f t="shared" si="19"/>
        <v>7.1955502283727038E-3</v>
      </c>
      <c r="V147" s="269">
        <f t="shared" si="19"/>
        <v>7.1955502283726309E-3</v>
      </c>
      <c r="W147" s="269">
        <f t="shared" si="19"/>
        <v>7.1955502283727098E-3</v>
      </c>
      <c r="DA147" s="76"/>
    </row>
    <row r="148" spans="1:105" ht="12" customHeight="1" x14ac:dyDescent="0.25">
      <c r="A148" s="202" t="s">
        <v>93</v>
      </c>
      <c r="B148" s="270">
        <f t="shared" ref="B148:W148" si="20">IF(B$50=0,0,B$50/B$48)</f>
        <v>8.0564402695843251E-3</v>
      </c>
      <c r="C148" s="270">
        <f t="shared" si="20"/>
        <v>8.0564402695841829E-3</v>
      </c>
      <c r="D148" s="270">
        <f t="shared" si="20"/>
        <v>8.0564402695841447E-3</v>
      </c>
      <c r="E148" s="270">
        <f t="shared" si="20"/>
        <v>8.0564402695841343E-3</v>
      </c>
      <c r="F148" s="270">
        <f t="shared" si="20"/>
        <v>8.056440269584169E-3</v>
      </c>
      <c r="G148" s="270">
        <f t="shared" si="20"/>
        <v>8.0564402695842072E-3</v>
      </c>
      <c r="H148" s="270">
        <f t="shared" si="20"/>
        <v>8.0564402695842592E-3</v>
      </c>
      <c r="I148" s="270">
        <f t="shared" si="20"/>
        <v>8.0564402695842748E-3</v>
      </c>
      <c r="J148" s="270">
        <f t="shared" si="20"/>
        <v>8.056440269584306E-3</v>
      </c>
      <c r="K148" s="270">
        <f t="shared" si="20"/>
        <v>8.0564402695842575E-3</v>
      </c>
      <c r="L148" s="270">
        <f t="shared" si="20"/>
        <v>8.0564402695842401E-3</v>
      </c>
      <c r="M148" s="270">
        <f t="shared" si="20"/>
        <v>8.0564402695842575E-3</v>
      </c>
      <c r="N148" s="270">
        <f t="shared" si="20"/>
        <v>8.0564402695841239E-3</v>
      </c>
      <c r="O148" s="270">
        <f t="shared" si="20"/>
        <v>8.0564402695841222E-3</v>
      </c>
      <c r="P148" s="270">
        <f t="shared" si="20"/>
        <v>8.056440269584143E-3</v>
      </c>
      <c r="Q148" s="270">
        <f t="shared" si="20"/>
        <v>8.0564402695841326E-3</v>
      </c>
      <c r="R148" s="270">
        <f t="shared" si="20"/>
        <v>8.0564402695841152E-3</v>
      </c>
      <c r="S148" s="270">
        <f t="shared" si="20"/>
        <v>8.0564402695841864E-3</v>
      </c>
      <c r="T148" s="270">
        <f t="shared" si="20"/>
        <v>8.0564402695842731E-3</v>
      </c>
      <c r="U148" s="270">
        <f t="shared" si="20"/>
        <v>8.0564402695842228E-3</v>
      </c>
      <c r="V148" s="270">
        <f t="shared" si="20"/>
        <v>8.0564402695841395E-3</v>
      </c>
      <c r="W148" s="270">
        <f t="shared" si="20"/>
        <v>8.0564402695842263E-3</v>
      </c>
      <c r="DA148" s="77"/>
    </row>
    <row r="149" spans="1:105" ht="12" customHeight="1" x14ac:dyDescent="0.25">
      <c r="A149" s="202" t="s">
        <v>94</v>
      </c>
      <c r="B149" s="270">
        <f t="shared" ref="B149:W149" si="21">IF(B$51=0,0,B$51/B$48)</f>
        <v>7.4535783675833888E-3</v>
      </c>
      <c r="C149" s="270">
        <f t="shared" si="21"/>
        <v>7.3064323066684396E-3</v>
      </c>
      <c r="D149" s="270">
        <f t="shared" si="21"/>
        <v>7.4017004329748805E-3</v>
      </c>
      <c r="E149" s="270">
        <f t="shared" si="21"/>
        <v>7.305078807350626E-3</v>
      </c>
      <c r="F149" s="270">
        <f t="shared" si="21"/>
        <v>7.5558610175610096E-3</v>
      </c>
      <c r="G149" s="270">
        <f t="shared" si="21"/>
        <v>7.6498682616998942E-3</v>
      </c>
      <c r="H149" s="270">
        <f t="shared" si="21"/>
        <v>8.241810168381148E-3</v>
      </c>
      <c r="I149" s="270">
        <f t="shared" si="21"/>
        <v>8.2168125878202165E-3</v>
      </c>
      <c r="J149" s="270">
        <f t="shared" si="21"/>
        <v>8.9857145273491736E-3</v>
      </c>
      <c r="K149" s="270">
        <f t="shared" si="21"/>
        <v>9.3439402836149391E-3</v>
      </c>
      <c r="L149" s="270">
        <f t="shared" si="21"/>
        <v>9.0607040831436926E-3</v>
      </c>
      <c r="M149" s="270">
        <f t="shared" si="21"/>
        <v>9.3297662354476021E-3</v>
      </c>
      <c r="N149" s="270">
        <f t="shared" si="21"/>
        <v>9.2692189012062547E-3</v>
      </c>
      <c r="O149" s="270">
        <f t="shared" si="21"/>
        <v>9.4046553287538553E-3</v>
      </c>
      <c r="P149" s="270">
        <f t="shared" si="21"/>
        <v>9.4382280225732678E-3</v>
      </c>
      <c r="Q149" s="270">
        <f t="shared" si="21"/>
        <v>1.0049222449777755E-2</v>
      </c>
      <c r="R149" s="270">
        <f t="shared" si="21"/>
        <v>9.9061121765277801E-3</v>
      </c>
      <c r="S149" s="270">
        <f t="shared" si="21"/>
        <v>1.0169998128799741E-2</v>
      </c>
      <c r="T149" s="270">
        <f t="shared" si="21"/>
        <v>1.0376648061284063E-2</v>
      </c>
      <c r="U149" s="270">
        <f t="shared" si="21"/>
        <v>9.9016009714483384E-3</v>
      </c>
      <c r="V149" s="270">
        <f t="shared" si="21"/>
        <v>1.0230178374588944E-2</v>
      </c>
      <c r="W149" s="270">
        <f t="shared" si="21"/>
        <v>1.0303737872437045E-2</v>
      </c>
      <c r="DA149" s="77"/>
    </row>
    <row r="150" spans="1:105" ht="12" customHeight="1" x14ac:dyDescent="0.25">
      <c r="A150" s="202" t="s">
        <v>95</v>
      </c>
      <c r="B150" s="270">
        <f t="shared" ref="B150:W150" si="22">IF(B$52=0,0,B$52/B$48)</f>
        <v>5.9256386055764982E-3</v>
      </c>
      <c r="C150" s="270">
        <f t="shared" si="22"/>
        <v>5.9256386055763942E-3</v>
      </c>
      <c r="D150" s="270">
        <f t="shared" si="22"/>
        <v>5.9256386055763655E-3</v>
      </c>
      <c r="E150" s="270">
        <f t="shared" si="22"/>
        <v>5.9256386055763543E-3</v>
      </c>
      <c r="F150" s="270">
        <f t="shared" si="22"/>
        <v>5.9256386055763803E-3</v>
      </c>
      <c r="G150" s="270">
        <f t="shared" si="22"/>
        <v>5.9256386055764106E-3</v>
      </c>
      <c r="H150" s="270">
        <f t="shared" si="22"/>
        <v>5.9256386055764488E-3</v>
      </c>
      <c r="I150" s="270">
        <f t="shared" si="22"/>
        <v>5.9256386055764627E-3</v>
      </c>
      <c r="J150" s="270">
        <f t="shared" si="22"/>
        <v>5.9256386055764835E-3</v>
      </c>
      <c r="K150" s="270">
        <f t="shared" si="22"/>
        <v>5.9256386055764479E-3</v>
      </c>
      <c r="L150" s="270">
        <f t="shared" si="22"/>
        <v>5.9256386055764349E-3</v>
      </c>
      <c r="M150" s="270">
        <f t="shared" si="22"/>
        <v>5.9256386055764505E-3</v>
      </c>
      <c r="N150" s="270">
        <f t="shared" si="22"/>
        <v>5.9256386055763447E-3</v>
      </c>
      <c r="O150" s="270">
        <f t="shared" si="22"/>
        <v>5.9256386055763447E-3</v>
      </c>
      <c r="P150" s="270">
        <f t="shared" si="22"/>
        <v>5.9256386055763621E-3</v>
      </c>
      <c r="Q150" s="270">
        <f t="shared" si="22"/>
        <v>5.9256386055763543E-3</v>
      </c>
      <c r="R150" s="270">
        <f t="shared" si="22"/>
        <v>5.9256386055763447E-3</v>
      </c>
      <c r="S150" s="270">
        <f t="shared" si="22"/>
        <v>5.925638605576395E-3</v>
      </c>
      <c r="T150" s="270">
        <f t="shared" si="22"/>
        <v>5.9256386055764557E-3</v>
      </c>
      <c r="U150" s="270">
        <f t="shared" si="22"/>
        <v>5.9256386055764202E-3</v>
      </c>
      <c r="V150" s="270">
        <f t="shared" si="22"/>
        <v>5.9256386055763612E-3</v>
      </c>
      <c r="W150" s="270">
        <f t="shared" si="22"/>
        <v>5.9256386055764228E-3</v>
      </c>
      <c r="DA150" s="77"/>
    </row>
    <row r="151" spans="1:105" ht="12" customHeight="1" x14ac:dyDescent="0.25">
      <c r="A151" s="56" t="s">
        <v>96</v>
      </c>
      <c r="B151" s="271">
        <f t="shared" ref="B151:W151" si="23">IF(B$53=0,0,B$53/B$48)</f>
        <v>7.7770000128095989E-3</v>
      </c>
      <c r="C151" s="271">
        <f t="shared" si="23"/>
        <v>7.7988300827639117E-3</v>
      </c>
      <c r="D151" s="271">
        <f t="shared" si="23"/>
        <v>7.851446932637755E-3</v>
      </c>
      <c r="E151" s="271">
        <f t="shared" si="23"/>
        <v>7.8114812066589828E-3</v>
      </c>
      <c r="F151" s="271">
        <f t="shared" si="23"/>
        <v>7.8067720982501589E-3</v>
      </c>
      <c r="G151" s="271">
        <f t="shared" si="23"/>
        <v>7.7812317342215546E-3</v>
      </c>
      <c r="H151" s="271">
        <f t="shared" si="23"/>
        <v>7.8042282797623755E-3</v>
      </c>
      <c r="I151" s="271">
        <f t="shared" si="23"/>
        <v>7.8199686749988884E-3</v>
      </c>
      <c r="J151" s="271">
        <f t="shared" si="23"/>
        <v>7.8643521673767685E-3</v>
      </c>
      <c r="K151" s="271">
        <f t="shared" si="23"/>
        <v>7.8525780249312487E-3</v>
      </c>
      <c r="L151" s="271">
        <f t="shared" si="23"/>
        <v>7.7547714854035799E-3</v>
      </c>
      <c r="M151" s="271">
        <f t="shared" si="23"/>
        <v>7.7915775871090845E-3</v>
      </c>
      <c r="N151" s="271">
        <f t="shared" si="23"/>
        <v>7.7353982306280836E-3</v>
      </c>
      <c r="O151" s="271">
        <f t="shared" si="23"/>
        <v>7.7456264989952854E-3</v>
      </c>
      <c r="P151" s="271">
        <f t="shared" si="23"/>
        <v>7.6952619566337099E-3</v>
      </c>
      <c r="Q151" s="271">
        <f t="shared" si="23"/>
        <v>7.7774316331963543E-3</v>
      </c>
      <c r="R151" s="271">
        <f t="shared" si="23"/>
        <v>7.6802888237433456E-3</v>
      </c>
      <c r="S151" s="271">
        <f t="shared" si="23"/>
        <v>7.7383025480038479E-3</v>
      </c>
      <c r="T151" s="271">
        <f t="shared" si="23"/>
        <v>7.7690193726022922E-3</v>
      </c>
      <c r="U151" s="271">
        <f t="shared" si="23"/>
        <v>7.63263731148979E-3</v>
      </c>
      <c r="V151" s="271">
        <f t="shared" si="23"/>
        <v>7.6790942275808882E-3</v>
      </c>
      <c r="W151" s="271">
        <f t="shared" si="23"/>
        <v>7.7202542815632781E-3</v>
      </c>
      <c r="DA151" s="78"/>
    </row>
    <row r="152" spans="1:105" ht="12" customHeight="1" x14ac:dyDescent="0.25">
      <c r="A152" s="203" t="s">
        <v>1498</v>
      </c>
      <c r="B152" s="272">
        <f t="shared" ref="B152:W152" si="24">IF(B$59=0,0,B$59/B$48)</f>
        <v>3.1784819244816451E-2</v>
      </c>
      <c r="C152" s="272">
        <f t="shared" si="24"/>
        <v>3.1157333932646213E-2</v>
      </c>
      <c r="D152" s="272">
        <f t="shared" si="24"/>
        <v>3.1563592514109867E-2</v>
      </c>
      <c r="E152" s="272">
        <f t="shared" si="24"/>
        <v>3.1151562110168049E-2</v>
      </c>
      <c r="F152" s="272">
        <f t="shared" si="24"/>
        <v>3.2220990353657088E-2</v>
      </c>
      <c r="G152" s="272">
        <f t="shared" si="24"/>
        <v>3.2621872066480172E-2</v>
      </c>
      <c r="H152" s="272">
        <f t="shared" si="24"/>
        <v>3.5146131634089139E-2</v>
      </c>
      <c r="I152" s="272">
        <f t="shared" si="24"/>
        <v>3.5039532690534371E-2</v>
      </c>
      <c r="J152" s="272">
        <f t="shared" si="24"/>
        <v>3.8318415390850104E-2</v>
      </c>
      <c r="K152" s="272">
        <f t="shared" si="24"/>
        <v>3.9846022715845149E-2</v>
      </c>
      <c r="L152" s="272">
        <f t="shared" si="24"/>
        <v>3.8638198635706597E-2</v>
      </c>
      <c r="M152" s="272">
        <f t="shared" si="24"/>
        <v>3.9785579323859711E-2</v>
      </c>
      <c r="N152" s="272">
        <f t="shared" si="24"/>
        <v>3.9527383061647353E-2</v>
      </c>
      <c r="O152" s="272">
        <f t="shared" si="24"/>
        <v>4.0104934159451128E-2</v>
      </c>
      <c r="P152" s="272">
        <f t="shared" si="24"/>
        <v>4.0248100562484138E-2</v>
      </c>
      <c r="Q152" s="272">
        <f t="shared" si="24"/>
        <v>4.2853607135373561E-2</v>
      </c>
      <c r="R152" s="272">
        <f t="shared" si="24"/>
        <v>4.2243331916814113E-2</v>
      </c>
      <c r="S152" s="272">
        <f t="shared" si="24"/>
        <v>4.3368639370572087E-2</v>
      </c>
      <c r="T152" s="272">
        <f t="shared" si="24"/>
        <v>4.4249871233583558E-2</v>
      </c>
      <c r="U152" s="272">
        <f t="shared" si="24"/>
        <v>4.2224094467235532E-2</v>
      </c>
      <c r="V152" s="272">
        <f t="shared" si="24"/>
        <v>4.362527023164111E-2</v>
      </c>
      <c r="W152" s="272">
        <f t="shared" si="24"/>
        <v>4.393895517966688E-2</v>
      </c>
      <c r="DA152" s="79"/>
    </row>
    <row r="153" spans="1:105" ht="12" customHeight="1" x14ac:dyDescent="0.25">
      <c r="A153" s="203" t="s">
        <v>1500</v>
      </c>
      <c r="B153" s="272">
        <f t="shared" ref="B153:W153" si="25">IF(B$60=0,0,B$60/B$48)</f>
        <v>0.17566109232827523</v>
      </c>
      <c r="C153" s="272">
        <f t="shared" si="25"/>
        <v>0.18146435903173347</v>
      </c>
      <c r="D153" s="272">
        <f t="shared" si="25"/>
        <v>0.17914451049872068</v>
      </c>
      <c r="E153" s="272">
        <f t="shared" si="25"/>
        <v>0.17773279428656194</v>
      </c>
      <c r="F153" s="272">
        <f t="shared" si="25"/>
        <v>0.17949220120801063</v>
      </c>
      <c r="G153" s="272">
        <f t="shared" si="25"/>
        <v>0.17544376007137694</v>
      </c>
      <c r="H153" s="272">
        <f t="shared" si="25"/>
        <v>0.17568244929667773</v>
      </c>
      <c r="I153" s="272">
        <f t="shared" si="25"/>
        <v>0.17392437696611684</v>
      </c>
      <c r="J153" s="272">
        <f t="shared" si="25"/>
        <v>0.17286784226368954</v>
      </c>
      <c r="K153" s="272">
        <f t="shared" si="25"/>
        <v>0.16800074117041033</v>
      </c>
      <c r="L153" s="272">
        <f t="shared" si="25"/>
        <v>0.17368949254385563</v>
      </c>
      <c r="M153" s="272">
        <f t="shared" si="25"/>
        <v>0.17372768960239932</v>
      </c>
      <c r="N153" s="272">
        <f t="shared" si="25"/>
        <v>0.17424839313660626</v>
      </c>
      <c r="O153" s="272">
        <f t="shared" si="25"/>
        <v>0.1702944971479001</v>
      </c>
      <c r="P153" s="272">
        <f t="shared" si="25"/>
        <v>0.17288307506060802</v>
      </c>
      <c r="Q153" s="272">
        <f t="shared" si="25"/>
        <v>0.17167389164140814</v>
      </c>
      <c r="R153" s="272">
        <f t="shared" si="25"/>
        <v>0.16838705063175169</v>
      </c>
      <c r="S153" s="272">
        <f t="shared" si="25"/>
        <v>0.16517852131655802</v>
      </c>
      <c r="T153" s="272">
        <f t="shared" si="25"/>
        <v>0.16275955893715818</v>
      </c>
      <c r="U153" s="272">
        <f t="shared" si="25"/>
        <v>0.16354977454294051</v>
      </c>
      <c r="V153" s="272">
        <f t="shared" si="25"/>
        <v>0.16179894406198359</v>
      </c>
      <c r="W153" s="272">
        <f t="shared" si="25"/>
        <v>0.16453707297270986</v>
      </c>
      <c r="DA153" s="79"/>
    </row>
    <row r="154" spans="1:105" ht="12" customHeight="1" x14ac:dyDescent="0.25">
      <c r="A154" s="62" t="s">
        <v>1501</v>
      </c>
      <c r="B154" s="321">
        <f t="shared" ref="B154:W154" si="26">IF(B$61=0,0,B$61/B$48)</f>
        <v>0.13036705086350228</v>
      </c>
      <c r="C154" s="321">
        <f t="shared" si="26"/>
        <v>0.12956208000687144</v>
      </c>
      <c r="D154" s="321">
        <f t="shared" si="26"/>
        <v>0.12971330831524513</v>
      </c>
      <c r="E154" s="321">
        <f t="shared" si="26"/>
        <v>0.12892088086558642</v>
      </c>
      <c r="F154" s="321">
        <f t="shared" si="26"/>
        <v>0.12818287166139197</v>
      </c>
      <c r="G154" s="321">
        <f t="shared" si="26"/>
        <v>0.12742653134397089</v>
      </c>
      <c r="H154" s="321">
        <f t="shared" si="26"/>
        <v>0.12605515763818456</v>
      </c>
      <c r="I154" s="321">
        <f t="shared" si="26"/>
        <v>0.12704219203863756</v>
      </c>
      <c r="J154" s="321">
        <f t="shared" si="26"/>
        <v>0.12505530365055056</v>
      </c>
      <c r="K154" s="321">
        <f t="shared" si="26"/>
        <v>0.12320893862388291</v>
      </c>
      <c r="L154" s="321">
        <f t="shared" si="26"/>
        <v>0.122422642797481</v>
      </c>
      <c r="M154" s="321">
        <f t="shared" si="26"/>
        <v>0.12211466461677511</v>
      </c>
      <c r="N154" s="321">
        <f t="shared" si="26"/>
        <v>0.12116407412051389</v>
      </c>
      <c r="O154" s="321">
        <f t="shared" si="26"/>
        <v>0.12074118997155238</v>
      </c>
      <c r="P154" s="321">
        <f t="shared" si="26"/>
        <v>0.11950634103461535</v>
      </c>
      <c r="Q154" s="321">
        <f t="shared" si="26"/>
        <v>0.11803615953565774</v>
      </c>
      <c r="R154" s="321">
        <f t="shared" si="26"/>
        <v>0.11658516511203214</v>
      </c>
      <c r="S154" s="321">
        <f t="shared" si="26"/>
        <v>0.11618824134398074</v>
      </c>
      <c r="T154" s="321">
        <f t="shared" si="26"/>
        <v>0.11529290447854811</v>
      </c>
      <c r="U154" s="321">
        <f t="shared" si="26"/>
        <v>0.11541209976762526</v>
      </c>
      <c r="V154" s="321">
        <f t="shared" si="26"/>
        <v>0.11431143562336528</v>
      </c>
      <c r="W154" s="321">
        <f t="shared" si="26"/>
        <v>0.11517321570049939</v>
      </c>
      <c r="DA154" s="141"/>
    </row>
    <row r="155" spans="1:105" ht="12" customHeight="1" x14ac:dyDescent="0.25">
      <c r="A155" s="62" t="s">
        <v>1508</v>
      </c>
      <c r="B155" s="321">
        <f t="shared" ref="B155:W155" si="27">IF(B$67=0,0,B$67/B$48)</f>
        <v>4.5294041464772943E-2</v>
      </c>
      <c r="C155" s="321">
        <f t="shared" si="27"/>
        <v>5.1902279024862018E-2</v>
      </c>
      <c r="D155" s="321">
        <f t="shared" si="27"/>
        <v>4.9431202183475534E-2</v>
      </c>
      <c r="E155" s="321">
        <f t="shared" si="27"/>
        <v>4.8811913420975517E-2</v>
      </c>
      <c r="F155" s="321">
        <f t="shared" si="27"/>
        <v>5.130932954661864E-2</v>
      </c>
      <c r="G155" s="321">
        <f t="shared" si="27"/>
        <v>4.8017228727406061E-2</v>
      </c>
      <c r="H155" s="321">
        <f t="shared" si="27"/>
        <v>4.9627291658493181E-2</v>
      </c>
      <c r="I155" s="321">
        <f t="shared" si="27"/>
        <v>4.6882184927479281E-2</v>
      </c>
      <c r="J155" s="321">
        <f t="shared" si="27"/>
        <v>4.7812538613138958E-2</v>
      </c>
      <c r="K155" s="321">
        <f t="shared" si="27"/>
        <v>4.4791802546527426E-2</v>
      </c>
      <c r="L155" s="321">
        <f t="shared" si="27"/>
        <v>5.1266849746374611E-2</v>
      </c>
      <c r="M155" s="321">
        <f t="shared" si="27"/>
        <v>5.1613024985624194E-2</v>
      </c>
      <c r="N155" s="321">
        <f t="shared" si="27"/>
        <v>5.3084319016092375E-2</v>
      </c>
      <c r="O155" s="321">
        <f t="shared" si="27"/>
        <v>4.955330717634774E-2</v>
      </c>
      <c r="P155" s="321">
        <f t="shared" si="27"/>
        <v>5.3376734025992648E-2</v>
      </c>
      <c r="Q155" s="321">
        <f t="shared" si="27"/>
        <v>5.3637732105750409E-2</v>
      </c>
      <c r="R155" s="321">
        <f t="shared" si="27"/>
        <v>5.1801885519719558E-2</v>
      </c>
      <c r="S155" s="321">
        <f t="shared" si="27"/>
        <v>4.8990279972577266E-2</v>
      </c>
      <c r="T155" s="321">
        <f t="shared" si="27"/>
        <v>4.7466654458610077E-2</v>
      </c>
      <c r="U155" s="321">
        <f t="shared" si="27"/>
        <v>4.8137674775315248E-2</v>
      </c>
      <c r="V155" s="321">
        <f t="shared" si="27"/>
        <v>4.7487508438618306E-2</v>
      </c>
      <c r="W155" s="321">
        <f t="shared" si="27"/>
        <v>4.936385727221046E-2</v>
      </c>
      <c r="DA155" s="141"/>
    </row>
    <row r="156" spans="1:105" ht="12" customHeight="1" x14ac:dyDescent="0.25">
      <c r="A156" s="62" t="s">
        <v>1520</v>
      </c>
      <c r="B156" s="321">
        <f t="shared" ref="B156:W156" si="28">IF(B$78=0,0,B$78/B$48)</f>
        <v>0</v>
      </c>
      <c r="C156" s="321">
        <f t="shared" si="28"/>
        <v>0</v>
      </c>
      <c r="D156" s="321">
        <f t="shared" si="28"/>
        <v>0</v>
      </c>
      <c r="E156" s="321">
        <f t="shared" si="28"/>
        <v>0</v>
      </c>
      <c r="F156" s="321">
        <f t="shared" si="28"/>
        <v>0</v>
      </c>
      <c r="G156" s="321">
        <f t="shared" si="28"/>
        <v>0</v>
      </c>
      <c r="H156" s="321">
        <f t="shared" si="28"/>
        <v>0</v>
      </c>
      <c r="I156" s="321">
        <f t="shared" si="28"/>
        <v>0</v>
      </c>
      <c r="J156" s="321">
        <f t="shared" si="28"/>
        <v>0</v>
      </c>
      <c r="K156" s="321">
        <f t="shared" si="28"/>
        <v>0</v>
      </c>
      <c r="L156" s="321">
        <f t="shared" si="28"/>
        <v>0</v>
      </c>
      <c r="M156" s="321">
        <f t="shared" si="28"/>
        <v>0</v>
      </c>
      <c r="N156" s="321">
        <f t="shared" si="28"/>
        <v>0</v>
      </c>
      <c r="O156" s="321">
        <f t="shared" si="28"/>
        <v>0</v>
      </c>
      <c r="P156" s="321">
        <f t="shared" si="28"/>
        <v>0</v>
      </c>
      <c r="Q156" s="321">
        <f t="shared" si="28"/>
        <v>0</v>
      </c>
      <c r="R156" s="321">
        <f t="shared" si="28"/>
        <v>0</v>
      </c>
      <c r="S156" s="321">
        <f t="shared" si="28"/>
        <v>0</v>
      </c>
      <c r="T156" s="321">
        <f t="shared" si="28"/>
        <v>0</v>
      </c>
      <c r="U156" s="321">
        <f t="shared" si="28"/>
        <v>0</v>
      </c>
      <c r="V156" s="321">
        <f t="shared" si="28"/>
        <v>0</v>
      </c>
      <c r="W156" s="321">
        <f t="shared" si="28"/>
        <v>0</v>
      </c>
      <c r="DA156" s="141"/>
    </row>
    <row r="157" spans="1:105" ht="12" customHeight="1" x14ac:dyDescent="0.25">
      <c r="A157" s="203" t="s">
        <v>1522</v>
      </c>
      <c r="B157" s="272">
        <f t="shared" ref="B157:W157" si="29">IF(B$79=0,0,B$79/B$48)</f>
        <v>0.65342630604416296</v>
      </c>
      <c r="C157" s="272">
        <f t="shared" si="29"/>
        <v>0.64946138020126853</v>
      </c>
      <c r="D157" s="272">
        <f t="shared" si="29"/>
        <v>0.65072136008492776</v>
      </c>
      <c r="E157" s="272">
        <f t="shared" si="29"/>
        <v>0.6535350747213462</v>
      </c>
      <c r="F157" s="272">
        <f t="shared" si="29"/>
        <v>0.64973419070571059</v>
      </c>
      <c r="G157" s="272">
        <f t="shared" si="29"/>
        <v>0.65329671558965774</v>
      </c>
      <c r="H157" s="272">
        <f t="shared" si="29"/>
        <v>0.64800779589060487</v>
      </c>
      <c r="I157" s="272">
        <f t="shared" si="29"/>
        <v>0.64946741347680925</v>
      </c>
      <c r="J157" s="272">
        <f t="shared" si="29"/>
        <v>0.64405895695302851</v>
      </c>
      <c r="K157" s="272">
        <f t="shared" si="29"/>
        <v>0.64643703863038848</v>
      </c>
      <c r="L157" s="272">
        <f t="shared" si="29"/>
        <v>0.64402007530170369</v>
      </c>
      <c r="M157" s="272">
        <f t="shared" si="29"/>
        <v>0.64149196534865049</v>
      </c>
      <c r="N157" s="272">
        <f t="shared" si="29"/>
        <v>0.64212284164003364</v>
      </c>
      <c r="O157" s="272">
        <f t="shared" si="29"/>
        <v>0.64497441027832991</v>
      </c>
      <c r="P157" s="272">
        <f t="shared" si="29"/>
        <v>0.64276752996681763</v>
      </c>
      <c r="Q157" s="272">
        <f t="shared" si="29"/>
        <v>0.63873462670720604</v>
      </c>
      <c r="R157" s="272">
        <f t="shared" si="29"/>
        <v>0.64428371064675016</v>
      </c>
      <c r="S157" s="272">
        <f t="shared" si="29"/>
        <v>0.64507885682004329</v>
      </c>
      <c r="T157" s="272">
        <f t="shared" si="29"/>
        <v>0.64593401487998958</v>
      </c>
      <c r="U157" s="272">
        <f t="shared" si="29"/>
        <v>0.6498374997838563</v>
      </c>
      <c r="V157" s="272">
        <f t="shared" si="29"/>
        <v>0.64893218052027557</v>
      </c>
      <c r="W157" s="272">
        <f t="shared" si="29"/>
        <v>0.64497823671205645</v>
      </c>
      <c r="DA157" s="79"/>
    </row>
    <row r="158" spans="1:105" ht="12" customHeight="1" x14ac:dyDescent="0.25">
      <c r="A158" s="62" t="s">
        <v>1523</v>
      </c>
      <c r="B158" s="321">
        <f t="shared" ref="B158:W158" si="30">IF(B$80=0,0,B$80/B$48)</f>
        <v>0.6219714118598797</v>
      </c>
      <c r="C158" s="321">
        <f t="shared" si="30"/>
        <v>0.61862745805852759</v>
      </c>
      <c r="D158" s="321">
        <f t="shared" si="30"/>
        <v>0.61948539630737465</v>
      </c>
      <c r="E158" s="321">
        <f t="shared" si="30"/>
        <v>0.62270686448981349</v>
      </c>
      <c r="F158" s="321">
        <f t="shared" si="30"/>
        <v>0.61784765284998933</v>
      </c>
      <c r="G158" s="321">
        <f t="shared" si="30"/>
        <v>0.62101345715609901</v>
      </c>
      <c r="H158" s="321">
        <f t="shared" si="30"/>
        <v>0.61322647959548526</v>
      </c>
      <c r="I158" s="321">
        <f t="shared" si="30"/>
        <v>0.61479158963278224</v>
      </c>
      <c r="J158" s="321">
        <f t="shared" si="30"/>
        <v>0.60613828507048606</v>
      </c>
      <c r="K158" s="321">
        <f t="shared" si="30"/>
        <v>0.60700461592136656</v>
      </c>
      <c r="L158" s="321">
        <f t="shared" si="30"/>
        <v>0.60578293951067119</v>
      </c>
      <c r="M158" s="321">
        <f t="shared" si="30"/>
        <v>0.60211935863179766</v>
      </c>
      <c r="N158" s="321">
        <f t="shared" si="30"/>
        <v>0.60300575111926513</v>
      </c>
      <c r="O158" s="321">
        <f t="shared" si="30"/>
        <v>0.60528576361538211</v>
      </c>
      <c r="P158" s="321">
        <f t="shared" si="30"/>
        <v>0.60293720296195996</v>
      </c>
      <c r="Q158" s="321">
        <f t="shared" si="30"/>
        <v>0.59632583817593721</v>
      </c>
      <c r="R158" s="321">
        <f t="shared" si="30"/>
        <v>0.60247886270344642</v>
      </c>
      <c r="S158" s="321">
        <f t="shared" si="30"/>
        <v>0.60216038206608802</v>
      </c>
      <c r="T158" s="321">
        <f t="shared" si="30"/>
        <v>0.60214345541196546</v>
      </c>
      <c r="U158" s="321">
        <f t="shared" si="30"/>
        <v>0.60805168960622968</v>
      </c>
      <c r="V158" s="321">
        <f t="shared" si="30"/>
        <v>0.60575973872258237</v>
      </c>
      <c r="W158" s="321">
        <f t="shared" si="30"/>
        <v>0.60149536600264419</v>
      </c>
      <c r="DA158" s="141"/>
    </row>
    <row r="159" spans="1:105" ht="12" customHeight="1" x14ac:dyDescent="0.25">
      <c r="A159" s="62" t="s">
        <v>1532</v>
      </c>
      <c r="B159" s="321">
        <f t="shared" ref="B159:W159" si="31">IF(B$88=0,0,B$88/B$48)</f>
        <v>3.1454894184283315E-2</v>
      </c>
      <c r="C159" s="321">
        <f t="shared" si="31"/>
        <v>3.0833922142740996E-2</v>
      </c>
      <c r="D159" s="321">
        <f t="shared" si="31"/>
        <v>3.1235963777553201E-2</v>
      </c>
      <c r="E159" s="321">
        <f t="shared" si="31"/>
        <v>3.0828210231532621E-2</v>
      </c>
      <c r="F159" s="321">
        <f t="shared" si="31"/>
        <v>3.1886537855721243E-2</v>
      </c>
      <c r="G159" s="321">
        <f t="shared" si="31"/>
        <v>3.2283258433558747E-2</v>
      </c>
      <c r="H159" s="321">
        <f t="shared" si="31"/>
        <v>3.4781316295119616E-2</v>
      </c>
      <c r="I159" s="321">
        <f t="shared" si="31"/>
        <v>3.4675823844027009E-2</v>
      </c>
      <c r="J159" s="321">
        <f t="shared" si="31"/>
        <v>3.7920671882542376E-2</v>
      </c>
      <c r="K159" s="321">
        <f t="shared" si="31"/>
        <v>3.9432422709021947E-2</v>
      </c>
      <c r="L159" s="321">
        <f t="shared" si="31"/>
        <v>3.8237135791032509E-2</v>
      </c>
      <c r="M159" s="321">
        <f t="shared" si="31"/>
        <v>3.9372606716852936E-2</v>
      </c>
      <c r="N159" s="321">
        <f t="shared" si="31"/>
        <v>3.9117090520768526E-2</v>
      </c>
      <c r="O159" s="321">
        <f t="shared" si="31"/>
        <v>3.9688646662947816E-2</v>
      </c>
      <c r="P159" s="321">
        <f t="shared" si="31"/>
        <v>3.9830327004857669E-2</v>
      </c>
      <c r="Q159" s="321">
        <f t="shared" si="31"/>
        <v>4.2408788531268803E-2</v>
      </c>
      <c r="R159" s="321">
        <f t="shared" si="31"/>
        <v>4.1804847943303747E-2</v>
      </c>
      <c r="S159" s="321">
        <f t="shared" si="31"/>
        <v>4.2918474753955299E-2</v>
      </c>
      <c r="T159" s="321">
        <f t="shared" si="31"/>
        <v>4.3790559468024154E-2</v>
      </c>
      <c r="U159" s="321">
        <f t="shared" si="31"/>
        <v>4.1785810177626698E-2</v>
      </c>
      <c r="V159" s="321">
        <f t="shared" si="31"/>
        <v>4.3172441797693153E-2</v>
      </c>
      <c r="W159" s="321">
        <f t="shared" si="31"/>
        <v>4.3482870709412147E-2</v>
      </c>
      <c r="DA159" s="141"/>
    </row>
    <row r="160" spans="1:105" ht="12" customHeight="1" x14ac:dyDescent="0.25">
      <c r="A160" s="203" t="s">
        <v>1534</v>
      </c>
      <c r="B160" s="272">
        <f t="shared" ref="B160:W160" si="32">IF(B$89=0,0,B$89/B$48)</f>
        <v>0.1027195748988185</v>
      </c>
      <c r="C160" s="272">
        <f t="shared" si="32"/>
        <v>0.10163403534138619</v>
      </c>
      <c r="D160" s="272">
        <f t="shared" si="32"/>
        <v>0.10213976043309587</v>
      </c>
      <c r="E160" s="272">
        <f t="shared" si="32"/>
        <v>0.10128637976438117</v>
      </c>
      <c r="F160" s="272">
        <f t="shared" si="32"/>
        <v>0.10201235551327728</v>
      </c>
      <c r="G160" s="272">
        <f t="shared" si="32"/>
        <v>0.10202892317303018</v>
      </c>
      <c r="H160" s="272">
        <f t="shared" si="32"/>
        <v>0.1039399556269512</v>
      </c>
      <c r="I160" s="272">
        <f t="shared" si="32"/>
        <v>0.10435426650018734</v>
      </c>
      <c r="J160" s="272">
        <f t="shared" si="32"/>
        <v>0.10672708959417243</v>
      </c>
      <c r="K160" s="272">
        <f t="shared" si="32"/>
        <v>0.10734205007127638</v>
      </c>
      <c r="L160" s="272">
        <f t="shared" si="32"/>
        <v>0.10565912884665332</v>
      </c>
      <c r="M160" s="272">
        <f t="shared" si="32"/>
        <v>0.10669579279900031</v>
      </c>
      <c r="N160" s="272">
        <f t="shared" si="32"/>
        <v>0.10591913592634541</v>
      </c>
      <c r="O160" s="272">
        <f t="shared" si="32"/>
        <v>0.10629824748303655</v>
      </c>
      <c r="P160" s="272">
        <f t="shared" si="32"/>
        <v>0.10579017532735013</v>
      </c>
      <c r="Q160" s="272">
        <f t="shared" si="32"/>
        <v>0.10773359132950504</v>
      </c>
      <c r="R160" s="272">
        <f t="shared" si="32"/>
        <v>0.10632187670087978</v>
      </c>
      <c r="S160" s="272">
        <f t="shared" si="32"/>
        <v>0.10728805271249024</v>
      </c>
      <c r="T160" s="272">
        <f t="shared" si="32"/>
        <v>0.10773325841184885</v>
      </c>
      <c r="U160" s="272">
        <f t="shared" si="32"/>
        <v>0.10567676381949651</v>
      </c>
      <c r="V160" s="272">
        <f t="shared" si="32"/>
        <v>0.10655670348039668</v>
      </c>
      <c r="W160" s="272">
        <f t="shared" si="32"/>
        <v>0.1073441138780334</v>
      </c>
      <c r="DA160" s="79"/>
    </row>
    <row r="161" spans="1:105" ht="12" customHeight="1" x14ac:dyDescent="0.25">
      <c r="A161" s="62" t="s">
        <v>1535</v>
      </c>
      <c r="B161" s="321">
        <f t="shared" ref="B161:W161" si="33">IF(B$90=0,0,B$90/B$48)</f>
        <v>6.9456391968196557E-2</v>
      </c>
      <c r="C161" s="321">
        <f t="shared" si="33"/>
        <v>6.9027523086291259E-2</v>
      </c>
      <c r="D161" s="321">
        <f t="shared" si="33"/>
        <v>6.9108093848562216E-2</v>
      </c>
      <c r="E161" s="321">
        <f t="shared" si="33"/>
        <v>6.8685907788623823E-2</v>
      </c>
      <c r="F161" s="321">
        <f t="shared" si="33"/>
        <v>6.8292714445496519E-2</v>
      </c>
      <c r="G161" s="321">
        <f t="shared" si="33"/>
        <v>6.7889754731364813E-2</v>
      </c>
      <c r="H161" s="321">
        <f t="shared" si="33"/>
        <v>6.715912019592761E-2</v>
      </c>
      <c r="I161" s="321">
        <f t="shared" si="33"/>
        <v>6.7684988103116378E-2</v>
      </c>
      <c r="J161" s="321">
        <f t="shared" si="33"/>
        <v>6.6626422324678053E-2</v>
      </c>
      <c r="K161" s="321">
        <f t="shared" si="33"/>
        <v>6.5642723973298803E-2</v>
      </c>
      <c r="L161" s="321">
        <f t="shared" si="33"/>
        <v>6.5223804693006815E-2</v>
      </c>
      <c r="M161" s="321">
        <f t="shared" si="33"/>
        <v>6.5059721413565641E-2</v>
      </c>
      <c r="N161" s="321">
        <f t="shared" si="33"/>
        <v>6.4553269931598087E-2</v>
      </c>
      <c r="O161" s="321">
        <f t="shared" si="33"/>
        <v>6.4327967548727147E-2</v>
      </c>
      <c r="P161" s="321">
        <f t="shared" si="33"/>
        <v>6.3670070087541025E-2</v>
      </c>
      <c r="Q161" s="321">
        <f t="shared" si="33"/>
        <v>6.2886793164579111E-2</v>
      </c>
      <c r="R161" s="321">
        <f t="shared" si="33"/>
        <v>6.2113738648399766E-2</v>
      </c>
      <c r="S161" s="321">
        <f t="shared" si="33"/>
        <v>6.1902267324682146E-2</v>
      </c>
      <c r="T161" s="321">
        <f t="shared" si="33"/>
        <v>6.1425253632517086E-2</v>
      </c>
      <c r="U161" s="321">
        <f t="shared" si="33"/>
        <v>6.1488757981691775E-2</v>
      </c>
      <c r="V161" s="321">
        <f t="shared" si="33"/>
        <v>6.090235091240008E-2</v>
      </c>
      <c r="W161" s="321">
        <f t="shared" si="33"/>
        <v>6.1361486364428439E-2</v>
      </c>
      <c r="DA161" s="141"/>
    </row>
    <row r="162" spans="1:105" ht="12" customHeight="1" x14ac:dyDescent="0.25">
      <c r="A162" s="63" t="s">
        <v>1542</v>
      </c>
      <c r="B162" s="329">
        <f t="shared" ref="B162:W162" si="34">IF(B$96=0,0,B$96/B$48)</f>
        <v>3.3263182930621943E-2</v>
      </c>
      <c r="C162" s="329">
        <f t="shared" si="34"/>
        <v>3.2606512255094942E-2</v>
      </c>
      <c r="D162" s="329">
        <f t="shared" si="34"/>
        <v>3.3031666584533659E-2</v>
      </c>
      <c r="E162" s="329">
        <f t="shared" si="34"/>
        <v>3.2600471975757342E-2</v>
      </c>
      <c r="F162" s="329">
        <f t="shared" si="34"/>
        <v>3.3719641067780748E-2</v>
      </c>
      <c r="G162" s="329">
        <f t="shared" si="34"/>
        <v>3.4139168441665368E-2</v>
      </c>
      <c r="H162" s="329">
        <f t="shared" si="34"/>
        <v>3.6780835431023597E-2</v>
      </c>
      <c r="I162" s="329">
        <f t="shared" si="34"/>
        <v>3.6669278397070945E-2</v>
      </c>
      <c r="J162" s="329">
        <f t="shared" si="34"/>
        <v>4.0100667269494392E-2</v>
      </c>
      <c r="K162" s="329">
        <f t="shared" si="34"/>
        <v>4.1699326097977579E-2</v>
      </c>
      <c r="L162" s="329">
        <f t="shared" si="34"/>
        <v>4.0435324153646507E-2</v>
      </c>
      <c r="M162" s="329">
        <f t="shared" si="34"/>
        <v>4.1636071385434667E-2</v>
      </c>
      <c r="N162" s="329">
        <f t="shared" si="34"/>
        <v>4.1365865994747335E-2</v>
      </c>
      <c r="O162" s="329">
        <f t="shared" si="34"/>
        <v>4.1970279934309407E-2</v>
      </c>
      <c r="P162" s="329">
        <f t="shared" si="34"/>
        <v>4.2120105239809094E-2</v>
      </c>
      <c r="Q162" s="329">
        <f t="shared" si="34"/>
        <v>4.484679816492592E-2</v>
      </c>
      <c r="R162" s="329">
        <f t="shared" si="34"/>
        <v>4.4208138052480007E-2</v>
      </c>
      <c r="S162" s="329">
        <f t="shared" si="34"/>
        <v>4.5385785387808089E-2</v>
      </c>
      <c r="T162" s="329">
        <f t="shared" si="34"/>
        <v>4.6308004779331752E-2</v>
      </c>
      <c r="U162" s="329">
        <f t="shared" si="34"/>
        <v>4.4188005837804731E-2</v>
      </c>
      <c r="V162" s="329">
        <f t="shared" si="34"/>
        <v>4.565435256799661E-2</v>
      </c>
      <c r="W162" s="329">
        <f t="shared" si="34"/>
        <v>4.5982627513604969E-2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5">
        <f t="shared" ref="B165:W165" si="35">SUM(B166:B170,B172:B174,B176:B178)</f>
        <v>1.0000000000000002</v>
      </c>
      <c r="C165" s="235">
        <f t="shared" si="35"/>
        <v>1</v>
      </c>
      <c r="D165" s="235">
        <f t="shared" si="35"/>
        <v>0.99999999999999978</v>
      </c>
      <c r="E165" s="235">
        <f t="shared" si="35"/>
        <v>1</v>
      </c>
      <c r="F165" s="235">
        <f t="shared" si="35"/>
        <v>1.0000000000000002</v>
      </c>
      <c r="G165" s="235">
        <f t="shared" si="35"/>
        <v>1</v>
      </c>
      <c r="H165" s="235">
        <f t="shared" si="35"/>
        <v>1</v>
      </c>
      <c r="I165" s="235">
        <f t="shared" si="35"/>
        <v>1</v>
      </c>
      <c r="J165" s="235">
        <f t="shared" si="35"/>
        <v>1</v>
      </c>
      <c r="K165" s="235">
        <f t="shared" si="35"/>
        <v>1.0000000000000004</v>
      </c>
      <c r="L165" s="235">
        <f t="shared" si="35"/>
        <v>0.99999999999999989</v>
      </c>
      <c r="M165" s="235">
        <f t="shared" si="35"/>
        <v>0.99999999999999989</v>
      </c>
      <c r="N165" s="235">
        <f t="shared" si="35"/>
        <v>1</v>
      </c>
      <c r="O165" s="235">
        <f t="shared" si="35"/>
        <v>1.0000000000000002</v>
      </c>
      <c r="P165" s="235">
        <f t="shared" si="35"/>
        <v>1.0000000000000002</v>
      </c>
      <c r="Q165" s="235">
        <f t="shared" si="35"/>
        <v>0.99999999999999978</v>
      </c>
      <c r="R165" s="235">
        <f t="shared" si="35"/>
        <v>1</v>
      </c>
      <c r="S165" s="235">
        <f t="shared" si="35"/>
        <v>0.99999999999999989</v>
      </c>
      <c r="T165" s="235">
        <f t="shared" si="35"/>
        <v>1</v>
      </c>
      <c r="U165" s="235">
        <f t="shared" si="35"/>
        <v>1.0000000000000002</v>
      </c>
      <c r="V165" s="235">
        <f t="shared" si="35"/>
        <v>1.0000000000000002</v>
      </c>
      <c r="W165" s="235">
        <f t="shared" si="35"/>
        <v>1</v>
      </c>
      <c r="DA165" s="95"/>
    </row>
    <row r="166" spans="1:105" ht="12" customHeight="1" x14ac:dyDescent="0.25">
      <c r="A166" s="55" t="s">
        <v>92</v>
      </c>
      <c r="B166" s="269">
        <f t="shared" ref="B166:W166" si="36">IF(B$100=0,0,B$100/B$99)</f>
        <v>8.4901072430516068E-3</v>
      </c>
      <c r="C166" s="269">
        <f t="shared" si="36"/>
        <v>8.4901072430518931E-3</v>
      </c>
      <c r="D166" s="269">
        <f t="shared" si="36"/>
        <v>8.4901072430517283E-3</v>
      </c>
      <c r="E166" s="269">
        <f t="shared" si="36"/>
        <v>8.490107243051985E-3</v>
      </c>
      <c r="F166" s="269">
        <f t="shared" si="36"/>
        <v>8.4901072430516155E-3</v>
      </c>
      <c r="G166" s="269">
        <f t="shared" si="36"/>
        <v>8.4901072430515756E-3</v>
      </c>
      <c r="H166" s="269">
        <f t="shared" si="36"/>
        <v>8.4901072430517907E-3</v>
      </c>
      <c r="I166" s="269">
        <f t="shared" si="36"/>
        <v>8.4901072430517057E-3</v>
      </c>
      <c r="J166" s="269">
        <f t="shared" si="36"/>
        <v>8.4901072430516034E-3</v>
      </c>
      <c r="K166" s="269">
        <f t="shared" si="36"/>
        <v>8.4901072430521047E-3</v>
      </c>
      <c r="L166" s="269">
        <f t="shared" si="36"/>
        <v>8.4901072430516415E-3</v>
      </c>
      <c r="M166" s="269">
        <f t="shared" si="36"/>
        <v>8.4901072430522175E-3</v>
      </c>
      <c r="N166" s="269">
        <f t="shared" si="36"/>
        <v>8.4901072430524482E-3</v>
      </c>
      <c r="O166" s="269">
        <f t="shared" si="36"/>
        <v>8.4901072430520873E-3</v>
      </c>
      <c r="P166" s="269">
        <f t="shared" si="36"/>
        <v>8.4901072430521932E-3</v>
      </c>
      <c r="Q166" s="269">
        <f t="shared" si="36"/>
        <v>8.4901072430525141E-3</v>
      </c>
      <c r="R166" s="269">
        <f t="shared" si="36"/>
        <v>8.4901072430523059E-3</v>
      </c>
      <c r="S166" s="269">
        <f t="shared" si="36"/>
        <v>8.4901072430521932E-3</v>
      </c>
      <c r="T166" s="269">
        <f t="shared" si="36"/>
        <v>8.4901072430515773E-3</v>
      </c>
      <c r="U166" s="269">
        <f t="shared" si="36"/>
        <v>8.4901072430515756E-3</v>
      </c>
      <c r="V166" s="269">
        <f t="shared" si="36"/>
        <v>8.4901072430524048E-3</v>
      </c>
      <c r="W166" s="269">
        <f t="shared" si="36"/>
        <v>8.4901072430514438E-3</v>
      </c>
      <c r="DA166" s="76"/>
    </row>
    <row r="167" spans="1:105" ht="12" customHeight="1" x14ac:dyDescent="0.25">
      <c r="A167" s="202" t="s">
        <v>93</v>
      </c>
      <c r="B167" s="270">
        <f t="shared" ref="B167:W167" si="37">IF(B$101=0,0,B$101/B$99)</f>
        <v>9.5190184158605411E-3</v>
      </c>
      <c r="C167" s="270">
        <f t="shared" si="37"/>
        <v>9.5190184158608655E-3</v>
      </c>
      <c r="D167" s="270">
        <f t="shared" si="37"/>
        <v>9.5190184158606781E-3</v>
      </c>
      <c r="E167" s="270">
        <f t="shared" si="37"/>
        <v>9.5190184158609695E-3</v>
      </c>
      <c r="F167" s="270">
        <f t="shared" si="37"/>
        <v>9.5190184158605515E-3</v>
      </c>
      <c r="G167" s="270">
        <f t="shared" si="37"/>
        <v>9.5190184158605046E-3</v>
      </c>
      <c r="H167" s="270">
        <f t="shared" si="37"/>
        <v>9.5190184158607492E-3</v>
      </c>
      <c r="I167" s="270">
        <f t="shared" si="37"/>
        <v>9.5190184158606521E-3</v>
      </c>
      <c r="J167" s="270">
        <f t="shared" si="37"/>
        <v>9.5190184158605393E-3</v>
      </c>
      <c r="K167" s="270">
        <f t="shared" si="37"/>
        <v>9.5190184158610996E-3</v>
      </c>
      <c r="L167" s="270">
        <f t="shared" si="37"/>
        <v>9.5190184158605775E-3</v>
      </c>
      <c r="M167" s="270">
        <f t="shared" si="37"/>
        <v>9.5190184158612263E-3</v>
      </c>
      <c r="N167" s="270">
        <f t="shared" si="37"/>
        <v>9.5190184158614865E-3</v>
      </c>
      <c r="O167" s="270">
        <f t="shared" si="37"/>
        <v>9.5190184158610788E-3</v>
      </c>
      <c r="P167" s="270">
        <f t="shared" si="37"/>
        <v>9.5190184158611985E-3</v>
      </c>
      <c r="Q167" s="270">
        <f t="shared" si="37"/>
        <v>9.5190184158615593E-3</v>
      </c>
      <c r="R167" s="270">
        <f t="shared" si="37"/>
        <v>9.5190184158613286E-3</v>
      </c>
      <c r="S167" s="270">
        <f t="shared" si="37"/>
        <v>9.519018415861202E-3</v>
      </c>
      <c r="T167" s="270">
        <f t="shared" si="37"/>
        <v>9.5190184158605116E-3</v>
      </c>
      <c r="U167" s="270">
        <f t="shared" si="37"/>
        <v>9.5190184158605064E-3</v>
      </c>
      <c r="V167" s="270">
        <f t="shared" si="37"/>
        <v>9.5190184158614327E-3</v>
      </c>
      <c r="W167" s="270">
        <f t="shared" si="37"/>
        <v>9.5190184158603624E-3</v>
      </c>
      <c r="DA167" s="77"/>
    </row>
    <row r="168" spans="1:105" ht="12" customHeight="1" x14ac:dyDescent="0.25">
      <c r="A168" s="202" t="s">
        <v>94</v>
      </c>
      <c r="B168" s="270">
        <f t="shared" ref="B168:W168" si="38">IF(B$102=0,0,B$102/B$99)</f>
        <v>1.3031979350715723E-2</v>
      </c>
      <c r="C168" s="270">
        <f t="shared" si="38"/>
        <v>1.2888462781676215E-2</v>
      </c>
      <c r="D168" s="270">
        <f t="shared" si="38"/>
        <v>1.3010044677896532E-2</v>
      </c>
      <c r="E168" s="270">
        <f t="shared" si="38"/>
        <v>1.2937153181562662E-2</v>
      </c>
      <c r="F168" s="270">
        <f t="shared" si="38"/>
        <v>1.3350507538892862E-2</v>
      </c>
      <c r="G168" s="270">
        <f t="shared" si="38"/>
        <v>1.354511195099763E-2</v>
      </c>
      <c r="H168" s="270">
        <f t="shared" si="38"/>
        <v>1.4480944056954359E-2</v>
      </c>
      <c r="I168" s="270">
        <f t="shared" si="38"/>
        <v>1.4360089254990271E-2</v>
      </c>
      <c r="J168" s="270">
        <f t="shared" si="38"/>
        <v>1.5568264959999642E-2</v>
      </c>
      <c r="K168" s="270">
        <f t="shared" si="38"/>
        <v>1.621398375088701E-2</v>
      </c>
      <c r="L168" s="270">
        <f t="shared" si="38"/>
        <v>1.5920104381778016E-2</v>
      </c>
      <c r="M168" s="270">
        <f t="shared" si="38"/>
        <v>1.6304035449371868E-2</v>
      </c>
      <c r="N168" s="270">
        <f t="shared" si="38"/>
        <v>1.6319881113406345E-2</v>
      </c>
      <c r="O168" s="270">
        <f t="shared" si="38"/>
        <v>1.6540099310247119E-2</v>
      </c>
      <c r="P168" s="270">
        <f t="shared" si="38"/>
        <v>1.6710759580719371E-2</v>
      </c>
      <c r="Q168" s="270">
        <f t="shared" si="38"/>
        <v>1.7656081318202309E-2</v>
      </c>
      <c r="R168" s="270">
        <f t="shared" si="38"/>
        <v>1.7630749395942155E-2</v>
      </c>
      <c r="S168" s="270">
        <f t="shared" si="38"/>
        <v>1.8013047610195062E-2</v>
      </c>
      <c r="T168" s="270">
        <f t="shared" si="38"/>
        <v>1.8375912199329988E-2</v>
      </c>
      <c r="U168" s="270">
        <f t="shared" si="38"/>
        <v>1.775445034402412E-2</v>
      </c>
      <c r="V168" s="270">
        <f t="shared" si="38"/>
        <v>1.8301837128493426E-2</v>
      </c>
      <c r="W168" s="270">
        <f t="shared" si="38"/>
        <v>1.8297620423218874E-2</v>
      </c>
      <c r="DA168" s="77"/>
    </row>
    <row r="169" spans="1:105" ht="12" customHeight="1" x14ac:dyDescent="0.25">
      <c r="A169" s="202" t="s">
        <v>95</v>
      </c>
      <c r="B169" s="270">
        <f t="shared" ref="B169:W169" si="39">IF(B$103=0,0,B$103/B$99)</f>
        <v>7.6201889364839997E-3</v>
      </c>
      <c r="C169" s="270">
        <f t="shared" si="39"/>
        <v>7.6201889364842573E-3</v>
      </c>
      <c r="D169" s="270">
        <f t="shared" si="39"/>
        <v>7.620188936484109E-3</v>
      </c>
      <c r="E169" s="270">
        <f t="shared" si="39"/>
        <v>7.6201889364843397E-3</v>
      </c>
      <c r="F169" s="270">
        <f t="shared" si="39"/>
        <v>7.6201889364840066E-3</v>
      </c>
      <c r="G169" s="270">
        <f t="shared" si="39"/>
        <v>7.6201889364839711E-3</v>
      </c>
      <c r="H169" s="270">
        <f t="shared" si="39"/>
        <v>7.6201889364841697E-3</v>
      </c>
      <c r="I169" s="270">
        <f t="shared" si="39"/>
        <v>7.6201889364840925E-3</v>
      </c>
      <c r="J169" s="270">
        <f t="shared" si="39"/>
        <v>7.6201889364839988E-3</v>
      </c>
      <c r="K169" s="270">
        <f t="shared" si="39"/>
        <v>7.6201889364844464E-3</v>
      </c>
      <c r="L169" s="270">
        <f t="shared" si="39"/>
        <v>7.6201889364840318E-3</v>
      </c>
      <c r="M169" s="270">
        <f t="shared" si="39"/>
        <v>7.620188936484547E-3</v>
      </c>
      <c r="N169" s="270">
        <f t="shared" si="39"/>
        <v>7.6201889364847552E-3</v>
      </c>
      <c r="O169" s="270">
        <f t="shared" si="39"/>
        <v>7.6201889364844316E-3</v>
      </c>
      <c r="P169" s="270">
        <f t="shared" si="39"/>
        <v>7.6201889364845253E-3</v>
      </c>
      <c r="Q169" s="270">
        <f t="shared" si="39"/>
        <v>7.6201889364848159E-3</v>
      </c>
      <c r="R169" s="270">
        <f t="shared" si="39"/>
        <v>7.6201889364846311E-3</v>
      </c>
      <c r="S169" s="270">
        <f t="shared" si="39"/>
        <v>7.6201889364845279E-3</v>
      </c>
      <c r="T169" s="270">
        <f t="shared" si="39"/>
        <v>7.6201889364839754E-3</v>
      </c>
      <c r="U169" s="270">
        <f t="shared" si="39"/>
        <v>7.6201889364839728E-3</v>
      </c>
      <c r="V169" s="270">
        <f t="shared" si="39"/>
        <v>7.6201889364847135E-3</v>
      </c>
      <c r="W169" s="270">
        <f t="shared" si="39"/>
        <v>7.6201889364838548E-3</v>
      </c>
      <c r="DA169" s="77"/>
    </row>
    <row r="170" spans="1:105" ht="12" customHeight="1" x14ac:dyDescent="0.25">
      <c r="A170" s="56" t="s">
        <v>96</v>
      </c>
      <c r="B170" s="271">
        <f t="shared" ref="B170:W170" si="40">IF(B$104=0,0,B$104/B$99)</f>
        <v>7.9837878222691182E-3</v>
      </c>
      <c r="C170" s="271">
        <f t="shared" si="40"/>
        <v>8.0774920796147891E-3</v>
      </c>
      <c r="D170" s="271">
        <f t="shared" si="40"/>
        <v>8.1030460944824679E-3</v>
      </c>
      <c r="E170" s="271">
        <f t="shared" si="40"/>
        <v>8.122664828481313E-3</v>
      </c>
      <c r="F170" s="271">
        <f t="shared" si="40"/>
        <v>8.0990977853220569E-3</v>
      </c>
      <c r="G170" s="271">
        <f t="shared" si="40"/>
        <v>8.0896236523523481E-3</v>
      </c>
      <c r="H170" s="271">
        <f t="shared" si="40"/>
        <v>8.0511062607891495E-3</v>
      </c>
      <c r="I170" s="271">
        <f t="shared" si="40"/>
        <v>8.0243543191256123E-3</v>
      </c>
      <c r="J170" s="271">
        <f t="shared" si="40"/>
        <v>8.0002190083979831E-3</v>
      </c>
      <c r="K170" s="271">
        <f t="shared" si="40"/>
        <v>8.0006130334217516E-3</v>
      </c>
      <c r="L170" s="271">
        <f t="shared" si="40"/>
        <v>8.00026355963992E-3</v>
      </c>
      <c r="M170" s="271">
        <f t="shared" si="40"/>
        <v>7.9946797974781835E-3</v>
      </c>
      <c r="N170" s="271">
        <f t="shared" si="40"/>
        <v>7.9966457031157862E-3</v>
      </c>
      <c r="O170" s="271">
        <f t="shared" si="40"/>
        <v>7.9983997528519195E-3</v>
      </c>
      <c r="P170" s="271">
        <f t="shared" si="40"/>
        <v>7.9998245031525309E-3</v>
      </c>
      <c r="Q170" s="271">
        <f t="shared" si="40"/>
        <v>8.0232327022091779E-3</v>
      </c>
      <c r="R170" s="271">
        <f t="shared" si="40"/>
        <v>8.0259492440579554E-3</v>
      </c>
      <c r="S170" s="271">
        <f t="shared" si="40"/>
        <v>8.0475439136865629E-3</v>
      </c>
      <c r="T170" s="271">
        <f t="shared" si="40"/>
        <v>8.0781023246410694E-3</v>
      </c>
      <c r="U170" s="271">
        <f t="shared" si="40"/>
        <v>8.035774903853132E-3</v>
      </c>
      <c r="V170" s="271">
        <f t="shared" si="40"/>
        <v>8.0662708830583629E-3</v>
      </c>
      <c r="W170" s="271">
        <f t="shared" si="40"/>
        <v>8.0497564938687653E-3</v>
      </c>
      <c r="DA170" s="78"/>
    </row>
    <row r="171" spans="1:105" ht="12" customHeight="1" x14ac:dyDescent="0.25">
      <c r="A171" s="203" t="s">
        <v>1555</v>
      </c>
      <c r="B171" s="272">
        <f t="shared" ref="B171:W171" si="41">IF(B$110=0,0,B$110/B$99)</f>
        <v>0.77669119787426433</v>
      </c>
      <c r="C171" s="272">
        <f t="shared" si="41"/>
        <v>0.77787247613079369</v>
      </c>
      <c r="D171" s="272">
        <f t="shared" si="41"/>
        <v>0.77677490255178971</v>
      </c>
      <c r="E171" s="272">
        <f t="shared" si="41"/>
        <v>0.77740068362872672</v>
      </c>
      <c r="F171" s="272">
        <f t="shared" si="41"/>
        <v>0.77377107325884775</v>
      </c>
      <c r="G171" s="272">
        <f t="shared" si="41"/>
        <v>0.77206078148373303</v>
      </c>
      <c r="H171" s="272">
        <f t="shared" si="41"/>
        <v>0.76382966939135799</v>
      </c>
      <c r="I171" s="272">
        <f t="shared" si="41"/>
        <v>0.7649219256760782</v>
      </c>
      <c r="J171" s="272">
        <f t="shared" si="41"/>
        <v>0.75427179883624262</v>
      </c>
      <c r="K171" s="272">
        <f t="shared" si="41"/>
        <v>0.74856748924017524</v>
      </c>
      <c r="L171" s="272">
        <f t="shared" si="41"/>
        <v>0.75116379016303725</v>
      </c>
      <c r="M171" s="272">
        <f t="shared" si="41"/>
        <v>0.74777749444690922</v>
      </c>
      <c r="N171" s="272">
        <f t="shared" si="41"/>
        <v>0.74763570784970135</v>
      </c>
      <c r="O171" s="272">
        <f t="shared" si="41"/>
        <v>0.74568879545959676</v>
      </c>
      <c r="P171" s="272">
        <f t="shared" si="41"/>
        <v>0.74417995605762444</v>
      </c>
      <c r="Q171" s="272">
        <f t="shared" si="41"/>
        <v>0.73580787079228116</v>
      </c>
      <c r="R171" s="272">
        <f t="shared" si="41"/>
        <v>0.73602913299647532</v>
      </c>
      <c r="S171" s="272">
        <f t="shared" si="41"/>
        <v>0.73263218004256436</v>
      </c>
      <c r="T171" s="272">
        <f t="shared" si="41"/>
        <v>0.72939862169405634</v>
      </c>
      <c r="U171" s="272">
        <f t="shared" si="41"/>
        <v>0.7349273553765524</v>
      </c>
      <c r="V171" s="272">
        <f t="shared" si="41"/>
        <v>0.73006388096145192</v>
      </c>
      <c r="W171" s="272">
        <f t="shared" si="41"/>
        <v>0.73011636909800748</v>
      </c>
      <c r="DA171" s="79"/>
    </row>
    <row r="172" spans="1:105" ht="12" customHeight="1" x14ac:dyDescent="0.25">
      <c r="A172" s="62" t="s">
        <v>1556</v>
      </c>
      <c r="B172" s="321">
        <f t="shared" ref="B172:W172" si="42">IF(B$111=0,0,B$111/B$99)</f>
        <v>0.71119408725016664</v>
      </c>
      <c r="C172" s="321">
        <f t="shared" si="42"/>
        <v>0.71309666196871446</v>
      </c>
      <c r="D172" s="321">
        <f t="shared" si="42"/>
        <v>0.71138803287064301</v>
      </c>
      <c r="E172" s="321">
        <f t="shared" si="42"/>
        <v>0.71238015756050732</v>
      </c>
      <c r="F172" s="321">
        <f t="shared" si="42"/>
        <v>0.70667307949823821</v>
      </c>
      <c r="G172" s="321">
        <f t="shared" si="42"/>
        <v>0.70398473010313001</v>
      </c>
      <c r="H172" s="321">
        <f t="shared" si="42"/>
        <v>0.69105024200624476</v>
      </c>
      <c r="I172" s="321">
        <f t="shared" si="42"/>
        <v>0.69274989952455102</v>
      </c>
      <c r="J172" s="321">
        <f t="shared" si="42"/>
        <v>0.67602763155597745</v>
      </c>
      <c r="K172" s="321">
        <f t="shared" si="42"/>
        <v>0.66707801946666401</v>
      </c>
      <c r="L172" s="321">
        <f t="shared" si="42"/>
        <v>0.67115132162093272</v>
      </c>
      <c r="M172" s="321">
        <f t="shared" si="42"/>
        <v>0.66583543601446749</v>
      </c>
      <c r="N172" s="321">
        <f t="shared" si="42"/>
        <v>0.66561401107666318</v>
      </c>
      <c r="O172" s="321">
        <f t="shared" si="42"/>
        <v>0.66256030936378951</v>
      </c>
      <c r="P172" s="321">
        <f t="shared" si="42"/>
        <v>0.66019375262560565</v>
      </c>
      <c r="Q172" s="321">
        <f t="shared" si="42"/>
        <v>0.64707059764560049</v>
      </c>
      <c r="R172" s="321">
        <f t="shared" si="42"/>
        <v>0.64741917494675283</v>
      </c>
      <c r="S172" s="321">
        <f t="shared" si="42"/>
        <v>0.64210083862071865</v>
      </c>
      <c r="T172" s="321">
        <f t="shared" si="42"/>
        <v>0.63704356788773453</v>
      </c>
      <c r="U172" s="321">
        <f t="shared" si="42"/>
        <v>0.64569569171613272</v>
      </c>
      <c r="V172" s="321">
        <f t="shared" si="42"/>
        <v>0.63808111926659694</v>
      </c>
      <c r="W172" s="321">
        <f t="shared" si="42"/>
        <v>0.63815480004046443</v>
      </c>
      <c r="DA172" s="141"/>
    </row>
    <row r="173" spans="1:105" ht="12" customHeight="1" x14ac:dyDescent="0.25">
      <c r="A173" s="62" t="s">
        <v>1563</v>
      </c>
      <c r="B173" s="321">
        <f t="shared" ref="B173:W173" si="43">IF(B$117=0,0,B$117/B$99)</f>
        <v>6.5497110624097798E-2</v>
      </c>
      <c r="C173" s="321">
        <f t="shared" si="43"/>
        <v>6.4775814162079157E-2</v>
      </c>
      <c r="D173" s="321">
        <f t="shared" si="43"/>
        <v>6.5386869681146764E-2</v>
      </c>
      <c r="E173" s="321">
        <f t="shared" si="43"/>
        <v>6.5020526068219384E-2</v>
      </c>
      <c r="F173" s="321">
        <f t="shared" si="43"/>
        <v>6.7097993760609667E-2</v>
      </c>
      <c r="G173" s="321">
        <f t="shared" si="43"/>
        <v>6.8076051380603048E-2</v>
      </c>
      <c r="H173" s="321">
        <f t="shared" si="43"/>
        <v>7.2779427385113352E-2</v>
      </c>
      <c r="I173" s="321">
        <f t="shared" si="43"/>
        <v>7.2172026151527124E-2</v>
      </c>
      <c r="J173" s="321">
        <f t="shared" si="43"/>
        <v>7.8244167280265176E-2</v>
      </c>
      <c r="K173" s="321">
        <f t="shared" si="43"/>
        <v>8.1489469773511222E-2</v>
      </c>
      <c r="L173" s="321">
        <f t="shared" si="43"/>
        <v>8.0012468542104614E-2</v>
      </c>
      <c r="M173" s="321">
        <f t="shared" si="43"/>
        <v>8.1942058432441706E-2</v>
      </c>
      <c r="N173" s="321">
        <f t="shared" si="43"/>
        <v>8.2021696773038194E-2</v>
      </c>
      <c r="O173" s="321">
        <f t="shared" si="43"/>
        <v>8.312848609580728E-2</v>
      </c>
      <c r="P173" s="321">
        <f t="shared" si="43"/>
        <v>8.3986203432018791E-2</v>
      </c>
      <c r="Q173" s="321">
        <f t="shared" si="43"/>
        <v>8.8737273146680701E-2</v>
      </c>
      <c r="R173" s="321">
        <f t="shared" si="43"/>
        <v>8.8609958049722423E-2</v>
      </c>
      <c r="S173" s="321">
        <f t="shared" si="43"/>
        <v>9.0531341421845629E-2</v>
      </c>
      <c r="T173" s="321">
        <f t="shared" si="43"/>
        <v>9.2355053806321794E-2</v>
      </c>
      <c r="U173" s="321">
        <f t="shared" si="43"/>
        <v>8.9231663660419652E-2</v>
      </c>
      <c r="V173" s="321">
        <f t="shared" si="43"/>
        <v>9.1982761694854989E-2</v>
      </c>
      <c r="W173" s="321">
        <f t="shared" si="43"/>
        <v>9.1961569057543019E-2</v>
      </c>
      <c r="DA173" s="141"/>
    </row>
    <row r="174" spans="1:105" ht="12" customHeight="1" x14ac:dyDescent="0.25">
      <c r="A174" s="203" t="s">
        <v>1565</v>
      </c>
      <c r="B174" s="272">
        <f t="shared" ref="B174:W174" si="44">IF(B$118=0,0,B$118/B$99)</f>
        <v>5.3660484733636077E-2</v>
      </c>
      <c r="C174" s="272">
        <f t="shared" si="44"/>
        <v>5.306954083672568E-2</v>
      </c>
      <c r="D174" s="272">
        <f t="shared" si="44"/>
        <v>5.357016651379589E-2</v>
      </c>
      <c r="E174" s="272">
        <f t="shared" si="44"/>
        <v>5.3270028451804473E-2</v>
      </c>
      <c r="F174" s="272">
        <f t="shared" si="44"/>
        <v>5.4972056561592805E-2</v>
      </c>
      <c r="G174" s="272">
        <f t="shared" si="44"/>
        <v>5.577335978682179E-2</v>
      </c>
      <c r="H174" s="272">
        <f t="shared" si="44"/>
        <v>5.9626742537323127E-2</v>
      </c>
      <c r="I174" s="272">
        <f t="shared" si="44"/>
        <v>5.9129110743928348E-2</v>
      </c>
      <c r="J174" s="272">
        <f t="shared" si="44"/>
        <v>6.410389563496216E-2</v>
      </c>
      <c r="K174" s="272">
        <f t="shared" si="44"/>
        <v>6.6762707653316905E-2</v>
      </c>
      <c r="L174" s="272">
        <f t="shared" si="44"/>
        <v>6.555262981516119E-2</v>
      </c>
      <c r="M174" s="272">
        <f t="shared" si="44"/>
        <v>6.7133504572322061E-2</v>
      </c>
      <c r="N174" s="272">
        <f t="shared" si="44"/>
        <v>6.7198750686525754E-2</v>
      </c>
      <c r="O174" s="272">
        <f t="shared" si="44"/>
        <v>6.8105521244675407E-2</v>
      </c>
      <c r="P174" s="272">
        <f t="shared" si="44"/>
        <v>6.8808232060266969E-2</v>
      </c>
      <c r="Q174" s="272">
        <f t="shared" si="44"/>
        <v>7.2700689322316894E-2</v>
      </c>
      <c r="R174" s="272">
        <f t="shared" si="44"/>
        <v>7.2596382586468652E-2</v>
      </c>
      <c r="S174" s="272">
        <f t="shared" si="44"/>
        <v>7.4170533905891026E-2</v>
      </c>
      <c r="T174" s="272">
        <f t="shared" si="44"/>
        <v>7.5664665320746491E-2</v>
      </c>
      <c r="U174" s="272">
        <f t="shared" si="44"/>
        <v>7.3105733672550938E-2</v>
      </c>
      <c r="V174" s="272">
        <f t="shared" si="44"/>
        <v>7.5359653771787133E-2</v>
      </c>
      <c r="W174" s="272">
        <f t="shared" si="44"/>
        <v>7.5342291064026345E-2</v>
      </c>
      <c r="DA174" s="79"/>
    </row>
    <row r="175" spans="1:105" ht="12" customHeight="1" x14ac:dyDescent="0.25">
      <c r="A175" s="203" t="s">
        <v>1567</v>
      </c>
      <c r="B175" s="272">
        <f t="shared" ref="B175:W175" si="45">IF(B$119=0,0,B$119/B$99)</f>
        <v>7.5121572322935704E-2</v>
      </c>
      <c r="C175" s="272">
        <f t="shared" si="45"/>
        <v>7.5108354059945134E-2</v>
      </c>
      <c r="D175" s="272">
        <f t="shared" si="45"/>
        <v>7.5111453908174641E-2</v>
      </c>
      <c r="E175" s="272">
        <f t="shared" si="45"/>
        <v>7.5106899157032753E-2</v>
      </c>
      <c r="F175" s="272">
        <f t="shared" si="45"/>
        <v>7.5125961328065538E-2</v>
      </c>
      <c r="G175" s="272">
        <f t="shared" si="45"/>
        <v>7.5134810567073496E-2</v>
      </c>
      <c r="H175" s="272">
        <f t="shared" si="45"/>
        <v>7.5176822124874754E-2</v>
      </c>
      <c r="I175" s="272">
        <f t="shared" si="45"/>
        <v>7.5173845054360325E-2</v>
      </c>
      <c r="J175" s="272">
        <f t="shared" si="45"/>
        <v>7.5226107783035095E-2</v>
      </c>
      <c r="K175" s="272">
        <f t="shared" si="45"/>
        <v>7.5253014128457293E-2</v>
      </c>
      <c r="L175" s="272">
        <f t="shared" si="45"/>
        <v>7.5240781649920221E-2</v>
      </c>
      <c r="M175" s="272">
        <f t="shared" si="45"/>
        <v>7.5257228597063824E-2</v>
      </c>
      <c r="N175" s="272">
        <f t="shared" si="45"/>
        <v>7.5257737900798316E-2</v>
      </c>
      <c r="O175" s="272">
        <f t="shared" si="45"/>
        <v>7.5266789141982537E-2</v>
      </c>
      <c r="P175" s="272">
        <f t="shared" si="45"/>
        <v>7.5273798441369805E-2</v>
      </c>
      <c r="Q175" s="272">
        <f t="shared" si="45"/>
        <v>7.5311426951216232E-2</v>
      </c>
      <c r="R175" s="272">
        <f t="shared" si="45"/>
        <v>7.5310160566039577E-2</v>
      </c>
      <c r="S175" s="272">
        <f t="shared" si="45"/>
        <v>7.532444198546992E-2</v>
      </c>
      <c r="T175" s="272">
        <f t="shared" si="45"/>
        <v>7.5337220964240725E-2</v>
      </c>
      <c r="U175" s="272">
        <f t="shared" si="45"/>
        <v>7.5314562599808732E-2</v>
      </c>
      <c r="V175" s="272">
        <f t="shared" si="45"/>
        <v>7.5335043909600524E-2</v>
      </c>
      <c r="W175" s="272">
        <f t="shared" si="45"/>
        <v>7.5336142452966881E-2</v>
      </c>
      <c r="DA175" s="79"/>
    </row>
    <row r="176" spans="1:105" ht="12" customHeight="1" x14ac:dyDescent="0.25">
      <c r="A176" s="62" t="s">
        <v>1568</v>
      </c>
      <c r="B176" s="321">
        <f t="shared" ref="B176:W176" si="46">IF(B$120=0,0,B$120/B$99)</f>
        <v>5.9473929733725228E-2</v>
      </c>
      <c r="C176" s="321">
        <f t="shared" si="46"/>
        <v>5.9633033411824639E-2</v>
      </c>
      <c r="D176" s="321">
        <f t="shared" si="46"/>
        <v>5.9490148524644827E-2</v>
      </c>
      <c r="E176" s="321">
        <f t="shared" si="46"/>
        <v>5.9573115404080286E-2</v>
      </c>
      <c r="F176" s="321">
        <f t="shared" si="46"/>
        <v>5.9095858399634903E-2</v>
      </c>
      <c r="G176" s="321">
        <f t="shared" si="46"/>
        <v>5.8871043956024181E-2</v>
      </c>
      <c r="H176" s="321">
        <f t="shared" si="46"/>
        <v>5.7789391492924821E-2</v>
      </c>
      <c r="I176" s="321">
        <f t="shared" si="46"/>
        <v>5.7931526127657222E-2</v>
      </c>
      <c r="J176" s="321">
        <f t="shared" si="46"/>
        <v>5.653311884618379E-2</v>
      </c>
      <c r="K176" s="321">
        <f t="shared" si="46"/>
        <v>5.5784703455665115E-2</v>
      </c>
      <c r="L176" s="321">
        <f t="shared" si="46"/>
        <v>5.6125335205071084E-2</v>
      </c>
      <c r="M176" s="321">
        <f t="shared" si="46"/>
        <v>5.5680791848061656E-2</v>
      </c>
      <c r="N176" s="321">
        <f t="shared" si="46"/>
        <v>5.566227508670446E-2</v>
      </c>
      <c r="O176" s="321">
        <f t="shared" si="46"/>
        <v>5.5406907888980117E-2</v>
      </c>
      <c r="P176" s="321">
        <f t="shared" si="46"/>
        <v>5.5209003502989185E-2</v>
      </c>
      <c r="Q176" s="321">
        <f t="shared" si="46"/>
        <v>5.4111573685787846E-2</v>
      </c>
      <c r="R176" s="321">
        <f t="shared" si="46"/>
        <v>5.4140723621490562E-2</v>
      </c>
      <c r="S176" s="321">
        <f t="shared" si="46"/>
        <v>5.3695975321940079E-2</v>
      </c>
      <c r="T176" s="321">
        <f t="shared" si="46"/>
        <v>5.3273058751611327E-2</v>
      </c>
      <c r="U176" s="321">
        <f t="shared" si="46"/>
        <v>5.3996596550705316E-2</v>
      </c>
      <c r="V176" s="321">
        <f t="shared" si="46"/>
        <v>5.3359824458621329E-2</v>
      </c>
      <c r="W176" s="321">
        <f t="shared" si="46"/>
        <v>5.3365986046922324E-2</v>
      </c>
      <c r="DA176" s="141"/>
    </row>
    <row r="177" spans="1:105" ht="12" customHeight="1" x14ac:dyDescent="0.25">
      <c r="A177" s="62" t="s">
        <v>1575</v>
      </c>
      <c r="B177" s="321">
        <f t="shared" ref="B177:W177" si="47">IF(B$126=0,0,B$126/B$99)</f>
        <v>1.5647642589210475E-2</v>
      </c>
      <c r="C177" s="321">
        <f t="shared" si="47"/>
        <v>1.5475320648120494E-2</v>
      </c>
      <c r="D177" s="321">
        <f t="shared" si="47"/>
        <v>1.5621305383529821E-2</v>
      </c>
      <c r="E177" s="321">
        <f t="shared" si="47"/>
        <v>1.5533783752952455E-2</v>
      </c>
      <c r="F177" s="321">
        <f t="shared" si="47"/>
        <v>1.6030102928430625E-2</v>
      </c>
      <c r="G177" s="321">
        <f t="shared" si="47"/>
        <v>1.6263766611049311E-2</v>
      </c>
      <c r="H177" s="321">
        <f t="shared" si="47"/>
        <v>1.7387430631949922E-2</v>
      </c>
      <c r="I177" s="321">
        <f t="shared" si="47"/>
        <v>1.7242318926703096E-2</v>
      </c>
      <c r="J177" s="321">
        <f t="shared" si="47"/>
        <v>1.8692988936851302E-2</v>
      </c>
      <c r="K177" s="321">
        <f t="shared" si="47"/>
        <v>1.9468310672792186E-2</v>
      </c>
      <c r="L177" s="321">
        <f t="shared" si="47"/>
        <v>1.9115446444849127E-2</v>
      </c>
      <c r="M177" s="321">
        <f t="shared" si="47"/>
        <v>1.9576436749002172E-2</v>
      </c>
      <c r="N177" s="321">
        <f t="shared" si="47"/>
        <v>1.9595462814093859E-2</v>
      </c>
      <c r="O177" s="321">
        <f t="shared" si="47"/>
        <v>1.985988125300241E-2</v>
      </c>
      <c r="P177" s="321">
        <f t="shared" si="47"/>
        <v>2.006479493838062E-2</v>
      </c>
      <c r="Q177" s="321">
        <f t="shared" si="47"/>
        <v>2.1199853265428389E-2</v>
      </c>
      <c r="R177" s="321">
        <f t="shared" si="47"/>
        <v>2.1169436944549022E-2</v>
      </c>
      <c r="S177" s="321">
        <f t="shared" si="47"/>
        <v>2.1628466663529845E-2</v>
      </c>
      <c r="T177" s="321">
        <f t="shared" si="47"/>
        <v>2.2064162212629392E-2</v>
      </c>
      <c r="U177" s="321">
        <f t="shared" si="47"/>
        <v>2.131796604910341E-2</v>
      </c>
      <c r="V177" s="321">
        <f t="shared" si="47"/>
        <v>2.1975219450979203E-2</v>
      </c>
      <c r="W177" s="321">
        <f t="shared" si="47"/>
        <v>2.1970156406044553E-2</v>
      </c>
      <c r="DA177" s="141"/>
    </row>
    <row r="178" spans="1:105" ht="12" customHeight="1" x14ac:dyDescent="0.25">
      <c r="A178" s="41" t="s">
        <v>1577</v>
      </c>
      <c r="B178" s="322">
        <f t="shared" ref="B178:W178" si="48">IF(B$127=0,0,B$127/B$99)</f>
        <v>4.7881663300783049E-2</v>
      </c>
      <c r="C178" s="322">
        <f t="shared" si="48"/>
        <v>4.7354359515847592E-2</v>
      </c>
      <c r="D178" s="322">
        <f t="shared" si="48"/>
        <v>4.7801071658464075E-2</v>
      </c>
      <c r="E178" s="322">
        <f t="shared" si="48"/>
        <v>4.7533256156994844E-2</v>
      </c>
      <c r="F178" s="322">
        <f t="shared" si="48"/>
        <v>4.9051988931882902E-2</v>
      </c>
      <c r="G178" s="322">
        <f t="shared" si="48"/>
        <v>4.97669979636257E-2</v>
      </c>
      <c r="H178" s="322">
        <f t="shared" si="48"/>
        <v>5.3205401033303804E-2</v>
      </c>
      <c r="I178" s="322">
        <f t="shared" si="48"/>
        <v>5.2761360356120772E-2</v>
      </c>
      <c r="J178" s="322">
        <f t="shared" si="48"/>
        <v>5.7200399181966344E-2</v>
      </c>
      <c r="K178" s="322">
        <f t="shared" si="48"/>
        <v>5.9572877598344405E-2</v>
      </c>
      <c r="L178" s="322">
        <f t="shared" si="48"/>
        <v>5.8493115835067014E-2</v>
      </c>
      <c r="M178" s="322">
        <f t="shared" si="48"/>
        <v>5.9903742541456736E-2</v>
      </c>
      <c r="N178" s="322">
        <f t="shared" si="48"/>
        <v>5.9961962151053851E-2</v>
      </c>
      <c r="O178" s="322">
        <f t="shared" si="48"/>
        <v>6.0771080495248909E-2</v>
      </c>
      <c r="P178" s="322">
        <f t="shared" si="48"/>
        <v>6.13981147614691E-2</v>
      </c>
      <c r="Q178" s="322">
        <f t="shared" si="48"/>
        <v>6.4871384318375191E-2</v>
      </c>
      <c r="R178" s="322">
        <f t="shared" si="48"/>
        <v>6.4778310615618284E-2</v>
      </c>
      <c r="S178" s="322">
        <f t="shared" si="48"/>
        <v>6.6182937946795209E-2</v>
      </c>
      <c r="T178" s="322">
        <f t="shared" si="48"/>
        <v>6.7516162901589294E-2</v>
      </c>
      <c r="U178" s="322">
        <f t="shared" si="48"/>
        <v>6.523280850781478E-2</v>
      </c>
      <c r="V178" s="322">
        <f t="shared" si="48"/>
        <v>6.7243998750210171E-2</v>
      </c>
      <c r="W178" s="322">
        <f t="shared" si="48"/>
        <v>6.7228505872515915E-2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3">
        <f t="shared" ref="B183:W183" si="49">SUM(B184:B190,B191:B192)</f>
        <v>93.500000000000014</v>
      </c>
      <c r="C183" s="323">
        <f t="shared" si="49"/>
        <v>91.591228727160839</v>
      </c>
      <c r="D183" s="323">
        <f t="shared" si="49"/>
        <v>91.071968270644035</v>
      </c>
      <c r="E183" s="323">
        <f t="shared" si="49"/>
        <v>91.358333008965445</v>
      </c>
      <c r="F183" s="323">
        <f t="shared" si="49"/>
        <v>89.323702452493052</v>
      </c>
      <c r="G183" s="323">
        <f t="shared" si="49"/>
        <v>89.606846407148538</v>
      </c>
      <c r="H183" s="323">
        <f t="shared" si="49"/>
        <v>89.405272118722152</v>
      </c>
      <c r="I183" s="323">
        <f t="shared" si="49"/>
        <v>82.219167371407025</v>
      </c>
      <c r="J183" s="323">
        <f t="shared" si="49"/>
        <v>81.427285726994398</v>
      </c>
      <c r="K183" s="323">
        <f t="shared" si="49"/>
        <v>83.324364683489364</v>
      </c>
      <c r="L183" s="323">
        <f t="shared" si="49"/>
        <v>81.563126868044549</v>
      </c>
      <c r="M183" s="323">
        <f t="shared" si="49"/>
        <v>81.511453273890396</v>
      </c>
      <c r="N183" s="323">
        <f t="shared" si="49"/>
        <v>77.228380160200842</v>
      </c>
      <c r="O183" s="323">
        <f t="shared" si="49"/>
        <v>74.966080893292201</v>
      </c>
      <c r="P183" s="323">
        <f t="shared" si="49"/>
        <v>75.547399428280428</v>
      </c>
      <c r="Q183" s="323">
        <f t="shared" si="49"/>
        <v>75.167432192573955</v>
      </c>
      <c r="R183" s="323">
        <f t="shared" si="49"/>
        <v>79.375531847651786</v>
      </c>
      <c r="S183" s="323">
        <f t="shared" si="49"/>
        <v>79.967470697170356</v>
      </c>
      <c r="T183" s="323">
        <f t="shared" si="49"/>
        <v>79.242894371098728</v>
      </c>
      <c r="U183" s="323">
        <f t="shared" si="49"/>
        <v>78.161717071351717</v>
      </c>
      <c r="V183" s="323">
        <f t="shared" si="49"/>
        <v>73.282299287095199</v>
      </c>
      <c r="W183" s="323">
        <f t="shared" si="49"/>
        <v>76.633502639897912</v>
      </c>
      <c r="DA183" s="95"/>
    </row>
    <row r="184" spans="1:105" ht="12" customHeight="1" x14ac:dyDescent="0.25">
      <c r="A184" s="55" t="s">
        <v>92</v>
      </c>
      <c r="B184" s="276">
        <f>IF(B$6=0,0,B$6/NMM!B$9*1000)</f>
        <v>0.45105043795426114</v>
      </c>
      <c r="C184" s="276">
        <f>IF(C$6=0,0,C$6/NMM!C$9*1000)</f>
        <v>0.44184239390538155</v>
      </c>
      <c r="D184" s="276">
        <f>IF(D$6=0,0,D$6/NMM!D$9*1000)</f>
        <v>0.43933744570940136</v>
      </c>
      <c r="E184" s="276">
        <f>IF(E$6=0,0,E$6/NMM!E$9*1000)</f>
        <v>0.44071888892473687</v>
      </c>
      <c r="F184" s="276">
        <f>IF(F$6=0,0,F$6/NMM!F$9*1000)</f>
        <v>0.43090369102558407</v>
      </c>
      <c r="G184" s="276">
        <f>IF(G$6=0,0,G$6/NMM!G$9*1000)</f>
        <v>0.43226959695875827</v>
      </c>
      <c r="H184" s="276">
        <f>IF(H$6=0,0,H$6/NMM!H$9*1000)</f>
        <v>0.43129718871196504</v>
      </c>
      <c r="I184" s="276">
        <f>IF(I$6=0,0,I$6/NMM!I$9*1000)</f>
        <v>0.39663092461077304</v>
      </c>
      <c r="J184" s="276">
        <f>IF(J$6=0,0,J$6/NMM!J$9*1000)</f>
        <v>0.39281083303302106</v>
      </c>
      <c r="K184" s="276">
        <f>IF(K$6=0,0,K$6/NMM!K$9*1000)</f>
        <v>0.4019624725427477</v>
      </c>
      <c r="L184" s="276">
        <f>IF(L$6=0,0,L$6/NMM!L$9*1000)</f>
        <v>0.39346614005080138</v>
      </c>
      <c r="M184" s="276">
        <f>IF(M$6=0,0,M$6/NMM!M$9*1000)</f>
        <v>0.39321686307459869</v>
      </c>
      <c r="N184" s="276">
        <f>IF(N$6=0,0,N$6/NMM!N$9*1000)</f>
        <v>0.37255502346260971</v>
      </c>
      <c r="O184" s="276">
        <f>IF(O$6=0,0,O$6/NMM!O$9*1000)</f>
        <v>0.36164153602814941</v>
      </c>
      <c r="P184" s="276">
        <f>IF(P$6=0,0,P$6/NMM!P$9*1000)</f>
        <v>0.36444585666769408</v>
      </c>
      <c r="Q184" s="276">
        <f>IF(Q$6=0,0,Q$6/NMM!Q$9*1000)</f>
        <v>0.36261286855994657</v>
      </c>
      <c r="R184" s="276">
        <f>IF(R$6=0,0,R$6/NMM!R$9*1000)</f>
        <v>0.38291303104527613</v>
      </c>
      <c r="S184" s="276">
        <f>IF(S$6=0,0,S$6/NMM!S$9*1000)</f>
        <v>0.3857685848133835</v>
      </c>
      <c r="T184" s="276">
        <f>IF(T$6=0,0,T$6/NMM!T$9*1000)</f>
        <v>0.38227317872563921</v>
      </c>
      <c r="U184" s="276">
        <f>IF(U$6=0,0,U$6/NMM!U$9*1000)</f>
        <v>0.37705750498705787</v>
      </c>
      <c r="V184" s="276">
        <f>IF(V$6=0,0,V$6/NMM!V$9*1000)</f>
        <v>0.35351885762285884</v>
      </c>
      <c r="W184" s="276">
        <f>IF(W$6=0,0,W$6/NMM!W$9*1000)</f>
        <v>0.3696852933443307</v>
      </c>
      <c r="DA184" s="76"/>
    </row>
    <row r="185" spans="1:105" ht="12" customHeight="1" x14ac:dyDescent="0.25">
      <c r="A185" s="202" t="s">
        <v>93</v>
      </c>
      <c r="B185" s="277">
        <f>IF(B$7=0,0,B$7/NMM!B$9*1000)</f>
        <v>0.18034839162280064</v>
      </c>
      <c r="C185" s="277">
        <f>IF(C$7=0,0,C$7/NMM!C$9*1000)</f>
        <v>0.17666663944062957</v>
      </c>
      <c r="D185" s="277">
        <f>IF(D$7=0,0,D$7/NMM!D$9*1000)</f>
        <v>0.17566505881853225</v>
      </c>
      <c r="E185" s="277">
        <f>IF(E$7=0,0,E$7/NMM!E$9*1000)</f>
        <v>0.17621741625140377</v>
      </c>
      <c r="F185" s="277">
        <f>IF(F$7=0,0,F$7/NMM!F$9*1000)</f>
        <v>0.17229289915615334</v>
      </c>
      <c r="G185" s="277">
        <f>IF(G$7=0,0,G$7/NMM!G$9*1000)</f>
        <v>0.17283904414888027</v>
      </c>
      <c r="H185" s="277">
        <f>IF(H$7=0,0,H$7/NMM!H$9*1000)</f>
        <v>0.1724502356065245</v>
      </c>
      <c r="I185" s="277">
        <f>IF(I$7=0,0,I$7/NMM!I$9*1000)</f>
        <v>0.15858924701603083</v>
      </c>
      <c r="J185" s="277">
        <f>IF(J$7=0,0,J$7/NMM!J$9*1000)</f>
        <v>0.15706181834303343</v>
      </c>
      <c r="K185" s="277">
        <f>IF(K$7=0,0,K$7/NMM!K$9*1000)</f>
        <v>0.16072101768618585</v>
      </c>
      <c r="L185" s="277">
        <f>IF(L$7=0,0,L$7/NMM!L$9*1000)</f>
        <v>0.15732383685965839</v>
      </c>
      <c r="M185" s="277">
        <f>IF(M$7=0,0,M$7/NMM!M$9*1000)</f>
        <v>0.15722416574099007</v>
      </c>
      <c r="N185" s="277">
        <f>IF(N$7=0,0,N$7/NMM!N$9*1000)</f>
        <v>0.14896271817674153</v>
      </c>
      <c r="O185" s="277">
        <f>IF(O$7=0,0,O$7/NMM!O$9*1000)</f>
        <v>0.14459906005742459</v>
      </c>
      <c r="P185" s="277">
        <f>IF(P$7=0,0,P$7/NMM!P$9*1000)</f>
        <v>0.14572034201256545</v>
      </c>
      <c r="Q185" s="277">
        <f>IF(Q$7=0,0,Q$7/NMM!Q$9*1000)</f>
        <v>0.14498743848497922</v>
      </c>
      <c r="R185" s="277">
        <f>IF(R$7=0,0,R$7/NMM!R$9*1000)</f>
        <v>0.1531042727585821</v>
      </c>
      <c r="S185" s="277">
        <f>IF(S$7=0,0,S$7/NMM!S$9*1000)</f>
        <v>0.1542460398115226</v>
      </c>
      <c r="T185" s="277">
        <f>IF(T$7=0,0,T$7/NMM!T$9*1000)</f>
        <v>0.1528484336616375</v>
      </c>
      <c r="U185" s="277">
        <f>IF(U$7=0,0,U$7/NMM!U$9*1000)</f>
        <v>0.15076299422774919</v>
      </c>
      <c r="V185" s="277">
        <f>IF(V$7=0,0,V$7/NMM!V$9*1000)</f>
        <v>0.14135128139943784</v>
      </c>
      <c r="W185" s="277">
        <f>IF(W$7=0,0,W$7/NMM!W$9*1000)</f>
        <v>0.14781528283986323</v>
      </c>
      <c r="DA185" s="77"/>
    </row>
    <row r="186" spans="1:105" ht="12" customHeight="1" x14ac:dyDescent="0.25">
      <c r="A186" s="202" t="s">
        <v>94</v>
      </c>
      <c r="B186" s="277">
        <f>IF(B$8=0,0,B$8/NMM!B$9*1000)</f>
        <v>0.55934796263811215</v>
      </c>
      <c r="C186" s="277">
        <f>IF(C$8=0,0,C$8/NMM!C$9*1000)</f>
        <v>0.53801957437322678</v>
      </c>
      <c r="D186" s="277">
        <f>IF(D$8=0,0,D$8/NMM!D$9*1000)</f>
        <v>0.54172417473142609</v>
      </c>
      <c r="E186" s="277">
        <f>IF(E$8=0,0,E$8/NMM!E$9*1000)</f>
        <v>0.53445579777381957</v>
      </c>
      <c r="F186" s="277">
        <f>IF(F$8=0,0,F$8/NMM!F$9*1000)</f>
        <v>0.54236861344304843</v>
      </c>
      <c r="G186" s="277">
        <f>IF(G$8=0,0,G$8/NMM!G$9*1000)</f>
        <v>0.54910612789460234</v>
      </c>
      <c r="H186" s="277">
        <f>IF(H$8=0,0,H$8/NMM!H$9*1000)</f>
        <v>0.59358925326516221</v>
      </c>
      <c r="I186" s="277">
        <f>IF(I$8=0,0,I$8/NMM!I$9*1000)</f>
        <v>0.54406497591034941</v>
      </c>
      <c r="J186" s="277">
        <f>IF(J$8=0,0,J$8/NMM!J$9*1000)</f>
        <v>0.59276304345945374</v>
      </c>
      <c r="K186" s="277">
        <f>IF(K$8=0,0,K$8/NMM!K$9*1000)</f>
        <v>0.62941808338009986</v>
      </c>
      <c r="L186" s="277">
        <f>IF(L$8=0,0,L$8/NMM!L$9*1000)</f>
        <v>0.59732598674635085</v>
      </c>
      <c r="M186" s="277">
        <f>IF(M$8=0,0,M$8/NMM!M$9*1000)</f>
        <v>0.61651947281916231</v>
      </c>
      <c r="N186" s="277">
        <f>IF(N$8=0,0,N$8/NMM!N$9*1000)</f>
        <v>0.57930706092895456</v>
      </c>
      <c r="O186" s="277">
        <f>IF(O$8=0,0,O$8/NMM!O$9*1000)</f>
        <v>0.56935898506227445</v>
      </c>
      <c r="P186" s="277">
        <f>IF(P$8=0,0,P$8/NMM!P$9*1000)</f>
        <v>0.57621228501306476</v>
      </c>
      <c r="Q186" s="277">
        <f>IF(Q$8=0,0,Q$8/NMM!Q$9*1000)</f>
        <v>0.61327065740684805</v>
      </c>
      <c r="R186" s="277">
        <f>IF(R$8=0,0,R$8/NMM!R$9*1000)</f>
        <v>0.63415338345398109</v>
      </c>
      <c r="S186" s="277">
        <f>IF(S$8=0,0,S$8/NMM!S$9*1000)</f>
        <v>0.65603205700256562</v>
      </c>
      <c r="T186" s="277">
        <f>IF(T$8=0,0,T$8/NMM!T$9*1000)</f>
        <v>0.6628825262127489</v>
      </c>
      <c r="U186" s="277">
        <f>IF(U$8=0,0,U$8/NMM!U$9*1000)</f>
        <v>0.62064025189017735</v>
      </c>
      <c r="V186" s="277">
        <f>IF(V$8=0,0,V$8/NMM!V$9*1000)</f>
        <v>0.60189716917793801</v>
      </c>
      <c r="W186" s="277">
        <f>IF(W$8=0,0,W$8/NMM!W$9*1000)</f>
        <v>0.63674139374731675</v>
      </c>
      <c r="DA186" s="77"/>
    </row>
    <row r="187" spans="1:105" ht="12" customHeight="1" x14ac:dyDescent="0.25">
      <c r="A187" s="202" t="s">
        <v>95</v>
      </c>
      <c r="B187" s="277">
        <f>IF(B$9=0,0,B$9/NMM!B$9*1000)</f>
        <v>8.9994736914140908E-2</v>
      </c>
      <c r="C187" s="277">
        <f>IF(C$9=0,0,C$9/NMM!C$9*1000)</f>
        <v>8.8157524416507205E-2</v>
      </c>
      <c r="D187" s="277">
        <f>IF(D$9=0,0,D$9/NMM!D$9*1000)</f>
        <v>8.7657730746195678E-2</v>
      </c>
      <c r="E187" s="277">
        <f>IF(E$9=0,0,E$9/NMM!E$9*1000)</f>
        <v>8.7933359829474658E-2</v>
      </c>
      <c r="F187" s="277">
        <f>IF(F$9=0,0,F$9/NMM!F$9*1000)</f>
        <v>8.5975006442876159E-2</v>
      </c>
      <c r="G187" s="277">
        <f>IF(G$9=0,0,G$9/NMM!G$9*1000)</f>
        <v>8.6247535487882762E-2</v>
      </c>
      <c r="H187" s="277">
        <f>IF(H$9=0,0,H$9/NMM!H$9*1000)</f>
        <v>8.6053518107608806E-2</v>
      </c>
      <c r="I187" s="277">
        <f>IF(I$9=0,0,I$9/NMM!I$9*1000)</f>
        <v>7.913681643731961E-2</v>
      </c>
      <c r="J187" s="277">
        <f>IF(J$9=0,0,J$9/NMM!J$9*1000)</f>
        <v>7.8374621996079322E-2</v>
      </c>
      <c r="K187" s="277">
        <f>IF(K$9=0,0,K$9/NMM!K$9*1000)</f>
        <v>8.0200580515810208E-2</v>
      </c>
      <c r="L187" s="277">
        <f>IF(L$9=0,0,L$9/NMM!L$9*1000)</f>
        <v>7.8505370528173954E-2</v>
      </c>
      <c r="M187" s="277">
        <f>IF(M$9=0,0,M$9/NMM!M$9*1000)</f>
        <v>7.8455634148371603E-2</v>
      </c>
      <c r="N187" s="277">
        <f>IF(N$9=0,0,N$9/NMM!N$9*1000)</f>
        <v>7.4333131067614869E-2</v>
      </c>
      <c r="O187" s="277">
        <f>IF(O$9=0,0,O$9/NMM!O$9*1000)</f>
        <v>7.2155644144124426E-2</v>
      </c>
      <c r="P187" s="277">
        <f>IF(P$9=0,0,P$9/NMM!P$9*1000)</f>
        <v>7.2715169370002442E-2</v>
      </c>
      <c r="Q187" s="277">
        <f>IF(Q$9=0,0,Q$9/NMM!Q$9*1000)</f>
        <v>7.2349446894991218E-2</v>
      </c>
      <c r="R187" s="277">
        <f>IF(R$9=0,0,R$9/NMM!R$9*1000)</f>
        <v>7.639978723047014E-2</v>
      </c>
      <c r="S187" s="277">
        <f>IF(S$9=0,0,S$9/NMM!S$9*1000)</f>
        <v>7.6969534621184513E-2</v>
      </c>
      <c r="T187" s="277">
        <f>IF(T$9=0,0,T$9/NMM!T$9*1000)</f>
        <v>7.6272122259273517E-2</v>
      </c>
      <c r="U187" s="277">
        <f>IF(U$9=0,0,U$9/NMM!U$9*1000)</f>
        <v>7.5231477696189861E-2</v>
      </c>
      <c r="V187" s="277">
        <f>IF(V$9=0,0,V$9/NMM!V$9*1000)</f>
        <v>7.0534986575454858E-2</v>
      </c>
      <c r="W187" s="277">
        <f>IF(W$9=0,0,W$9/NMM!W$9*1000)</f>
        <v>7.3760555175259063E-2</v>
      </c>
      <c r="DA187" s="77"/>
    </row>
    <row r="188" spans="1:105" ht="12" customHeight="1" x14ac:dyDescent="0.25">
      <c r="A188" s="56" t="s">
        <v>96</v>
      </c>
      <c r="B188" s="278">
        <f>IF(B$10=0,0,B$10/NMM!B$9*1000)</f>
        <v>0.35968961806111205</v>
      </c>
      <c r="C188" s="278">
        <f>IF(C$10=0,0,C$10/NMM!C$9*1000)</f>
        <v>0.35393273685074927</v>
      </c>
      <c r="D188" s="278">
        <f>IF(D$10=0,0,D$10/NMM!D$9*1000)</f>
        <v>0.35415630410120741</v>
      </c>
      <c r="E188" s="278">
        <f>IF(E$10=0,0,E$10/NMM!E$9*1000)</f>
        <v>0.35222391820475635</v>
      </c>
      <c r="F188" s="278">
        <f>IF(F$10=0,0,F$10/NMM!F$9*1000)</f>
        <v>0.34536685362205766</v>
      </c>
      <c r="G188" s="278">
        <f>IF(G$10=0,0,G$10/NMM!G$9*1000)</f>
        <v>0.34423042094944439</v>
      </c>
      <c r="H188" s="278">
        <f>IF(H$10=0,0,H$10/NMM!H$9*1000)</f>
        <v>0.34641122088187659</v>
      </c>
      <c r="I188" s="278">
        <f>IF(I$10=0,0,I$10/NMM!I$9*1000)</f>
        <v>0.31911775315306606</v>
      </c>
      <c r="J188" s="278">
        <f>IF(J$10=0,0,J$10/NMM!J$9*1000)</f>
        <v>0.31973488253604054</v>
      </c>
      <c r="K188" s="278">
        <f>IF(K$10=0,0,K$10/NMM!K$9*1000)</f>
        <v>0.32600179157663062</v>
      </c>
      <c r="L188" s="278">
        <f>IF(L$10=0,0,L$10/NMM!L$9*1000)</f>
        <v>0.31507723932524451</v>
      </c>
      <c r="M188" s="278">
        <f>IF(M$10=0,0,M$10/NMM!M$9*1000)</f>
        <v>0.3173218665586664</v>
      </c>
      <c r="N188" s="278">
        <f>IF(N$10=0,0,N$10/NMM!N$9*1000)</f>
        <v>0.29795242517930465</v>
      </c>
      <c r="O188" s="278">
        <f>IF(O$10=0,0,O$10/NMM!O$9*1000)</f>
        <v>0.28900037782165305</v>
      </c>
      <c r="P188" s="278">
        <f>IF(P$10=0,0,P$10/NMM!P$9*1000)</f>
        <v>0.28954363393794808</v>
      </c>
      <c r="Q188" s="278">
        <f>IF(Q$10=0,0,Q$10/NMM!Q$9*1000)</f>
        <v>0.29251927791594451</v>
      </c>
      <c r="R188" s="278">
        <f>IF(R$10=0,0,R$10/NMM!R$9*1000)</f>
        <v>0.30301713605225589</v>
      </c>
      <c r="S188" s="278">
        <f>IF(S$10=0,0,S$10/NMM!S$9*1000)</f>
        <v>0.30764400657408458</v>
      </c>
      <c r="T188" s="278">
        <f>IF(T$10=0,0,T$10/NMM!T$9*1000)</f>
        <v>0.30587519037621536</v>
      </c>
      <c r="U188" s="278">
        <f>IF(U$10=0,0,U$10/NMM!U$9*1000)</f>
        <v>0.29485446485716904</v>
      </c>
      <c r="V188" s="278">
        <f>IF(V$10=0,0,V$10/NMM!V$9*1000)</f>
        <v>0.27845027798554622</v>
      </c>
      <c r="W188" s="278">
        <f>IF(W$10=0,0,W$10/NMM!W$9*1000)</f>
        <v>0.29403460892934385</v>
      </c>
      <c r="DA188" s="78"/>
    </row>
    <row r="189" spans="1:105" ht="12" customHeight="1" x14ac:dyDescent="0.25">
      <c r="A189" s="203" t="s">
        <v>1452</v>
      </c>
      <c r="B189" s="279">
        <f>IF(B$16=0,0,B$16/NMM!B$9*1000)</f>
        <v>2.2163438536825746</v>
      </c>
      <c r="C189" s="279">
        <f>IF(C$16=0,0,C$16/NMM!C$9*1000)</f>
        <v>2.1318328776938813</v>
      </c>
      <c r="D189" s="279">
        <f>IF(D$16=0,0,D$16/NMM!D$9*1000)</f>
        <v>2.1465118767833218</v>
      </c>
      <c r="E189" s="279">
        <f>IF(E$16=0,0,E$16/NMM!E$9*1000)</f>
        <v>2.1177118745087786</v>
      </c>
      <c r="F189" s="279">
        <f>IF(F$16=0,0,F$16/NMM!F$9*1000)</f>
        <v>2.1490653817086698</v>
      </c>
      <c r="G189" s="279">
        <f>IF(G$16=0,0,G$16/NMM!G$9*1000)</f>
        <v>2.1757619100617371</v>
      </c>
      <c r="H189" s="279">
        <f>IF(H$16=0,0,H$16/NMM!H$9*1000)</f>
        <v>2.3520205327670785</v>
      </c>
      <c r="I189" s="279">
        <f>IF(I$16=0,0,I$16/NMM!I$9*1000)</f>
        <v>2.1557869982678644</v>
      </c>
      <c r="J189" s="279">
        <f>IF(J$16=0,0,J$16/NMM!J$9*1000)</f>
        <v>2.3487467834249016</v>
      </c>
      <c r="K189" s="279">
        <f>IF(K$16=0,0,K$16/NMM!K$9*1000)</f>
        <v>2.4939876314498974</v>
      </c>
      <c r="L189" s="279">
        <f>IF(L$16=0,0,L$16/NMM!L$9*1000)</f>
        <v>2.3668268551943945</v>
      </c>
      <c r="M189" s="279">
        <f>IF(M$16=0,0,M$16/NMM!M$9*1000)</f>
        <v>2.4428785577653414</v>
      </c>
      <c r="N189" s="279">
        <f>IF(N$16=0,0,N$16/NMM!N$9*1000)</f>
        <v>2.2954291955032895</v>
      </c>
      <c r="O189" s="279">
        <f>IF(O$16=0,0,O$16/NMM!O$9*1000)</f>
        <v>2.2560112333834406</v>
      </c>
      <c r="P189" s="279">
        <f>IF(P$16=0,0,P$16/NMM!P$9*1000)</f>
        <v>2.2831665467803783</v>
      </c>
      <c r="Q189" s="279">
        <f>IF(Q$16=0,0,Q$16/NMM!Q$9*1000)</f>
        <v>2.4300055474894608</v>
      </c>
      <c r="R189" s="279">
        <f>IF(R$16=0,0,R$16/NMM!R$9*1000)</f>
        <v>2.5127506446636945</v>
      </c>
      <c r="S189" s="279">
        <f>IF(S$16=0,0,S$16/NMM!S$9*1000)</f>
        <v>2.5994420548145998</v>
      </c>
      <c r="T189" s="279">
        <f>IF(T$16=0,0,T$16/NMM!T$9*1000)</f>
        <v>2.6265861517685263</v>
      </c>
      <c r="U189" s="279">
        <f>IF(U$16=0,0,U$16/NMM!U$9*1000)</f>
        <v>2.4592066110997126</v>
      </c>
      <c r="V189" s="279">
        <f>IF(V$16=0,0,V$16/NMM!V$9*1000)</f>
        <v>2.3849395735075642</v>
      </c>
      <c r="W189" s="279">
        <f>IF(W$16=0,0,W$16/NMM!W$9*1000)</f>
        <v>2.5230053002448987</v>
      </c>
      <c r="DA189" s="79"/>
    </row>
    <row r="190" spans="1:105" ht="12" customHeight="1" x14ac:dyDescent="0.25">
      <c r="A190" s="203" t="s">
        <v>1454</v>
      </c>
      <c r="B190" s="279">
        <f>IF(B$17=0,0,B$17/NMM!B$9*1000)</f>
        <v>32.893521245831252</v>
      </c>
      <c r="C190" s="279">
        <f>IF(C$17=0,0,C$17/NMM!C$9*1000)</f>
        <v>32.102925381942896</v>
      </c>
      <c r="D190" s="279">
        <f>IF(D$17=0,0,D$17/NMM!D$9*1000)</f>
        <v>31.952179749168952</v>
      </c>
      <c r="E190" s="279">
        <f>IF(E$17=0,0,E$17/NMM!E$9*1000)</f>
        <v>32.106520769321577</v>
      </c>
      <c r="F190" s="279">
        <f>IF(F$17=0,0,F$17/NMM!F$9*1000)</f>
        <v>31.254653946572958</v>
      </c>
      <c r="G190" s="279">
        <f>IF(G$17=0,0,G$17/NMM!G$9*1000)</f>
        <v>31.414203349994104</v>
      </c>
      <c r="H190" s="279">
        <f>IF(H$17=0,0,H$17/NMM!H$9*1000)</f>
        <v>31.124832813341598</v>
      </c>
      <c r="I190" s="279">
        <f>IF(I$17=0,0,I$17/NMM!I$9*1000)</f>
        <v>28.687850606149581</v>
      </c>
      <c r="J190" s="279">
        <f>IF(J$17=0,0,J$17/NMM!J$9*1000)</f>
        <v>28.178827809192853</v>
      </c>
      <c r="K190" s="279">
        <f>IF(K$17=0,0,K$17/NMM!K$9*1000)</f>
        <v>28.815347467081875</v>
      </c>
      <c r="L190" s="279">
        <f>IF(L$17=0,0,L$17/NMM!L$9*1000)</f>
        <v>28.144219281244567</v>
      </c>
      <c r="M190" s="279">
        <f>IF(M$17=0,0,M$17/NMM!M$9*1000)</f>
        <v>28.040214509942473</v>
      </c>
      <c r="N190" s="279">
        <f>IF(N$17=0,0,N$17/NMM!N$9*1000)</f>
        <v>26.558885271398673</v>
      </c>
      <c r="O190" s="279">
        <f>IF(O$17=0,0,O$17/NMM!O$9*1000)</f>
        <v>25.824175206975077</v>
      </c>
      <c r="P190" s="279">
        <f>IF(P$17=0,0,P$17/NMM!P$9*1000)</f>
        <v>25.941007248264974</v>
      </c>
      <c r="Q190" s="279">
        <f>IF(Q$17=0,0,Q$17/NMM!Q$9*1000)</f>
        <v>25.646379154195621</v>
      </c>
      <c r="R190" s="279">
        <f>IF(R$17=0,0,R$17/NMM!R$9*1000)</f>
        <v>27.180384267246115</v>
      </c>
      <c r="S190" s="279">
        <f>IF(S$17=0,0,S$17/NMM!S$9*1000)</f>
        <v>27.374051029861654</v>
      </c>
      <c r="T190" s="279">
        <f>IF(T$17=0,0,T$17/NMM!T$9*1000)</f>
        <v>27.108292276121954</v>
      </c>
      <c r="U190" s="279">
        <f>IF(U$17=0,0,U$17/NMM!U$9*1000)</f>
        <v>26.859487567869493</v>
      </c>
      <c r="V190" s="279">
        <f>IF(V$17=0,0,V$17/NMM!V$9*1000)</f>
        <v>25.116678399636907</v>
      </c>
      <c r="W190" s="279">
        <f>IF(W$17=0,0,W$17/NMM!W$9*1000)</f>
        <v>26.195293761721164</v>
      </c>
      <c r="DA190" s="79"/>
    </row>
    <row r="191" spans="1:105" ht="12" customHeight="1" x14ac:dyDescent="0.25">
      <c r="A191" s="203" t="s">
        <v>1463</v>
      </c>
      <c r="B191" s="279">
        <f>IF(B$25=0,0,B$25/NMM!B$9*1000)</f>
        <v>51.296160874351969</v>
      </c>
      <c r="C191" s="279">
        <f>IF(C$25=0,0,C$25/NMM!C$9*1000)</f>
        <v>50.063257521818556</v>
      </c>
      <c r="D191" s="279">
        <f>IF(D$25=0,0,D$25/NMM!D$9*1000)</f>
        <v>49.828175598783076</v>
      </c>
      <c r="E191" s="279">
        <f>IF(E$25=0,0,E$25/NMM!E$9*1000)</f>
        <v>50.068864387924641</v>
      </c>
      <c r="F191" s="279">
        <f>IF(F$25=0,0,F$25/NMM!F$9*1000)</f>
        <v>48.740411369573067</v>
      </c>
      <c r="G191" s="279">
        <f>IF(G$25=0,0,G$25/NMM!G$9*1000)</f>
        <v>48.989222428873546</v>
      </c>
      <c r="H191" s="279">
        <f>IF(H$25=0,0,H$25/NMM!H$9*1000)</f>
        <v>48.537960385825919</v>
      </c>
      <c r="I191" s="279">
        <f>IF(I$25=0,0,I$25/NMM!I$9*1000)</f>
        <v>44.737581873175849</v>
      </c>
      <c r="J191" s="279">
        <f>IF(J$25=0,0,J$25/NMM!J$9*1000)</f>
        <v>43.94378071439251</v>
      </c>
      <c r="K191" s="279">
        <f>IF(K$25=0,0,K$25/NMM!K$9*1000)</f>
        <v>44.936408245107252</v>
      </c>
      <c r="L191" s="279">
        <f>IF(L$25=0,0,L$25/NMM!L$9*1000)</f>
        <v>43.889810067589693</v>
      </c>
      <c r="M191" s="279">
        <f>IF(M$25=0,0,M$25/NMM!M$9*1000)</f>
        <v>43.727618691344496</v>
      </c>
      <c r="N191" s="279">
        <f>IF(N$25=0,0,N$25/NMM!N$9*1000)</f>
        <v>41.417543635520104</v>
      </c>
      <c r="O191" s="279">
        <f>IF(O$25=0,0,O$25/NMM!O$9*1000)</f>
        <v>40.271792003184451</v>
      </c>
      <c r="P191" s="279">
        <f>IF(P$25=0,0,P$25/NMM!P$9*1000)</f>
        <v>40.453987005674342</v>
      </c>
      <c r="Q191" s="279">
        <f>IF(Q$25=0,0,Q$25/NMM!Q$9*1000)</f>
        <v>39.994526007305232</v>
      </c>
      <c r="R191" s="279">
        <f>IF(R$25=0,0,R$25/NMM!R$9*1000)</f>
        <v>42.386747030802049</v>
      </c>
      <c r="S191" s="279">
        <f>IF(S$25=0,0,S$25/NMM!S$9*1000)</f>
        <v>42.68876277842898</v>
      </c>
      <c r="T191" s="279">
        <f>IF(T$25=0,0,T$25/NMM!T$9*1000)</f>
        <v>42.274322388064043</v>
      </c>
      <c r="U191" s="279">
        <f>IF(U$25=0,0,U$25/NMM!U$9*1000)</f>
        <v>41.886321169057076</v>
      </c>
      <c r="V191" s="279">
        <f>IF(V$25=0,0,V$25/NMM!V$9*1000)</f>
        <v>39.168478381754873</v>
      </c>
      <c r="W191" s="279">
        <f>IF(W$25=0,0,W$25/NMM!W$9*1000)</f>
        <v>40.850536885662642</v>
      </c>
      <c r="DA191" s="79"/>
    </row>
    <row r="192" spans="1:105" ht="12" customHeight="1" x14ac:dyDescent="0.25">
      <c r="A192" s="41" t="s">
        <v>1472</v>
      </c>
      <c r="B192" s="280">
        <f>IF(B$33=0,0,B$33/NMM!B$9*1000)</f>
        <v>5.453542878943793</v>
      </c>
      <c r="C192" s="280">
        <f>IF(C$33=0,0,C$33/NMM!C$9*1000)</f>
        <v>5.6945940767190075</v>
      </c>
      <c r="D192" s="280">
        <f>IF(D$33=0,0,D$33/NMM!D$9*1000)</f>
        <v>5.546560331801925</v>
      </c>
      <c r="E192" s="280">
        <f>IF(E$33=0,0,E$33/NMM!E$9*1000)</f>
        <v>5.4736865962262637</v>
      </c>
      <c r="F192" s="280">
        <f>IF(F$33=0,0,F$33/NMM!F$9*1000)</f>
        <v>5.6026646909486502</v>
      </c>
      <c r="G192" s="280">
        <f>IF(G$33=0,0,G$33/NMM!G$9*1000)</f>
        <v>5.4429659927795884</v>
      </c>
      <c r="H192" s="280">
        <f>IF(H$33=0,0,H$33/NMM!H$9*1000)</f>
        <v>5.7606569702144164</v>
      </c>
      <c r="I192" s="280">
        <f>IF(I$33=0,0,I$33/NMM!I$9*1000)</f>
        <v>5.1404081766861873</v>
      </c>
      <c r="J192" s="280">
        <f>IF(J$33=0,0,J$33/NMM!J$9*1000)</f>
        <v>5.4151852206165048</v>
      </c>
      <c r="K192" s="280">
        <f>IF(K$33=0,0,K$33/NMM!K$9*1000)</f>
        <v>5.4803173941488721</v>
      </c>
      <c r="L192" s="280">
        <f>IF(L$33=0,0,L$33/NMM!L$9*1000)</f>
        <v>5.6205720905056795</v>
      </c>
      <c r="M192" s="280">
        <f>IF(M$33=0,0,M$33/NMM!M$9*1000)</f>
        <v>5.7380035124963076</v>
      </c>
      <c r="N192" s="280">
        <f>IF(N$33=0,0,N$33/NMM!N$9*1000)</f>
        <v>5.4834116989635469</v>
      </c>
      <c r="O192" s="280">
        <f>IF(O$33=0,0,O$33/NMM!O$9*1000)</f>
        <v>5.1773468466355954</v>
      </c>
      <c r="P192" s="280">
        <f>IF(P$33=0,0,P$33/NMM!P$9*1000)</f>
        <v>5.4206013405594575</v>
      </c>
      <c r="Q192" s="280">
        <f>IF(Q$33=0,0,Q$33/NMM!Q$9*1000)</f>
        <v>5.6107817943209257</v>
      </c>
      <c r="R192" s="280">
        <f>IF(R$33=0,0,R$33/NMM!R$9*1000)</f>
        <v>5.7460622943993727</v>
      </c>
      <c r="S192" s="280">
        <f>IF(S$33=0,0,S$33/NMM!S$9*1000)</f>
        <v>5.7245546112423833</v>
      </c>
      <c r="T192" s="280">
        <f>IF(T$33=0,0,T$33/NMM!T$9*1000)</f>
        <v>5.6535421039086886</v>
      </c>
      <c r="U192" s="280">
        <f>IF(U$33=0,0,U$33/NMM!U$9*1000)</f>
        <v>5.4381550296670857</v>
      </c>
      <c r="V192" s="280">
        <f>IF(V$33=0,0,V$33/NMM!V$9*1000)</f>
        <v>5.1664503594346218</v>
      </c>
      <c r="W192" s="280">
        <f>IF(W$33=0,0,W$33/NMM!W$9*1000)</f>
        <v>5.5426295582330818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3">
        <f t="shared" ref="B194:W194" si="50">SUM(B195:B201,B202,B203)</f>
        <v>60.992296426268069</v>
      </c>
      <c r="C194" s="323">
        <f t="shared" si="50"/>
        <v>55.245765458564691</v>
      </c>
      <c r="D194" s="323">
        <f t="shared" si="50"/>
        <v>54.932559251034839</v>
      </c>
      <c r="E194" s="323">
        <f t="shared" si="50"/>
        <v>55.105288008894782</v>
      </c>
      <c r="F194" s="323">
        <f t="shared" si="50"/>
        <v>52.972751011215657</v>
      </c>
      <c r="G194" s="323">
        <f t="shared" si="50"/>
        <v>53.140667407407079</v>
      </c>
      <c r="H194" s="323">
        <f t="shared" si="50"/>
        <v>54.316816965203323</v>
      </c>
      <c r="I194" s="323">
        <f t="shared" si="50"/>
        <v>50.562303864727269</v>
      </c>
      <c r="J194" s="323">
        <f t="shared" si="50"/>
        <v>50.075320578350507</v>
      </c>
      <c r="K194" s="323">
        <f t="shared" si="50"/>
        <v>51.241966820587159</v>
      </c>
      <c r="L194" s="323">
        <f t="shared" si="50"/>
        <v>50.158858775959359</v>
      </c>
      <c r="M194" s="323">
        <f t="shared" si="50"/>
        <v>52.360258883516131</v>
      </c>
      <c r="N194" s="323">
        <f t="shared" si="50"/>
        <v>48.396129539076071</v>
      </c>
      <c r="O194" s="323">
        <f t="shared" si="50"/>
        <v>46.978431431847198</v>
      </c>
      <c r="P194" s="323">
        <f t="shared" si="50"/>
        <v>46.308169704138891</v>
      </c>
      <c r="Q194" s="323">
        <f t="shared" si="50"/>
        <v>46.075261789819322</v>
      </c>
      <c r="R194" s="323">
        <f t="shared" si="50"/>
        <v>50.073135218436448</v>
      </c>
      <c r="S194" s="323">
        <f t="shared" si="50"/>
        <v>50.446552987905726</v>
      </c>
      <c r="T194" s="323">
        <f t="shared" si="50"/>
        <v>49.883340943816549</v>
      </c>
      <c r="U194" s="323">
        <f t="shared" si="50"/>
        <v>50.650274366690411</v>
      </c>
      <c r="V194" s="323">
        <f t="shared" si="50"/>
        <v>47.488319143819773</v>
      </c>
      <c r="W194" s="323">
        <f t="shared" si="50"/>
        <v>51.040614851767415</v>
      </c>
      <c r="DA194" s="95"/>
    </row>
    <row r="195" spans="1:105" ht="12" customHeight="1" x14ac:dyDescent="0.25">
      <c r="A195" s="55" t="s">
        <v>92</v>
      </c>
      <c r="B195" s="276">
        <f>IF(B$49=0,0,B$49/NMM!B$10*1000)</f>
        <v>0.43887313247901472</v>
      </c>
      <c r="C195" s="276">
        <f>IF(C$49=0,0,C$49/NMM!C$10*1000)</f>
        <v>0.39752368026199819</v>
      </c>
      <c r="D195" s="276">
        <f>IF(D$49=0,0,D$49/NMM!D$10*1000)</f>
        <v>0.39526998926387713</v>
      </c>
      <c r="E195" s="276">
        <f>IF(E$49=0,0,E$49/NMM!E$10*1000)</f>
        <v>0.39651286771694216</v>
      </c>
      <c r="F195" s="276">
        <f>IF(F$49=0,0,F$49/NMM!F$10*1000)</f>
        <v>0.38116809063628082</v>
      </c>
      <c r="G195" s="276">
        <f>IF(G$49=0,0,G$49/NMM!G$10*1000)</f>
        <v>0.38237634149924543</v>
      </c>
      <c r="H195" s="276">
        <f>IF(H$49=0,0,H$49/NMM!H$10*1000)</f>
        <v>0.39083938471844909</v>
      </c>
      <c r="I195" s="276">
        <f>IF(I$49=0,0,I$49/NMM!I$10*1000)</f>
        <v>0.36382359712089057</v>
      </c>
      <c r="J195" s="276">
        <f>IF(J$49=0,0,J$49/NMM!J$10*1000)</f>
        <v>0.36031948442339029</v>
      </c>
      <c r="K195" s="276">
        <f>IF(K$49=0,0,K$49/NMM!K$10*1000)</f>
        <v>0.36871414605814423</v>
      </c>
      <c r="L195" s="276">
        <f>IF(L$49=0,0,L$49/NMM!L$10*1000)</f>
        <v>0.36092058772026941</v>
      </c>
      <c r="M195" s="276">
        <f>IF(M$49=0,0,M$49/NMM!M$10*1000)</f>
        <v>0.37676087276694037</v>
      </c>
      <c r="N195" s="276">
        <f>IF(N$49=0,0,N$49/NMM!N$10*1000)</f>
        <v>0.34823678095724947</v>
      </c>
      <c r="O195" s="276">
        <f>IF(O$49=0,0,O$49/NMM!O$10*1000)</f>
        <v>0.3380356630180153</v>
      </c>
      <c r="P195" s="276">
        <f>IF(P$49=0,0,P$49/NMM!P$10*1000)</f>
        <v>0.33321276109013537</v>
      </c>
      <c r="Q195" s="276">
        <f>IF(Q$49=0,0,Q$49/NMM!Q$10*1000)</f>
        <v>0.33153686049406306</v>
      </c>
      <c r="R195" s="276">
        <f>IF(R$49=0,0,R$49/NMM!R$10*1000)</f>
        <v>0.36030375955635308</v>
      </c>
      <c r="S195" s="276">
        <f>IF(S$49=0,0,S$49/NMM!S$10*1000)</f>
        <v>0.36299070587273907</v>
      </c>
      <c r="T195" s="276">
        <f>IF(T$49=0,0,T$49/NMM!T$10*1000)</f>
        <v>0.35893808532027494</v>
      </c>
      <c r="U195" s="276">
        <f>IF(U$49=0,0,U$49/NMM!U$10*1000)</f>
        <v>0.36445659328637919</v>
      </c>
      <c r="V195" s="276">
        <f>IF(V$49=0,0,V$49/NMM!V$10*1000)</f>
        <v>0.34170458566034478</v>
      </c>
      <c r="W195" s="276">
        <f>IF(W$49=0,0,W$49/NMM!W$10*1000)</f>
        <v>0.36726530785291844</v>
      </c>
      <c r="DA195" s="76"/>
    </row>
    <row r="196" spans="1:105" ht="12" customHeight="1" x14ac:dyDescent="0.25">
      <c r="A196" s="202" t="s">
        <v>93</v>
      </c>
      <c r="B196" s="277">
        <f>IF(B$50=0,0,B$50/NMM!B$10*1000)</f>
        <v>0.49138079306301025</v>
      </c>
      <c r="C196" s="277">
        <f>IF(C$50=0,0,C$50/NMM!C$10*1000)</f>
        <v>0.44508420956438344</v>
      </c>
      <c r="D196" s="277">
        <f>IF(D$50=0,0,D$50/NMM!D$10*1000)</f>
        <v>0.44256088246135417</v>
      </c>
      <c r="E196" s="277">
        <f>IF(E$50=0,0,E$50/NMM!E$10*1000)</f>
        <v>0.44395246138189159</v>
      </c>
      <c r="F196" s="277">
        <f>IF(F$50=0,0,F$50/NMM!F$10*1000)</f>
        <v>0.4267718044374133</v>
      </c>
      <c r="G196" s="277">
        <f>IF(G$50=0,0,G$50/NMM!G$10*1000)</f>
        <v>0.42812461285361547</v>
      </c>
      <c r="H196" s="277">
        <f>IF(H$50=0,0,H$50/NMM!H$10*1000)</f>
        <v>0.43760019151410146</v>
      </c>
      <c r="I196" s="277">
        <f>IF(I$50=0,0,I$50/NMM!I$10*1000)</f>
        <v>0.40735218097874515</v>
      </c>
      <c r="J196" s="277">
        <f>IF(J$50=0,0,J$50/NMM!J$10*1000)</f>
        <v>0.40342882921976675</v>
      </c>
      <c r="K196" s="277">
        <f>IF(K$50=0,0,K$50/NMM!K$10*1000)</f>
        <v>0.41282784498607877</v>
      </c>
      <c r="L196" s="277">
        <f>IF(L$50=0,0,L$50/NMM!L$10*1000)</f>
        <v>0.40410184971902785</v>
      </c>
      <c r="M196" s="277">
        <f>IF(M$50=0,0,M$50/NMM!M$10*1000)</f>
        <v>0.42183729819501625</v>
      </c>
      <c r="N196" s="277">
        <f>IF(N$50=0,0,N$50/NMM!N$10*1000)</f>
        <v>0.38990052691062216</v>
      </c>
      <c r="O196" s="277">
        <f>IF(O$50=0,0,O$50/NMM!O$10*1000)</f>
        <v>0.37847892678943029</v>
      </c>
      <c r="P196" s="277">
        <f>IF(P$50=0,0,P$50/NMM!P$10*1000)</f>
        <v>0.37307900321516096</v>
      </c>
      <c r="Q196" s="277">
        <f>IF(Q$50=0,0,Q$50/NMM!Q$10*1000)</f>
        <v>0.37120259451513155</v>
      </c>
      <c r="R196" s="277">
        <f>IF(R$50=0,0,R$50/NMM!R$10*1000)</f>
        <v>0.40341122299814197</v>
      </c>
      <c r="S196" s="277">
        <f>IF(S$50=0,0,S$50/NMM!S$10*1000)</f>
        <v>0.40641964095347588</v>
      </c>
      <c r="T196" s="277">
        <f>IF(T$50=0,0,T$50/NMM!T$10*1000)</f>
        <v>0.40188215676116562</v>
      </c>
      <c r="U196" s="277">
        <f>IF(U$50=0,0,U$50/NMM!U$10*1000)</f>
        <v>0.40806091007329404</v>
      </c>
      <c r="V196" s="277">
        <f>IF(V$50=0,0,V$50/NMM!V$10*1000)</f>
        <v>0.38258680668513306</v>
      </c>
      <c r="W196" s="277">
        <f>IF(W$50=0,0,W$50/NMM!W$10*1000)</f>
        <v>0.41120566487611765</v>
      </c>
      <c r="DA196" s="77"/>
    </row>
    <row r="197" spans="1:105" ht="12" customHeight="1" x14ac:dyDescent="0.25">
      <c r="A197" s="202" t="s">
        <v>94</v>
      </c>
      <c r="B197" s="277">
        <f>IF(B$51=0,0,B$51/NMM!B$10*1000)</f>
        <v>0.4546108612320654</v>
      </c>
      <c r="C197" s="277">
        <f>IF(C$51=0,0,C$51/NMM!C$10*1000)</f>
        <v>0.40364944555308435</v>
      </c>
      <c r="D197" s="277">
        <f>IF(D$51=0,0,D$51/NMM!D$10*1000)</f>
        <v>0.40659434759280283</v>
      </c>
      <c r="E197" s="277">
        <f>IF(E$51=0,0,E$51/NMM!E$10*1000)</f>
        <v>0.4025484716067298</v>
      </c>
      <c r="F197" s="277">
        <f>IF(F$51=0,0,F$51/NMM!F$10*1000)</f>
        <v>0.40025474435860992</v>
      </c>
      <c r="G197" s="277">
        <f>IF(G$51=0,0,G$51/NMM!G$10*1000)</f>
        <v>0.4065191050054735</v>
      </c>
      <c r="H197" s="277">
        <f>IF(H$51=0,0,H$51/NMM!H$10*1000)</f>
        <v>0.44766889437791035</v>
      </c>
      <c r="I197" s="277">
        <f>IF(I$51=0,0,I$51/NMM!I$10*1000)</f>
        <v>0.41546097486488154</v>
      </c>
      <c r="J197" s="277">
        <f>IF(J$51=0,0,J$51/NMM!J$10*1000)</f>
        <v>0.44996253558255112</v>
      </c>
      <c r="K197" s="277">
        <f>IF(K$51=0,0,K$51/NMM!K$10*1000)</f>
        <v>0.47880187798654439</v>
      </c>
      <c r="L197" s="277">
        <f>IF(L$51=0,0,L$51/NMM!L$10*1000)</f>
        <v>0.45447457651716278</v>
      </c>
      <c r="M197" s="277">
        <f>IF(M$51=0,0,M$51/NMM!M$10*1000)</f>
        <v>0.48850897541072419</v>
      </c>
      <c r="N197" s="277">
        <f>IF(N$51=0,0,N$51/NMM!N$10*1000)</f>
        <v>0.44859431866883021</v>
      </c>
      <c r="O197" s="277">
        <f>IF(O$51=0,0,O$51/NMM!O$10*1000)</f>
        <v>0.44181595550201935</v>
      </c>
      <c r="P197" s="277">
        <f>IF(P$51=0,0,P$51/NMM!P$10*1000)</f>
        <v>0.43706706497568215</v>
      </c>
      <c r="Q197" s="277">
        <f>IF(Q$51=0,0,Q$51/NMM!Q$10*1000)</f>
        <v>0.46302055515763962</v>
      </c>
      <c r="R197" s="277">
        <f>IF(R$51=0,0,R$51/NMM!R$10*1000)</f>
        <v>0.49603009450427532</v>
      </c>
      <c r="S197" s="277">
        <f>IF(S$51=0,0,S$51/NMM!S$10*1000)</f>
        <v>0.5130413494913979</v>
      </c>
      <c r="T197" s="277">
        <f>IF(T$51=0,0,T$51/NMM!T$10*1000)</f>
        <v>0.51762187309502594</v>
      </c>
      <c r="U197" s="277">
        <f>IF(U$51=0,0,U$51/NMM!U$10*1000)</f>
        <v>0.50151880587334652</v>
      </c>
      <c r="V197" s="277">
        <f>IF(V$51=0,0,V$51/NMM!V$10*1000)</f>
        <v>0.48581397555068323</v>
      </c>
      <c r="W197" s="277">
        <f>IF(W$51=0,0,W$51/NMM!W$10*1000)</f>
        <v>0.52590911628062842</v>
      </c>
      <c r="DA197" s="77"/>
    </row>
    <row r="198" spans="1:105" ht="12" customHeight="1" x14ac:dyDescent="0.25">
      <c r="A198" s="202" t="s">
        <v>95</v>
      </c>
      <c r="B198" s="277">
        <f>IF(B$52=0,0,B$52/NMM!B$10*1000)</f>
        <v>0.3614183063462596</v>
      </c>
      <c r="C198" s="277">
        <f>IF(C$52=0,0,C$52/NMM!C$10*1000)</f>
        <v>0.32736644059588976</v>
      </c>
      <c r="D198" s="277">
        <f>IF(D$52=0,0,D$52/NMM!D$10*1000)</f>
        <v>0.32551049380104319</v>
      </c>
      <c r="E198" s="277">
        <f>IF(E$52=0,0,E$52/NMM!E$10*1000)</f>
        <v>0.32653402199691062</v>
      </c>
      <c r="F198" s="277">
        <f>IF(F$52=0,0,F$52/NMM!F$10*1000)</f>
        <v>0.31389737843564475</v>
      </c>
      <c r="G198" s="277">
        <f>IF(G$52=0,0,G$52/NMM!G$10*1000)</f>
        <v>0.31489239031542754</v>
      </c>
      <c r="H198" s="277">
        <f>IF(H$52=0,0,H$52/NMM!H$10*1000)</f>
        <v>0.32186182754103859</v>
      </c>
      <c r="I198" s="277">
        <f>IF(I$52=0,0,I$52/NMM!I$10*1000)</f>
        <v>0.29961393976771572</v>
      </c>
      <c r="J198" s="277">
        <f>IF(J$52=0,0,J$52/NMM!J$10*1000)</f>
        <v>0.29672825280569226</v>
      </c>
      <c r="K198" s="277">
        <f>IF(K$52=0,0,K$52/NMM!K$10*1000)</f>
        <v>0.30364137681773867</v>
      </c>
      <c r="L198" s="277">
        <f>IF(L$52=0,0,L$52/NMM!L$10*1000)</f>
        <v>0.29722326997448112</v>
      </c>
      <c r="M198" s="277">
        <f>IF(M$52=0,0,M$52/NMM!M$10*1000)</f>
        <v>0.3102679714381405</v>
      </c>
      <c r="N198" s="277">
        <f>IF(N$52=0,0,N$52/NMM!N$10*1000)</f>
        <v>0.28677797355722284</v>
      </c>
      <c r="O198" s="277">
        <f>IF(O$52=0,0,O$52/NMM!O$10*1000)</f>
        <v>0.27837720692197498</v>
      </c>
      <c r="P198" s="277">
        <f>IF(P$52=0,0,P$52/NMM!P$10*1000)</f>
        <v>0.27440547815242711</v>
      </c>
      <c r="Q198" s="277">
        <f>IF(Q$52=0,0,Q$52/NMM!Q$10*1000)</f>
        <v>0.27302535002379053</v>
      </c>
      <c r="R198" s="277">
        <f>IF(R$52=0,0,R$52/NMM!R$10*1000)</f>
        <v>0.29671530315261152</v>
      </c>
      <c r="S198" s="277">
        <f>IF(S$52=0,0,S$52/NMM!S$10*1000)</f>
        <v>0.29892804190338923</v>
      </c>
      <c r="T198" s="277">
        <f>IF(T$52=0,0,T$52/NMM!T$10*1000)</f>
        <v>0.29559065087181202</v>
      </c>
      <c r="U198" s="277">
        <f>IF(U$52=0,0,U$52/NMM!U$10*1000)</f>
        <v>0.30013522117029839</v>
      </c>
      <c r="V198" s="277">
        <f>IF(V$52=0,0,V$52/NMM!V$10*1000)</f>
        <v>0.28139861723254944</v>
      </c>
      <c r="W198" s="277">
        <f>IF(W$52=0,0,W$52/NMM!W$10*1000)</f>
        <v>0.30244823781799024</v>
      </c>
      <c r="DA198" s="77"/>
    </row>
    <row r="199" spans="1:105" ht="12" customHeight="1" x14ac:dyDescent="0.25">
      <c r="A199" s="56" t="s">
        <v>96</v>
      </c>
      <c r="B199" s="278">
        <f>IF(B$53=0,0,B$53/NMM!B$10*1000)</f>
        <v>0.47433709008837371</v>
      </c>
      <c r="C199" s="278">
        <f>IF(C$53=0,0,C$53/NMM!C$10*1000)</f>
        <v>0.43085233760357367</v>
      </c>
      <c r="D199" s="278">
        <f>IF(D$53=0,0,D$53/NMM!D$10*1000)</f>
        <v>0.43130007383347929</v>
      </c>
      <c r="E199" s="278">
        <f>IF(E$53=0,0,E$53/NMM!E$10*1000)</f>
        <v>0.43045392166901214</v>
      </c>
      <c r="F199" s="278">
        <f>IF(F$53=0,0,F$53/NMM!F$10*1000)</f>
        <v>0.41354619456191127</v>
      </c>
      <c r="G199" s="278">
        <f>IF(G$53=0,0,G$53/NMM!G$10*1000)</f>
        <v>0.41349984760822911</v>
      </c>
      <c r="H199" s="278">
        <f>IF(H$53=0,0,H$53/NMM!H$10*1000)</f>
        <v>0.42390083902651648</v>
      </c>
      <c r="I199" s="278">
        <f>IF(I$53=0,0,I$53/NMM!I$10*1000)</f>
        <v>0.39539563235794228</v>
      </c>
      <c r="J199" s="278">
        <f>IF(J$53=0,0,J$53/NMM!J$10*1000)</f>
        <v>0.39380995592243723</v>
      </c>
      <c r="K199" s="278">
        <f>IF(K$53=0,0,K$53/NMM!K$10*1000)</f>
        <v>0.40238154260959885</v>
      </c>
      <c r="L199" s="278">
        <f>IF(L$53=0,0,L$53/NMM!L$10*1000)</f>
        <v>0.38897048777619475</v>
      </c>
      <c r="M199" s="278">
        <f>IF(M$53=0,0,M$53/NMM!M$10*1000)</f>
        <v>0.40796901957203369</v>
      </c>
      <c r="N199" s="278">
        <f>IF(N$53=0,0,N$53/NMM!N$10*1000)</f>
        <v>0.37436333480581652</v>
      </c>
      <c r="O199" s="278">
        <f>IF(O$53=0,0,O$53/NMM!O$10*1000)</f>
        <v>0.36387738337974873</v>
      </c>
      <c r="P199" s="278">
        <f>IF(P$53=0,0,P$53/NMM!P$10*1000)</f>
        <v>0.35635349660559773</v>
      </c>
      <c r="Q199" s="278">
        <f>IF(Q$53=0,0,Q$53/NMM!Q$10*1000)</f>
        <v>0.35834719855194419</v>
      </c>
      <c r="R199" s="278">
        <f>IF(R$53=0,0,R$53/NMM!R$10*1000)</f>
        <v>0.38457614078794677</v>
      </c>
      <c r="S199" s="278">
        <f>IF(S$53=0,0,S$53/NMM!S$10*1000)</f>
        <v>0.39037068952432175</v>
      </c>
      <c r="T199" s="278">
        <f>IF(T$53=0,0,T$53/NMM!T$10*1000)</f>
        <v>0.38754464216263584</v>
      </c>
      <c r="U199" s="278">
        <f>IF(U$53=0,0,U$53/NMM!U$10*1000)</f>
        <v>0.38659517396839599</v>
      </c>
      <c r="V199" s="278">
        <f>IF(V$53=0,0,V$53/NMM!V$10*1000)</f>
        <v>0.36466727741482541</v>
      </c>
      <c r="W199" s="278">
        <f>IF(W$53=0,0,W$53/NMM!W$10*1000)</f>
        <v>0.39404652534297951</v>
      </c>
      <c r="DA199" s="78"/>
    </row>
    <row r="200" spans="1:105" ht="12" customHeight="1" x14ac:dyDescent="0.25">
      <c r="A200" s="203" t="s">
        <v>1498</v>
      </c>
      <c r="B200" s="279">
        <f>IF(B$59=0,0,B$59/NMM!B$10*1000)</f>
        <v>1.9386291172351955</v>
      </c>
      <c r="C200" s="279">
        <f>IF(C$59=0,0,C$59/NMM!C$10*1000)</f>
        <v>1.7213107627571516</v>
      </c>
      <c r="D200" s="279">
        <f>IF(D$59=0,0,D$59/NMM!D$10*1000)</f>
        <v>1.7338689159568601</v>
      </c>
      <c r="E200" s="279">
        <f>IF(E$59=0,0,E$59/NMM!E$10*1000)</f>
        <v>1.7166158020077842</v>
      </c>
      <c r="F200" s="279">
        <f>IF(F$59=0,0,F$59/NMM!F$10*1000)</f>
        <v>1.7068344993390583</v>
      </c>
      <c r="G200" s="279">
        <f>IF(G$59=0,0,G$59/NMM!G$10*1000)</f>
        <v>1.7335480536918066</v>
      </c>
      <c r="H200" s="279">
        <f>IF(H$59=0,0,H$59/NMM!H$10*1000)</f>
        <v>1.9090259990037621</v>
      </c>
      <c r="I200" s="279">
        <f>IF(I$59=0,0,I$59/NMM!I$10*1000)</f>
        <v>1.7716794991768425</v>
      </c>
      <c r="J200" s="279">
        <f>IF(J$59=0,0,J$59/NMM!J$10*1000)</f>
        <v>1.9188069347512191</v>
      </c>
      <c r="K200" s="279">
        <f>IF(K$59=0,0,K$59/NMM!K$10*1000)</f>
        <v>2.0417885739376995</v>
      </c>
      <c r="L200" s="279">
        <f>IF(L$59=0,0,L$59/NMM!L$10*1000)</f>
        <v>1.9380479487258728</v>
      </c>
      <c r="M200" s="279">
        <f>IF(M$59=0,0,M$59/NMM!M$10*1000)</f>
        <v>2.083183233227961</v>
      </c>
      <c r="N200" s="279">
        <f>IF(N$59=0,0,N$59/NMM!N$10*1000)</f>
        <v>1.9129723509921666</v>
      </c>
      <c r="O200" s="279">
        <f>IF(O$59=0,0,O$59/NMM!O$10*1000)</f>
        <v>1.8840668994885215</v>
      </c>
      <c r="P200" s="279">
        <f>IF(P$59=0,0,P$59/NMM!P$10*1000)</f>
        <v>1.8638158711167634</v>
      </c>
      <c r="Q200" s="279">
        <f>IF(Q$59=0,0,Q$59/NMM!Q$10*1000)</f>
        <v>1.9744911674004066</v>
      </c>
      <c r="R200" s="279">
        <f>IF(R$59=0,0,R$59/NMM!R$10*1000)</f>
        <v>2.1152560711479254</v>
      </c>
      <c r="S200" s="279">
        <f>IF(S$59=0,0,S$59/NMM!S$10*1000)</f>
        <v>2.1877983640209377</v>
      </c>
      <c r="T200" s="279">
        <f>IF(T$59=0,0,T$59/NMM!T$10*1000)</f>
        <v>2.207331413464829</v>
      </c>
      <c r="U200" s="279">
        <f>IF(U$59=0,0,U$59/NMM!U$10*1000)</f>
        <v>2.138661969650534</v>
      </c>
      <c r="V200" s="279">
        <f>IF(V$59=0,0,V$59/NMM!V$10*1000)</f>
        <v>2.0716907554955539</v>
      </c>
      <c r="W200" s="279">
        <f>IF(W$59=0,0,W$59/NMM!W$10*1000)</f>
        <v>2.2426712883144475</v>
      </c>
      <c r="DA200" s="79"/>
    </row>
    <row r="201" spans="1:105" ht="12" customHeight="1" x14ac:dyDescent="0.25">
      <c r="A201" s="203" t="s">
        <v>1500</v>
      </c>
      <c r="B201" s="279">
        <f>IF(B$60=0,0,B$60/NMM!B$10*1000)</f>
        <v>10.713973413848208</v>
      </c>
      <c r="C201" s="279">
        <f>IF(C$60=0,0,C$60/NMM!C$10*1000)</f>
        <v>10.025137418155921</v>
      </c>
      <c r="D201" s="279">
        <f>IF(D$60=0,0,D$60/NMM!D$10*1000)</f>
        <v>9.8408664374686072</v>
      </c>
      <c r="E201" s="279">
        <f>IF(E$60=0,0,E$60/NMM!E$10*1000)</f>
        <v>9.7940168177866447</v>
      </c>
      <c r="F201" s="279">
        <f>IF(F$60=0,0,F$60/NMM!F$10*1000)</f>
        <v>9.5081956830469689</v>
      </c>
      <c r="G201" s="279">
        <f>IF(G$60=0,0,G$60/NMM!G$10*1000)</f>
        <v>9.32319850265797</v>
      </c>
      <c r="H201" s="279">
        <f>IF(H$60=0,0,H$60/NMM!H$10*1000)</f>
        <v>9.5425114424462567</v>
      </c>
      <c r="I201" s="279">
        <f>IF(I$60=0,0,I$60/NMM!I$10*1000)</f>
        <v>8.7940171976441679</v>
      </c>
      <c r="J201" s="279">
        <f>IF(J$60=0,0,J$60/NMM!J$10*1000)</f>
        <v>8.6564126190419817</v>
      </c>
      <c r="K201" s="279">
        <f>IF(K$60=0,0,K$60/NMM!K$10*1000)</f>
        <v>8.608688404888218</v>
      </c>
      <c r="L201" s="279">
        <f>IF(L$60=0,0,L$60/NMM!L$10*1000)</f>
        <v>8.7120667273752996</v>
      </c>
      <c r="M201" s="279">
        <f>IF(M$60=0,0,M$60/NMM!M$10*1000)</f>
        <v>9.0964268028167616</v>
      </c>
      <c r="N201" s="279">
        <f>IF(N$60=0,0,N$60/NMM!N$10*1000)</f>
        <v>8.4329478062150489</v>
      </c>
      <c r="O201" s="279">
        <f>IF(O$60=0,0,O$60/NMM!O$10*1000)</f>
        <v>8.0001683574835241</v>
      </c>
      <c r="P201" s="279">
        <f>IF(P$60=0,0,P$60/NMM!P$10*1000)</f>
        <v>8.0058987788800184</v>
      </c>
      <c r="Q201" s="279">
        <f>IF(Q$60=0,0,Q$60/NMM!Q$10*1000)</f>
        <v>7.909919499854956</v>
      </c>
      <c r="R201" s="279">
        <f>IF(R$60=0,0,R$60/NMM!R$10*1000)</f>
        <v>8.4316675553174072</v>
      </c>
      <c r="S201" s="279">
        <f>IF(S$60=0,0,S$60/NMM!S$10*1000)</f>
        <v>8.3326870280596559</v>
      </c>
      <c r="T201" s="279">
        <f>IF(T$60=0,0,T$60/NMM!T$10*1000)</f>
        <v>8.1189905703274654</v>
      </c>
      <c r="U201" s="279">
        <f>IF(U$60=0,0,U$60/NMM!U$10*1000)</f>
        <v>8.2838409532102926</v>
      </c>
      <c r="V201" s="279">
        <f>IF(V$60=0,0,V$60/NMM!V$10*1000)</f>
        <v>7.6835598927485202</v>
      </c>
      <c r="W201" s="279">
        <f>IF(W$60=0,0,W$60/NMM!W$10*1000)</f>
        <v>8.3980733704372312</v>
      </c>
      <c r="DA201" s="79"/>
    </row>
    <row r="202" spans="1:105" ht="12" customHeight="1" x14ac:dyDescent="0.25">
      <c r="A202" s="203" t="s">
        <v>1522</v>
      </c>
      <c r="B202" s="279">
        <f>IF(B$79=0,0,B$79/NMM!B$10*1000)</f>
        <v>39.853970950966961</v>
      </c>
      <c r="C202" s="279">
        <f>IF(C$79=0,0,C$79/NMM!C$10*1000)</f>
        <v>35.879991084994991</v>
      </c>
      <c r="D202" s="279">
        <f>IF(D$79=0,0,D$79/NMM!D$10*1000)</f>
        <v>35.745789668779274</v>
      </c>
      <c r="E202" s="279">
        <f>IF(E$79=0,0,E$79/NMM!E$10*1000)</f>
        <v>36.013238516434349</v>
      </c>
      <c r="F202" s="279">
        <f>IF(F$79=0,0,F$79/NMM!F$10*1000)</f>
        <v>34.418207507727317</v>
      </c>
      <c r="G202" s="279">
        <f>IF(G$79=0,0,G$79/NMM!G$10*1000)</f>
        <v>34.716623481501422</v>
      </c>
      <c r="H202" s="279">
        <f>IF(H$79=0,0,H$79/NMM!H$10*1000)</f>
        <v>35.197720841414821</v>
      </c>
      <c r="I202" s="279">
        <f>IF(I$79=0,0,I$79/NMM!I$10*1000)</f>
        <v>32.838568710452883</v>
      </c>
      <c r="J202" s="279">
        <f>IF(J$79=0,0,J$79/NMM!J$10*1000)</f>
        <v>32.251458740780947</v>
      </c>
      <c r="K202" s="279">
        <f>IF(K$79=0,0,K$79/NMM!K$10*1000)</f>
        <v>33.124705285096987</v>
      </c>
      <c r="L202" s="279">
        <f>IF(L$79=0,0,L$79/NMM!L$10*1000)</f>
        <v>32.303312005940867</v>
      </c>
      <c r="M202" s="279">
        <f>IF(M$79=0,0,M$79/NMM!M$10*1000)</f>
        <v>33.588685377350899</v>
      </c>
      <c r="N202" s="279">
        <f>IF(N$79=0,0,N$79/NMM!N$10*1000)</f>
        <v>31.076260224010692</v>
      </c>
      <c r="O202" s="279">
        <f>IF(O$79=0,0,O$79/NMM!O$10*1000)</f>
        <v>30.29988610855661</v>
      </c>
      <c r="P202" s="279">
        <f>IF(P$79=0,0,P$79/NMM!P$10*1000)</f>
        <v>29.765387858013572</v>
      </c>
      <c r="Q202" s="279">
        <f>IF(Q$79=0,0,Q$79/NMM!Q$10*1000)</f>
        <v>29.429865139757041</v>
      </c>
      <c r="R202" s="279">
        <f>IF(R$79=0,0,R$79/NMM!R$10*1000)</f>
        <v>32.261305362250702</v>
      </c>
      <c r="S202" s="279">
        <f>IF(S$79=0,0,S$79/NMM!S$10*1000)</f>
        <v>32.542004731949945</v>
      </c>
      <c r="T202" s="279">
        <f>IF(T$79=0,0,T$79/NMM!T$10*1000)</f>
        <v>32.221346691466792</v>
      </c>
      <c r="U202" s="279">
        <f>IF(U$79=0,0,U$79/NMM!U$10*1000)</f>
        <v>32.914447657816432</v>
      </c>
      <c r="V202" s="279">
        <f>IF(V$79=0,0,V$79/NMM!V$10*1000)</f>
        <v>30.816698491241713</v>
      </c>
      <c r="W202" s="279">
        <f>IF(W$79=0,0,W$79/NMM!W$10*1000)</f>
        <v>32.920085767792138</v>
      </c>
      <c r="DA202" s="79"/>
    </row>
    <row r="203" spans="1:105" ht="12" customHeight="1" x14ac:dyDescent="0.25">
      <c r="A203" s="41" t="s">
        <v>1534</v>
      </c>
      <c r="B203" s="280">
        <f>IF(B$89=0,0,B$89/NMM!B$10*1000)</f>
        <v>6.2651027610089844</v>
      </c>
      <c r="C203" s="280">
        <f>IF(C$89=0,0,C$89/NMM!C$10*1000)</f>
        <v>5.6148500790776961</v>
      </c>
      <c r="D203" s="280">
        <f>IF(D$89=0,0,D$89/NMM!D$10*1000)</f>
        <v>5.6107984418775425</v>
      </c>
      <c r="E203" s="280">
        <f>IF(E$89=0,0,E$89/NMM!E$10*1000)</f>
        <v>5.5814151282945161</v>
      </c>
      <c r="F203" s="280">
        <f>IF(F$89=0,0,F$89/NMM!F$10*1000)</f>
        <v>5.4038751086724499</v>
      </c>
      <c r="G203" s="280">
        <f>IF(G$89=0,0,G$89/NMM!G$10*1000)</f>
        <v>5.4218850722738869</v>
      </c>
      <c r="H203" s="280">
        <f>IF(H$89=0,0,H$89/NMM!H$10*1000)</f>
        <v>5.6456875451604631</v>
      </c>
      <c r="I203" s="280">
        <f>IF(I$89=0,0,I$89/NMM!I$10*1000)</f>
        <v>5.276392132363199</v>
      </c>
      <c r="J203" s="280">
        <f>IF(J$89=0,0,J$89/NMM!J$10*1000)</f>
        <v>5.3443932258225209</v>
      </c>
      <c r="K203" s="280">
        <f>IF(K$89=0,0,K$89/NMM!K$10*1000)</f>
        <v>5.500417768206149</v>
      </c>
      <c r="L203" s="280">
        <f>IF(L$89=0,0,L$89/NMM!L$10*1000)</f>
        <v>5.2997413222101777</v>
      </c>
      <c r="M203" s="280">
        <f>IF(M$89=0,0,M$89/NMM!M$10*1000)</f>
        <v>5.5866193327376523</v>
      </c>
      <c r="N203" s="280">
        <f>IF(N$89=0,0,N$89/NMM!N$10*1000)</f>
        <v>5.1260762229584182</v>
      </c>
      <c r="O203" s="280">
        <f>IF(O$89=0,0,O$89/NMM!O$10*1000)</f>
        <v>4.9937249307073577</v>
      </c>
      <c r="P203" s="280">
        <f>IF(P$89=0,0,P$89/NMM!P$10*1000)</f>
        <v>4.8989493920895368</v>
      </c>
      <c r="Q203" s="280">
        <f>IF(Q$89=0,0,Q$89/NMM!Q$10*1000)</f>
        <v>4.9638534240643546</v>
      </c>
      <c r="R203" s="280">
        <f>IF(R$89=0,0,R$89/NMM!R$10*1000)</f>
        <v>5.3238697087210811</v>
      </c>
      <c r="S203" s="280">
        <f>IF(S$89=0,0,S$89/NMM!S$10*1000)</f>
        <v>5.4123124361298585</v>
      </c>
      <c r="T203" s="280">
        <f>IF(T$89=0,0,T$89/NMM!T$10*1000)</f>
        <v>5.374094860346549</v>
      </c>
      <c r="U203" s="280">
        <f>IF(U$89=0,0,U$89/NMM!U$10*1000)</f>
        <v>5.3525570816414394</v>
      </c>
      <c r="V203" s="280">
        <f>IF(V$89=0,0,V$89/NMM!V$10*1000)</f>
        <v>5.0601987417904493</v>
      </c>
      <c r="W203" s="280">
        <f>IF(W$89=0,0,W$89/NMM!W$10*1000)</f>
        <v>5.4789095730529631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3">
        <f t="shared" ref="B205:W205" si="51">SUM(B206:B211,B212:B213,B214)</f>
        <v>252.18151226387019</v>
      </c>
      <c r="C205" s="323">
        <f t="shared" si="51"/>
        <v>245.22890510501529</v>
      </c>
      <c r="D205" s="323">
        <f t="shared" si="51"/>
        <v>241.12897474609869</v>
      </c>
      <c r="E205" s="323">
        <f t="shared" si="51"/>
        <v>238.08769603409652</v>
      </c>
      <c r="F205" s="323">
        <f t="shared" si="51"/>
        <v>228.48012095780282</v>
      </c>
      <c r="G205" s="323">
        <f t="shared" si="51"/>
        <v>221.77372046365338</v>
      </c>
      <c r="H205" s="323">
        <f t="shared" si="51"/>
        <v>225.70160744432985</v>
      </c>
      <c r="I205" s="323">
        <f t="shared" si="51"/>
        <v>216.04536134319375</v>
      </c>
      <c r="J205" s="323">
        <f t="shared" si="51"/>
        <v>214.29579794949223</v>
      </c>
      <c r="K205" s="323">
        <f t="shared" si="51"/>
        <v>217.21539438183061</v>
      </c>
      <c r="L205" s="323">
        <f t="shared" si="51"/>
        <v>211.67491649460325</v>
      </c>
      <c r="M205" s="323">
        <f t="shared" si="51"/>
        <v>219.3723739757709</v>
      </c>
      <c r="N205" s="323">
        <f t="shared" si="51"/>
        <v>201.54473578848857</v>
      </c>
      <c r="O205" s="323">
        <f t="shared" si="51"/>
        <v>194.55023381689242</v>
      </c>
      <c r="P205" s="323">
        <f t="shared" si="51"/>
        <v>191.69230894402887</v>
      </c>
      <c r="Q205" s="323">
        <f t="shared" si="51"/>
        <v>188.01462782149716</v>
      </c>
      <c r="R205" s="323">
        <f t="shared" si="51"/>
        <v>200.45448310157303</v>
      </c>
      <c r="S205" s="323">
        <f t="shared" si="51"/>
        <v>196.12831310303335</v>
      </c>
      <c r="T205" s="323">
        <f t="shared" si="51"/>
        <v>199.92295099026126</v>
      </c>
      <c r="U205" s="323">
        <f t="shared" si="51"/>
        <v>191.1038194832318</v>
      </c>
      <c r="V205" s="323">
        <f t="shared" si="51"/>
        <v>172.10416032076006</v>
      </c>
      <c r="W205" s="323">
        <f t="shared" si="51"/>
        <v>184.97816557194253</v>
      </c>
      <c r="DA205" s="95"/>
    </row>
    <row r="206" spans="1:105" ht="12" customHeight="1" x14ac:dyDescent="0.25">
      <c r="A206" s="55" t="s">
        <v>92</v>
      </c>
      <c r="B206" s="276">
        <f>IF(B$100=0,0,B$100/NMM!B$11*1000)</f>
        <v>2.1410480838351913</v>
      </c>
      <c r="C206" s="276">
        <f>IF(C$100=0,0,C$100/NMM!C$11*1000)</f>
        <v>2.082019703437775</v>
      </c>
      <c r="D206" s="276">
        <f>IF(D$100=0,0,D$100/NMM!D$11*1000)</f>
        <v>2.0472108550014898</v>
      </c>
      <c r="E206" s="276">
        <f>IF(E$100=0,0,E$100/NMM!E$11*1000)</f>
        <v>2.0213900725806426</v>
      </c>
      <c r="F206" s="276">
        <f>IF(F$100=0,0,F$100/NMM!F$11*1000)</f>
        <v>1.9398207298371506</v>
      </c>
      <c r="G206" s="276">
        <f>IF(G$100=0,0,G$100/NMM!G$11*1000)</f>
        <v>1.882882670426959</v>
      </c>
      <c r="H206" s="276">
        <f>IF(H$100=0,0,H$100/NMM!H$11*1000)</f>
        <v>1.916230852131537</v>
      </c>
      <c r="I206" s="276">
        <f>IF(I$100=0,0,I$100/NMM!I$11*1000)</f>
        <v>1.8342482871675725</v>
      </c>
      <c r="J206" s="276">
        <f>IF(J$100=0,0,J$100/NMM!J$11*1000)</f>
        <v>1.8193943063265072</v>
      </c>
      <c r="K206" s="276">
        <f>IF(K$100=0,0,K$100/NMM!K$11*1000)</f>
        <v>1.8441819931435992</v>
      </c>
      <c r="L206" s="276">
        <f>IF(L$100=0,0,L$100/NMM!L$11*1000)</f>
        <v>1.7971427417031827</v>
      </c>
      <c r="M206" s="276">
        <f>IF(M$100=0,0,M$100/NMM!M$11*1000)</f>
        <v>1.8624949812172524</v>
      </c>
      <c r="N206" s="276">
        <f>IF(N$100=0,0,N$100/NMM!N$11*1000)</f>
        <v>1.7111364211169386</v>
      </c>
      <c r="O206" s="276">
        <f>IF(O$100=0,0,O$100/NMM!O$11*1000)</f>
        <v>1.6517523492662751</v>
      </c>
      <c r="P206" s="276">
        <f>IF(P$100=0,0,P$100/NMM!P$11*1000)</f>
        <v>1.6274882606030978</v>
      </c>
      <c r="Q206" s="276">
        <f>IF(Q$100=0,0,Q$100/NMM!Q$11*1000)</f>
        <v>1.5962643534671164</v>
      </c>
      <c r="R206" s="276">
        <f>IF(R$100=0,0,R$100/NMM!R$11*1000)</f>
        <v>1.7018800588829708</v>
      </c>
      <c r="S206" s="276">
        <f>IF(S$100=0,0,S$100/NMM!S$11*1000)</f>
        <v>1.6651504116436722</v>
      </c>
      <c r="T206" s="276">
        <f>IF(T$100=0,0,T$100/NMM!T$11*1000)</f>
        <v>1.6973672942546625</v>
      </c>
      <c r="U206" s="276">
        <f>IF(U$100=0,0,U$100/NMM!U$11*1000)</f>
        <v>1.6224919219694069</v>
      </c>
      <c r="V206" s="276">
        <f>IF(V$100=0,0,V$100/NMM!V$11*1000)</f>
        <v>1.4611827780987372</v>
      </c>
      <c r="W206" s="276">
        <f>IF(W$100=0,0,W$100/NMM!W$11*1000)</f>
        <v>1.5704844633287187</v>
      </c>
      <c r="DA206" s="76"/>
    </row>
    <row r="207" spans="1:105" ht="12" customHeight="1" x14ac:dyDescent="0.25">
      <c r="A207" s="202" t="s">
        <v>93</v>
      </c>
      <c r="B207" s="277">
        <f>IF(B$101=0,0,B$101/NMM!B$11*1000)</f>
        <v>2.4005204593793406</v>
      </c>
      <c r="C207" s="277">
        <f>IF(C$101=0,0,C$101/NMM!C$11*1000)</f>
        <v>2.3343384637960369</v>
      </c>
      <c r="D207" s="277">
        <f>IF(D$101=0,0,D$101/NMM!D$11*1000)</f>
        <v>2.295311151205718</v>
      </c>
      <c r="E207" s="277">
        <f>IF(E$101=0,0,E$101/NMM!E$11*1000)</f>
        <v>2.2663611631384737</v>
      </c>
      <c r="F207" s="277">
        <f>IF(F$101=0,0,F$101/NMM!F$11*1000)</f>
        <v>2.1749064790553714</v>
      </c>
      <c r="G207" s="277">
        <f>IF(G$101=0,0,G$101/NMM!G$11*1000)</f>
        <v>2.1110681292474158</v>
      </c>
      <c r="H207" s="277">
        <f>IF(H$101=0,0,H$101/NMM!H$11*1000)</f>
        <v>2.1484577577519497</v>
      </c>
      <c r="I207" s="277">
        <f>IF(I$101=0,0,I$101/NMM!I$11*1000)</f>
        <v>2.0565397732871302</v>
      </c>
      <c r="J207" s="277">
        <f>IF(J$101=0,0,J$101/NMM!J$11*1000)</f>
        <v>2.039885647122746</v>
      </c>
      <c r="K207" s="277">
        <f>IF(K$101=0,0,K$101/NMM!K$11*1000)</f>
        <v>2.0676773393291765</v>
      </c>
      <c r="L207" s="277">
        <f>IF(L$101=0,0,L$101/NMM!L$11*1000)</f>
        <v>2.0149374282878783</v>
      </c>
      <c r="M207" s="277">
        <f>IF(M$101=0,0,M$101/NMM!M$11*1000)</f>
        <v>2.0882096678065589</v>
      </c>
      <c r="N207" s="277">
        <f>IF(N$101=0,0,N$101/NMM!N$11*1000)</f>
        <v>1.9185080515905597</v>
      </c>
      <c r="O207" s="277">
        <f>IF(O$101=0,0,O$101/NMM!O$11*1000)</f>
        <v>1.8519272585130773</v>
      </c>
      <c r="P207" s="277">
        <f>IF(P$101=0,0,P$101/NMM!P$11*1000)</f>
        <v>1.8247226190171648</v>
      </c>
      <c r="Q207" s="277">
        <f>IF(Q$101=0,0,Q$101/NMM!Q$11*1000)</f>
        <v>1.789714704684189</v>
      </c>
      <c r="R207" s="277">
        <f>IF(R$101=0,0,R$101/NMM!R$11*1000)</f>
        <v>1.9081299161858363</v>
      </c>
      <c r="S207" s="277">
        <f>IF(S$101=0,0,S$101/NMM!S$11*1000)</f>
        <v>1.8669490242995666</v>
      </c>
      <c r="T207" s="277">
        <f>IF(T$101=0,0,T$101/NMM!T$11*1000)</f>
        <v>1.9030702522294753</v>
      </c>
      <c r="U207" s="277">
        <f>IF(U$101=0,0,U$101/NMM!U$11*1000)</f>
        <v>1.8191207770021651</v>
      </c>
      <c r="V207" s="277">
        <f>IF(V$101=0,0,V$101/NMM!V$11*1000)</f>
        <v>1.6382626715396835</v>
      </c>
      <c r="W207" s="277">
        <f>IF(W$101=0,0,W$101/NMM!W$11*1000)</f>
        <v>1.7608105646113885</v>
      </c>
      <c r="DA207" s="77"/>
    </row>
    <row r="208" spans="1:105" ht="12" customHeight="1" x14ac:dyDescent="0.25">
      <c r="A208" s="202" t="s">
        <v>94</v>
      </c>
      <c r="B208" s="277">
        <f>IF(B$102=0,0,B$102/NMM!B$11*1000)</f>
        <v>3.2864242604550196</v>
      </c>
      <c r="C208" s="277">
        <f>IF(C$102=0,0,C$102/NMM!C$11*1000)</f>
        <v>3.1606236164371979</v>
      </c>
      <c r="D208" s="277">
        <f>IF(D$102=0,0,D$102/NMM!D$11*1000)</f>
        <v>3.1370987345821288</v>
      </c>
      <c r="E208" s="277">
        <f>IF(E$102=0,0,E$102/NMM!E$11*1000)</f>
        <v>3.0801769942384358</v>
      </c>
      <c r="F208" s="277">
        <f>IF(F$102=0,0,F$102/NMM!F$11*1000)</f>
        <v>3.0503255773342994</v>
      </c>
      <c r="G208" s="277">
        <f>IF(G$102=0,0,G$102/NMM!G$11*1000)</f>
        <v>3.0039498714694393</v>
      </c>
      <c r="H208" s="277">
        <f>IF(H$102=0,0,H$102/NMM!H$11*1000)</f>
        <v>3.2683723509660143</v>
      </c>
      <c r="I208" s="277">
        <f>IF(I$102=0,0,I$102/NMM!I$11*1000)</f>
        <v>3.1024306720148873</v>
      </c>
      <c r="J208" s="277">
        <f>IF(J$102=0,0,J$102/NMM!J$11*1000)</f>
        <v>3.3362137622922434</v>
      </c>
      <c r="K208" s="277">
        <f>IF(K$102=0,0,K$102/NMM!K$11*1000)</f>
        <v>3.5219268749495143</v>
      </c>
      <c r="L208" s="277">
        <f>IF(L$102=0,0,L$102/NMM!L$11*1000)</f>
        <v>3.3698867655982294</v>
      </c>
      <c r="M208" s="277">
        <f>IF(M$102=0,0,M$102/NMM!M$11*1000)</f>
        <v>3.5766549619138308</v>
      </c>
      <c r="N208" s="277">
        <f>IF(N$102=0,0,N$102/NMM!N$11*1000)</f>
        <v>3.2891861271010261</v>
      </c>
      <c r="O208" s="277">
        <f>IF(O$102=0,0,O$102/NMM!O$11*1000)</f>
        <v>3.2178801881631971</v>
      </c>
      <c r="P208" s="277">
        <f>IF(P$102=0,0,P$102/NMM!P$11*1000)</f>
        <v>3.2033240882366467</v>
      </c>
      <c r="Q208" s="277">
        <f>IF(Q$102=0,0,Q$102/NMM!Q$11*1000)</f>
        <v>3.3196015578278963</v>
      </c>
      <c r="R208" s="277">
        <f>IF(R$102=0,0,R$102/NMM!R$11*1000)</f>
        <v>3.5341627568569542</v>
      </c>
      <c r="S208" s="277">
        <f>IF(S$102=0,0,S$102/NMM!S$11*1000)</f>
        <v>3.5328686416321844</v>
      </c>
      <c r="T208" s="277">
        <f>IF(T$102=0,0,T$102/NMM!T$11*1000)</f>
        <v>3.6737665940279931</v>
      </c>
      <c r="U208" s="277">
        <f>IF(U$102=0,0,U$102/NMM!U$11*1000)</f>
        <v>3.3929432735683878</v>
      </c>
      <c r="V208" s="277">
        <f>IF(V$102=0,0,V$102/NMM!V$11*1000)</f>
        <v>3.1498223113266715</v>
      </c>
      <c r="W208" s="277">
        <f>IF(W$102=0,0,W$102/NMM!W$11*1000)</f>
        <v>3.3846602602187388</v>
      </c>
      <c r="DA208" s="77"/>
    </row>
    <row r="209" spans="1:105" ht="12" customHeight="1" x14ac:dyDescent="0.25">
      <c r="A209" s="202" t="s">
        <v>95</v>
      </c>
      <c r="B209" s="277">
        <f>IF(B$103=0,0,B$103/NMM!B$11*1000)</f>
        <v>1.9216707697389475</v>
      </c>
      <c r="C209" s="277">
        <f>IF(C$103=0,0,C$103/NMM!C$11*1000)</f>
        <v>1.8686905895873851</v>
      </c>
      <c r="D209" s="277">
        <f>IF(D$103=0,0,D$103/NMM!D$11*1000)</f>
        <v>1.8374483456259776</v>
      </c>
      <c r="E209" s="277">
        <f>IF(E$103=0,0,E$103/NMM!E$11*1000)</f>
        <v>1.814273227232069</v>
      </c>
      <c r="F209" s="277">
        <f>IF(F$103=0,0,F$103/NMM!F$11*1000)</f>
        <v>1.7410616899291764</v>
      </c>
      <c r="G209" s="277">
        <f>IF(G$103=0,0,G$103/NMM!G$11*1000)</f>
        <v>1.6899576510800203</v>
      </c>
      <c r="H209" s="277">
        <f>IF(H$103=0,0,H$103/NMM!H$11*1000)</f>
        <v>1.7198888919939759</v>
      </c>
      <c r="I209" s="277">
        <f>IF(I$103=0,0,I$103/NMM!I$11*1000)</f>
        <v>1.6463064722861132</v>
      </c>
      <c r="J209" s="277">
        <f>IF(J$103=0,0,J$103/NMM!J$11*1000)</f>
        <v>1.6329744686697312</v>
      </c>
      <c r="K209" s="277">
        <f>IF(K$103=0,0,K$103/NMM!K$11*1000)</f>
        <v>1.655222345102531</v>
      </c>
      <c r="L209" s="277">
        <f>IF(L$103=0,0,L$103/NMM!L$11*1000)</f>
        <v>1.6130028568033574</v>
      </c>
      <c r="M209" s="277">
        <f>IF(M$103=0,0,M$103/NMM!M$11*1000)</f>
        <v>1.6716589371405199</v>
      </c>
      <c r="N209" s="277">
        <f>IF(N$103=0,0,N$103/NMM!N$11*1000)</f>
        <v>1.5358089658621834</v>
      </c>
      <c r="O209" s="277">
        <f>IF(O$103=0,0,O$103/NMM!O$11*1000)</f>
        <v>1.4825095393219425</v>
      </c>
      <c r="P209" s="277">
        <f>IF(P$103=0,0,P$103/NMM!P$11*1000)</f>
        <v>1.460731611824462</v>
      </c>
      <c r="Q209" s="277">
        <f>IF(Q$103=0,0,Q$103/NMM!Q$11*1000)</f>
        <v>1.4327069868226832</v>
      </c>
      <c r="R209" s="277">
        <f>IF(R$103=0,0,R$103/NMM!R$11*1000)</f>
        <v>1.5275010343993516</v>
      </c>
      <c r="S209" s="277">
        <f>IF(S$103=0,0,S$103/NMM!S$11*1000)</f>
        <v>1.4945348016391082</v>
      </c>
      <c r="T209" s="277">
        <f>IF(T$103=0,0,T$103/NMM!T$11*1000)</f>
        <v>1.5234506592852168</v>
      </c>
      <c r="U209" s="277">
        <f>IF(U$103=0,0,U$103/NMM!U$11*1000)</f>
        <v>1.4562472109459534</v>
      </c>
      <c r="V209" s="277">
        <f>IF(V$103=0,0,V$103/NMM!V$11*1000)</f>
        <v>1.3114662183992474</v>
      </c>
      <c r="W209" s="277">
        <f>IF(W$103=0,0,W$103/NMM!W$11*1000)</f>
        <v>1.4095685707823955</v>
      </c>
      <c r="DA209" s="77"/>
    </row>
    <row r="210" spans="1:105" ht="12" customHeight="1" x14ac:dyDescent="0.25">
      <c r="A210" s="56" t="s">
        <v>96</v>
      </c>
      <c r="B210" s="278">
        <f>IF(B$104=0,0,B$104/NMM!B$11*1000)</f>
        <v>2.0133636866136966</v>
      </c>
      <c r="C210" s="278">
        <f>IF(C$104=0,0,C$104/NMM!C$11*1000)</f>
        <v>1.9808345386783679</v>
      </c>
      <c r="D210" s="278">
        <f>IF(D$104=0,0,D$104/NMM!D$11*1000)</f>
        <v>1.9538791970829368</v>
      </c>
      <c r="E210" s="278">
        <f>IF(E$104=0,0,E$104/NMM!E$11*1000)</f>
        <v>1.9339065546703058</v>
      </c>
      <c r="F210" s="278">
        <f>IF(F$104=0,0,F$104/NMM!F$11*1000)</f>
        <v>1.8504828416394561</v>
      </c>
      <c r="G210" s="278">
        <f>IF(G$104=0,0,G$104/NMM!G$11*1000)</f>
        <v>1.7940659345329486</v>
      </c>
      <c r="H210" s="278">
        <f>IF(H$104=0,0,H$104/NMM!H$11*1000)</f>
        <v>1.8171476247652192</v>
      </c>
      <c r="I210" s="278">
        <f>IF(I$104=0,0,I$104/NMM!I$11*1000)</f>
        <v>1.7336245284213103</v>
      </c>
      <c r="J210" s="278">
        <f>IF(J$104=0,0,J$104/NMM!J$11*1000)</f>
        <v>1.7144133161753414</v>
      </c>
      <c r="K210" s="278">
        <f>IF(K$104=0,0,K$104/NMM!K$11*1000)</f>
        <v>1.7378563153511195</v>
      </c>
      <c r="L210" s="278">
        <f>IF(L$104=0,0,L$104/NMM!L$11*1000)</f>
        <v>1.6934551209215976</v>
      </c>
      <c r="M210" s="278">
        <f>IF(M$104=0,0,M$104/NMM!M$11*1000)</f>
        <v>1.7538118863489243</v>
      </c>
      <c r="N210" s="278">
        <f>IF(N$104=0,0,N$104/NMM!N$11*1000)</f>
        <v>1.6116818454286232</v>
      </c>
      <c r="O210" s="278">
        <f>IF(O$104=0,0,O$104/NMM!O$11*1000)</f>
        <v>1.5560905420783149</v>
      </c>
      <c r="P210" s="278">
        <f>IF(P$104=0,0,P$104/NMM!P$11*1000)</f>
        <v>1.5335048301563268</v>
      </c>
      <c r="Q210" s="278">
        <f>IF(Q$104=0,0,Q$104/NMM!Q$11*1000)</f>
        <v>1.5084851104311241</v>
      </c>
      <c r="R210" s="278">
        <f>IF(R$104=0,0,R$104/NMM!R$11*1000)</f>
        <v>1.6088375071170975</v>
      </c>
      <c r="S210" s="278">
        <f>IF(S$104=0,0,S$104/NMM!S$11*1000)</f>
        <v>1.578351212413929</v>
      </c>
      <c r="T210" s="278">
        <f>IF(T$104=0,0,T$104/NMM!T$11*1000)</f>
        <v>1.6149980551435319</v>
      </c>
      <c r="U210" s="278">
        <f>IF(U$104=0,0,U$104/NMM!U$11*1000)</f>
        <v>1.5356672766338333</v>
      </c>
      <c r="V210" s="278">
        <f>IF(V$104=0,0,V$104/NMM!V$11*1000)</f>
        <v>1.3882387772485554</v>
      </c>
      <c r="W210" s="278">
        <f>IF(W$104=0,0,W$104/NMM!W$11*1000)</f>
        <v>1.4890291895366763</v>
      </c>
      <c r="DA210" s="78"/>
    </row>
    <row r="211" spans="1:105" ht="12" customHeight="1" x14ac:dyDescent="0.25">
      <c r="A211" s="203" t="s">
        <v>1555</v>
      </c>
      <c r="B211" s="279">
        <f>IF(B$110=0,0,B$110/NMM!B$11*1000)</f>
        <v>195.8671608419688</v>
      </c>
      <c r="C211" s="279">
        <f>IF(C$110=0,0,C$110/NMM!C$11*1000)</f>
        <v>190.75681563288165</v>
      </c>
      <c r="D211" s="279">
        <f>IF(D$110=0,0,D$110/NMM!D$11*1000)</f>
        <v>187.30293586081379</v>
      </c>
      <c r="E211" s="279">
        <f>IF(E$110=0,0,E$110/NMM!E$11*1000)</f>
        <v>185.08953766049513</v>
      </c>
      <c r="F211" s="279">
        <f>IF(F$110=0,0,F$110/NMM!F$11*1000)</f>
        <v>176.79130841183044</v>
      </c>
      <c r="G211" s="279">
        <f>IF(G$110=0,0,G$110/NMM!G$11*1000)</f>
        <v>171.22279193372319</v>
      </c>
      <c r="H211" s="279">
        <f>IF(H$110=0,0,H$110/NMM!H$11*1000)</f>
        <v>172.39758419530057</v>
      </c>
      <c r="I211" s="279">
        <f>IF(I$110=0,0,I$110/NMM!I$11*1000)</f>
        <v>165.25783383201991</v>
      </c>
      <c r="J211" s="279">
        <f>IF(J$110=0,0,J$110/NMM!J$11*1000)</f>
        <v>161.63727700241151</v>
      </c>
      <c r="K211" s="279">
        <f>IF(K$110=0,0,K$110/NMM!K$11*1000)</f>
        <v>162.60038239672136</v>
      </c>
      <c r="L211" s="279">
        <f>IF(L$110=0,0,L$110/NMM!L$11*1000)</f>
        <v>159.00253255653061</v>
      </c>
      <c r="M211" s="279">
        <f>IF(M$110=0,0,M$110/NMM!M$11*1000)</f>
        <v>164.04172416247232</v>
      </c>
      <c r="N211" s="279">
        <f>IF(N$110=0,0,N$110/NMM!N$11*1000)</f>
        <v>150.68204120460766</v>
      </c>
      <c r="O211" s="279">
        <f>IF(O$110=0,0,O$110/NMM!O$11*1000)</f>
        <v>145.07392951130137</v>
      </c>
      <c r="P211" s="279">
        <f>IF(P$110=0,0,P$110/NMM!P$11*1000)</f>
        <v>142.65357404655194</v>
      </c>
      <c r="Q211" s="279">
        <f>IF(Q$110=0,0,Q$110/NMM!Q$11*1000)</f>
        <v>138.34264297513903</v>
      </c>
      <c r="R211" s="279">
        <f>IF(R$110=0,0,R$110/NMM!R$11*1000)</f>
        <v>147.54033940250736</v>
      </c>
      <c r="S211" s="279">
        <f>IF(S$110=0,0,S$110/NMM!S$11*1000)</f>
        <v>143.68991359674595</v>
      </c>
      <c r="T211" s="279">
        <f>IF(T$110=0,0,T$110/NMM!T$11*1000)</f>
        <v>145.82352489730494</v>
      </c>
      <c r="U211" s="279">
        <f>IF(U$110=0,0,U$110/NMM!U$11*1000)</f>
        <v>140.44742465516961</v>
      </c>
      <c r="V211" s="279">
        <f>IF(V$110=0,0,V$110/NMM!V$11*1000)</f>
        <v>125.647031213386</v>
      </c>
      <c r="W211" s="279">
        <f>IF(W$110=0,0,W$110/NMM!W$11*1000)</f>
        <v>135.05558660979673</v>
      </c>
      <c r="DA211" s="79"/>
    </row>
    <row r="212" spans="1:105" ht="12" customHeight="1" x14ac:dyDescent="0.25">
      <c r="A212" s="203" t="s">
        <v>1565</v>
      </c>
      <c r="B212" s="279">
        <f>IF(B$118=0,0,B$118/NMM!B$11*1000)</f>
        <v>13.532182188940663</v>
      </c>
      <c r="C212" s="279">
        <f>IF(C$118=0,0,C$118/NMM!C$11*1000)</f>
        <v>13.014185393816135</v>
      </c>
      <c r="D212" s="279">
        <f>IF(D$118=0,0,D$118/NMM!D$11*1000)</f>
        <v>12.917319328449391</v>
      </c>
      <c r="E212" s="279">
        <f>IF(E$118=0,0,E$118/NMM!E$11*1000)</f>
        <v>12.682938341760897</v>
      </c>
      <c r="F212" s="279">
        <f>IF(F$118=0,0,F$118/NMM!F$11*1000)</f>
        <v>12.5600221324919</v>
      </c>
      <c r="G212" s="279">
        <f>IF(G$118=0,0,G$118/NMM!G$11*1000)</f>
        <v>12.369065502681382</v>
      </c>
      <c r="H212" s="279">
        <f>IF(H$118=0,0,H$118/NMM!H$11*1000)</f>
        <v>13.457851637343031</v>
      </c>
      <c r="I212" s="279">
        <f>IF(I$118=0,0,I$118/NMM!I$11*1000)</f>
        <v>12.77457009657372</v>
      </c>
      <c r="J212" s="279">
        <f>IF(J$118=0,0,J$118/NMM!J$11*1000)</f>
        <v>13.73719546676519</v>
      </c>
      <c r="K212" s="279">
        <f>IF(K$118=0,0,K$118/NMM!K$11*1000)</f>
        <v>14.501887872914088</v>
      </c>
      <c r="L212" s="279">
        <f>IF(L$118=0,0,L$118/NMM!L$11*1000)</f>
        <v>13.875847442125886</v>
      </c>
      <c r="M212" s="279">
        <f>IF(M$118=0,0,M$118/NMM!M$11*1000)</f>
        <v>14.727236271343561</v>
      </c>
      <c r="N212" s="279">
        <f>IF(N$118=0,0,N$118/NMM!N$11*1000)</f>
        <v>13.543554452432346</v>
      </c>
      <c r="O212" s="279">
        <f>IF(O$118=0,0,O$118/NMM!O$11*1000)</f>
        <v>13.24994508237293</v>
      </c>
      <c r="P212" s="279">
        <f>IF(P$118=0,0,P$118/NMM!P$11*1000)</f>
        <v>13.190008877989126</v>
      </c>
      <c r="Q212" s="279">
        <f>IF(Q$118=0,0,Q$118/NMM!Q$11*1000)</f>
        <v>13.668793045301706</v>
      </c>
      <c r="R212" s="279">
        <f>IF(R$118=0,0,R$118/NMM!R$11*1000)</f>
        <v>14.552270346414605</v>
      </c>
      <c r="S212" s="279">
        <f>IF(S$118=0,0,S$118/NMM!S$11*1000)</f>
        <v>14.546941696913748</v>
      </c>
      <c r="T212" s="279">
        <f>IF(T$118=0,0,T$118/NMM!T$11*1000)</f>
        <v>15.127103176614121</v>
      </c>
      <c r="U212" s="279">
        <f>IF(U$118=0,0,U$118/NMM!U$11*1000)</f>
        <v>13.970784930948394</v>
      </c>
      <c r="V212" s="279">
        <f>IF(V$118=0,0,V$118/NMM!V$11*1000)</f>
        <v>12.969709934456624</v>
      </c>
      <c r="W212" s="279">
        <f>IF(W$118=0,0,W$118/NMM!W$11*1000)</f>
        <v>13.936678791010953</v>
      </c>
      <c r="DA212" s="79"/>
    </row>
    <row r="213" spans="1:105" ht="12" customHeight="1" x14ac:dyDescent="0.25">
      <c r="A213" s="203" t="s">
        <v>1567</v>
      </c>
      <c r="B213" s="279">
        <f>IF(B$119=0,0,B$119/NMM!B$11*1000)</f>
        <v>18.944271712037619</v>
      </c>
      <c r="C213" s="279">
        <f>IF(C$119=0,0,C$119/NMM!C$11*1000)</f>
        <v>18.418739430360173</v>
      </c>
      <c r="D213" s="279">
        <f>IF(D$119=0,0,D$119/NMM!D$11*1000)</f>
        <v>18.111547872567002</v>
      </c>
      <c r="E213" s="279">
        <f>IF(E$119=0,0,E$119/NMM!E$11*1000)</f>
        <v>17.882028576563155</v>
      </c>
      <c r="F213" s="279">
        <f>IF(F$119=0,0,F$119/NMM!F$11*1000)</f>
        <v>17.164788731307631</v>
      </c>
      <c r="G213" s="279">
        <f>IF(G$119=0,0,G$119/NMM!G$11*1000)</f>
        <v>16.662926475791707</v>
      </c>
      <c r="H213" s="279">
        <f>IF(H$119=0,0,H$119/NMM!H$11*1000)</f>
        <v>16.967529596140693</v>
      </c>
      <c r="I213" s="279">
        <f>IF(I$119=0,0,I$119/NMM!I$11*1000)</f>
        <v>16.240960518326535</v>
      </c>
      <c r="J213" s="279">
        <f>IF(J$119=0,0,J$119/NMM!J$11*1000)</f>
        <v>16.120638794000016</v>
      </c>
      <c r="K213" s="279">
        <f>IF(K$119=0,0,K$119/NMM!K$11*1000)</f>
        <v>16.346113142334318</v>
      </c>
      <c r="L213" s="279">
        <f>IF(L$119=0,0,L$119/NMM!L$11*1000)</f>
        <v>15.92658617273554</v>
      </c>
      <c r="M213" s="279">
        <f>IF(M$119=0,0,M$119/NMM!M$11*1000)</f>
        <v>16.509356896175163</v>
      </c>
      <c r="N213" s="279">
        <f>IF(N$119=0,0,N$119/NMM!N$11*1000)</f>
        <v>15.167800901255717</v>
      </c>
      <c r="O213" s="279">
        <f>IF(O$119=0,0,O$119/NMM!O$11*1000)</f>
        <v>14.643171426219439</v>
      </c>
      <c r="P213" s="279">
        <f>IF(P$119=0,0,P$119/NMM!P$11*1000)</f>
        <v>14.429408226213615</v>
      </c>
      <c r="Q213" s="279">
        <f>IF(Q$119=0,0,Q$119/NMM!Q$11*1000)</f>
        <v>14.159649908938794</v>
      </c>
      <c r="R213" s="279">
        <f>IF(R$119=0,0,R$119/NMM!R$11*1000)</f>
        <v>15.096259308561926</v>
      </c>
      <c r="S213" s="279">
        <f>IF(S$119=0,0,S$119/NMM!S$11*1000)</f>
        <v>14.773255742037517</v>
      </c>
      <c r="T213" s="279">
        <f>IF(T$119=0,0,T$119/NMM!T$11*1000)</f>
        <v>15.061639534576379</v>
      </c>
      <c r="U213" s="279">
        <f>IF(U$119=0,0,U$119/NMM!U$11*1000)</f>
        <v>14.392900575532407</v>
      </c>
      <c r="V213" s="279">
        <f>IF(V$119=0,0,V$119/NMM!V$11*1000)</f>
        <v>12.965474474789389</v>
      </c>
      <c r="W213" s="279">
        <f>IF(W$119=0,0,W$119/NMM!W$11*1000)</f>
        <v>13.935541432216359</v>
      </c>
      <c r="DA213" s="79"/>
    </row>
    <row r="214" spans="1:105" ht="12" customHeight="1" x14ac:dyDescent="0.25">
      <c r="A214" s="41" t="s">
        <v>1577</v>
      </c>
      <c r="B214" s="280">
        <f>IF(B$127=0,0,B$127/NMM!B$11*1000)</f>
        <v>12.074870260900923</v>
      </c>
      <c r="C214" s="280">
        <f>IF(C$127=0,0,C$127/NMM!C$11*1000)</f>
        <v>11.612657736020566</v>
      </c>
      <c r="D214" s="280">
        <f>IF(D$127=0,0,D$127/NMM!D$11*1000)</f>
        <v>11.526223400770238</v>
      </c>
      <c r="E214" s="280">
        <f>IF(E$127=0,0,E$127/NMM!E$11*1000)</f>
        <v>11.317083443417436</v>
      </c>
      <c r="F214" s="280">
        <f>IF(F$127=0,0,F$127/NMM!F$11*1000)</f>
        <v>11.207404364377409</v>
      </c>
      <c r="G214" s="280">
        <f>IF(G$127=0,0,G$127/NMM!G$11*1000)</f>
        <v>11.037012294700334</v>
      </c>
      <c r="H214" s="280">
        <f>IF(H$127=0,0,H$127/NMM!H$11*1000)</f>
        <v>12.008544537936878</v>
      </c>
      <c r="I214" s="280">
        <f>IF(I$127=0,0,I$127/NMM!I$11*1000)</f>
        <v>11.398847163096571</v>
      </c>
      <c r="J214" s="280">
        <f>IF(J$127=0,0,J$127/NMM!J$11*1000)</f>
        <v>12.257805185728962</v>
      </c>
      <c r="K214" s="280">
        <f>IF(K$127=0,0,K$127/NMM!K$11*1000)</f>
        <v>12.940146101984897</v>
      </c>
      <c r="L214" s="280">
        <f>IF(L$127=0,0,L$127/NMM!L$11*1000)</f>
        <v>12.381525409896968</v>
      </c>
      <c r="M214" s="280">
        <f>IF(M$127=0,0,M$127/NMM!M$11*1000)</f>
        <v>13.141226211352743</v>
      </c>
      <c r="N214" s="280">
        <f>IF(N$127=0,0,N$127/NMM!N$11*1000)</f>
        <v>12.085017819093498</v>
      </c>
      <c r="O214" s="280">
        <f>IF(O$127=0,0,O$127/NMM!O$11*1000)</f>
        <v>11.823027919655864</v>
      </c>
      <c r="P214" s="280">
        <f>IF(P$127=0,0,P$127/NMM!P$11*1000)</f>
        <v>11.76954638343647</v>
      </c>
      <c r="Q214" s="280">
        <f>IF(Q$127=0,0,Q$127/NMM!Q$11*1000)</f>
        <v>12.196769178884621</v>
      </c>
      <c r="R214" s="280">
        <f>IF(R$127=0,0,R$127/NMM!R$11*1000)</f>
        <v>12.985102770646899</v>
      </c>
      <c r="S214" s="280">
        <f>IF(S$127=0,0,S$127/NMM!S$11*1000)</f>
        <v>12.980347975707678</v>
      </c>
      <c r="T214" s="280">
        <f>IF(T$127=0,0,T$127/NMM!T$11*1000)</f>
        <v>13.498030526824932</v>
      </c>
      <c r="U214" s="280">
        <f>IF(U$127=0,0,U$127/NMM!U$11*1000)</f>
        <v>12.466238861461663</v>
      </c>
      <c r="V214" s="280">
        <f>IF(V$127=0,0,V$127/NMM!V$11*1000)</f>
        <v>11.57297194151516</v>
      </c>
      <c r="W214" s="280">
        <f>IF(W$127=0,0,W$127/NMM!W$11*1000)</f>
        <v>12.435805690440564</v>
      </c>
      <c r="DA214" s="82"/>
    </row>
    <row r="215" spans="1:105" ht="12" customHeight="1" x14ac:dyDescent="0.25"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PL: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6">
        <v>692.07191175440278</v>
      </c>
      <c r="C5" s="226">
        <v>537.97377675835025</v>
      </c>
      <c r="D5" s="226">
        <v>491.5060835151744</v>
      </c>
      <c r="E5" s="226">
        <v>523.08193954284536</v>
      </c>
      <c r="F5" s="226">
        <v>552.22952215340297</v>
      </c>
      <c r="G5" s="226">
        <v>555.67581746362464</v>
      </c>
      <c r="H5" s="226">
        <v>651.00774536283211</v>
      </c>
      <c r="I5" s="226">
        <v>711.80175453443178</v>
      </c>
      <c r="J5" s="226">
        <v>709.59278944397352</v>
      </c>
      <c r="K5" s="226">
        <v>633.61731451527305</v>
      </c>
      <c r="L5" s="226">
        <v>640.23076502376341</v>
      </c>
      <c r="M5" s="226">
        <v>779.07253920314656</v>
      </c>
      <c r="N5" s="226">
        <v>625.96974472295142</v>
      </c>
      <c r="O5" s="226">
        <v>560.76241567415104</v>
      </c>
      <c r="P5" s="226">
        <v>606.04033942198316</v>
      </c>
      <c r="Q5" s="226">
        <v>591.22295157070255</v>
      </c>
      <c r="R5" s="226">
        <v>652.0855552526366</v>
      </c>
      <c r="S5" s="226">
        <v>717.52207213924248</v>
      </c>
      <c r="T5" s="226">
        <v>791.35472765195311</v>
      </c>
      <c r="U5" s="226">
        <v>790.48333638856059</v>
      </c>
      <c r="V5" s="226">
        <v>745.28257962424698</v>
      </c>
      <c r="W5" s="226">
        <v>816.74014498317638</v>
      </c>
      <c r="DA5" s="89" t="s">
        <v>1581</v>
      </c>
    </row>
    <row r="6" spans="1:105" ht="12" customHeight="1" x14ac:dyDescent="0.25">
      <c r="A6" s="55" t="s">
        <v>92</v>
      </c>
      <c r="B6" s="262">
        <v>2.786237712957035</v>
      </c>
      <c r="C6" s="262">
        <v>2.1619356562473202</v>
      </c>
      <c r="D6" s="262">
        <v>1.974717656970046</v>
      </c>
      <c r="E6" s="262">
        <v>2.108570406974942</v>
      </c>
      <c r="F6" s="262">
        <v>2.2230970793778368</v>
      </c>
      <c r="G6" s="262">
        <v>2.2443341971019848</v>
      </c>
      <c r="H6" s="262">
        <v>2.6201608312438549</v>
      </c>
      <c r="I6" s="262">
        <v>2.8635646626299391</v>
      </c>
      <c r="J6" s="262">
        <v>2.85040716048738</v>
      </c>
      <c r="K6" s="262">
        <v>2.5499886638800922</v>
      </c>
      <c r="L6" s="262">
        <v>2.575403900036449</v>
      </c>
      <c r="M6" s="262">
        <v>3.1311531095867138</v>
      </c>
      <c r="N6" s="262">
        <v>2.51616203773307</v>
      </c>
      <c r="O6" s="262">
        <v>2.2568062530540942</v>
      </c>
      <c r="P6" s="262">
        <v>2.4394787880277882</v>
      </c>
      <c r="Q6" s="262">
        <v>2.375894465418547</v>
      </c>
      <c r="R6" s="262">
        <v>2.6297044820958861</v>
      </c>
      <c r="S6" s="262">
        <v>2.8964129049217662</v>
      </c>
      <c r="T6" s="262">
        <v>3.1981214670177591</v>
      </c>
      <c r="U6" s="262">
        <v>3.19761974398565</v>
      </c>
      <c r="V6" s="262">
        <v>3.0142538680224749</v>
      </c>
      <c r="W6" s="262">
        <v>3.2947850746089791</v>
      </c>
      <c r="DA6" s="67" t="s">
        <v>1582</v>
      </c>
    </row>
    <row r="7" spans="1:105" ht="12" customHeight="1" x14ac:dyDescent="0.25">
      <c r="A7" s="202" t="s">
        <v>93</v>
      </c>
      <c r="B7" s="227">
        <v>0.28858663938222162</v>
      </c>
      <c r="C7" s="227">
        <v>0.22392409043048239</v>
      </c>
      <c r="D7" s="227">
        <v>0.20453284718083489</v>
      </c>
      <c r="E7" s="227">
        <v>0.21839674512333521</v>
      </c>
      <c r="F7" s="227">
        <v>0.23025893023219399</v>
      </c>
      <c r="G7" s="227">
        <v>0.23245858046507811</v>
      </c>
      <c r="H7" s="227">
        <v>0.2713851030776181</v>
      </c>
      <c r="I7" s="227">
        <v>0.29659583559545388</v>
      </c>
      <c r="J7" s="227">
        <v>0.29523303754404312</v>
      </c>
      <c r="K7" s="227">
        <v>0.26411696875314838</v>
      </c>
      <c r="L7" s="227">
        <v>0.26674937070412358</v>
      </c>
      <c r="M7" s="227">
        <v>0.32431150762359823</v>
      </c>
      <c r="N7" s="227">
        <v>0.26061335083999942</v>
      </c>
      <c r="O7" s="227">
        <v>0.2337503829184969</v>
      </c>
      <c r="P7" s="227">
        <v>0.25267082632874049</v>
      </c>
      <c r="Q7" s="227">
        <v>0.2460850329149683</v>
      </c>
      <c r="R7" s="227">
        <v>0.27237359379900089</v>
      </c>
      <c r="S7" s="227">
        <v>0.29999811667453358</v>
      </c>
      <c r="T7" s="227">
        <v>0.33124780495605438</v>
      </c>
      <c r="U7" s="227">
        <v>0.33119583862056778</v>
      </c>
      <c r="V7" s="227">
        <v>0.31220358190266229</v>
      </c>
      <c r="W7" s="227">
        <v>0.34125980986704457</v>
      </c>
      <c r="DA7" s="174" t="s">
        <v>1583</v>
      </c>
    </row>
    <row r="8" spans="1:105" ht="12" customHeight="1" x14ac:dyDescent="0.25">
      <c r="A8" s="202" t="s">
        <v>94</v>
      </c>
      <c r="B8" s="227">
        <v>4.9062786936697309</v>
      </c>
      <c r="C8" s="227">
        <v>3.7380968874386689</v>
      </c>
      <c r="D8" s="227">
        <v>3.457499303968099</v>
      </c>
      <c r="E8" s="227">
        <v>3.630908721807776</v>
      </c>
      <c r="F8" s="227">
        <v>3.9732862940909861</v>
      </c>
      <c r="G8" s="227">
        <v>4.0482397236402443</v>
      </c>
      <c r="H8" s="227">
        <v>5.1205244989601741</v>
      </c>
      <c r="I8" s="227">
        <v>5.5776118388367344</v>
      </c>
      <c r="J8" s="227">
        <v>6.1077557209001778</v>
      </c>
      <c r="K8" s="227">
        <v>5.6698171461297502</v>
      </c>
      <c r="L8" s="227">
        <v>5.5517063850671624</v>
      </c>
      <c r="M8" s="227">
        <v>6.9710157624929696</v>
      </c>
      <c r="N8" s="227">
        <v>5.5556400489346824</v>
      </c>
      <c r="O8" s="227">
        <v>5.0452099775370574</v>
      </c>
      <c r="P8" s="227">
        <v>5.4767590973042637</v>
      </c>
      <c r="Q8" s="227">
        <v>5.7057562585422064</v>
      </c>
      <c r="R8" s="227">
        <v>6.184124300472889</v>
      </c>
      <c r="S8" s="227">
        <v>6.9941633908548964</v>
      </c>
      <c r="T8" s="227">
        <v>7.8747140728002014</v>
      </c>
      <c r="U8" s="227">
        <v>7.4737103419524873</v>
      </c>
      <c r="V8" s="227">
        <v>7.2872998286547048</v>
      </c>
      <c r="W8" s="227">
        <v>8.0581453294445176</v>
      </c>
      <c r="DA8" s="174" t="s">
        <v>1584</v>
      </c>
    </row>
    <row r="9" spans="1:105" ht="12" customHeight="1" x14ac:dyDescent="0.25">
      <c r="A9" s="202" t="s">
        <v>95</v>
      </c>
      <c r="B9" s="227">
        <v>0.54946850656474355</v>
      </c>
      <c r="C9" s="227">
        <v>0.42635111527025737</v>
      </c>
      <c r="D9" s="227">
        <v>0.38943021868396233</v>
      </c>
      <c r="E9" s="227">
        <v>0.41582705851666901</v>
      </c>
      <c r="F9" s="227">
        <v>0.43841264026886689</v>
      </c>
      <c r="G9" s="227">
        <v>0.44260077084558042</v>
      </c>
      <c r="H9" s="227">
        <v>0.51671680855078506</v>
      </c>
      <c r="I9" s="227">
        <v>0.56471800353206547</v>
      </c>
      <c r="J9" s="227">
        <v>0.56212323818997945</v>
      </c>
      <c r="K9" s="227">
        <v>0.50287829225173708</v>
      </c>
      <c r="L9" s="227">
        <v>0.50789038141766962</v>
      </c>
      <c r="M9" s="227">
        <v>0.61748859939313239</v>
      </c>
      <c r="N9" s="227">
        <v>0.49620740926688162</v>
      </c>
      <c r="O9" s="227">
        <v>0.44506036068098009</v>
      </c>
      <c r="P9" s="227">
        <v>0.48108485511504129</v>
      </c>
      <c r="Q9" s="227">
        <v>0.46854551483457679</v>
      </c>
      <c r="R9" s="227">
        <v>0.5185988933264144</v>
      </c>
      <c r="S9" s="227">
        <v>0.57119594134456197</v>
      </c>
      <c r="T9" s="227">
        <v>0.63069529858236906</v>
      </c>
      <c r="U9" s="227">
        <v>0.63059635476150255</v>
      </c>
      <c r="V9" s="227">
        <v>0.59443512790283237</v>
      </c>
      <c r="W9" s="227">
        <v>0.64975814015375022</v>
      </c>
      <c r="DA9" s="174" t="s">
        <v>1585</v>
      </c>
    </row>
    <row r="10" spans="1:105" ht="12" customHeight="1" x14ac:dyDescent="0.25">
      <c r="A10" s="56" t="s">
        <v>96</v>
      </c>
      <c r="B10" s="263">
        <v>3.2697036222296751</v>
      </c>
      <c r="C10" s="263">
        <v>2.5297163496275878</v>
      </c>
      <c r="D10" s="263">
        <v>2.3217550813418062</v>
      </c>
      <c r="E10" s="263">
        <v>2.4544382175819148</v>
      </c>
      <c r="F10" s="263">
        <v>2.600375910258081</v>
      </c>
      <c r="G10" s="263">
        <v>2.6148234520009601</v>
      </c>
      <c r="H10" s="263">
        <v>3.0999010402191489</v>
      </c>
      <c r="I10" s="263">
        <v>3.4039450192886052</v>
      </c>
      <c r="J10" s="263">
        <v>3.4574305178611429</v>
      </c>
      <c r="K10" s="263">
        <v>3.0951114135909759</v>
      </c>
      <c r="L10" s="263">
        <v>3.082860632561879</v>
      </c>
      <c r="M10" s="263">
        <v>3.7958612957505489</v>
      </c>
      <c r="N10" s="263">
        <v>3.023855667190031</v>
      </c>
      <c r="O10" s="263">
        <v>2.7171875124818059</v>
      </c>
      <c r="P10" s="263">
        <v>2.9284536662990051</v>
      </c>
      <c r="Q10" s="263">
        <v>2.923765662406236</v>
      </c>
      <c r="R10" s="263">
        <v>3.1776078633216041</v>
      </c>
      <c r="S10" s="263">
        <v>3.548282782001368</v>
      </c>
      <c r="T10" s="263">
        <v>3.9536961988695918</v>
      </c>
      <c r="U10" s="263">
        <v>3.827941339470581</v>
      </c>
      <c r="V10" s="263">
        <v>3.6599867609861101</v>
      </c>
      <c r="W10" s="263">
        <v>4.0230140122654348</v>
      </c>
      <c r="DA10" s="68" t="s">
        <v>1586</v>
      </c>
    </row>
    <row r="11" spans="1:105" ht="12" customHeight="1" x14ac:dyDescent="0.25">
      <c r="A11" s="37" t="s">
        <v>160</v>
      </c>
      <c r="B11" s="229">
        <v>0.1291685896749904</v>
      </c>
      <c r="C11" s="229">
        <v>0.1104451731487076</v>
      </c>
      <c r="D11" s="229">
        <v>0.1061964057357893</v>
      </c>
      <c r="E11" s="229">
        <v>0.11212843884946939</v>
      </c>
      <c r="F11" s="229">
        <v>0.13253016371939211</v>
      </c>
      <c r="G11" s="229">
        <v>0.1033389650768652</v>
      </c>
      <c r="H11" s="229">
        <v>9.7139495694083838E-2</v>
      </c>
      <c r="I11" s="229">
        <v>9.9784397248879497E-2</v>
      </c>
      <c r="J11" s="229">
        <v>0.1199993659205188</v>
      </c>
      <c r="K11" s="229">
        <v>9.1849163395039554E-2</v>
      </c>
      <c r="L11" s="229">
        <v>8.9198850269338784E-2</v>
      </c>
      <c r="M11" s="229">
        <v>0.1192961843934829</v>
      </c>
      <c r="N11" s="229">
        <v>8.0247978226177408E-2</v>
      </c>
      <c r="O11" s="229">
        <v>5.8592894038970479E-2</v>
      </c>
      <c r="P11" s="229">
        <v>5.493116277317938E-2</v>
      </c>
      <c r="Q11" s="229">
        <v>5.1325549290789127E-2</v>
      </c>
      <c r="R11" s="229">
        <v>4.9551373457981572E-2</v>
      </c>
      <c r="S11" s="229">
        <v>4.3501939407379238E-2</v>
      </c>
      <c r="T11" s="229">
        <v>6.3908438114601077E-2</v>
      </c>
      <c r="U11" s="229">
        <v>7.1427404951161233E-2</v>
      </c>
      <c r="V11" s="229">
        <v>4.0263141115717237E-2</v>
      </c>
      <c r="W11" s="229">
        <v>4.6131062601039483E-2</v>
      </c>
      <c r="DA11" s="69" t="s">
        <v>1587</v>
      </c>
    </row>
    <row r="12" spans="1:105" ht="12" customHeight="1" x14ac:dyDescent="0.25">
      <c r="A12" s="37" t="s">
        <v>162</v>
      </c>
      <c r="B12" s="229">
        <v>2.453540853049029</v>
      </c>
      <c r="C12" s="229">
        <v>1.9735002786576561</v>
      </c>
      <c r="D12" s="229">
        <v>1.8211320931210599</v>
      </c>
      <c r="E12" s="229">
        <v>1.942332178960563</v>
      </c>
      <c r="F12" s="229">
        <v>2.0108201804603731</v>
      </c>
      <c r="G12" s="229">
        <v>2.0364804997491142</v>
      </c>
      <c r="H12" s="229">
        <v>2.3509644295762162</v>
      </c>
      <c r="I12" s="229">
        <v>2.5424301766477448</v>
      </c>
      <c r="J12" s="229">
        <v>2.4098236611690549</v>
      </c>
      <c r="K12" s="229">
        <v>2.117672044455464</v>
      </c>
      <c r="L12" s="229">
        <v>2.1300328601847212</v>
      </c>
      <c r="M12" s="229">
        <v>2.5184068002631439</v>
      </c>
      <c r="N12" s="229">
        <v>2.024940803426027</v>
      </c>
      <c r="O12" s="229">
        <v>1.80658956270185</v>
      </c>
      <c r="P12" s="229">
        <v>1.919573410485534</v>
      </c>
      <c r="Q12" s="229">
        <v>1.7901005624751469</v>
      </c>
      <c r="R12" s="229">
        <v>1.9406760930801541</v>
      </c>
      <c r="S12" s="229">
        <v>2.085532398138509</v>
      </c>
      <c r="T12" s="229">
        <v>2.1937340153536931</v>
      </c>
      <c r="U12" s="229">
        <v>2.2736128077562272</v>
      </c>
      <c r="V12" s="229">
        <v>2.09827938832581</v>
      </c>
      <c r="W12" s="229">
        <v>2.3815521935253341</v>
      </c>
      <c r="DA12" s="69" t="s">
        <v>1588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1589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1590</v>
      </c>
    </row>
    <row r="15" spans="1:105" ht="12" customHeight="1" x14ac:dyDescent="0.25">
      <c r="A15" s="37" t="s">
        <v>38</v>
      </c>
      <c r="B15" s="229">
        <v>0.68699417950565478</v>
      </c>
      <c r="C15" s="229">
        <v>0.44577089782122442</v>
      </c>
      <c r="D15" s="229">
        <v>0.39442658248495682</v>
      </c>
      <c r="E15" s="229">
        <v>0.39997759977188302</v>
      </c>
      <c r="F15" s="229">
        <v>0.45702556607831618</v>
      </c>
      <c r="G15" s="229">
        <v>0.47500398717498149</v>
      </c>
      <c r="H15" s="229">
        <v>0.65179711494884984</v>
      </c>
      <c r="I15" s="229">
        <v>0.7617304453919802</v>
      </c>
      <c r="J15" s="229">
        <v>0.92760749077156901</v>
      </c>
      <c r="K15" s="229">
        <v>0.88559020574047209</v>
      </c>
      <c r="L15" s="229">
        <v>0.86362892210781961</v>
      </c>
      <c r="M15" s="229">
        <v>1.1581583110939211</v>
      </c>
      <c r="N15" s="229">
        <v>0.91866688553782561</v>
      </c>
      <c r="O15" s="229">
        <v>0.85200505574098606</v>
      </c>
      <c r="P15" s="229">
        <v>0.9539490930402913</v>
      </c>
      <c r="Q15" s="229">
        <v>1.0823395506403</v>
      </c>
      <c r="R15" s="229">
        <v>1.187380396783468</v>
      </c>
      <c r="S15" s="229">
        <v>1.4192484444554789</v>
      </c>
      <c r="T15" s="229">
        <v>1.6960537454012981</v>
      </c>
      <c r="U15" s="229">
        <v>1.482901126763192</v>
      </c>
      <c r="V15" s="229">
        <v>1.5214442315445831</v>
      </c>
      <c r="W15" s="229">
        <v>1.5953307561390619</v>
      </c>
      <c r="DA15" s="69" t="s">
        <v>1591</v>
      </c>
    </row>
    <row r="16" spans="1:105" ht="12" customHeight="1" x14ac:dyDescent="0.25">
      <c r="A16" s="57" t="s">
        <v>1452</v>
      </c>
      <c r="B16" s="264">
        <v>19.11975443611508</v>
      </c>
      <c r="C16" s="264">
        <v>14.567353183268761</v>
      </c>
      <c r="D16" s="264">
        <v>13.473865180182701</v>
      </c>
      <c r="E16" s="264">
        <v>14.14964119964978</v>
      </c>
      <c r="F16" s="264">
        <v>15.48388564747016</v>
      </c>
      <c r="G16" s="264">
        <v>15.77597895414992</v>
      </c>
      <c r="H16" s="264">
        <v>19.954669744005411</v>
      </c>
      <c r="I16" s="264">
        <v>21.7359378373921</v>
      </c>
      <c r="J16" s="264">
        <v>23.801907072678311</v>
      </c>
      <c r="K16" s="264">
        <v>22.095261663701361</v>
      </c>
      <c r="L16" s="264">
        <v>21.634984356035769</v>
      </c>
      <c r="M16" s="264">
        <v>27.16602905601783</v>
      </c>
      <c r="N16" s="264">
        <v>21.650313833197</v>
      </c>
      <c r="O16" s="264">
        <v>19.661169263296589</v>
      </c>
      <c r="P16" s="264">
        <v>21.342914983880391</v>
      </c>
      <c r="Q16" s="264">
        <v>22.235316284908411</v>
      </c>
      <c r="R16" s="264">
        <v>24.099515215067179</v>
      </c>
      <c r="S16" s="264">
        <v>27.256235299423761</v>
      </c>
      <c r="T16" s="264">
        <v>30.687738860171379</v>
      </c>
      <c r="U16" s="264">
        <v>29.125028435330119</v>
      </c>
      <c r="V16" s="264">
        <v>28.398587182989051</v>
      </c>
      <c r="W16" s="264">
        <v>31.402569957612378</v>
      </c>
      <c r="DA16" s="70" t="s">
        <v>1592</v>
      </c>
    </row>
    <row r="17" spans="1:105" ht="12" customHeight="1" x14ac:dyDescent="0.25">
      <c r="A17" s="57" t="s">
        <v>1454</v>
      </c>
      <c r="B17" s="264">
        <v>179.94567103466571</v>
      </c>
      <c r="C17" s="264">
        <v>141.2947771484958</v>
      </c>
      <c r="D17" s="264">
        <v>130.39498884404921</v>
      </c>
      <c r="E17" s="264">
        <v>140.33857740926689</v>
      </c>
      <c r="F17" s="264">
        <v>147.31841105926901</v>
      </c>
      <c r="G17" s="264">
        <v>149.32777600866771</v>
      </c>
      <c r="H17" s="264">
        <v>172.32015432547999</v>
      </c>
      <c r="I17" s="264">
        <v>186.56536929842619</v>
      </c>
      <c r="J17" s="264">
        <v>184.7682873396337</v>
      </c>
      <c r="K17" s="264">
        <v>165.9265213350491</v>
      </c>
      <c r="L17" s="264">
        <v>166.29748595938921</v>
      </c>
      <c r="M17" s="264">
        <v>200.13052603642029</v>
      </c>
      <c r="N17" s="264">
        <v>161.12201605578201</v>
      </c>
      <c r="O17" s="264">
        <v>144.73564906665709</v>
      </c>
      <c r="P17" s="264">
        <v>155.20947875537101</v>
      </c>
      <c r="Q17" s="264">
        <v>150.36272265815381</v>
      </c>
      <c r="R17" s="264">
        <v>166.10100560250231</v>
      </c>
      <c r="S17" s="264">
        <v>182.3836548320059</v>
      </c>
      <c r="T17" s="264">
        <v>199.96470031967391</v>
      </c>
      <c r="U17" s="264">
        <v>201.34113952956119</v>
      </c>
      <c r="V17" s="264">
        <v>188.96207096253059</v>
      </c>
      <c r="W17" s="264">
        <v>207.85758799563081</v>
      </c>
      <c r="DA17" s="70" t="s">
        <v>1593</v>
      </c>
    </row>
    <row r="18" spans="1:105" ht="12" customHeight="1" x14ac:dyDescent="0.25">
      <c r="A18" s="18" t="s">
        <v>30</v>
      </c>
      <c r="B18" s="233">
        <v>107.84324132698509</v>
      </c>
      <c r="C18" s="233">
        <v>70.149330095681876</v>
      </c>
      <c r="D18" s="233">
        <v>56.890613477822619</v>
      </c>
      <c r="E18" s="233">
        <v>51.803225392715241</v>
      </c>
      <c r="F18" s="233">
        <v>54.507524427657927</v>
      </c>
      <c r="G18" s="233">
        <v>48.681389472135038</v>
      </c>
      <c r="H18" s="233">
        <v>57.549705654232447</v>
      </c>
      <c r="I18" s="233">
        <v>77.935524155023643</v>
      </c>
      <c r="J18" s="233">
        <v>70.391332654851922</v>
      </c>
      <c r="K18" s="233">
        <v>45.875204182213089</v>
      </c>
      <c r="L18" s="233">
        <v>46.354358000314463</v>
      </c>
      <c r="M18" s="233">
        <v>62.296020970971107</v>
      </c>
      <c r="N18" s="233">
        <v>43.903093805048023</v>
      </c>
      <c r="O18" s="233">
        <v>35.527869125043608</v>
      </c>
      <c r="P18" s="233">
        <v>37.207084346951568</v>
      </c>
      <c r="Q18" s="233">
        <v>34.517800127945151</v>
      </c>
      <c r="R18" s="233">
        <v>30.968701678793131</v>
      </c>
      <c r="S18" s="233">
        <v>34.188267952038949</v>
      </c>
      <c r="T18" s="233">
        <v>36.432106959458501</v>
      </c>
      <c r="U18" s="233">
        <v>32.451096463677651</v>
      </c>
      <c r="V18" s="233">
        <v>28.40032832579298</v>
      </c>
      <c r="W18" s="233">
        <v>30.61952932684234</v>
      </c>
      <c r="DA18" s="71" t="s">
        <v>1594</v>
      </c>
    </row>
    <row r="19" spans="1:105" ht="12" customHeight="1" x14ac:dyDescent="0.25">
      <c r="A19" s="18" t="s">
        <v>33</v>
      </c>
      <c r="B19" s="233">
        <v>1.0869516749143919</v>
      </c>
      <c r="C19" s="233">
        <v>1.350832546120539</v>
      </c>
      <c r="D19" s="233">
        <v>2.8543309004754658</v>
      </c>
      <c r="E19" s="233">
        <v>2.43286333091813</v>
      </c>
      <c r="F19" s="233">
        <v>2.9219637992671772</v>
      </c>
      <c r="G19" s="233">
        <v>1.508773918502325</v>
      </c>
      <c r="H19" s="233">
        <v>0.73136892343933813</v>
      </c>
      <c r="I19" s="233">
        <v>0.61929914759887827</v>
      </c>
      <c r="J19" s="233">
        <v>0.77812449158871366</v>
      </c>
      <c r="K19" s="233">
        <v>0.85436344699001099</v>
      </c>
      <c r="L19" s="233">
        <v>0.72559963959441864</v>
      </c>
      <c r="M19" s="233">
        <v>0.71518071806326422</v>
      </c>
      <c r="N19" s="233">
        <v>0.39376951642550068</v>
      </c>
      <c r="O19" s="233">
        <v>0.51831146413232188</v>
      </c>
      <c r="P19" s="233">
        <v>0.68854303082153345</v>
      </c>
      <c r="Q19" s="233">
        <v>0.60837004773834735</v>
      </c>
      <c r="R19" s="233">
        <v>0.51149326011201546</v>
      </c>
      <c r="S19" s="233">
        <v>0.60914073483818676</v>
      </c>
      <c r="T19" s="233">
        <v>0.62350147483680796</v>
      </c>
      <c r="U19" s="233">
        <v>0.56993002737825582</v>
      </c>
      <c r="V19" s="233">
        <v>0.42042975439647451</v>
      </c>
      <c r="W19" s="233">
        <v>0.49594061946977341</v>
      </c>
      <c r="DA19" s="71" t="s">
        <v>1595</v>
      </c>
    </row>
    <row r="20" spans="1:105" ht="12" customHeight="1" x14ac:dyDescent="0.25">
      <c r="A20" s="18" t="s">
        <v>160</v>
      </c>
      <c r="B20" s="298">
        <v>3.2071060096466728</v>
      </c>
      <c r="C20" s="298">
        <v>3.323933219291753</v>
      </c>
      <c r="D20" s="298">
        <v>3.4938196919358488</v>
      </c>
      <c r="E20" s="298">
        <v>3.683875474642722</v>
      </c>
      <c r="F20" s="298">
        <v>4.5238669694243949</v>
      </c>
      <c r="G20" s="298">
        <v>3.4729187404280148</v>
      </c>
      <c r="H20" s="298">
        <v>3.4538278272819261</v>
      </c>
      <c r="I20" s="298">
        <v>3.261741924122167</v>
      </c>
      <c r="J20" s="298">
        <v>4.2596180036612337</v>
      </c>
      <c r="K20" s="298">
        <v>3.4970929247780709</v>
      </c>
      <c r="L20" s="298">
        <v>3.298424870613375</v>
      </c>
      <c r="M20" s="298">
        <v>4.2934469636885089</v>
      </c>
      <c r="N20" s="298">
        <v>3.0122322643644801</v>
      </c>
      <c r="O20" s="298">
        <v>2.239706742980776</v>
      </c>
      <c r="P20" s="298">
        <v>2.041805791186543</v>
      </c>
      <c r="Q20" s="298">
        <v>2.0167764890846831</v>
      </c>
      <c r="R20" s="298">
        <v>1.873136694073662</v>
      </c>
      <c r="S20" s="298">
        <v>1.6100664238168321</v>
      </c>
      <c r="T20" s="298">
        <v>2.2750009512718612</v>
      </c>
      <c r="U20" s="298">
        <v>2.548441725790592</v>
      </c>
      <c r="V20" s="298">
        <v>1.472863253405418</v>
      </c>
      <c r="W20" s="298">
        <v>1.816877064988851</v>
      </c>
      <c r="DA20" s="122" t="s">
        <v>1596</v>
      </c>
    </row>
    <row r="21" spans="1:105" ht="12" customHeight="1" x14ac:dyDescent="0.25">
      <c r="A21" s="18" t="s">
        <v>70</v>
      </c>
      <c r="B21" s="298">
        <v>7.29514543843848</v>
      </c>
      <c r="C21" s="298">
        <v>6.9398631645509754</v>
      </c>
      <c r="D21" s="298">
        <v>7.1380490744824607</v>
      </c>
      <c r="E21" s="298">
        <v>6.9746056268296046</v>
      </c>
      <c r="F21" s="298">
        <v>6.9188760623430321</v>
      </c>
      <c r="G21" s="298">
        <v>6.1647551455495062</v>
      </c>
      <c r="H21" s="298">
        <v>5.0098489419734538</v>
      </c>
      <c r="I21" s="298">
        <v>3.568820321803345</v>
      </c>
      <c r="J21" s="298">
        <v>4.4417667861483512</v>
      </c>
      <c r="K21" s="298">
        <v>3.243879585038361</v>
      </c>
      <c r="L21" s="298">
        <v>2.8736864568464031</v>
      </c>
      <c r="M21" s="298">
        <v>2.8401294134496191</v>
      </c>
      <c r="N21" s="298">
        <v>2.1358295761870401</v>
      </c>
      <c r="O21" s="298">
        <v>1.893373797086106</v>
      </c>
      <c r="P21" s="298">
        <v>1.007777944228418</v>
      </c>
      <c r="Q21" s="298">
        <v>0.41248214780678882</v>
      </c>
      <c r="R21" s="298">
        <v>0.28310308840261939</v>
      </c>
      <c r="S21" s="298">
        <v>0.31119918261532342</v>
      </c>
      <c r="T21" s="298">
        <v>0.27941885402452898</v>
      </c>
      <c r="U21" s="298">
        <v>0.1403484893377652</v>
      </c>
      <c r="V21" s="298">
        <v>0.2494503513384812</v>
      </c>
      <c r="W21" s="298">
        <v>0.29446589606322748</v>
      </c>
      <c r="DA21" s="122" t="s">
        <v>1597</v>
      </c>
    </row>
    <row r="22" spans="1:105" ht="12" customHeight="1" x14ac:dyDescent="0.25">
      <c r="A22" s="18" t="s">
        <v>34</v>
      </c>
      <c r="B22" s="298">
        <v>0</v>
      </c>
      <c r="C22" s="298">
        <v>0</v>
      </c>
      <c r="D22" s="298">
        <v>0</v>
      </c>
      <c r="E22" s="298">
        <v>10.09234456955328</v>
      </c>
      <c r="F22" s="298">
        <v>7.3829806777959037</v>
      </c>
      <c r="G22" s="298">
        <v>15.932409698313309</v>
      </c>
      <c r="H22" s="298">
        <v>9.1708215019384394</v>
      </c>
      <c r="I22" s="298">
        <v>3.8113790001121322</v>
      </c>
      <c r="J22" s="298">
        <v>3.0961321800631492</v>
      </c>
      <c r="K22" s="298">
        <v>6.9634463319573436</v>
      </c>
      <c r="L22" s="298">
        <v>4.2931081871214634</v>
      </c>
      <c r="M22" s="298">
        <v>0.16607681379781039</v>
      </c>
      <c r="N22" s="298">
        <v>0.38466059721397777</v>
      </c>
      <c r="O22" s="298">
        <v>0.29648980241327272</v>
      </c>
      <c r="P22" s="298">
        <v>7.6744696329768811E-2</v>
      </c>
      <c r="Q22" s="298">
        <v>0.10253118209829951</v>
      </c>
      <c r="R22" s="298">
        <v>2.344285681472154</v>
      </c>
      <c r="S22" s="298">
        <v>4.2431067324365159</v>
      </c>
      <c r="T22" s="298">
        <v>5.0446260988699958</v>
      </c>
      <c r="U22" s="298">
        <v>5.8863096615004</v>
      </c>
      <c r="V22" s="298">
        <v>3.8301276135961668</v>
      </c>
      <c r="W22" s="298">
        <v>3.5418398538735558</v>
      </c>
      <c r="DA22" s="122" t="s">
        <v>1598</v>
      </c>
    </row>
    <row r="23" spans="1:105" ht="12" customHeight="1" x14ac:dyDescent="0.25">
      <c r="A23" s="18" t="s">
        <v>162</v>
      </c>
      <c r="B23" s="298">
        <v>59.459867136815298</v>
      </c>
      <c r="C23" s="298">
        <v>57.971826591326362</v>
      </c>
      <c r="D23" s="298">
        <v>58.479864942083339</v>
      </c>
      <c r="E23" s="298">
        <v>62.285494107349407</v>
      </c>
      <c r="F23" s="298">
        <v>66.995027390043887</v>
      </c>
      <c r="G23" s="298">
        <v>66.801315153389027</v>
      </c>
      <c r="H23" s="298">
        <v>81.587784661627154</v>
      </c>
      <c r="I23" s="298">
        <v>81.116692663102882</v>
      </c>
      <c r="J23" s="298">
        <v>83.493219908361837</v>
      </c>
      <c r="K23" s="298">
        <v>78.698220815178701</v>
      </c>
      <c r="L23" s="298">
        <v>76.879028426244503</v>
      </c>
      <c r="M23" s="298">
        <v>88.466669053283212</v>
      </c>
      <c r="N23" s="298">
        <v>74.18924151923018</v>
      </c>
      <c r="O23" s="298">
        <v>67.403111933637192</v>
      </c>
      <c r="P23" s="298">
        <v>69.642540845098964</v>
      </c>
      <c r="Q23" s="298">
        <v>68.655579284107688</v>
      </c>
      <c r="R23" s="298">
        <v>71.604624850767024</v>
      </c>
      <c r="S23" s="298">
        <v>75.340128748773125</v>
      </c>
      <c r="T23" s="298">
        <v>76.222219559019649</v>
      </c>
      <c r="U23" s="298">
        <v>79.177281283146954</v>
      </c>
      <c r="V23" s="298">
        <v>74.919062001143232</v>
      </c>
      <c r="W23" s="298">
        <v>91.551703805871114</v>
      </c>
      <c r="DA23" s="122" t="s">
        <v>1599</v>
      </c>
    </row>
    <row r="24" spans="1:105" ht="12" customHeight="1" x14ac:dyDescent="0.25">
      <c r="A24" s="18" t="s">
        <v>73</v>
      </c>
      <c r="B24" s="298">
        <v>1.0533594478657211</v>
      </c>
      <c r="C24" s="298">
        <v>1.5589915315242879</v>
      </c>
      <c r="D24" s="298">
        <v>1.5383107572495049</v>
      </c>
      <c r="E24" s="298">
        <v>3.066168907258541</v>
      </c>
      <c r="F24" s="298">
        <v>4.0681717327366869</v>
      </c>
      <c r="G24" s="298">
        <v>6.7662138803504206</v>
      </c>
      <c r="H24" s="298">
        <v>14.816796814987219</v>
      </c>
      <c r="I24" s="298">
        <v>16.251912086663221</v>
      </c>
      <c r="J24" s="298">
        <v>18.308093314958452</v>
      </c>
      <c r="K24" s="298">
        <v>26.79431404889349</v>
      </c>
      <c r="L24" s="298">
        <v>31.873280378654599</v>
      </c>
      <c r="M24" s="298">
        <v>41.35300210316678</v>
      </c>
      <c r="N24" s="298">
        <v>37.103188777312823</v>
      </c>
      <c r="O24" s="298">
        <v>36.856786201363839</v>
      </c>
      <c r="P24" s="298">
        <v>44.54498210075424</v>
      </c>
      <c r="Q24" s="298">
        <v>44.04918337937282</v>
      </c>
      <c r="R24" s="298">
        <v>58.515660348881653</v>
      </c>
      <c r="S24" s="298">
        <v>66.081745057486955</v>
      </c>
      <c r="T24" s="298">
        <v>79.087826422192521</v>
      </c>
      <c r="U24" s="298">
        <v>80.567731878729646</v>
      </c>
      <c r="V24" s="298">
        <v>79.669809662857872</v>
      </c>
      <c r="W24" s="298">
        <v>79.537231428521963</v>
      </c>
      <c r="DA24" s="122" t="s">
        <v>1600</v>
      </c>
    </row>
    <row r="25" spans="1:105" ht="12" customHeight="1" x14ac:dyDescent="0.25">
      <c r="A25" s="57" t="s">
        <v>1463</v>
      </c>
      <c r="B25" s="264">
        <v>431.7575002737621</v>
      </c>
      <c r="C25" s="264">
        <v>332.05398553628868</v>
      </c>
      <c r="D25" s="264">
        <v>302.64883121837778</v>
      </c>
      <c r="E25" s="264">
        <v>321.2641033123565</v>
      </c>
      <c r="F25" s="264">
        <v>337.85547549210509</v>
      </c>
      <c r="G25" s="264">
        <v>339.89298852491999</v>
      </c>
      <c r="H25" s="264">
        <v>396.16960063785808</v>
      </c>
      <c r="I25" s="264">
        <v>436.94235399965572</v>
      </c>
      <c r="J25" s="264">
        <v>430.69476073075299</v>
      </c>
      <c r="K25" s="264">
        <v>382.95997899080157</v>
      </c>
      <c r="L25" s="264">
        <v>386.63839811711722</v>
      </c>
      <c r="M25" s="264">
        <v>470.35854033415728</v>
      </c>
      <c r="N25" s="264">
        <v>377.27593771726112</v>
      </c>
      <c r="O25" s="264">
        <v>338.65613614143382</v>
      </c>
      <c r="P25" s="264">
        <v>365.18176252347939</v>
      </c>
      <c r="Q25" s="264">
        <v>353.3427537496724</v>
      </c>
      <c r="R25" s="264">
        <v>391.77819150295971</v>
      </c>
      <c r="S25" s="264">
        <v>431.20683328894143</v>
      </c>
      <c r="T25" s="264">
        <v>475.94273915645419</v>
      </c>
      <c r="U25" s="264">
        <v>477.48116019457581</v>
      </c>
      <c r="V25" s="264">
        <v>449.06481576508833</v>
      </c>
      <c r="W25" s="264">
        <v>489.23196821456048</v>
      </c>
      <c r="DA25" s="70" t="s">
        <v>1601</v>
      </c>
    </row>
    <row r="26" spans="1:105" ht="12" customHeight="1" x14ac:dyDescent="0.25">
      <c r="A26" s="18" t="s">
        <v>30</v>
      </c>
      <c r="B26" s="233">
        <v>280.34375542318128</v>
      </c>
      <c r="C26" s="233">
        <v>182.35659831306401</v>
      </c>
      <c r="D26" s="233">
        <v>147.8899190570844</v>
      </c>
      <c r="E26" s="233">
        <v>134.66500608595251</v>
      </c>
      <c r="F26" s="233">
        <v>141.69496306716411</v>
      </c>
      <c r="G26" s="233">
        <v>126.54964164566429</v>
      </c>
      <c r="H26" s="233">
        <v>149.60326125295299</v>
      </c>
      <c r="I26" s="233">
        <v>202.59718878670489</v>
      </c>
      <c r="J26" s="233">
        <v>182.985695745828</v>
      </c>
      <c r="K26" s="233">
        <v>119.2548263850147</v>
      </c>
      <c r="L26" s="233">
        <v>120.5004100594204</v>
      </c>
      <c r="M26" s="233">
        <v>161.94153895996899</v>
      </c>
      <c r="N26" s="233">
        <v>114.12822946117819</v>
      </c>
      <c r="O26" s="233">
        <v>92.356425216290035</v>
      </c>
      <c r="P26" s="233">
        <v>96.721626926484305</v>
      </c>
      <c r="Q26" s="233">
        <v>89.730701690190415</v>
      </c>
      <c r="R26" s="233">
        <v>80.504647508592768</v>
      </c>
      <c r="S26" s="233">
        <v>88.874066757953813</v>
      </c>
      <c r="T26" s="233">
        <v>94.707035483344015</v>
      </c>
      <c r="U26" s="233">
        <v>84.358204911918691</v>
      </c>
      <c r="V26" s="233">
        <v>73.828035954181729</v>
      </c>
      <c r="W26" s="233">
        <v>79.596956982683736</v>
      </c>
      <c r="DA26" s="71" t="s">
        <v>1602</v>
      </c>
    </row>
    <row r="27" spans="1:105" ht="12" customHeight="1" x14ac:dyDescent="0.25">
      <c r="A27" s="18" t="s">
        <v>33</v>
      </c>
      <c r="B27" s="298">
        <v>2.339486254374886</v>
      </c>
      <c r="C27" s="298">
        <v>2.9074468042566211</v>
      </c>
      <c r="D27" s="298">
        <v>6.1434818688013637</v>
      </c>
      <c r="E27" s="298">
        <v>5.2363416449990181</v>
      </c>
      <c r="F27" s="298">
        <v>6.2890506560054504</v>
      </c>
      <c r="G27" s="298">
        <v>3.2473898561990131</v>
      </c>
      <c r="H27" s="298">
        <v>1.574152359071576</v>
      </c>
      <c r="I27" s="298">
        <v>1.332940439387768</v>
      </c>
      <c r="J27" s="298">
        <v>1.67478609608621</v>
      </c>
      <c r="K27" s="298">
        <v>1.838878016937505</v>
      </c>
      <c r="L27" s="298">
        <v>1.5617349162686649</v>
      </c>
      <c r="M27" s="298">
        <v>1.5393098864627479</v>
      </c>
      <c r="N27" s="298">
        <v>0.84752468056306141</v>
      </c>
      <c r="O27" s="298">
        <v>1.1155809166198589</v>
      </c>
      <c r="P27" s="298">
        <v>1.481976607910807</v>
      </c>
      <c r="Q27" s="298">
        <v>1.309417333911697</v>
      </c>
      <c r="R27" s="298">
        <v>1.1009058441643269</v>
      </c>
      <c r="S27" s="298">
        <v>1.311076112234699</v>
      </c>
      <c r="T27" s="298">
        <v>1.341985263584111</v>
      </c>
      <c r="U27" s="298">
        <v>1.22668145767561</v>
      </c>
      <c r="V27" s="298">
        <v>0.90490649588283534</v>
      </c>
      <c r="W27" s="298">
        <v>1.067431321017176</v>
      </c>
      <c r="DA27" s="122" t="s">
        <v>1603</v>
      </c>
    </row>
    <row r="28" spans="1:105" ht="12" customHeight="1" x14ac:dyDescent="0.25">
      <c r="A28" s="18" t="s">
        <v>160</v>
      </c>
      <c r="B28" s="298">
        <v>7.2687958486647197</v>
      </c>
      <c r="C28" s="298">
        <v>7.5335807151221834</v>
      </c>
      <c r="D28" s="298">
        <v>7.9186225825831666</v>
      </c>
      <c r="E28" s="298">
        <v>8.3493775000068808</v>
      </c>
      <c r="F28" s="298">
        <v>10.25318943257701</v>
      </c>
      <c r="G28" s="298">
        <v>7.871251292361916</v>
      </c>
      <c r="H28" s="298">
        <v>7.8279823920492682</v>
      </c>
      <c r="I28" s="298">
        <v>7.3926262762006072</v>
      </c>
      <c r="J28" s="298">
        <v>9.6542782086961285</v>
      </c>
      <c r="K28" s="298">
        <v>7.9260412526313981</v>
      </c>
      <c r="L28" s="298">
        <v>7.4757669171304828</v>
      </c>
      <c r="M28" s="298">
        <v>9.7309503871246736</v>
      </c>
      <c r="N28" s="298">
        <v>6.827121184197666</v>
      </c>
      <c r="O28" s="298">
        <v>5.0762185679663894</v>
      </c>
      <c r="P28" s="298">
        <v>4.6276828436960242</v>
      </c>
      <c r="Q28" s="298">
        <v>4.570954788350881</v>
      </c>
      <c r="R28" s="298">
        <v>4.245400116151508</v>
      </c>
      <c r="S28" s="298">
        <v>3.6491603652364391</v>
      </c>
      <c r="T28" s="298">
        <v>5.1562116813641001</v>
      </c>
      <c r="U28" s="298">
        <v>5.7759558247441287</v>
      </c>
      <c r="V28" s="298">
        <v>3.3381940820794971</v>
      </c>
      <c r="W28" s="298">
        <v>4.1178895951057282</v>
      </c>
      <c r="DA28" s="122" t="s">
        <v>1604</v>
      </c>
    </row>
    <row r="29" spans="1:105" ht="12" customHeight="1" x14ac:dyDescent="0.25">
      <c r="A29" s="18" t="s">
        <v>70</v>
      </c>
      <c r="B29" s="298">
        <v>16.44961683438661</v>
      </c>
      <c r="C29" s="298">
        <v>15.648500897382069</v>
      </c>
      <c r="D29" s="298">
        <v>16.095384692620701</v>
      </c>
      <c r="E29" s="298">
        <v>15.72684069159032</v>
      </c>
      <c r="F29" s="298">
        <v>15.60117767501481</v>
      </c>
      <c r="G29" s="298">
        <v>13.900731778119139</v>
      </c>
      <c r="H29" s="298">
        <v>11.2965664891885</v>
      </c>
      <c r="I29" s="298">
        <v>8.0472318667032958</v>
      </c>
      <c r="J29" s="298">
        <v>10.015614125368939</v>
      </c>
      <c r="K29" s="298">
        <v>7.3145322024164958</v>
      </c>
      <c r="L29" s="298">
        <v>6.4797942023494093</v>
      </c>
      <c r="M29" s="298">
        <v>6.4041273756041273</v>
      </c>
      <c r="N29" s="298">
        <v>4.8160216198989776</v>
      </c>
      <c r="O29" s="298">
        <v>4.2693149504913386</v>
      </c>
      <c r="P29" s="298">
        <v>2.2724099439272769</v>
      </c>
      <c r="Q29" s="298">
        <v>0.93009431267745346</v>
      </c>
      <c r="R29" s="298">
        <v>0.6383611359297835</v>
      </c>
      <c r="S29" s="298">
        <v>0.70171422302611641</v>
      </c>
      <c r="T29" s="298">
        <v>0.63005366017634123</v>
      </c>
      <c r="U29" s="298">
        <v>0.31646783362627562</v>
      </c>
      <c r="V29" s="298">
        <v>0.56247853224423938</v>
      </c>
      <c r="W29" s="298">
        <v>0.66398280910369711</v>
      </c>
      <c r="DA29" s="122" t="s">
        <v>1605</v>
      </c>
    </row>
    <row r="30" spans="1:105" ht="12" customHeight="1" x14ac:dyDescent="0.25">
      <c r="A30" s="18" t="s">
        <v>34</v>
      </c>
      <c r="B30" s="298">
        <v>0</v>
      </c>
      <c r="C30" s="298">
        <v>0</v>
      </c>
      <c r="D30" s="298">
        <v>0</v>
      </c>
      <c r="E30" s="298">
        <v>20.848361271557401</v>
      </c>
      <c r="F30" s="298">
        <v>15.251465838371571</v>
      </c>
      <c r="G30" s="298">
        <v>32.912533953604729</v>
      </c>
      <c r="H30" s="298">
        <v>18.94471582016568</v>
      </c>
      <c r="I30" s="298">
        <v>7.8733941146722168</v>
      </c>
      <c r="J30" s="298">
        <v>6.3958658753273472</v>
      </c>
      <c r="K30" s="298">
        <v>14.384808586670539</v>
      </c>
      <c r="L30" s="298">
        <v>8.868530978718935</v>
      </c>
      <c r="M30" s="298">
        <v>0.34307483152442297</v>
      </c>
      <c r="N30" s="298">
        <v>0.7946164582849754</v>
      </c>
      <c r="O30" s="298">
        <v>0.6124767611177766</v>
      </c>
      <c r="P30" s="298">
        <v>0.15853612049531959</v>
      </c>
      <c r="Q30" s="298">
        <v>0.21180481019583369</v>
      </c>
      <c r="R30" s="298">
        <v>4.8427314856565502</v>
      </c>
      <c r="S30" s="298">
        <v>8.7652399759008155</v>
      </c>
      <c r="T30" s="298">
        <v>10.42098658684858</v>
      </c>
      <c r="U30" s="298">
        <v>12.159702785955419</v>
      </c>
      <c r="V30" s="298">
        <v>7.9121242496336404</v>
      </c>
      <c r="W30" s="298">
        <v>7.3165909398616957</v>
      </c>
      <c r="DA30" s="122" t="s">
        <v>1606</v>
      </c>
    </row>
    <row r="31" spans="1:105" ht="12" customHeight="1" x14ac:dyDescent="0.25">
      <c r="A31" s="18" t="s">
        <v>162</v>
      </c>
      <c r="B31" s="298">
        <v>122.6052688372995</v>
      </c>
      <c r="C31" s="298">
        <v>119.5369536878444</v>
      </c>
      <c r="D31" s="298">
        <v>120.584520417701</v>
      </c>
      <c r="E31" s="298">
        <v>128.43166521250691</v>
      </c>
      <c r="F31" s="298">
        <v>138.14264544215251</v>
      </c>
      <c r="G31" s="298">
        <v>137.74321399375231</v>
      </c>
      <c r="H31" s="298">
        <v>168.23267111010679</v>
      </c>
      <c r="I31" s="298">
        <v>167.26128715135579</v>
      </c>
      <c r="J31" s="298">
        <v>172.16164727381781</v>
      </c>
      <c r="K31" s="298">
        <v>162.2744379475406</v>
      </c>
      <c r="L31" s="298">
        <v>158.5232931392477</v>
      </c>
      <c r="M31" s="298">
        <v>182.416817674025</v>
      </c>
      <c r="N31" s="298">
        <v>152.97699674254159</v>
      </c>
      <c r="O31" s="298">
        <v>138.98410906433779</v>
      </c>
      <c r="P31" s="298">
        <v>143.60177467566561</v>
      </c>
      <c r="Q31" s="298">
        <v>141.5666761572148</v>
      </c>
      <c r="R31" s="298">
        <v>147.6475596492979</v>
      </c>
      <c r="S31" s="298">
        <v>155.35010729549421</v>
      </c>
      <c r="T31" s="298">
        <v>157.16896404941761</v>
      </c>
      <c r="U31" s="298">
        <v>163.26225275932649</v>
      </c>
      <c r="V31" s="298">
        <v>154.48187458194261</v>
      </c>
      <c r="W31" s="298">
        <v>188.7781086325657</v>
      </c>
      <c r="DA31" s="122" t="s">
        <v>1607</v>
      </c>
    </row>
    <row r="32" spans="1:105" ht="12" customHeight="1" x14ac:dyDescent="0.25">
      <c r="A32" s="18" t="s">
        <v>73</v>
      </c>
      <c r="B32" s="298">
        <v>2.7505770758550212</v>
      </c>
      <c r="C32" s="298">
        <v>4.0709051186195424</v>
      </c>
      <c r="D32" s="298">
        <v>4.0169025995873104</v>
      </c>
      <c r="E32" s="298">
        <v>8.0065109057434416</v>
      </c>
      <c r="F32" s="298">
        <v>10.622983380819671</v>
      </c>
      <c r="G32" s="298">
        <v>17.668226005218681</v>
      </c>
      <c r="H32" s="298">
        <v>38.69025121432324</v>
      </c>
      <c r="I32" s="298">
        <v>42.437685364631101</v>
      </c>
      <c r="J32" s="298">
        <v>47.806873405628536</v>
      </c>
      <c r="K32" s="298">
        <v>69.966454599590406</v>
      </c>
      <c r="L32" s="298">
        <v>83.228867903981538</v>
      </c>
      <c r="M32" s="298">
        <v>107.9827212194473</v>
      </c>
      <c r="N32" s="298">
        <v>96.88542757059659</v>
      </c>
      <c r="O32" s="298">
        <v>96.242010664610618</v>
      </c>
      <c r="P32" s="298">
        <v>116.3177554053001</v>
      </c>
      <c r="Q32" s="298">
        <v>115.0231046571313</v>
      </c>
      <c r="R32" s="298">
        <v>152.79858576316681</v>
      </c>
      <c r="S32" s="298">
        <v>172.5554685590954</v>
      </c>
      <c r="T32" s="298">
        <v>206.51750243171949</v>
      </c>
      <c r="U32" s="298">
        <v>210.3818946213292</v>
      </c>
      <c r="V32" s="298">
        <v>208.03720186912381</v>
      </c>
      <c r="W32" s="298">
        <v>207.6910079342228</v>
      </c>
      <c r="DA32" s="122" t="s">
        <v>1608</v>
      </c>
    </row>
    <row r="33" spans="1:105" ht="12" customHeight="1" x14ac:dyDescent="0.25">
      <c r="A33" s="57" t="s">
        <v>1472</v>
      </c>
      <c r="B33" s="264">
        <f t="shared" ref="B33:W33" si="0">B34+B35</f>
        <v>49.448710835056417</v>
      </c>
      <c r="C33" s="264">
        <f t="shared" si="0"/>
        <v>40.97763679128262</v>
      </c>
      <c r="D33" s="264">
        <f t="shared" si="0"/>
        <v>36.640463164419856</v>
      </c>
      <c r="E33" s="264">
        <f t="shared" si="0"/>
        <v>38.501476471567415</v>
      </c>
      <c r="F33" s="264">
        <f t="shared" si="0"/>
        <v>42.10631910033073</v>
      </c>
      <c r="G33" s="264">
        <f t="shared" si="0"/>
        <v>41.096617251833294</v>
      </c>
      <c r="H33" s="264">
        <f t="shared" si="0"/>
        <v>50.934632373437061</v>
      </c>
      <c r="I33" s="264">
        <f t="shared" si="0"/>
        <v>53.851658039074962</v>
      </c>
      <c r="J33" s="264">
        <f t="shared" si="0"/>
        <v>57.054884625925865</v>
      </c>
      <c r="K33" s="264">
        <f t="shared" si="0"/>
        <v>50.553640041115344</v>
      </c>
      <c r="L33" s="264">
        <f t="shared" si="0"/>
        <v>53.675285921433968</v>
      </c>
      <c r="M33" s="264">
        <f t="shared" si="0"/>
        <v>66.577613501704064</v>
      </c>
      <c r="N33" s="264">
        <f t="shared" si="0"/>
        <v>54.068998602746788</v>
      </c>
      <c r="O33" s="264">
        <f t="shared" si="0"/>
        <v>47.011446716091058</v>
      </c>
      <c r="P33" s="264">
        <f t="shared" si="0"/>
        <v>52.727735926177473</v>
      </c>
      <c r="Q33" s="264">
        <f t="shared" si="0"/>
        <v>53.562111943851392</v>
      </c>
      <c r="R33" s="264">
        <f t="shared" si="0"/>
        <v>57.324433799091793</v>
      </c>
      <c r="S33" s="264">
        <f t="shared" si="0"/>
        <v>62.365295583074307</v>
      </c>
      <c r="T33" s="264">
        <f t="shared" si="0"/>
        <v>68.771074473427731</v>
      </c>
      <c r="U33" s="264">
        <f t="shared" si="0"/>
        <v>67.074944610302538</v>
      </c>
      <c r="V33" s="264">
        <f t="shared" si="0"/>
        <v>63.988926546170234</v>
      </c>
      <c r="W33" s="264">
        <f t="shared" si="0"/>
        <v>71.881056449032855</v>
      </c>
      <c r="DA33" s="70"/>
    </row>
    <row r="34" spans="1:105" ht="12" customHeight="1" x14ac:dyDescent="0.25">
      <c r="A34" s="60" t="s">
        <v>1473</v>
      </c>
      <c r="B34" s="265">
        <v>24.50411629858711</v>
      </c>
      <c r="C34" s="265">
        <v>18.669701944035069</v>
      </c>
      <c r="D34" s="265">
        <v>17.268274049745902</v>
      </c>
      <c r="E34" s="265">
        <v>18.134357044072399</v>
      </c>
      <c r="F34" s="265">
        <v>19.844341407594261</v>
      </c>
      <c r="G34" s="265">
        <v>20.21869184085087</v>
      </c>
      <c r="H34" s="265">
        <v>25.574154194333861</v>
      </c>
      <c r="I34" s="265">
        <v>27.85704965019093</v>
      </c>
      <c r="J34" s="265">
        <v>30.504821648513861</v>
      </c>
      <c r="K34" s="265">
        <v>28.317563557843631</v>
      </c>
      <c r="L34" s="265">
        <v>27.727666406479909</v>
      </c>
      <c r="M34" s="265">
        <v>34.816322436760117</v>
      </c>
      <c r="N34" s="265">
        <v>27.74731285604129</v>
      </c>
      <c r="O34" s="265">
        <v>25.19800030925073</v>
      </c>
      <c r="P34" s="265">
        <v>27.35334664800893</v>
      </c>
      <c r="Q34" s="265">
        <v>28.49705931118498</v>
      </c>
      <c r="R34" s="265">
        <v>30.886239964155429</v>
      </c>
      <c r="S34" s="265">
        <v>34.931931885964268</v>
      </c>
      <c r="T34" s="265">
        <v>39.329789746144009</v>
      </c>
      <c r="U34" s="265">
        <v>37.327000530452331</v>
      </c>
      <c r="V34" s="265">
        <v>36.395984340315849</v>
      </c>
      <c r="W34" s="265">
        <v>40.245926216623722</v>
      </c>
      <c r="DA34" s="72" t="s">
        <v>1609</v>
      </c>
    </row>
    <row r="35" spans="1:105" ht="12" customHeight="1" x14ac:dyDescent="0.25">
      <c r="A35" s="60" t="s">
        <v>1475</v>
      </c>
      <c r="B35" s="265">
        <v>24.94459453646931</v>
      </c>
      <c r="C35" s="265">
        <v>22.307934847247552</v>
      </c>
      <c r="D35" s="265">
        <v>19.372189114673951</v>
      </c>
      <c r="E35" s="265">
        <v>20.36711942749502</v>
      </c>
      <c r="F35" s="265">
        <v>22.261977692736469</v>
      </c>
      <c r="G35" s="265">
        <v>20.877925410982421</v>
      </c>
      <c r="H35" s="265">
        <v>25.3604781791032</v>
      </c>
      <c r="I35" s="265">
        <v>25.994608388884028</v>
      </c>
      <c r="J35" s="265">
        <v>26.550062977412001</v>
      </c>
      <c r="K35" s="265">
        <v>22.236076483271709</v>
      </c>
      <c r="L35" s="265">
        <v>25.947619514954059</v>
      </c>
      <c r="M35" s="265">
        <v>31.761291064943951</v>
      </c>
      <c r="N35" s="265">
        <v>26.321685746705501</v>
      </c>
      <c r="O35" s="265">
        <v>21.813446406840331</v>
      </c>
      <c r="P35" s="265">
        <v>25.37438927816854</v>
      </c>
      <c r="Q35" s="265">
        <v>25.065052632666411</v>
      </c>
      <c r="R35" s="265">
        <v>26.43819383493636</v>
      </c>
      <c r="S35" s="265">
        <v>27.433363697110039</v>
      </c>
      <c r="T35" s="265">
        <v>29.441284727283719</v>
      </c>
      <c r="U35" s="265">
        <v>29.7479440798502</v>
      </c>
      <c r="V35" s="265">
        <v>27.592942205854389</v>
      </c>
      <c r="W35" s="265">
        <v>31.635130232409129</v>
      </c>
      <c r="DA35" s="72" t="s">
        <v>1610</v>
      </c>
    </row>
    <row r="36" spans="1:105" ht="12" customHeight="1" x14ac:dyDescent="0.25">
      <c r="A36" s="64" t="s">
        <v>30</v>
      </c>
      <c r="B36" s="232">
        <v>4.0613047489720664</v>
      </c>
      <c r="C36" s="232">
        <v>2.2755229662993401</v>
      </c>
      <c r="D36" s="232">
        <v>1.945831566781693</v>
      </c>
      <c r="E36" s="232">
        <v>1.8052300653498909</v>
      </c>
      <c r="F36" s="232">
        <v>1.7880646760232599</v>
      </c>
      <c r="G36" s="232">
        <v>1.720092786281936</v>
      </c>
      <c r="H36" s="232">
        <v>1.9416818577755459</v>
      </c>
      <c r="I36" s="232">
        <v>2.7945858291357402</v>
      </c>
      <c r="J36" s="232">
        <v>2.4403075240266512</v>
      </c>
      <c r="K36" s="232">
        <v>1.703945098553086</v>
      </c>
      <c r="L36" s="232">
        <v>1.4911926430278331</v>
      </c>
      <c r="M36" s="232">
        <v>1.9785072884185311</v>
      </c>
      <c r="N36" s="232">
        <v>1.355415860332533</v>
      </c>
      <c r="O36" s="232">
        <v>1.183294627758533</v>
      </c>
      <c r="P36" s="232">
        <v>1.14187686065864</v>
      </c>
      <c r="Q36" s="232">
        <v>1.0415984653360191</v>
      </c>
      <c r="R36" s="232">
        <v>0.98002002935848398</v>
      </c>
      <c r="S36" s="232">
        <v>1.146558953633154</v>
      </c>
      <c r="T36" s="232">
        <v>1.2629448713851339</v>
      </c>
      <c r="U36" s="232">
        <v>1.1203109294146321</v>
      </c>
      <c r="V36" s="232">
        <v>0.99066901834487808</v>
      </c>
      <c r="W36" s="232">
        <v>1.018186090760334</v>
      </c>
      <c r="DA36" s="73" t="s">
        <v>1611</v>
      </c>
    </row>
    <row r="37" spans="1:105" ht="12" customHeight="1" x14ac:dyDescent="0.25">
      <c r="A37" s="64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1612</v>
      </c>
    </row>
    <row r="38" spans="1:105" ht="12" customHeight="1" x14ac:dyDescent="0.25">
      <c r="A38" s="64" t="s">
        <v>33</v>
      </c>
      <c r="B38" s="232">
        <v>4.1341890211325193E-2</v>
      </c>
      <c r="C38" s="232">
        <v>4.4255439448005439E-2</v>
      </c>
      <c r="D38" s="232">
        <v>9.8599881611992304E-2</v>
      </c>
      <c r="E38" s="232">
        <v>8.5625065448915766E-2</v>
      </c>
      <c r="F38" s="232">
        <v>9.6807508581547824E-2</v>
      </c>
      <c r="G38" s="232">
        <v>5.3841918194781402E-2</v>
      </c>
      <c r="H38" s="232">
        <v>2.492177183568085E-2</v>
      </c>
      <c r="I38" s="232">
        <v>2.2427967645315801E-2</v>
      </c>
      <c r="J38" s="232">
        <v>2.72446920480089E-2</v>
      </c>
      <c r="K38" s="232">
        <v>3.2049974875651852E-2</v>
      </c>
      <c r="L38" s="232">
        <v>2.3574782081132301E-2</v>
      </c>
      <c r="M38" s="232">
        <v>2.294037908777629E-2</v>
      </c>
      <c r="N38" s="232">
        <v>1.2277981556905029E-2</v>
      </c>
      <c r="O38" s="232">
        <v>1.7435001697132049E-2</v>
      </c>
      <c r="P38" s="232">
        <v>2.1341855113115909E-2</v>
      </c>
      <c r="Q38" s="232">
        <v>1.854097176127625E-2</v>
      </c>
      <c r="R38" s="232">
        <v>1.6347799983410679E-2</v>
      </c>
      <c r="S38" s="232">
        <v>2.063214497091145E-2</v>
      </c>
      <c r="T38" s="232">
        <v>2.182956277089727E-2</v>
      </c>
      <c r="U38" s="232">
        <v>1.9871844635294511E-2</v>
      </c>
      <c r="V38" s="232">
        <v>1.481174106943395E-2</v>
      </c>
      <c r="W38" s="232">
        <v>1.665581070044345E-2</v>
      </c>
      <c r="DA38" s="73" t="s">
        <v>1613</v>
      </c>
    </row>
    <row r="39" spans="1:105" ht="12" customHeight="1" x14ac:dyDescent="0.25">
      <c r="A39" s="64" t="s">
        <v>160</v>
      </c>
      <c r="B39" s="232">
        <v>0.12430104274708489</v>
      </c>
      <c r="C39" s="232">
        <v>0.11096826472645981</v>
      </c>
      <c r="D39" s="232">
        <v>0.1229855041354153</v>
      </c>
      <c r="E39" s="232">
        <v>0.1321202869766131</v>
      </c>
      <c r="F39" s="232">
        <v>0.15273036890781971</v>
      </c>
      <c r="G39" s="232">
        <v>0.12629098214525769</v>
      </c>
      <c r="H39" s="232">
        <v>0.11992906841344191</v>
      </c>
      <c r="I39" s="232">
        <v>0.1203705922929553</v>
      </c>
      <c r="J39" s="232">
        <v>0.15197943840407391</v>
      </c>
      <c r="K39" s="232">
        <v>0.1336821955844972</v>
      </c>
      <c r="L39" s="232">
        <v>0.1092040105153438</v>
      </c>
      <c r="M39" s="232">
        <v>0.14033702280760901</v>
      </c>
      <c r="N39" s="232">
        <v>9.5709424195821929E-2</v>
      </c>
      <c r="O39" s="232">
        <v>7.6772149404932211E-2</v>
      </c>
      <c r="P39" s="232">
        <v>6.4490667890927028E-2</v>
      </c>
      <c r="Q39" s="232">
        <v>6.2633084697193198E-2</v>
      </c>
      <c r="R39" s="232">
        <v>6.1005674711544083E-2</v>
      </c>
      <c r="S39" s="232">
        <v>5.5571471173561197E-2</v>
      </c>
      <c r="T39" s="232">
        <v>8.1165318608757267E-2</v>
      </c>
      <c r="U39" s="232">
        <v>9.0546718247868987E-2</v>
      </c>
      <c r="V39" s="232">
        <v>5.2875739879085067E-2</v>
      </c>
      <c r="W39" s="232">
        <v>6.2178895302549213E-2</v>
      </c>
      <c r="DA39" s="73" t="s">
        <v>1614</v>
      </c>
    </row>
    <row r="40" spans="1:105" ht="12" customHeight="1" x14ac:dyDescent="0.25">
      <c r="A40" s="64" t="s">
        <v>70</v>
      </c>
      <c r="B40" s="232">
        <v>0.27411499947953027</v>
      </c>
      <c r="C40" s="232">
        <v>0.22461295535421899</v>
      </c>
      <c r="D40" s="232">
        <v>0.24359611442840121</v>
      </c>
      <c r="E40" s="232">
        <v>0.24250551102784809</v>
      </c>
      <c r="F40" s="232">
        <v>0.22645844262032841</v>
      </c>
      <c r="G40" s="232">
        <v>0.2173356350493231</v>
      </c>
      <c r="H40" s="232">
        <v>0.16864978691873481</v>
      </c>
      <c r="I40" s="232">
        <v>0.12768294019273041</v>
      </c>
      <c r="J40" s="232">
        <v>0.15364107015208411</v>
      </c>
      <c r="K40" s="232">
        <v>0.1202177267759708</v>
      </c>
      <c r="L40" s="232">
        <v>9.2237763214868859E-2</v>
      </c>
      <c r="M40" s="232">
        <v>8.9999827237854629E-2</v>
      </c>
      <c r="N40" s="232">
        <v>6.5791567456891548E-2</v>
      </c>
      <c r="O40" s="232">
        <v>6.2919649485292717E-2</v>
      </c>
      <c r="P40" s="232">
        <v>3.085920137900788E-2</v>
      </c>
      <c r="Q40" s="232">
        <v>1.2419055798505879E-2</v>
      </c>
      <c r="R40" s="232">
        <v>8.9388728556638753E-3</v>
      </c>
      <c r="S40" s="232">
        <v>1.041319349216023E-2</v>
      </c>
      <c r="T40" s="232">
        <v>9.6645583423694854E-3</v>
      </c>
      <c r="U40" s="232">
        <v>4.8344062138907526E-3</v>
      </c>
      <c r="V40" s="232">
        <v>8.6819152103535645E-3</v>
      </c>
      <c r="W40" s="232">
        <v>9.7698940191517768E-3</v>
      </c>
      <c r="DA40" s="73" t="s">
        <v>1615</v>
      </c>
    </row>
    <row r="41" spans="1:105" ht="12" customHeight="1" x14ac:dyDescent="0.25">
      <c r="A41" s="64" t="s">
        <v>34</v>
      </c>
      <c r="B41" s="232">
        <v>0</v>
      </c>
      <c r="C41" s="232">
        <v>0</v>
      </c>
      <c r="D41" s="232">
        <v>0</v>
      </c>
      <c r="E41" s="232">
        <v>0.32951248731310312</v>
      </c>
      <c r="F41" s="232">
        <v>0.22691465647997339</v>
      </c>
      <c r="G41" s="232">
        <v>0.52744165493477957</v>
      </c>
      <c r="H41" s="232">
        <v>0.2898993604684984</v>
      </c>
      <c r="I41" s="232">
        <v>0.12804663777646111</v>
      </c>
      <c r="J41" s="232">
        <v>0.1005654764580089</v>
      </c>
      <c r="K41" s="232">
        <v>0.2423292682131849</v>
      </c>
      <c r="L41" s="232">
        <v>0.1293954679153741</v>
      </c>
      <c r="M41" s="232">
        <v>4.9418595854218081E-3</v>
      </c>
      <c r="N41" s="232">
        <v>1.112651582161539E-2</v>
      </c>
      <c r="O41" s="232">
        <v>9.2520408959594139E-3</v>
      </c>
      <c r="P41" s="232">
        <v>2.2067140300118461E-3</v>
      </c>
      <c r="Q41" s="232">
        <v>2.8987932194463992E-3</v>
      </c>
      <c r="R41" s="232">
        <v>6.9506679043094294E-2</v>
      </c>
      <c r="S41" s="232">
        <v>0.1333236816704573</v>
      </c>
      <c r="T41" s="232">
        <v>0.16384497952506741</v>
      </c>
      <c r="U41" s="232">
        <v>0.19039535699733251</v>
      </c>
      <c r="V41" s="232">
        <v>0.12517641672684099</v>
      </c>
      <c r="W41" s="232">
        <v>0.11034727693897139</v>
      </c>
      <c r="DA41" s="73" t="s">
        <v>1616</v>
      </c>
    </row>
    <row r="42" spans="1:105" ht="12" customHeight="1" x14ac:dyDescent="0.25">
      <c r="A42" s="64" t="s">
        <v>162</v>
      </c>
      <c r="B42" s="232">
        <v>2.256105660805567</v>
      </c>
      <c r="C42" s="232">
        <v>1.8946872554565379</v>
      </c>
      <c r="D42" s="232">
        <v>2.0152727980393719</v>
      </c>
      <c r="E42" s="232">
        <v>2.186882883698408</v>
      </c>
      <c r="F42" s="232">
        <v>2.2142782228752429</v>
      </c>
      <c r="G42" s="232">
        <v>2.3781364866834109</v>
      </c>
      <c r="H42" s="232">
        <v>2.7734667352926028</v>
      </c>
      <c r="I42" s="232">
        <v>2.930590120943029</v>
      </c>
      <c r="J42" s="232">
        <v>2.9163486034325738</v>
      </c>
      <c r="K42" s="232">
        <v>2.9451360095566339</v>
      </c>
      <c r="L42" s="232">
        <v>2.4918042507881482</v>
      </c>
      <c r="M42" s="232">
        <v>2.830869676632688</v>
      </c>
      <c r="N42" s="232">
        <v>2.3077099521717939</v>
      </c>
      <c r="O42" s="232">
        <v>2.261864241299639</v>
      </c>
      <c r="P42" s="232">
        <v>2.153431668211466</v>
      </c>
      <c r="Q42" s="232">
        <v>2.0873530550154999</v>
      </c>
      <c r="R42" s="232">
        <v>2.28305240992393</v>
      </c>
      <c r="S42" s="232">
        <v>2.5457075078906781</v>
      </c>
      <c r="T42" s="232">
        <v>2.6622237331940322</v>
      </c>
      <c r="U42" s="232">
        <v>2.754055177027507</v>
      </c>
      <c r="V42" s="232">
        <v>2.6330578815055272</v>
      </c>
      <c r="W42" s="232">
        <v>3.0673118662684238</v>
      </c>
      <c r="DA42" s="73" t="s">
        <v>1617</v>
      </c>
    </row>
    <row r="43" spans="1:105" ht="12" customHeight="1" x14ac:dyDescent="0.25">
      <c r="A43" s="64" t="s">
        <v>36</v>
      </c>
      <c r="B43" s="232">
        <v>3.1485084392806901</v>
      </c>
      <c r="C43" s="232">
        <v>5.4940050085696877</v>
      </c>
      <c r="D43" s="232">
        <v>4.5989421418842973</v>
      </c>
      <c r="E43" s="232">
        <v>4.5393746638813406</v>
      </c>
      <c r="F43" s="232">
        <v>9.1378452306700808</v>
      </c>
      <c r="G43" s="232">
        <v>8.1564172071777996</v>
      </c>
      <c r="H43" s="232">
        <v>10.599161306132681</v>
      </c>
      <c r="I43" s="232">
        <v>10.6481673855062</v>
      </c>
      <c r="J43" s="232">
        <v>11.79865954305358</v>
      </c>
      <c r="K43" s="232">
        <v>8.6714355510113474</v>
      </c>
      <c r="L43" s="232">
        <v>10.641466825262819</v>
      </c>
      <c r="M43" s="232">
        <v>13.8192541134273</v>
      </c>
      <c r="N43" s="232">
        <v>11.06607701602576</v>
      </c>
      <c r="O43" s="232">
        <v>9.62990144347315</v>
      </c>
      <c r="P43" s="232">
        <v>12.752154461062309</v>
      </c>
      <c r="Q43" s="232">
        <v>11.924991630378811</v>
      </c>
      <c r="R43" s="232">
        <v>13.15598141025905</v>
      </c>
      <c r="S43" s="232">
        <v>13.34862249431378</v>
      </c>
      <c r="T43" s="232">
        <v>12.382963493974581</v>
      </c>
      <c r="U43" s="232">
        <v>12.33298768115684</v>
      </c>
      <c r="V43" s="232">
        <v>12.05119720774592</v>
      </c>
      <c r="W43" s="232">
        <v>14.18577712977317</v>
      </c>
      <c r="DA43" s="73" t="s">
        <v>1618</v>
      </c>
    </row>
    <row r="44" spans="1:105" ht="12" customHeight="1" x14ac:dyDescent="0.25">
      <c r="A44" s="64" t="s">
        <v>73</v>
      </c>
      <c r="B44" s="232">
        <v>4.1776077404267087E-2</v>
      </c>
      <c r="C44" s="232">
        <v>5.3257388766402937E-2</v>
      </c>
      <c r="D44" s="232">
        <v>5.5409868872141062E-2</v>
      </c>
      <c r="E44" s="232">
        <v>0.11252531833051931</v>
      </c>
      <c r="F44" s="232">
        <v>0.14054146008932841</v>
      </c>
      <c r="G44" s="232">
        <v>0.25177525737979939</v>
      </c>
      <c r="H44" s="232">
        <v>0.52646282422176383</v>
      </c>
      <c r="I44" s="232">
        <v>0.61371236581996413</v>
      </c>
      <c r="J44" s="232">
        <v>0.66841610704012877</v>
      </c>
      <c r="K44" s="232">
        <v>1.048090171694104</v>
      </c>
      <c r="L44" s="232">
        <v>1.079812530117596</v>
      </c>
      <c r="M44" s="232">
        <v>1.3831293841177601</v>
      </c>
      <c r="N44" s="232">
        <v>1.2063326750516481</v>
      </c>
      <c r="O44" s="232">
        <v>1.292765083388177</v>
      </c>
      <c r="P44" s="232">
        <v>1.4396961395272629</v>
      </c>
      <c r="Q44" s="232">
        <v>1.3998242118984909</v>
      </c>
      <c r="R44" s="232">
        <v>1.95012514177067</v>
      </c>
      <c r="S44" s="232">
        <v>2.3338837057656221</v>
      </c>
      <c r="T44" s="232">
        <v>2.8872750839842451</v>
      </c>
      <c r="U44" s="232">
        <v>2.9291981615779181</v>
      </c>
      <c r="V44" s="232">
        <v>2.926694678525092</v>
      </c>
      <c r="W44" s="232">
        <v>2.7853356442368029</v>
      </c>
      <c r="DA44" s="73" t="s">
        <v>1619</v>
      </c>
    </row>
    <row r="45" spans="1:105" ht="12" customHeight="1" x14ac:dyDescent="0.25">
      <c r="A45" s="146" t="s">
        <v>79</v>
      </c>
      <c r="B45" s="328">
        <v>14.997141677568781</v>
      </c>
      <c r="C45" s="328">
        <v>12.210625568626901</v>
      </c>
      <c r="D45" s="328">
        <v>10.29155123892064</v>
      </c>
      <c r="E45" s="328">
        <v>10.933343145468379</v>
      </c>
      <c r="F45" s="328">
        <v>8.2783371264888874</v>
      </c>
      <c r="G45" s="328">
        <v>7.4465934831353282</v>
      </c>
      <c r="H45" s="328">
        <v>8.9163054680442517</v>
      </c>
      <c r="I45" s="328">
        <v>8.609024549571636</v>
      </c>
      <c r="J45" s="328">
        <v>8.2929005227969004</v>
      </c>
      <c r="K45" s="328">
        <v>7.3391904870072331</v>
      </c>
      <c r="L45" s="328">
        <v>9.8889312420309459</v>
      </c>
      <c r="M45" s="328">
        <v>11.491311513629009</v>
      </c>
      <c r="N45" s="328">
        <v>10.20124475409253</v>
      </c>
      <c r="O45" s="328">
        <v>7.2792421694375138</v>
      </c>
      <c r="P45" s="328">
        <v>7.7683317102957927</v>
      </c>
      <c r="Q45" s="328">
        <v>8.5147933645611698</v>
      </c>
      <c r="R45" s="328">
        <v>7.9132158170305189</v>
      </c>
      <c r="S45" s="328">
        <v>7.8386505441997159</v>
      </c>
      <c r="T45" s="328">
        <v>9.9693731254986435</v>
      </c>
      <c r="U45" s="328">
        <v>10.30574380457891</v>
      </c>
      <c r="V45" s="328">
        <v>8.789777606847256</v>
      </c>
      <c r="W45" s="328">
        <v>10.37956762440928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6">
        <v>367.47188121657308</v>
      </c>
      <c r="C48" s="226">
        <v>421.78003405207443</v>
      </c>
      <c r="D48" s="226">
        <v>399.71176731573382</v>
      </c>
      <c r="E48" s="226">
        <v>410.1871696614653</v>
      </c>
      <c r="F48" s="226">
        <v>437.67726904549392</v>
      </c>
      <c r="G48" s="226">
        <v>454.98641631787649</v>
      </c>
      <c r="H48" s="226">
        <v>372.14375348091812</v>
      </c>
      <c r="I48" s="226">
        <v>508.17269971114081</v>
      </c>
      <c r="J48" s="226">
        <v>367.37942084575502</v>
      </c>
      <c r="K48" s="226">
        <v>402.67996462320792</v>
      </c>
      <c r="L48" s="226">
        <v>460.27912928163022</v>
      </c>
      <c r="M48" s="226">
        <v>455.01650758306772</v>
      </c>
      <c r="N48" s="226">
        <v>467.39625464629279</v>
      </c>
      <c r="O48" s="226">
        <v>462.52400584381178</v>
      </c>
      <c r="P48" s="226">
        <v>461.80893324674122</v>
      </c>
      <c r="Q48" s="226">
        <v>460.18031957423722</v>
      </c>
      <c r="R48" s="226">
        <v>500.18692538923148</v>
      </c>
      <c r="S48" s="226">
        <v>503.90499064542479</v>
      </c>
      <c r="T48" s="226">
        <v>506.66494490198272</v>
      </c>
      <c r="U48" s="226">
        <v>514.3266769716264</v>
      </c>
      <c r="V48" s="226">
        <v>482.8075980901092</v>
      </c>
      <c r="W48" s="226">
        <v>518.797377915418</v>
      </c>
      <c r="DA48" s="89" t="s">
        <v>1621</v>
      </c>
    </row>
    <row r="49" spans="1:105" ht="12" customHeight="1" x14ac:dyDescent="0.25">
      <c r="A49" s="55" t="s">
        <v>92</v>
      </c>
      <c r="B49" s="262">
        <v>2.343846282966183</v>
      </c>
      <c r="C49" s="262">
        <v>2.6935833304869581</v>
      </c>
      <c r="D49" s="262">
        <v>2.5543089001244139</v>
      </c>
      <c r="E49" s="262">
        <v>2.6309858813977889</v>
      </c>
      <c r="F49" s="262">
        <v>2.8050154365192999</v>
      </c>
      <c r="G49" s="262">
        <v>2.9230949231517189</v>
      </c>
      <c r="H49" s="262">
        <v>2.379525409190212</v>
      </c>
      <c r="I49" s="262">
        <v>3.242041378742381</v>
      </c>
      <c r="J49" s="262">
        <v>2.3415588699205609</v>
      </c>
      <c r="K49" s="262">
        <v>2.5660744245675891</v>
      </c>
      <c r="L49" s="262">
        <v>2.9298924299777971</v>
      </c>
      <c r="M49" s="262">
        <v>2.8916917469484078</v>
      </c>
      <c r="N49" s="262">
        <v>2.9687307877682949</v>
      </c>
      <c r="O49" s="262">
        <v>2.9368314895002539</v>
      </c>
      <c r="P49" s="262">
        <v>2.9302236262106618</v>
      </c>
      <c r="Q49" s="262">
        <v>2.9154860048010689</v>
      </c>
      <c r="R49" s="262">
        <v>3.1684578508053041</v>
      </c>
      <c r="S49" s="262">
        <v>3.1920864584038711</v>
      </c>
      <c r="T49" s="262">
        <v>3.206973400950341</v>
      </c>
      <c r="U49" s="262">
        <v>3.256279141923573</v>
      </c>
      <c r="V49" s="262">
        <v>3.0529987259994562</v>
      </c>
      <c r="W49" s="262">
        <v>3.2813739236537298</v>
      </c>
      <c r="DA49" s="67" t="s">
        <v>1622</v>
      </c>
    </row>
    <row r="50" spans="1:105" ht="12" customHeight="1" x14ac:dyDescent="0.25">
      <c r="A50" s="202" t="s">
        <v>93</v>
      </c>
      <c r="B50" s="227">
        <v>0.68123134624207482</v>
      </c>
      <c r="C50" s="227">
        <v>0.7828812886656854</v>
      </c>
      <c r="D50" s="227">
        <v>0.74240162565088075</v>
      </c>
      <c r="E50" s="227">
        <v>0.76468754241865433</v>
      </c>
      <c r="F50" s="227">
        <v>0.81526867010732795</v>
      </c>
      <c r="G50" s="227">
        <v>0.84958809123437318</v>
      </c>
      <c r="H50" s="227">
        <v>0.69160136895515834</v>
      </c>
      <c r="I50" s="227">
        <v>0.9422888476364516</v>
      </c>
      <c r="J50" s="227">
        <v>0.68056651703386017</v>
      </c>
      <c r="K50" s="227">
        <v>0.74582123730114802</v>
      </c>
      <c r="L50" s="227">
        <v>0.85156376462211703</v>
      </c>
      <c r="M50" s="227">
        <v>0.84046085957386252</v>
      </c>
      <c r="N50" s="227">
        <v>0.86285200777856264</v>
      </c>
      <c r="O50" s="227">
        <v>0.85358057984353009</v>
      </c>
      <c r="P50" s="227">
        <v>0.85166002573668964</v>
      </c>
      <c r="Q50" s="227">
        <v>0.84737658370969915</v>
      </c>
      <c r="R50" s="227">
        <v>0.92090203308205176</v>
      </c>
      <c r="S50" s="227">
        <v>0.92776961150695914</v>
      </c>
      <c r="T50" s="227">
        <v>0.93209645323974</v>
      </c>
      <c r="U50" s="227">
        <v>0.9464270074850254</v>
      </c>
      <c r="V50" s="227">
        <v>0.8873442116502297</v>
      </c>
      <c r="W50" s="227">
        <v>0.95372072468223468</v>
      </c>
      <c r="DA50" s="174" t="s">
        <v>1623</v>
      </c>
    </row>
    <row r="51" spans="1:105" ht="12" customHeight="1" x14ac:dyDescent="0.25">
      <c r="A51" s="202" t="s">
        <v>94</v>
      </c>
      <c r="B51" s="227">
        <v>3.4421622923904289</v>
      </c>
      <c r="C51" s="227">
        <v>3.8776907935218978</v>
      </c>
      <c r="D51" s="227">
        <v>3.7251375663723252</v>
      </c>
      <c r="E51" s="227">
        <v>3.7868736751541801</v>
      </c>
      <c r="F51" s="227">
        <v>4.1759627051457517</v>
      </c>
      <c r="G51" s="227">
        <v>4.4058962864977564</v>
      </c>
      <c r="H51" s="227">
        <v>3.8641177214791091</v>
      </c>
      <c r="I51" s="227">
        <v>5.2487916026574073</v>
      </c>
      <c r="J51" s="227">
        <v>4.1456734764310754</v>
      </c>
      <c r="K51" s="227">
        <v>4.7242916145718441</v>
      </c>
      <c r="L51" s="227">
        <v>5.2305940736359791</v>
      </c>
      <c r="M51" s="227">
        <v>5.315696203296711</v>
      </c>
      <c r="N51" s="227">
        <v>5.4218980841838267</v>
      </c>
      <c r="O51" s="227">
        <v>5.442009639836054</v>
      </c>
      <c r="P51" s="227">
        <v>5.449148281877596</v>
      </c>
      <c r="Q51" s="227">
        <v>5.7727242906111984</v>
      </c>
      <c r="R51" s="227">
        <v>6.1842718288049046</v>
      </c>
      <c r="S51" s="227">
        <v>6.3963602205276224</v>
      </c>
      <c r="T51" s="227">
        <v>6.5567683446605542</v>
      </c>
      <c r="U51" s="227">
        <v>6.3527891720268173</v>
      </c>
      <c r="V51" s="227">
        <v>6.1538545062597096</v>
      </c>
      <c r="W51" s="227">
        <v>6.6617436878757914</v>
      </c>
      <c r="DA51" s="174" t="s">
        <v>1624</v>
      </c>
    </row>
    <row r="52" spans="1:105" ht="12" customHeight="1" x14ac:dyDescent="0.25">
      <c r="A52" s="202" t="s">
        <v>95</v>
      </c>
      <c r="B52" s="227">
        <v>1.9117480219546501</v>
      </c>
      <c r="C52" s="227">
        <v>2.1970095229588722</v>
      </c>
      <c r="D52" s="227">
        <v>2.0834109398566141</v>
      </c>
      <c r="E52" s="227">
        <v>2.1459521859887269</v>
      </c>
      <c r="F52" s="227">
        <v>2.2878986353711301</v>
      </c>
      <c r="G52" s="227">
        <v>2.3842096548451872</v>
      </c>
      <c r="H52" s="227">
        <v>1.940849546009177</v>
      </c>
      <c r="I52" s="227">
        <v>2.6443569435203012</v>
      </c>
      <c r="J52" s="227">
        <v>1.9098823034571759</v>
      </c>
      <c r="K52" s="227">
        <v>2.0930074386735198</v>
      </c>
      <c r="L52" s="227">
        <v>2.3897540117099769</v>
      </c>
      <c r="M52" s="227">
        <v>2.358595790819173</v>
      </c>
      <c r="N52" s="227">
        <v>2.4214323492449741</v>
      </c>
      <c r="O52" s="227">
        <v>2.3954138254156332</v>
      </c>
      <c r="P52" s="227">
        <v>2.3900241504761839</v>
      </c>
      <c r="Q52" s="227">
        <v>2.378003473701062</v>
      </c>
      <c r="R52" s="227">
        <v>2.5843388591414351</v>
      </c>
      <c r="S52" s="227">
        <v>2.6036114301143649</v>
      </c>
      <c r="T52" s="227">
        <v>2.61575390002504</v>
      </c>
      <c r="U52" s="227">
        <v>2.655969913106452</v>
      </c>
      <c r="V52" s="227">
        <v>2.4901651263892779</v>
      </c>
      <c r="W52" s="227">
        <v>2.6764383626300692</v>
      </c>
      <c r="DA52" s="174" t="s">
        <v>1625</v>
      </c>
    </row>
    <row r="53" spans="1:105" ht="12" customHeight="1" x14ac:dyDescent="0.25">
      <c r="A53" s="56" t="s">
        <v>96</v>
      </c>
      <c r="B53" s="263">
        <v>3.722797103018042</v>
      </c>
      <c r="C53" s="263">
        <v>4.2586926646029699</v>
      </c>
      <c r="D53" s="263">
        <v>4.0595553670998319</v>
      </c>
      <c r="E53" s="263">
        <v>4.1543151692541436</v>
      </c>
      <c r="F53" s="263">
        <v>4.4353177289997969</v>
      </c>
      <c r="G53" s="263">
        <v>4.6184077069475213</v>
      </c>
      <c r="H53" s="263">
        <v>3.7963441921654528</v>
      </c>
      <c r="I53" s="263">
        <v>5.198468653262915</v>
      </c>
      <c r="J53" s="263">
        <v>3.8084542686771639</v>
      </c>
      <c r="K53" s="263">
        <v>4.1852921729036234</v>
      </c>
      <c r="L53" s="263">
        <v>4.7136818892086083</v>
      </c>
      <c r="M53" s="263">
        <v>4.6973862539612066</v>
      </c>
      <c r="N53" s="263">
        <v>4.7891689469527963</v>
      </c>
      <c r="O53" s="263">
        <v>4.756434504417749</v>
      </c>
      <c r="P53" s="263">
        <v>4.7285196147767987</v>
      </c>
      <c r="Q53" s="263">
        <v>4.8005612136256266</v>
      </c>
      <c r="R53" s="263">
        <v>5.1569451478430874</v>
      </c>
      <c r="S53" s="263">
        <v>5.2661983660432101</v>
      </c>
      <c r="T53" s="263">
        <v>5.3424466204608372</v>
      </c>
      <c r="U53" s="263">
        <v>5.2805031359155912</v>
      </c>
      <c r="V53" s="263">
        <v>5.0158200853292536</v>
      </c>
      <c r="W53" s="263">
        <v>5.3974200595181863</v>
      </c>
      <c r="DA53" s="68" t="s">
        <v>1626</v>
      </c>
    </row>
    <row r="54" spans="1:105" ht="12" customHeight="1" x14ac:dyDescent="0.25">
      <c r="A54" s="37" t="s">
        <v>160</v>
      </c>
      <c r="B54" s="229">
        <v>0.1470679018653889</v>
      </c>
      <c r="C54" s="229">
        <v>0.1859307462666511</v>
      </c>
      <c r="D54" s="229">
        <v>0.18568288805996039</v>
      </c>
      <c r="E54" s="229">
        <v>0.1897855366985175</v>
      </c>
      <c r="F54" s="229">
        <v>0.2260493886491689</v>
      </c>
      <c r="G54" s="229">
        <v>0.18252149007373969</v>
      </c>
      <c r="H54" s="229">
        <v>0.11896346222782821</v>
      </c>
      <c r="I54" s="229">
        <v>0.15238967088000849</v>
      </c>
      <c r="J54" s="229">
        <v>0.13218258328478941</v>
      </c>
      <c r="K54" s="229">
        <v>0.1242008875535122</v>
      </c>
      <c r="L54" s="229">
        <v>0.13638469433612099</v>
      </c>
      <c r="M54" s="229">
        <v>0.1476292764826026</v>
      </c>
      <c r="N54" s="229">
        <v>0.12709638543485441</v>
      </c>
      <c r="O54" s="229">
        <v>0.102566812794639</v>
      </c>
      <c r="P54" s="229">
        <v>8.8696325854368208E-2</v>
      </c>
      <c r="Q54" s="229">
        <v>8.4271952558131649E-2</v>
      </c>
      <c r="R54" s="229">
        <v>8.041700735722164E-2</v>
      </c>
      <c r="S54" s="229">
        <v>6.4563580836597217E-2</v>
      </c>
      <c r="T54" s="229">
        <v>8.635651351307648E-2</v>
      </c>
      <c r="U54" s="229">
        <v>9.853145656800584E-2</v>
      </c>
      <c r="V54" s="229">
        <v>5.5178525250252138E-2</v>
      </c>
      <c r="W54" s="229">
        <v>6.1891090085845722E-2</v>
      </c>
      <c r="DA54" s="69" t="s">
        <v>1627</v>
      </c>
    </row>
    <row r="55" spans="1:105" ht="12" customHeight="1" x14ac:dyDescent="0.25">
      <c r="A55" s="37" t="s">
        <v>162</v>
      </c>
      <c r="B55" s="229">
        <v>2.7935360005622361</v>
      </c>
      <c r="C55" s="229">
        <v>3.3223215565446891</v>
      </c>
      <c r="D55" s="229">
        <v>3.1842232724025048</v>
      </c>
      <c r="E55" s="229">
        <v>3.287538458692949</v>
      </c>
      <c r="F55" s="229">
        <v>3.4297450461080881</v>
      </c>
      <c r="G55" s="229">
        <v>3.5969148234051369</v>
      </c>
      <c r="H55" s="229">
        <v>2.8791467993372679</v>
      </c>
      <c r="I55" s="229">
        <v>3.882772342537772</v>
      </c>
      <c r="J55" s="229">
        <v>2.6544866662471902</v>
      </c>
      <c r="K55" s="229">
        <v>2.863572598232659</v>
      </c>
      <c r="L55" s="229">
        <v>3.2568119396718789</v>
      </c>
      <c r="M55" s="229">
        <v>3.1165336569811122</v>
      </c>
      <c r="N55" s="229">
        <v>3.207092097817422</v>
      </c>
      <c r="O55" s="229">
        <v>3.16243354272871</v>
      </c>
      <c r="P55" s="229">
        <v>3.0994994484430669</v>
      </c>
      <c r="Q55" s="229">
        <v>2.9391847093638952</v>
      </c>
      <c r="R55" s="229">
        <v>3.1495264967286749</v>
      </c>
      <c r="S55" s="229">
        <v>3.0952514165774749</v>
      </c>
      <c r="T55" s="229">
        <v>2.9642912067617062</v>
      </c>
      <c r="U55" s="229">
        <v>3.1363645616562819</v>
      </c>
      <c r="V55" s="229">
        <v>2.8755819591438452</v>
      </c>
      <c r="W55" s="229">
        <v>3.1951759409569429</v>
      </c>
      <c r="DA55" s="69" t="s">
        <v>1628</v>
      </c>
    </row>
    <row r="56" spans="1:105" ht="12" customHeight="1" x14ac:dyDescent="0.25">
      <c r="A56" s="37" t="s">
        <v>97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DA56" s="69" t="s">
        <v>1629</v>
      </c>
    </row>
    <row r="57" spans="1:105" ht="12" customHeight="1" x14ac:dyDescent="0.25">
      <c r="A57" s="37" t="s">
        <v>78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DA57" s="69" t="s">
        <v>1630</v>
      </c>
    </row>
    <row r="58" spans="1:105" ht="12" customHeight="1" x14ac:dyDescent="0.25">
      <c r="A58" s="37" t="s">
        <v>38</v>
      </c>
      <c r="B58" s="229">
        <v>0.78219320059041708</v>
      </c>
      <c r="C58" s="229">
        <v>0.75044036179162987</v>
      </c>
      <c r="D58" s="229">
        <v>0.68964920663736629</v>
      </c>
      <c r="E58" s="229">
        <v>0.67699117386267649</v>
      </c>
      <c r="F58" s="229">
        <v>0.77952329424254063</v>
      </c>
      <c r="G58" s="229">
        <v>0.83897139346864436</v>
      </c>
      <c r="H58" s="229">
        <v>0.7982339306003563</v>
      </c>
      <c r="I58" s="229">
        <v>1.163306639845135</v>
      </c>
      <c r="J58" s="229">
        <v>1.0217850191451849</v>
      </c>
      <c r="K58" s="229">
        <v>1.1975186871174519</v>
      </c>
      <c r="L58" s="229">
        <v>1.3204852552006081</v>
      </c>
      <c r="M58" s="229">
        <v>1.433223320497492</v>
      </c>
      <c r="N58" s="229">
        <v>1.454980463700519</v>
      </c>
      <c r="O58" s="229">
        <v>1.4914341488944001</v>
      </c>
      <c r="P58" s="229">
        <v>1.5403238404793631</v>
      </c>
      <c r="Q58" s="229">
        <v>1.777104551703601</v>
      </c>
      <c r="R58" s="229">
        <v>1.9270016437571911</v>
      </c>
      <c r="S58" s="229">
        <v>2.106383368629138</v>
      </c>
      <c r="T58" s="229">
        <v>2.2917989001860541</v>
      </c>
      <c r="U58" s="229">
        <v>2.0456071176913029</v>
      </c>
      <c r="V58" s="229">
        <v>2.0850596009351561</v>
      </c>
      <c r="W58" s="229">
        <v>2.1403530284753982</v>
      </c>
      <c r="DA58" s="69" t="s">
        <v>1631</v>
      </c>
    </row>
    <row r="59" spans="1:105" ht="12" customHeight="1" x14ac:dyDescent="0.25">
      <c r="A59" s="57" t="s">
        <v>1498</v>
      </c>
      <c r="B59" s="264">
        <v>12.46645736841651</v>
      </c>
      <c r="C59" s="264">
        <v>14.04380818191208</v>
      </c>
      <c r="D59" s="264">
        <v>13.491307125561891</v>
      </c>
      <c r="E59" s="264">
        <v>13.71489639964182</v>
      </c>
      <c r="F59" s="264">
        <v>15.12405767470185</v>
      </c>
      <c r="G59" s="264">
        <v>15.95680666966614</v>
      </c>
      <c r="H59" s="264">
        <v>13.99465067287947</v>
      </c>
      <c r="I59" s="264">
        <v>19.009515296499941</v>
      </c>
      <c r="J59" s="264">
        <v>15.01435936694673</v>
      </c>
      <c r="K59" s="264">
        <v>17.10993701233285</v>
      </c>
      <c r="L59" s="264">
        <v>18.943609420923512</v>
      </c>
      <c r="M59" s="264">
        <v>19.251823264797849</v>
      </c>
      <c r="N59" s="264">
        <v>19.636453944022861</v>
      </c>
      <c r="O59" s="264">
        <v>19.709291837722791</v>
      </c>
      <c r="P59" s="264">
        <v>19.735145812381688</v>
      </c>
      <c r="Q59" s="264">
        <v>20.9070389933736</v>
      </c>
      <c r="R59" s="264">
        <v>22.397538105315721</v>
      </c>
      <c r="S59" s="264">
        <v>23.16565729004806</v>
      </c>
      <c r="T59" s="264">
        <v>23.746606377042479</v>
      </c>
      <c r="U59" s="264">
        <v>23.00785629971319</v>
      </c>
      <c r="V59" s="264">
        <v>22.28737588094608</v>
      </c>
      <c r="W59" s="264">
        <v>24.126794912551301</v>
      </c>
      <c r="DA59" s="70" t="s">
        <v>1632</v>
      </c>
    </row>
    <row r="60" spans="1:105" ht="12" customHeight="1" x14ac:dyDescent="0.25">
      <c r="A60" s="57" t="s">
        <v>1500</v>
      </c>
      <c r="B60" s="264">
        <f t="shared" ref="B60:W60" si="1">B61+B67+B78</f>
        <v>49.485450673368135</v>
      </c>
      <c r="C60" s="264">
        <f t="shared" si="1"/>
        <v>60.102345004217646</v>
      </c>
      <c r="D60" s="264">
        <f t="shared" si="1"/>
        <v>56.377115761808753</v>
      </c>
      <c r="E60" s="264">
        <f t="shared" si="1"/>
        <v>57.835502670064905</v>
      </c>
      <c r="F60" s="264">
        <f t="shared" si="1"/>
        <v>62.186465013626609</v>
      </c>
      <c r="G60" s="264">
        <f t="shared" si="1"/>
        <v>63.170624784477923</v>
      </c>
      <c r="H60" s="264">
        <f t="shared" si="1"/>
        <v>51.730653610605387</v>
      </c>
      <c r="I60" s="264">
        <f t="shared" si="1"/>
        <v>68.744124465393796</v>
      </c>
      <c r="J60" s="264">
        <f t="shared" si="1"/>
        <v>49.643635620969775</v>
      </c>
      <c r="K60" s="264">
        <f t="shared" si="1"/>
        <v>53.291322042772947</v>
      </c>
      <c r="L60" s="264">
        <f t="shared" si="1"/>
        <v>63.631547632379238</v>
      </c>
      <c r="M60" s="264">
        <f t="shared" si="1"/>
        <v>62.536007272925481</v>
      </c>
      <c r="N60" s="264">
        <f t="shared" si="1"/>
        <v>64.958167957325259</v>
      </c>
      <c r="O60" s="264">
        <f t="shared" si="1"/>
        <v>62.543356953677687</v>
      </c>
      <c r="P60" s="264">
        <f t="shared" si="1"/>
        <v>63.664254794051196</v>
      </c>
      <c r="Q60" s="264">
        <f t="shared" si="1"/>
        <v>63.195977959673115</v>
      </c>
      <c r="R60" s="264">
        <f t="shared" si="1"/>
        <v>67.358579673722616</v>
      </c>
      <c r="S60" s="264">
        <f t="shared" si="1"/>
        <v>66.182666971096168</v>
      </c>
      <c r="T60" s="264">
        <f t="shared" si="1"/>
        <v>65.421082188848516</v>
      </c>
      <c r="U60" s="264">
        <f t="shared" si="1"/>
        <v>67.105833671867543</v>
      </c>
      <c r="V60" s="264">
        <f t="shared" si="1"/>
        <v>62.267930095776151</v>
      </c>
      <c r="W60" s="264">
        <f t="shared" si="1"/>
        <v>68.493610673325222</v>
      </c>
      <c r="DA60" s="70"/>
    </row>
    <row r="61" spans="1:105" ht="12" customHeight="1" x14ac:dyDescent="0.25">
      <c r="A61" s="60" t="s">
        <v>1501</v>
      </c>
      <c r="B61" s="265">
        <v>33.029616363657063</v>
      </c>
      <c r="C61" s="265">
        <v>38.343509526389937</v>
      </c>
      <c r="D61" s="265">
        <v>36.752128615717197</v>
      </c>
      <c r="E61" s="265">
        <v>37.862348012981784</v>
      </c>
      <c r="F61" s="265">
        <v>40.188151796602568</v>
      </c>
      <c r="G61" s="265">
        <v>41.807180808832598</v>
      </c>
      <c r="H61" s="265">
        <v>33.737461921807892</v>
      </c>
      <c r="I61" s="265">
        <v>45.745325959931627</v>
      </c>
      <c r="J61" s="265">
        <v>32.700800527094252</v>
      </c>
      <c r="K61" s="265">
        <v>35.871793098643849</v>
      </c>
      <c r="L61" s="265">
        <v>40.646639729836409</v>
      </c>
      <c r="M61" s="265">
        <v>39.76516323362241</v>
      </c>
      <c r="N61" s="265">
        <v>40.806176498242948</v>
      </c>
      <c r="O61" s="265">
        <v>40.421800834719953</v>
      </c>
      <c r="P61" s="265">
        <v>39.928313906278177</v>
      </c>
      <c r="Q61" s="265">
        <v>39.353645658653669</v>
      </c>
      <c r="R61" s="265">
        <v>42.501697512568533</v>
      </c>
      <c r="S61" s="265">
        <v>42.595378310185268</v>
      </c>
      <c r="T61" s="265">
        <v>42.373567357282212</v>
      </c>
      <c r="U61" s="265">
        <v>43.332012829148447</v>
      </c>
      <c r="V61" s="265">
        <v>40.360727717152443</v>
      </c>
      <c r="W61" s="265">
        <v>43.905075000087351</v>
      </c>
      <c r="DA61" s="72" t="s">
        <v>1633</v>
      </c>
    </row>
    <row r="62" spans="1:105" ht="12" customHeight="1" x14ac:dyDescent="0.25">
      <c r="A62" s="59" t="s">
        <v>30</v>
      </c>
      <c r="B62" s="233">
        <v>19.911537040625049</v>
      </c>
      <c r="C62" s="233">
        <v>19.248981174847788</v>
      </c>
      <c r="D62" s="233">
        <v>16.22617604774479</v>
      </c>
      <c r="E62" s="233">
        <v>15.422163563745389</v>
      </c>
      <c r="F62" s="233">
        <v>16.122770765685949</v>
      </c>
      <c r="G62" s="233">
        <v>16.07237837915525</v>
      </c>
      <c r="H62" s="233">
        <v>13.08938049174153</v>
      </c>
      <c r="I62" s="233">
        <v>21.412261003720069</v>
      </c>
      <c r="J62" s="233">
        <v>14.090326244288139</v>
      </c>
      <c r="K62" s="233">
        <v>12.45094393638648</v>
      </c>
      <c r="L62" s="233">
        <v>14.47885192151708</v>
      </c>
      <c r="M62" s="233">
        <v>15.61811261232714</v>
      </c>
      <c r="N62" s="233">
        <v>14.49047170954343</v>
      </c>
      <c r="O62" s="233">
        <v>13.348845251955289</v>
      </c>
      <c r="P62" s="233">
        <v>13.43382171203567</v>
      </c>
      <c r="Q62" s="233">
        <v>12.789646755963821</v>
      </c>
      <c r="R62" s="233">
        <v>12.506738305943189</v>
      </c>
      <c r="S62" s="233">
        <v>12.995518135600641</v>
      </c>
      <c r="T62" s="233">
        <v>13.327535013378469</v>
      </c>
      <c r="U62" s="233">
        <v>12.23959306914163</v>
      </c>
      <c r="V62" s="233">
        <v>10.868905061669491</v>
      </c>
      <c r="W62" s="233">
        <v>10.77391178364433</v>
      </c>
      <c r="DA62" s="71" t="s">
        <v>1634</v>
      </c>
    </row>
    <row r="63" spans="1:105" ht="12" customHeight="1" x14ac:dyDescent="0.25">
      <c r="A63" s="59" t="s">
        <v>33</v>
      </c>
      <c r="B63" s="298">
        <v>0.20068831639439741</v>
      </c>
      <c r="C63" s="298">
        <v>0.37066854687250339</v>
      </c>
      <c r="D63" s="298">
        <v>0.81410399463678673</v>
      </c>
      <c r="E63" s="298">
        <v>0.72427953922216659</v>
      </c>
      <c r="F63" s="298">
        <v>0.8642871422961399</v>
      </c>
      <c r="G63" s="298">
        <v>0.49812845462536443</v>
      </c>
      <c r="H63" s="298">
        <v>0.1663460483403677</v>
      </c>
      <c r="I63" s="298">
        <v>0.17014827489183931</v>
      </c>
      <c r="J63" s="298">
        <v>0.15575820959258529</v>
      </c>
      <c r="K63" s="298">
        <v>0.23188194078697941</v>
      </c>
      <c r="L63" s="298">
        <v>0.22664211498566059</v>
      </c>
      <c r="M63" s="298">
        <v>0.17930154797658701</v>
      </c>
      <c r="N63" s="298">
        <v>0.12996592138088101</v>
      </c>
      <c r="O63" s="298">
        <v>0.19474456806472629</v>
      </c>
      <c r="P63" s="298">
        <v>0.24860223474831361</v>
      </c>
      <c r="Q63" s="298">
        <v>0.22541523441938699</v>
      </c>
      <c r="R63" s="298">
        <v>0.20656701775313199</v>
      </c>
      <c r="S63" s="298">
        <v>0.23154432619481821</v>
      </c>
      <c r="T63" s="298">
        <v>0.22808831084152539</v>
      </c>
      <c r="U63" s="298">
        <v>0.21496073702170521</v>
      </c>
      <c r="V63" s="298">
        <v>0.16089993866325181</v>
      </c>
      <c r="W63" s="298">
        <v>0.17450367793240951</v>
      </c>
      <c r="DA63" s="122" t="s">
        <v>1635</v>
      </c>
    </row>
    <row r="64" spans="1:105" ht="12" customHeight="1" x14ac:dyDescent="0.25">
      <c r="A64" s="59" t="s">
        <v>160</v>
      </c>
      <c r="B64" s="298">
        <v>0.59214104953197366</v>
      </c>
      <c r="C64" s="298">
        <v>0.91208751213059214</v>
      </c>
      <c r="D64" s="298">
        <v>0.99649713607901647</v>
      </c>
      <c r="E64" s="298">
        <v>1.0967141464206891</v>
      </c>
      <c r="F64" s="298">
        <v>1.338113790496757</v>
      </c>
      <c r="G64" s="298">
        <v>1.146599648889814</v>
      </c>
      <c r="H64" s="298">
        <v>0.78555513134815291</v>
      </c>
      <c r="I64" s="298">
        <v>0.89614165251723743</v>
      </c>
      <c r="J64" s="298">
        <v>0.8526533748397952</v>
      </c>
      <c r="K64" s="298">
        <v>0.94914254275140442</v>
      </c>
      <c r="L64" s="298">
        <v>1.030267861234023</v>
      </c>
      <c r="M64" s="298">
        <v>1.0764016245144761</v>
      </c>
      <c r="N64" s="298">
        <v>0.99420479575242737</v>
      </c>
      <c r="O64" s="298">
        <v>0.84152242895807228</v>
      </c>
      <c r="P64" s="298">
        <v>0.73720517075800551</v>
      </c>
      <c r="Q64" s="298">
        <v>0.74726253659032138</v>
      </c>
      <c r="R64" s="298">
        <v>0.7564679555191427</v>
      </c>
      <c r="S64" s="298">
        <v>0.61201250205439039</v>
      </c>
      <c r="T64" s="298">
        <v>0.83223720404875845</v>
      </c>
      <c r="U64" s="298">
        <v>0.9611967878808283</v>
      </c>
      <c r="V64" s="298">
        <v>0.56366992263066251</v>
      </c>
      <c r="W64" s="298">
        <v>0.63929373345253704</v>
      </c>
      <c r="DA64" s="122" t="s">
        <v>1636</v>
      </c>
    </row>
    <row r="65" spans="1:105" ht="12" customHeight="1" x14ac:dyDescent="0.25">
      <c r="A65" s="59" t="s">
        <v>70</v>
      </c>
      <c r="B65" s="298">
        <v>1.3469324254988559</v>
      </c>
      <c r="C65" s="298">
        <v>1.9042989466649849</v>
      </c>
      <c r="D65" s="298">
        <v>2.0358936885984722</v>
      </c>
      <c r="E65" s="298">
        <v>2.076386324483785</v>
      </c>
      <c r="F65" s="298">
        <v>2.0465330957636692</v>
      </c>
      <c r="G65" s="298">
        <v>2.0353214727124849</v>
      </c>
      <c r="H65" s="298">
        <v>1.139464020921827</v>
      </c>
      <c r="I65" s="298">
        <v>0.9805093766204912</v>
      </c>
      <c r="J65" s="298">
        <v>0.88911433776583837</v>
      </c>
      <c r="K65" s="298">
        <v>0.88041815986861971</v>
      </c>
      <c r="L65" s="298">
        <v>0.89760019278588377</v>
      </c>
      <c r="M65" s="298">
        <v>0.71204324644600736</v>
      </c>
      <c r="N65" s="298">
        <v>0.70494298619533491</v>
      </c>
      <c r="O65" s="298">
        <v>0.71139515101381445</v>
      </c>
      <c r="P65" s="298">
        <v>0.36386374975913988</v>
      </c>
      <c r="Q65" s="298">
        <v>0.15283421724547</v>
      </c>
      <c r="R65" s="298">
        <v>0.11433143943133001</v>
      </c>
      <c r="S65" s="298">
        <v>0.1182918838455032</v>
      </c>
      <c r="T65" s="298">
        <v>0.1022165576246801</v>
      </c>
      <c r="U65" s="298">
        <v>5.2935296016445643E-2</v>
      </c>
      <c r="V65" s="298">
        <v>9.5465522623402577E-2</v>
      </c>
      <c r="W65" s="298">
        <v>0.10361196456066379</v>
      </c>
      <c r="DA65" s="122" t="s">
        <v>1637</v>
      </c>
    </row>
    <row r="66" spans="1:105" ht="12" customHeight="1" x14ac:dyDescent="0.25">
      <c r="A66" s="59" t="s">
        <v>162</v>
      </c>
      <c r="B66" s="298">
        <v>10.978317531606789</v>
      </c>
      <c r="C66" s="298">
        <v>15.90747334587407</v>
      </c>
      <c r="D66" s="298">
        <v>16.67945774865813</v>
      </c>
      <c r="E66" s="298">
        <v>18.542804439109752</v>
      </c>
      <c r="F66" s="298">
        <v>19.81644700236005</v>
      </c>
      <c r="G66" s="298">
        <v>22.054752853449688</v>
      </c>
      <c r="H66" s="298">
        <v>18.556716229456011</v>
      </c>
      <c r="I66" s="298">
        <v>22.286265652181999</v>
      </c>
      <c r="J66" s="298">
        <v>16.712948360607889</v>
      </c>
      <c r="K66" s="298">
        <v>21.35940651885036</v>
      </c>
      <c r="L66" s="298">
        <v>24.01327763931376</v>
      </c>
      <c r="M66" s="298">
        <v>22.1793042023582</v>
      </c>
      <c r="N66" s="298">
        <v>24.486591085370868</v>
      </c>
      <c r="O66" s="298">
        <v>25.325293434728039</v>
      </c>
      <c r="P66" s="298">
        <v>25.144821038977049</v>
      </c>
      <c r="Q66" s="298">
        <v>25.438486914434669</v>
      </c>
      <c r="R66" s="298">
        <v>28.917592793921731</v>
      </c>
      <c r="S66" s="298">
        <v>28.638011462489921</v>
      </c>
      <c r="T66" s="298">
        <v>27.883490271388769</v>
      </c>
      <c r="U66" s="298">
        <v>29.863326939087841</v>
      </c>
      <c r="V66" s="298">
        <v>28.671787271565631</v>
      </c>
      <c r="W66" s="298">
        <v>32.213753840497411</v>
      </c>
      <c r="DA66" s="122" t="s">
        <v>1638</v>
      </c>
    </row>
    <row r="67" spans="1:105" ht="12" customHeight="1" x14ac:dyDescent="0.25">
      <c r="A67" s="60" t="s">
        <v>1508</v>
      </c>
      <c r="B67" s="265">
        <v>16.455834309711069</v>
      </c>
      <c r="C67" s="265">
        <v>21.758835477827709</v>
      </c>
      <c r="D67" s="265">
        <v>19.624987146091559</v>
      </c>
      <c r="E67" s="265">
        <v>19.973154657083121</v>
      </c>
      <c r="F67" s="265">
        <v>21.998313217024041</v>
      </c>
      <c r="G67" s="265">
        <v>21.363443975645321</v>
      </c>
      <c r="H67" s="265">
        <v>17.993191688797491</v>
      </c>
      <c r="I67" s="265">
        <v>22.998798505462169</v>
      </c>
      <c r="J67" s="265">
        <v>16.942835093875519</v>
      </c>
      <c r="K67" s="265">
        <v>17.419528944129102</v>
      </c>
      <c r="L67" s="265">
        <v>22.98490790254283</v>
      </c>
      <c r="M67" s="265">
        <v>22.770844039303071</v>
      </c>
      <c r="N67" s="265">
        <v>24.151991459082311</v>
      </c>
      <c r="O67" s="265">
        <v>22.121556118957731</v>
      </c>
      <c r="P67" s="265">
        <v>23.735940887773019</v>
      </c>
      <c r="Q67" s="265">
        <v>23.84233230101945</v>
      </c>
      <c r="R67" s="265">
        <v>24.856882161154079</v>
      </c>
      <c r="S67" s="265">
        <v>23.5872886609109</v>
      </c>
      <c r="T67" s="265">
        <v>23.0475148315663</v>
      </c>
      <c r="U67" s="265">
        <v>23.7738208427191</v>
      </c>
      <c r="V67" s="265">
        <v>21.907202378623708</v>
      </c>
      <c r="W67" s="265">
        <v>24.588535673237871</v>
      </c>
      <c r="DA67" s="72" t="s">
        <v>1639</v>
      </c>
    </row>
    <row r="68" spans="1:105" ht="12" customHeight="1" x14ac:dyDescent="0.25">
      <c r="A68" s="147" t="s">
        <v>30</v>
      </c>
      <c r="B68" s="232">
        <v>2.678489250131407</v>
      </c>
      <c r="C68" s="232">
        <v>2.2189578106440799</v>
      </c>
      <c r="D68" s="232">
        <v>1.9707460226896329</v>
      </c>
      <c r="E68" s="232">
        <v>1.7698776481723419</v>
      </c>
      <c r="F68" s="232">
        <v>1.7665875923398251</v>
      </c>
      <c r="G68" s="232">
        <v>1.7598073295039769</v>
      </c>
      <c r="H68" s="232">
        <v>1.3773971285649971</v>
      </c>
      <c r="I68" s="232">
        <v>2.4721436060639168</v>
      </c>
      <c r="J68" s="232">
        <v>1.5570522727449221</v>
      </c>
      <c r="K68" s="232">
        <v>1.3346532303746981</v>
      </c>
      <c r="L68" s="232">
        <v>1.320697879070728</v>
      </c>
      <c r="M68" s="232">
        <v>1.418230896618097</v>
      </c>
      <c r="N68" s="232">
        <v>1.2434691444502639</v>
      </c>
      <c r="O68" s="232">
        <v>1.1998256817996931</v>
      </c>
      <c r="P68" s="232">
        <v>1.067995591769562</v>
      </c>
      <c r="Q68" s="232">
        <v>0.99063377716779766</v>
      </c>
      <c r="R68" s="232">
        <v>0.92127760070898557</v>
      </c>
      <c r="S68" s="232">
        <v>0.98568632230420716</v>
      </c>
      <c r="T68" s="232">
        <v>0.98851813226444341</v>
      </c>
      <c r="U68" s="232">
        <v>0.89518326298719098</v>
      </c>
      <c r="V68" s="232">
        <v>0.78641966886645964</v>
      </c>
      <c r="W68" s="232">
        <v>0.79127088009683588</v>
      </c>
      <c r="DA68" s="73" t="s">
        <v>1640</v>
      </c>
    </row>
    <row r="69" spans="1:105" ht="12" customHeight="1" x14ac:dyDescent="0.25">
      <c r="A69" s="147" t="s">
        <v>32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3" t="s">
        <v>1641</v>
      </c>
    </row>
    <row r="70" spans="1:105" ht="12" customHeight="1" x14ac:dyDescent="0.25">
      <c r="A70" s="147" t="s">
        <v>33</v>
      </c>
      <c r="B70" s="232">
        <v>2.726557482276467E-2</v>
      </c>
      <c r="C70" s="232">
        <v>4.3155333732509397E-2</v>
      </c>
      <c r="D70" s="232">
        <v>9.9862355941676001E-2</v>
      </c>
      <c r="E70" s="232">
        <v>8.3948241484642638E-2</v>
      </c>
      <c r="F70" s="232">
        <v>9.5644719007506818E-2</v>
      </c>
      <c r="G70" s="232">
        <v>5.5085052986321513E-2</v>
      </c>
      <c r="H70" s="232">
        <v>1.7679094455023199E-2</v>
      </c>
      <c r="I70" s="232">
        <v>1.984020538332255E-2</v>
      </c>
      <c r="J70" s="232">
        <v>1.7383632700353251E-2</v>
      </c>
      <c r="K70" s="232">
        <v>2.5103861936361549E-2</v>
      </c>
      <c r="L70" s="232">
        <v>2.0879371179626249E-2</v>
      </c>
      <c r="M70" s="232">
        <v>1.644409125650572E-2</v>
      </c>
      <c r="N70" s="232">
        <v>1.126391660961913E-2</v>
      </c>
      <c r="O70" s="232">
        <v>1.7678574978461811E-2</v>
      </c>
      <c r="P70" s="232">
        <v>1.9961002772089929E-2</v>
      </c>
      <c r="Q70" s="232">
        <v>1.7633774913742101E-2</v>
      </c>
      <c r="R70" s="232">
        <v>1.536791238383744E-2</v>
      </c>
      <c r="S70" s="232">
        <v>1.7737267702792551E-2</v>
      </c>
      <c r="T70" s="232">
        <v>1.708619204793169E-2</v>
      </c>
      <c r="U70" s="232">
        <v>1.5878576433680111E-2</v>
      </c>
      <c r="V70" s="232">
        <v>1.175795779565292E-2</v>
      </c>
      <c r="W70" s="232">
        <v>1.2943859782865941E-2</v>
      </c>
      <c r="DA70" s="73" t="s">
        <v>1642</v>
      </c>
    </row>
    <row r="71" spans="1:105" ht="12" customHeight="1" x14ac:dyDescent="0.25">
      <c r="A71" s="147" t="s">
        <v>160</v>
      </c>
      <c r="B71" s="232">
        <v>8.1978336361599E-2</v>
      </c>
      <c r="C71" s="232">
        <v>0.1082098055678364</v>
      </c>
      <c r="D71" s="232">
        <v>0.1245602123333944</v>
      </c>
      <c r="E71" s="232">
        <v>0.1295329317178753</v>
      </c>
      <c r="F71" s="232">
        <v>0.15089586987765569</v>
      </c>
      <c r="G71" s="232">
        <v>0.12920686477028939</v>
      </c>
      <c r="H71" s="232">
        <v>8.5075705787042225E-2</v>
      </c>
      <c r="I71" s="232">
        <v>0.10648210800782031</v>
      </c>
      <c r="J71" s="232">
        <v>9.6971356129366165E-2</v>
      </c>
      <c r="K71" s="232">
        <v>0.1047095791595264</v>
      </c>
      <c r="L71" s="232">
        <v>9.6718224669339409E-2</v>
      </c>
      <c r="M71" s="232">
        <v>0.10059619332726311</v>
      </c>
      <c r="N71" s="232">
        <v>8.780457666432219E-2</v>
      </c>
      <c r="O71" s="232">
        <v>7.7844684106685269E-2</v>
      </c>
      <c r="P71" s="232">
        <v>6.0318017984931409E-2</v>
      </c>
      <c r="Q71" s="232">
        <v>5.9568491442846871E-2</v>
      </c>
      <c r="R71" s="232">
        <v>5.7348992820763549E-2</v>
      </c>
      <c r="S71" s="232">
        <v>4.7774289209055028E-2</v>
      </c>
      <c r="T71" s="232">
        <v>6.3528813468937267E-2</v>
      </c>
      <c r="U71" s="232">
        <v>7.2351259427828024E-2</v>
      </c>
      <c r="V71" s="232">
        <v>4.197418217060174E-2</v>
      </c>
      <c r="W71" s="232">
        <v>4.8321568774089808E-2</v>
      </c>
      <c r="DA71" s="73" t="s">
        <v>1643</v>
      </c>
    </row>
    <row r="72" spans="1:105" ht="12" customHeight="1" x14ac:dyDescent="0.25">
      <c r="A72" s="147" t="s">
        <v>70</v>
      </c>
      <c r="B72" s="232">
        <v>0.18078280867534771</v>
      </c>
      <c r="C72" s="232">
        <v>0.21902950619990791</v>
      </c>
      <c r="D72" s="232">
        <v>0.2467151226487837</v>
      </c>
      <c r="E72" s="232">
        <v>0.23775644543323671</v>
      </c>
      <c r="F72" s="232">
        <v>0.22373836935441371</v>
      </c>
      <c r="G72" s="232">
        <v>0.22235361171935669</v>
      </c>
      <c r="H72" s="232">
        <v>0.11963738101827449</v>
      </c>
      <c r="I72" s="232">
        <v>0.1129507495922996</v>
      </c>
      <c r="J72" s="232">
        <v>9.803156983777421E-2</v>
      </c>
      <c r="K72" s="232">
        <v>9.4163231858877566E-2</v>
      </c>
      <c r="L72" s="232">
        <v>8.1691804756195793E-2</v>
      </c>
      <c r="M72" s="232">
        <v>6.4513553438078353E-2</v>
      </c>
      <c r="N72" s="232">
        <v>6.0357700165609547E-2</v>
      </c>
      <c r="O72" s="232">
        <v>6.3798659751622147E-2</v>
      </c>
      <c r="P72" s="232">
        <v>2.8862561431798831E-2</v>
      </c>
      <c r="Q72" s="232">
        <v>1.181140003942179E-2</v>
      </c>
      <c r="R72" s="232">
        <v>8.4030765604856065E-3</v>
      </c>
      <c r="S72" s="232">
        <v>8.9521278990539986E-3</v>
      </c>
      <c r="T72" s="232">
        <v>7.564535379348686E-3</v>
      </c>
      <c r="U72" s="232">
        <v>3.8629271709573589E-3</v>
      </c>
      <c r="V72" s="232">
        <v>6.8919374265482966E-3</v>
      </c>
      <c r="W72" s="232">
        <v>7.5925537670762716E-3</v>
      </c>
      <c r="DA72" s="73" t="s">
        <v>1644</v>
      </c>
    </row>
    <row r="73" spans="1:105" ht="12" customHeight="1" x14ac:dyDescent="0.25">
      <c r="A73" s="147" t="s">
        <v>34</v>
      </c>
      <c r="B73" s="232">
        <v>0</v>
      </c>
      <c r="C73" s="232">
        <v>0</v>
      </c>
      <c r="D73" s="232">
        <v>0</v>
      </c>
      <c r="E73" s="232">
        <v>0.32305953533745169</v>
      </c>
      <c r="F73" s="232">
        <v>0.2241891034663894</v>
      </c>
      <c r="G73" s="232">
        <v>0.53961954706308191</v>
      </c>
      <c r="H73" s="232">
        <v>0.20564983139905171</v>
      </c>
      <c r="I73" s="232">
        <v>0.11327248337008761</v>
      </c>
      <c r="J73" s="232">
        <v>6.4166381546963039E-2</v>
      </c>
      <c r="K73" s="232">
        <v>0.18980983654326791</v>
      </c>
      <c r="L73" s="232">
        <v>0.1146011019006947</v>
      </c>
      <c r="M73" s="232">
        <v>3.5424170493684312E-3</v>
      </c>
      <c r="N73" s="232">
        <v>1.020755291001395E-2</v>
      </c>
      <c r="O73" s="232">
        <v>9.3812952544718442E-3</v>
      </c>
      <c r="P73" s="232">
        <v>2.0639360841319641E-3</v>
      </c>
      <c r="Q73" s="232">
        <v>2.7569572841893509E-3</v>
      </c>
      <c r="R73" s="232">
        <v>6.5340446709021213E-2</v>
      </c>
      <c r="S73" s="232">
        <v>0.1146171586252832</v>
      </c>
      <c r="T73" s="232">
        <v>0.12824291606916449</v>
      </c>
      <c r="U73" s="232">
        <v>0.15213520859208099</v>
      </c>
      <c r="V73" s="232">
        <v>9.936840091827949E-2</v>
      </c>
      <c r="W73" s="232">
        <v>8.5755038034929995E-2</v>
      </c>
      <c r="DA73" s="73" t="s">
        <v>1645</v>
      </c>
    </row>
    <row r="74" spans="1:105" ht="12" customHeight="1" x14ac:dyDescent="0.25">
      <c r="A74" s="147" t="s">
        <v>162</v>
      </c>
      <c r="B74" s="232">
        <v>1.487934329763809</v>
      </c>
      <c r="C74" s="232">
        <v>1.8475889483376109</v>
      </c>
      <c r="D74" s="232">
        <v>2.0410763804903791</v>
      </c>
      <c r="E74" s="232">
        <v>2.144056433204983</v>
      </c>
      <c r="F74" s="232">
        <v>2.1876817359982308</v>
      </c>
      <c r="G74" s="232">
        <v>2.4330443410977369</v>
      </c>
      <c r="H74" s="232">
        <v>1.9674516203901049</v>
      </c>
      <c r="I74" s="232">
        <v>2.592455581056154</v>
      </c>
      <c r="J74" s="232">
        <v>1.8607930256258871</v>
      </c>
      <c r="K74" s="232">
        <v>2.3068438603951571</v>
      </c>
      <c r="L74" s="232">
        <v>2.206905059827275</v>
      </c>
      <c r="M74" s="232">
        <v>2.0292201414678179</v>
      </c>
      <c r="N74" s="232">
        <v>2.1171112157138339</v>
      </c>
      <c r="O74" s="232">
        <v>2.2934633030460119</v>
      </c>
      <c r="P74" s="232">
        <v>2.0141011768118768</v>
      </c>
      <c r="Q74" s="232">
        <v>1.9852203224067491</v>
      </c>
      <c r="R74" s="232">
        <v>2.1462061830352699</v>
      </c>
      <c r="S74" s="232">
        <v>2.188521630888439</v>
      </c>
      <c r="T74" s="232">
        <v>2.0837460858610308</v>
      </c>
      <c r="U74" s="232">
        <v>2.20062487572662</v>
      </c>
      <c r="V74" s="232">
        <v>2.0901920509630152</v>
      </c>
      <c r="W74" s="232">
        <v>2.3837239400326702</v>
      </c>
      <c r="DA74" s="73" t="s">
        <v>1646</v>
      </c>
    </row>
    <row r="75" spans="1:105" ht="12" customHeight="1" x14ac:dyDescent="0.25">
      <c r="A75" s="147" t="s">
        <v>36</v>
      </c>
      <c r="B75" s="232">
        <v>2.0764868754790768</v>
      </c>
      <c r="C75" s="232">
        <v>5.3574345352837476</v>
      </c>
      <c r="D75" s="232">
        <v>4.6578270644917854</v>
      </c>
      <c r="E75" s="232">
        <v>4.4504785891244483</v>
      </c>
      <c r="F75" s="232">
        <v>9.028087306733088</v>
      </c>
      <c r="G75" s="232">
        <v>8.3447375037890357</v>
      </c>
      <c r="H75" s="232">
        <v>7.5188704523354586</v>
      </c>
      <c r="I75" s="232">
        <v>9.4195707442338357</v>
      </c>
      <c r="J75" s="232">
        <v>7.5282026859228344</v>
      </c>
      <c r="K75" s="232">
        <v>6.7920964589591986</v>
      </c>
      <c r="L75" s="232">
        <v>9.4247800457152593</v>
      </c>
      <c r="M75" s="232">
        <v>9.9058988898368909</v>
      </c>
      <c r="N75" s="232">
        <v>10.152105875581521</v>
      </c>
      <c r="O75" s="232">
        <v>9.7644346505364297</v>
      </c>
      <c r="P75" s="232">
        <v>11.927069563458391</v>
      </c>
      <c r="Q75" s="232">
        <v>11.341510087273001</v>
      </c>
      <c r="R75" s="232">
        <v>12.36741150744578</v>
      </c>
      <c r="S75" s="232">
        <v>11.47568956010017</v>
      </c>
      <c r="T75" s="232">
        <v>9.6922551587999699</v>
      </c>
      <c r="U75" s="232">
        <v>9.8546607597298141</v>
      </c>
      <c r="V75" s="232">
        <v>9.5665639502825854</v>
      </c>
      <c r="W75" s="232">
        <v>11.024303372629101</v>
      </c>
      <c r="DA75" s="73" t="s">
        <v>1647</v>
      </c>
    </row>
    <row r="76" spans="1:105" ht="12" customHeight="1" x14ac:dyDescent="0.25">
      <c r="A76" s="147" t="s">
        <v>73</v>
      </c>
      <c r="B76" s="232">
        <v>2.7551927559316639E-2</v>
      </c>
      <c r="C76" s="232">
        <v>5.1933511780769367E-2</v>
      </c>
      <c r="D76" s="232">
        <v>5.6119337645516437E-2</v>
      </c>
      <c r="E76" s="232">
        <v>0.1103216978208609</v>
      </c>
      <c r="F76" s="232">
        <v>0.1388533663979728</v>
      </c>
      <c r="G76" s="232">
        <v>0.25758839689250218</v>
      </c>
      <c r="H76" s="232">
        <v>0.37346405616110051</v>
      </c>
      <c r="I76" s="232">
        <v>0.54290159397014881</v>
      </c>
      <c r="J76" s="232">
        <v>0.42648674741158532</v>
      </c>
      <c r="K76" s="232">
        <v>0.82094014329648124</v>
      </c>
      <c r="L76" s="232">
        <v>0.95635270532493377</v>
      </c>
      <c r="M76" s="232">
        <v>0.99145291910656463</v>
      </c>
      <c r="N76" s="232">
        <v>1.106699060612186</v>
      </c>
      <c r="O76" s="232">
        <v>1.3108254792986169</v>
      </c>
      <c r="P76" s="232">
        <v>1.346545484436809</v>
      </c>
      <c r="Q76" s="232">
        <v>1.331331787203224</v>
      </c>
      <c r="R76" s="232">
        <v>1.8332345848776199</v>
      </c>
      <c r="S76" s="232">
        <v>2.0064186314469068</v>
      </c>
      <c r="T76" s="232">
        <v>2.2598957706075571</v>
      </c>
      <c r="U76" s="232">
        <v>2.3405726922502641</v>
      </c>
      <c r="V76" s="232">
        <v>2.3232888253679902</v>
      </c>
      <c r="W76" s="232">
        <v>2.1645895643050199</v>
      </c>
      <c r="DA76" s="73" t="s">
        <v>1648</v>
      </c>
    </row>
    <row r="77" spans="1:105" ht="12" customHeight="1" x14ac:dyDescent="0.25">
      <c r="A77" s="147" t="s">
        <v>79</v>
      </c>
      <c r="B77" s="232">
        <v>9.8953452069177423</v>
      </c>
      <c r="C77" s="232">
        <v>11.912526026281251</v>
      </c>
      <c r="D77" s="232">
        <v>10.42808064985039</v>
      </c>
      <c r="E77" s="232">
        <v>10.724123134787281</v>
      </c>
      <c r="F77" s="232">
        <v>8.1826351538489615</v>
      </c>
      <c r="G77" s="232">
        <v>7.6220013278230203</v>
      </c>
      <c r="H77" s="232">
        <v>6.3279664186864402</v>
      </c>
      <c r="I77" s="232">
        <v>7.619181433784588</v>
      </c>
      <c r="J77" s="232">
        <v>5.2937474219558389</v>
      </c>
      <c r="K77" s="232">
        <v>5.7512087416055291</v>
      </c>
      <c r="L77" s="232">
        <v>8.7622817100987813</v>
      </c>
      <c r="M77" s="232">
        <v>8.2409449372024888</v>
      </c>
      <c r="N77" s="232">
        <v>9.3629724163749408</v>
      </c>
      <c r="O77" s="232">
        <v>7.3843037901857382</v>
      </c>
      <c r="P77" s="232">
        <v>7.2690235530234286</v>
      </c>
      <c r="Q77" s="232">
        <v>8.1018657032884835</v>
      </c>
      <c r="R77" s="232">
        <v>7.4422918566123188</v>
      </c>
      <c r="S77" s="232">
        <v>6.7418916727349902</v>
      </c>
      <c r="T77" s="232">
        <v>7.8066772270679108</v>
      </c>
      <c r="U77" s="232">
        <v>8.2385512804006655</v>
      </c>
      <c r="V77" s="232">
        <v>6.9807454048325779</v>
      </c>
      <c r="W77" s="232">
        <v>8.0700348958152883</v>
      </c>
      <c r="DA77" s="73" t="s">
        <v>1649</v>
      </c>
    </row>
    <row r="78" spans="1:105" ht="12" customHeight="1" x14ac:dyDescent="0.25">
      <c r="A78" s="60" t="s">
        <v>1520</v>
      </c>
      <c r="B78" s="265">
        <v>0</v>
      </c>
      <c r="C78" s="265">
        <v>0</v>
      </c>
      <c r="D78" s="265">
        <v>0</v>
      </c>
      <c r="E78" s="265">
        <v>0</v>
      </c>
      <c r="F78" s="265">
        <v>0</v>
      </c>
      <c r="G78" s="265">
        <v>0</v>
      </c>
      <c r="H78" s="265">
        <v>0</v>
      </c>
      <c r="I78" s="265">
        <v>0</v>
      </c>
      <c r="J78" s="265">
        <v>0</v>
      </c>
      <c r="K78" s="265">
        <v>0</v>
      </c>
      <c r="L78" s="265">
        <v>0</v>
      </c>
      <c r="M78" s="265">
        <v>0</v>
      </c>
      <c r="N78" s="265">
        <v>0</v>
      </c>
      <c r="O78" s="265">
        <v>0</v>
      </c>
      <c r="P78" s="265">
        <v>0</v>
      </c>
      <c r="Q78" s="265">
        <v>0</v>
      </c>
      <c r="R78" s="265">
        <v>0</v>
      </c>
      <c r="S78" s="265">
        <v>0</v>
      </c>
      <c r="T78" s="265">
        <v>0</v>
      </c>
      <c r="U78" s="265">
        <v>0</v>
      </c>
      <c r="V78" s="265">
        <v>0</v>
      </c>
      <c r="W78" s="265">
        <v>0</v>
      </c>
      <c r="DA78" s="72" t="s">
        <v>1650</v>
      </c>
    </row>
    <row r="79" spans="1:105" ht="12" customHeight="1" x14ac:dyDescent="0.25">
      <c r="A79" s="57" t="s">
        <v>1522</v>
      </c>
      <c r="B79" s="264">
        <f t="shared" ref="B79:W79" si="2">B80+B88</f>
        <v>262.27173081165586</v>
      </c>
      <c r="C79" s="264">
        <f t="shared" si="2"/>
        <v>298.09655803470787</v>
      </c>
      <c r="D79" s="264">
        <f t="shared" si="2"/>
        <v>282.40339280958329</v>
      </c>
      <c r="E79" s="264">
        <f t="shared" si="2"/>
        <v>290.02808612936485</v>
      </c>
      <c r="F79" s="264">
        <f t="shared" si="2"/>
        <v>307.99486268592284</v>
      </c>
      <c r="G79" s="264">
        <f t="shared" si="2"/>
        <v>321.07612757823165</v>
      </c>
      <c r="H79" s="264">
        <f t="shared" si="2"/>
        <v>260.66623290104008</v>
      </c>
      <c r="I79" s="264">
        <f t="shared" si="2"/>
        <v>358.25554722104522</v>
      </c>
      <c r="J79" s="264">
        <f t="shared" si="2"/>
        <v>256.31671628923385</v>
      </c>
      <c r="K79" s="264">
        <f t="shared" si="2"/>
        <v>280.55327912829864</v>
      </c>
      <c r="L79" s="264">
        <f t="shared" si="2"/>
        <v>319.64332512908265</v>
      </c>
      <c r="M79" s="264">
        <f t="shared" si="2"/>
        <v>315.3675519108989</v>
      </c>
      <c r="N79" s="264">
        <f t="shared" si="2"/>
        <v>323.60690893841002</v>
      </c>
      <c r="O79" s="264">
        <f t="shared" si="2"/>
        <v>321.30016228553939</v>
      </c>
      <c r="P79" s="264">
        <f t="shared" si="2"/>
        <v>319.72546334150837</v>
      </c>
      <c r="Q79" s="264">
        <f t="shared" si="2"/>
        <v>316.17647977388265</v>
      </c>
      <c r="R79" s="264">
        <f t="shared" si="2"/>
        <v>345.95717966635237</v>
      </c>
      <c r="S79" s="264">
        <f t="shared" si="2"/>
        <v>348.8880363598152</v>
      </c>
      <c r="T79" s="264">
        <f t="shared" si="2"/>
        <v>351.10257874690126</v>
      </c>
      <c r="U79" s="264">
        <f t="shared" si="2"/>
        <v>358.18126986006109</v>
      </c>
      <c r="V79" s="264">
        <f t="shared" si="2"/>
        <v>335.51173311283981</v>
      </c>
      <c r="W79" s="264">
        <f t="shared" si="2"/>
        <v>358.22005297804503</v>
      </c>
      <c r="DA79" s="70"/>
    </row>
    <row r="80" spans="1:105" ht="12" customHeight="1" x14ac:dyDescent="0.25">
      <c r="A80" s="60" t="s">
        <v>1523</v>
      </c>
      <c r="B80" s="265">
        <v>248.88633162435841</v>
      </c>
      <c r="C80" s="265">
        <v>283.01753653971798</v>
      </c>
      <c r="D80" s="265">
        <v>267.91759896316239</v>
      </c>
      <c r="E80" s="265">
        <v>275.30222153957942</v>
      </c>
      <c r="F80" s="265">
        <v>291.75596310724421</v>
      </c>
      <c r="G80" s="265">
        <v>303.94309445455269</v>
      </c>
      <c r="H80" s="265">
        <v>245.63999246982871</v>
      </c>
      <c r="I80" s="265">
        <v>337.84478070726948</v>
      </c>
      <c r="J80" s="265">
        <v>240.19560122592151</v>
      </c>
      <c r="K80" s="265">
        <v>262.18211479416982</v>
      </c>
      <c r="L80" s="265">
        <v>299.30332262045351</v>
      </c>
      <c r="M80" s="265">
        <v>294.69661614566058</v>
      </c>
      <c r="N80" s="265">
        <v>302.52299015570668</v>
      </c>
      <c r="O80" s="265">
        <v>300.13803649868697</v>
      </c>
      <c r="P80" s="265">
        <v>298.53557780213282</v>
      </c>
      <c r="Q80" s="265">
        <v>293.72831711785091</v>
      </c>
      <c r="R80" s="265">
        <v>321.9086485165252</v>
      </c>
      <c r="S80" s="265">
        <v>324.0147655419961</v>
      </c>
      <c r="T80" s="265">
        <v>325.60553525597152</v>
      </c>
      <c r="U80" s="265">
        <v>333.47743204035532</v>
      </c>
      <c r="V80" s="265">
        <v>311.5814845917476</v>
      </c>
      <c r="W80" s="265">
        <v>332.31479605776428</v>
      </c>
      <c r="DA80" s="72" t="s">
        <v>1651</v>
      </c>
    </row>
    <row r="81" spans="1:105" ht="12" customHeight="1" x14ac:dyDescent="0.25">
      <c r="A81" s="59" t="s">
        <v>30</v>
      </c>
      <c r="B81" s="233">
        <v>161.6039763914487</v>
      </c>
      <c r="C81" s="233">
        <v>155.4268807916055</v>
      </c>
      <c r="D81" s="233">
        <v>130.91843726976359</v>
      </c>
      <c r="E81" s="233">
        <v>115.3990593933803</v>
      </c>
      <c r="F81" s="233">
        <v>122.3610490754704</v>
      </c>
      <c r="G81" s="233">
        <v>113.1647047231687</v>
      </c>
      <c r="H81" s="233">
        <v>92.759625949264446</v>
      </c>
      <c r="I81" s="233">
        <v>156.64858805975931</v>
      </c>
      <c r="J81" s="233">
        <v>102.0499045097262</v>
      </c>
      <c r="K81" s="233">
        <v>81.644256048451751</v>
      </c>
      <c r="L81" s="233">
        <v>93.281405270530811</v>
      </c>
      <c r="M81" s="233">
        <v>101.4622239260696</v>
      </c>
      <c r="N81" s="233">
        <v>91.515015366941057</v>
      </c>
      <c r="O81" s="233">
        <v>81.851982480773572</v>
      </c>
      <c r="P81" s="233">
        <v>79.06979412369698</v>
      </c>
      <c r="Q81" s="233">
        <v>74.591732026676567</v>
      </c>
      <c r="R81" s="233">
        <v>66.14748559477836</v>
      </c>
      <c r="S81" s="233">
        <v>66.781200297088631</v>
      </c>
      <c r="T81" s="233">
        <v>64.791691193178536</v>
      </c>
      <c r="U81" s="233">
        <v>58.916581198925194</v>
      </c>
      <c r="V81" s="233">
        <v>51.225231279598333</v>
      </c>
      <c r="W81" s="233">
        <v>54.066880835797242</v>
      </c>
      <c r="DA81" s="71" t="s">
        <v>1652</v>
      </c>
    </row>
    <row r="82" spans="1:105" ht="12" customHeight="1" x14ac:dyDescent="0.25">
      <c r="A82" s="59" t="s">
        <v>33</v>
      </c>
      <c r="B82" s="298">
        <v>1.348595337354376</v>
      </c>
      <c r="C82" s="298">
        <v>2.4780862992263581</v>
      </c>
      <c r="D82" s="298">
        <v>5.4384710654155519</v>
      </c>
      <c r="E82" s="298">
        <v>4.4872006325799747</v>
      </c>
      <c r="F82" s="298">
        <v>5.4309258374472993</v>
      </c>
      <c r="G82" s="298">
        <v>2.9039190425108972</v>
      </c>
      <c r="H82" s="298">
        <v>0.97603342862787579</v>
      </c>
      <c r="I82" s="298">
        <v>1.030632453729049</v>
      </c>
      <c r="J82" s="298">
        <v>0.93401705790826306</v>
      </c>
      <c r="K82" s="298">
        <v>1.258932927142145</v>
      </c>
      <c r="L82" s="298">
        <v>1.208965409974611</v>
      </c>
      <c r="M82" s="298">
        <v>0.96443324791734553</v>
      </c>
      <c r="N82" s="298">
        <v>0.67959727870810061</v>
      </c>
      <c r="O82" s="298">
        <v>0.98869688198962646</v>
      </c>
      <c r="P82" s="298">
        <v>1.211513794869348</v>
      </c>
      <c r="Q82" s="298">
        <v>1.0884981956282229</v>
      </c>
      <c r="R82" s="298">
        <v>0.90457080083847818</v>
      </c>
      <c r="S82" s="298">
        <v>0.98516068466100593</v>
      </c>
      <c r="T82" s="298">
        <v>0.91808907691160591</v>
      </c>
      <c r="U82" s="298">
        <v>0.85672612144630811</v>
      </c>
      <c r="V82" s="298">
        <v>0.62786506425251287</v>
      </c>
      <c r="W82" s="298">
        <v>0.72506141216414355</v>
      </c>
      <c r="DA82" s="122" t="s">
        <v>1653</v>
      </c>
    </row>
    <row r="83" spans="1:105" ht="12" customHeight="1" x14ac:dyDescent="0.25">
      <c r="A83" s="59" t="s">
        <v>160</v>
      </c>
      <c r="B83" s="298">
        <v>4.1900926630190289</v>
      </c>
      <c r="C83" s="298">
        <v>6.4210506369121578</v>
      </c>
      <c r="D83" s="298">
        <v>7.0099010159082704</v>
      </c>
      <c r="E83" s="298">
        <v>7.1548677568548742</v>
      </c>
      <c r="F83" s="298">
        <v>8.8541680535600129</v>
      </c>
      <c r="G83" s="298">
        <v>7.0387226444786553</v>
      </c>
      <c r="H83" s="298">
        <v>4.8536423106189872</v>
      </c>
      <c r="I83" s="298">
        <v>5.7159947537055658</v>
      </c>
      <c r="J83" s="298">
        <v>5.3841266952159161</v>
      </c>
      <c r="K83" s="298">
        <v>5.4263274795370826</v>
      </c>
      <c r="L83" s="298">
        <v>5.787117597035583</v>
      </c>
      <c r="M83" s="298">
        <v>6.0967919258565191</v>
      </c>
      <c r="N83" s="298">
        <v>5.4744045626007418</v>
      </c>
      <c r="O83" s="298">
        <v>4.4988592003285541</v>
      </c>
      <c r="P83" s="298">
        <v>3.7831242230750339</v>
      </c>
      <c r="Q83" s="298">
        <v>3.799763383729307</v>
      </c>
      <c r="R83" s="298">
        <v>3.4882774065587761</v>
      </c>
      <c r="S83" s="298">
        <v>2.742029459850754</v>
      </c>
      <c r="T83" s="298">
        <v>3.5275064125975821</v>
      </c>
      <c r="U83" s="298">
        <v>4.0339830690477676</v>
      </c>
      <c r="V83" s="298">
        <v>2.316190071977974</v>
      </c>
      <c r="W83" s="298">
        <v>2.797110021203276</v>
      </c>
      <c r="DA83" s="122" t="s">
        <v>1654</v>
      </c>
    </row>
    <row r="84" spans="1:105" ht="12" customHeight="1" x14ac:dyDescent="0.25">
      <c r="A84" s="59" t="s">
        <v>70</v>
      </c>
      <c r="B84" s="298">
        <v>9.4823709789427202</v>
      </c>
      <c r="C84" s="298">
        <v>13.337590775680161</v>
      </c>
      <c r="D84" s="298">
        <v>14.24831810476697</v>
      </c>
      <c r="E84" s="298">
        <v>13.47686883020442</v>
      </c>
      <c r="F84" s="298">
        <v>13.472437028144441</v>
      </c>
      <c r="G84" s="298">
        <v>12.430475398036929</v>
      </c>
      <c r="H84" s="298">
        <v>7.0042943801630342</v>
      </c>
      <c r="I84" s="298">
        <v>6.2221372234129264</v>
      </c>
      <c r="J84" s="298">
        <v>5.5856413307840107</v>
      </c>
      <c r="K84" s="298">
        <v>5.0076760673879086</v>
      </c>
      <c r="L84" s="298">
        <v>5.0161182751239703</v>
      </c>
      <c r="M84" s="298">
        <v>4.0124171352678069</v>
      </c>
      <c r="N84" s="298">
        <v>3.861781564766122</v>
      </c>
      <c r="O84" s="298">
        <v>3.7837312532846359</v>
      </c>
      <c r="P84" s="298">
        <v>1.8576919365463229</v>
      </c>
      <c r="Q84" s="298">
        <v>0.77317288758432878</v>
      </c>
      <c r="R84" s="298">
        <v>0.52451610372773416</v>
      </c>
      <c r="S84" s="298">
        <v>0.52727775141480349</v>
      </c>
      <c r="T84" s="298">
        <v>0.43103706051971941</v>
      </c>
      <c r="U84" s="298">
        <v>0.22102417703362129</v>
      </c>
      <c r="V84" s="298">
        <v>0.39027305185122102</v>
      </c>
      <c r="W84" s="298">
        <v>0.45101572695344899</v>
      </c>
      <c r="DA84" s="122" t="s">
        <v>1655</v>
      </c>
    </row>
    <row r="85" spans="1:105" ht="12" customHeight="1" x14ac:dyDescent="0.25">
      <c r="A85" s="59" t="s">
        <v>34</v>
      </c>
      <c r="B85" s="298">
        <v>0</v>
      </c>
      <c r="C85" s="298">
        <v>0</v>
      </c>
      <c r="D85" s="298">
        <v>0</v>
      </c>
      <c r="E85" s="298">
        <v>17.86567535663648</v>
      </c>
      <c r="F85" s="298">
        <v>13.170442473930869</v>
      </c>
      <c r="G85" s="298">
        <v>29.431432109302609</v>
      </c>
      <c r="H85" s="298">
        <v>11.746433456570079</v>
      </c>
      <c r="I85" s="298">
        <v>6.0877254945521608</v>
      </c>
      <c r="J85" s="298">
        <v>3.5669318258667939</v>
      </c>
      <c r="K85" s="298">
        <v>9.8481296821180404</v>
      </c>
      <c r="L85" s="298">
        <v>6.8652798108504403</v>
      </c>
      <c r="M85" s="298">
        <v>0.2149487747435464</v>
      </c>
      <c r="N85" s="298">
        <v>0.63717222052857603</v>
      </c>
      <c r="O85" s="298">
        <v>0.54281482856756069</v>
      </c>
      <c r="P85" s="298">
        <v>0.1296030557701682</v>
      </c>
      <c r="Q85" s="298">
        <v>0.17607003340547711</v>
      </c>
      <c r="R85" s="298">
        <v>3.9790809735879522</v>
      </c>
      <c r="S85" s="298">
        <v>6.586322285407225</v>
      </c>
      <c r="T85" s="298">
        <v>7.1292839166325113</v>
      </c>
      <c r="U85" s="298">
        <v>8.492453310161892</v>
      </c>
      <c r="V85" s="298">
        <v>5.4897897439928398</v>
      </c>
      <c r="W85" s="298">
        <v>4.9698539424796788</v>
      </c>
      <c r="DA85" s="122" t="s">
        <v>1656</v>
      </c>
    </row>
    <row r="86" spans="1:105" ht="12" customHeight="1" x14ac:dyDescent="0.25">
      <c r="A86" s="59" t="s">
        <v>162</v>
      </c>
      <c r="B86" s="298">
        <v>70.675727878231214</v>
      </c>
      <c r="C86" s="298">
        <v>101.8841984491068</v>
      </c>
      <c r="D86" s="298">
        <v>106.7465387273338</v>
      </c>
      <c r="E86" s="298">
        <v>110.057495949535</v>
      </c>
      <c r="F86" s="298">
        <v>119.29343607189691</v>
      </c>
      <c r="G86" s="298">
        <v>123.1743522661904</v>
      </c>
      <c r="H86" s="298">
        <v>104.3105578977551</v>
      </c>
      <c r="I86" s="298">
        <v>129.32679187815691</v>
      </c>
      <c r="J86" s="298">
        <v>96.013404725002061</v>
      </c>
      <c r="K86" s="298">
        <v>111.0963485799214</v>
      </c>
      <c r="L86" s="298">
        <v>122.7155620868802</v>
      </c>
      <c r="M86" s="298">
        <v>114.29072566303149</v>
      </c>
      <c r="N86" s="298">
        <v>122.6663400788525</v>
      </c>
      <c r="O86" s="298">
        <v>123.1763229639768</v>
      </c>
      <c r="P86" s="298">
        <v>117.3942490445568</v>
      </c>
      <c r="Q86" s="298">
        <v>117.6821686771751</v>
      </c>
      <c r="R86" s="298">
        <v>121.3161615789159</v>
      </c>
      <c r="S86" s="298">
        <v>116.73221458098899</v>
      </c>
      <c r="T86" s="298">
        <v>107.5236167183436</v>
      </c>
      <c r="U86" s="298">
        <v>114.02392667622181</v>
      </c>
      <c r="V86" s="298">
        <v>107.1865132492081</v>
      </c>
      <c r="W86" s="298">
        <v>128.22906667229211</v>
      </c>
      <c r="DA86" s="122" t="s">
        <v>1657</v>
      </c>
    </row>
    <row r="87" spans="1:105" ht="12" customHeight="1" x14ac:dyDescent="0.25">
      <c r="A87" s="59" t="s">
        <v>73</v>
      </c>
      <c r="B87" s="298">
        <v>1.585568375362425</v>
      </c>
      <c r="C87" s="298">
        <v>3.4697295871870182</v>
      </c>
      <c r="D87" s="298">
        <v>3.5559327799742269</v>
      </c>
      <c r="E87" s="298">
        <v>6.8610536203882813</v>
      </c>
      <c r="F87" s="298">
        <v>9.1735045667943158</v>
      </c>
      <c r="G87" s="298">
        <v>15.799488270864529</v>
      </c>
      <c r="H87" s="298">
        <v>23.989405046829191</v>
      </c>
      <c r="I87" s="298">
        <v>32.812910843953553</v>
      </c>
      <c r="J87" s="298">
        <v>26.661575081418309</v>
      </c>
      <c r="K87" s="298">
        <v>47.900444009611491</v>
      </c>
      <c r="L87" s="298">
        <v>64.428874170057895</v>
      </c>
      <c r="M87" s="298">
        <v>67.655075472774243</v>
      </c>
      <c r="N87" s="298">
        <v>77.688679083309694</v>
      </c>
      <c r="O87" s="298">
        <v>85.295628889766334</v>
      </c>
      <c r="P87" s="298">
        <v>95.089601623618222</v>
      </c>
      <c r="Q87" s="298">
        <v>95.616911913651933</v>
      </c>
      <c r="R87" s="298">
        <v>125.548556058118</v>
      </c>
      <c r="S87" s="298">
        <v>129.6605604825846</v>
      </c>
      <c r="T87" s="298">
        <v>141.2843108777879</v>
      </c>
      <c r="U87" s="298">
        <v>146.93273748751881</v>
      </c>
      <c r="V87" s="298">
        <v>144.34562213086659</v>
      </c>
      <c r="W87" s="298">
        <v>141.07580744687451</v>
      </c>
      <c r="DA87" s="122" t="s">
        <v>1658</v>
      </c>
    </row>
    <row r="88" spans="1:105" ht="12" customHeight="1" x14ac:dyDescent="0.25">
      <c r="A88" s="60" t="s">
        <v>1532</v>
      </c>
      <c r="B88" s="265">
        <v>13.385399187297461</v>
      </c>
      <c r="C88" s="265">
        <v>15.07902149498986</v>
      </c>
      <c r="D88" s="265">
        <v>14.48579384642091</v>
      </c>
      <c r="E88" s="265">
        <v>14.72586458978544</v>
      </c>
      <c r="F88" s="265">
        <v>16.23889957867863</v>
      </c>
      <c r="G88" s="265">
        <v>17.13303312367897</v>
      </c>
      <c r="H88" s="265">
        <v>15.02624043121134</v>
      </c>
      <c r="I88" s="265">
        <v>20.410766513775759</v>
      </c>
      <c r="J88" s="265">
        <v>16.121115063312359</v>
      </c>
      <c r="K88" s="265">
        <v>18.371164334128821</v>
      </c>
      <c r="L88" s="265">
        <v>20.340002508629119</v>
      </c>
      <c r="M88" s="265">
        <v>20.670935765238291</v>
      </c>
      <c r="N88" s="265">
        <v>21.083918782703361</v>
      </c>
      <c r="O88" s="265">
        <v>21.162125786852389</v>
      </c>
      <c r="P88" s="265">
        <v>21.189885539375538</v>
      </c>
      <c r="Q88" s="265">
        <v>22.448162656031741</v>
      </c>
      <c r="R88" s="265">
        <v>24.04853114982717</v>
      </c>
      <c r="S88" s="265">
        <v>24.873270817819119</v>
      </c>
      <c r="T88" s="265">
        <v>25.49704349092972</v>
      </c>
      <c r="U88" s="265">
        <v>24.70383781970579</v>
      </c>
      <c r="V88" s="265">
        <v>23.930248521092231</v>
      </c>
      <c r="W88" s="265">
        <v>25.905256920280749</v>
      </c>
      <c r="DA88" s="72" t="s">
        <v>1659</v>
      </c>
    </row>
    <row r="89" spans="1:105" ht="12" customHeight="1" x14ac:dyDescent="0.25">
      <c r="A89" s="57" t="s">
        <v>1534</v>
      </c>
      <c r="B89" s="264">
        <f t="shared" ref="B89:W89" si="3">B90+B96</f>
        <v>31.14645731656131</v>
      </c>
      <c r="C89" s="264">
        <f t="shared" si="3"/>
        <v>35.727465231000458</v>
      </c>
      <c r="D89" s="264">
        <f t="shared" si="3"/>
        <v>34.27513721967577</v>
      </c>
      <c r="E89" s="264">
        <f t="shared" si="3"/>
        <v>35.125870008180257</v>
      </c>
      <c r="F89" s="264">
        <f t="shared" si="3"/>
        <v>37.852420495099295</v>
      </c>
      <c r="G89" s="264">
        <f t="shared" si="3"/>
        <v>39.601660622824227</v>
      </c>
      <c r="H89" s="264">
        <f t="shared" si="3"/>
        <v>33.079778058594151</v>
      </c>
      <c r="I89" s="264">
        <f t="shared" si="3"/>
        <v>44.88756530238232</v>
      </c>
      <c r="J89" s="264">
        <f t="shared" si="3"/>
        <v>33.518574133084719</v>
      </c>
      <c r="K89" s="264">
        <f t="shared" si="3"/>
        <v>37.41093955178571</v>
      </c>
      <c r="L89" s="264">
        <f t="shared" si="3"/>
        <v>41.945160930090367</v>
      </c>
      <c r="M89" s="264">
        <f t="shared" si="3"/>
        <v>41.757294279846107</v>
      </c>
      <c r="N89" s="264">
        <f t="shared" si="3"/>
        <v>42.730641630606186</v>
      </c>
      <c r="O89" s="264">
        <f t="shared" si="3"/>
        <v>42.586924727858616</v>
      </c>
      <c r="P89" s="264">
        <f t="shared" si="3"/>
        <v>42.334493599721959</v>
      </c>
      <c r="Q89" s="264">
        <f t="shared" si="3"/>
        <v>43.186671280859088</v>
      </c>
      <c r="R89" s="264">
        <f t="shared" si="3"/>
        <v>46.458712224163975</v>
      </c>
      <c r="S89" s="264">
        <f t="shared" si="3"/>
        <v>47.282603937869354</v>
      </c>
      <c r="T89" s="264">
        <f t="shared" si="3"/>
        <v>47.740638869854095</v>
      </c>
      <c r="U89" s="264">
        <f t="shared" si="3"/>
        <v>47.539748769527023</v>
      </c>
      <c r="V89" s="264">
        <f t="shared" si="3"/>
        <v>45.140376344919162</v>
      </c>
      <c r="W89" s="264">
        <f t="shared" si="3"/>
        <v>48.986222593136375</v>
      </c>
      <c r="DA89" s="70"/>
    </row>
    <row r="90" spans="1:105" ht="12" customHeight="1" x14ac:dyDescent="0.25">
      <c r="A90" s="60" t="s">
        <v>1535</v>
      </c>
      <c r="B90" s="265">
        <v>18.632515510143509</v>
      </c>
      <c r="C90" s="265">
        <v>21.63016451955826</v>
      </c>
      <c r="D90" s="265">
        <v>20.732442027895239</v>
      </c>
      <c r="E90" s="265">
        <v>21.358733896121588</v>
      </c>
      <c r="F90" s="265">
        <v>22.670755646381689</v>
      </c>
      <c r="G90" s="265">
        <v>23.58407485813435</v>
      </c>
      <c r="H90" s="265">
        <v>19.031822095960941</v>
      </c>
      <c r="I90" s="265">
        <v>25.80564321669959</v>
      </c>
      <c r="J90" s="265">
        <v>18.447025430353222</v>
      </c>
      <c r="K90" s="265">
        <v>20.235831198529141</v>
      </c>
      <c r="L90" s="265">
        <v>22.929395753888119</v>
      </c>
      <c r="M90" s="265">
        <v>22.432141280608629</v>
      </c>
      <c r="N90" s="265">
        <v>23.019392903084331</v>
      </c>
      <c r="O90" s="265">
        <v>22.80256066884154</v>
      </c>
      <c r="P90" s="265">
        <v>22.524177088874751</v>
      </c>
      <c r="Q90" s="265">
        <v>22.199997875917489</v>
      </c>
      <c r="R90" s="265">
        <v>23.975862431805719</v>
      </c>
      <c r="S90" s="265">
        <v>24.028709213172441</v>
      </c>
      <c r="T90" s="265">
        <v>23.90358223698286</v>
      </c>
      <c r="U90" s="265">
        <v>24.44425609536361</v>
      </c>
      <c r="V90" s="265">
        <v>22.768108382208819</v>
      </c>
      <c r="W90" s="265">
        <v>24.767529295716141</v>
      </c>
      <c r="DA90" s="72" t="s">
        <v>1660</v>
      </c>
    </row>
    <row r="91" spans="1:105" ht="12" customHeight="1" x14ac:dyDescent="0.25">
      <c r="A91" s="59" t="s">
        <v>30</v>
      </c>
      <c r="B91" s="233">
        <v>11.23240484102206</v>
      </c>
      <c r="C91" s="233">
        <v>10.858646868494869</v>
      </c>
      <c r="D91" s="233">
        <v>9.1534359209992751</v>
      </c>
      <c r="E91" s="233">
        <v>8.6998800905733624</v>
      </c>
      <c r="F91" s="233">
        <v>9.0951034081241904</v>
      </c>
      <c r="G91" s="233">
        <v>9.0666762864377386</v>
      </c>
      <c r="H91" s="233">
        <v>7.3839212161996928</v>
      </c>
      <c r="I91" s="233">
        <v>12.078986351716789</v>
      </c>
      <c r="J91" s="233">
        <v>7.9485701377553797</v>
      </c>
      <c r="K91" s="233">
        <v>7.0237693183113317</v>
      </c>
      <c r="L91" s="233">
        <v>8.167743458672982</v>
      </c>
      <c r="M91" s="233">
        <v>8.8104179680557824</v>
      </c>
      <c r="N91" s="233">
        <v>8.1742983601360226</v>
      </c>
      <c r="O91" s="233">
        <v>7.5302892852620404</v>
      </c>
      <c r="P91" s="233">
        <v>7.5782258157083016</v>
      </c>
      <c r="Q91" s="233">
        <v>7.2148367975584744</v>
      </c>
      <c r="R91" s="233">
        <v>7.0552437818563591</v>
      </c>
      <c r="S91" s="233">
        <v>7.3309720148720627</v>
      </c>
      <c r="T91" s="233">
        <v>7.5182678513332943</v>
      </c>
      <c r="U91" s="233">
        <v>6.904543037610261</v>
      </c>
      <c r="V91" s="233">
        <v>6.1313168130727709</v>
      </c>
      <c r="W91" s="233">
        <v>6.0777296412850079</v>
      </c>
      <c r="DA91" s="71" t="s">
        <v>1661</v>
      </c>
    </row>
    <row r="92" spans="1:105" ht="12" customHeight="1" x14ac:dyDescent="0.25">
      <c r="A92" s="59" t="s">
        <v>33</v>
      </c>
      <c r="B92" s="298">
        <v>0.113211371478042</v>
      </c>
      <c r="C92" s="298">
        <v>0.20909983854137579</v>
      </c>
      <c r="D92" s="298">
        <v>0.45924860706617721</v>
      </c>
      <c r="E92" s="298">
        <v>0.40857724775409471</v>
      </c>
      <c r="F92" s="298">
        <v>0.48755769388135289</v>
      </c>
      <c r="G92" s="298">
        <v>0.28100193640345639</v>
      </c>
      <c r="H92" s="298">
        <v>9.3838368924058835E-2</v>
      </c>
      <c r="I92" s="298">
        <v>9.5983263506344299E-2</v>
      </c>
      <c r="J92" s="298">
        <v>8.7865605949311698E-2</v>
      </c>
      <c r="K92" s="298">
        <v>0.1308081756283892</v>
      </c>
      <c r="L92" s="298">
        <v>0.12785230915877599</v>
      </c>
      <c r="M92" s="298">
        <v>0.101146765886826</v>
      </c>
      <c r="N92" s="298">
        <v>7.3315778762234413E-2</v>
      </c>
      <c r="O92" s="298">
        <v>0.10985841146416669</v>
      </c>
      <c r="P92" s="298">
        <v>0.14024035107779931</v>
      </c>
      <c r="Q92" s="298">
        <v>0.12716020692759969</v>
      </c>
      <c r="R92" s="298">
        <v>0.1165276374933704</v>
      </c>
      <c r="S92" s="298">
        <v>0.130617722034995</v>
      </c>
      <c r="T92" s="298">
        <v>0.12866813052401471</v>
      </c>
      <c r="U92" s="298">
        <v>0.121262663862964</v>
      </c>
      <c r="V92" s="298">
        <v>9.0766134541692314E-2</v>
      </c>
      <c r="W92" s="298">
        <v>9.8440213469458096E-2</v>
      </c>
      <c r="DA92" s="122" t="s">
        <v>1662</v>
      </c>
    </row>
    <row r="93" spans="1:105" ht="12" customHeight="1" x14ac:dyDescent="0.25">
      <c r="A93" s="59" t="s">
        <v>160</v>
      </c>
      <c r="B93" s="298">
        <v>0.33403588973370579</v>
      </c>
      <c r="C93" s="298">
        <v>0.51452261901172813</v>
      </c>
      <c r="D93" s="298">
        <v>0.56213938846215772</v>
      </c>
      <c r="E93" s="298">
        <v>0.61867334813678598</v>
      </c>
      <c r="F93" s="298">
        <v>0.75485060683905592</v>
      </c>
      <c r="G93" s="298">
        <v>0.64681452871404499</v>
      </c>
      <c r="H93" s="298">
        <v>0.44314375340497208</v>
      </c>
      <c r="I93" s="298">
        <v>0.50552731391047601</v>
      </c>
      <c r="J93" s="298">
        <v>0.48099490640646542</v>
      </c>
      <c r="K93" s="298">
        <v>0.53542593272780303</v>
      </c>
      <c r="L93" s="298">
        <v>0.58118997486048496</v>
      </c>
      <c r="M93" s="298">
        <v>0.60721474155472233</v>
      </c>
      <c r="N93" s="298">
        <v>0.56084624396361338</v>
      </c>
      <c r="O93" s="298">
        <v>0.47471576832928303</v>
      </c>
      <c r="P93" s="298">
        <v>0.41586879566123042</v>
      </c>
      <c r="Q93" s="298">
        <v>0.42154231069085091</v>
      </c>
      <c r="R93" s="298">
        <v>0.42673522934543651</v>
      </c>
      <c r="S93" s="298">
        <v>0.34524568228038549</v>
      </c>
      <c r="T93" s="298">
        <v>0.46947782989145348</v>
      </c>
      <c r="U93" s="298">
        <v>0.54222591813678278</v>
      </c>
      <c r="V93" s="298">
        <v>0.31797488836634968</v>
      </c>
      <c r="W93" s="298">
        <v>0.36063544526052982</v>
      </c>
      <c r="DA93" s="122" t="s">
        <v>1663</v>
      </c>
    </row>
    <row r="94" spans="1:105" ht="12" customHeight="1" x14ac:dyDescent="0.25">
      <c r="A94" s="59" t="s">
        <v>70</v>
      </c>
      <c r="B94" s="298">
        <v>0.75982533472102143</v>
      </c>
      <c r="C94" s="298">
        <v>1.074244377198595</v>
      </c>
      <c r="D94" s="298">
        <v>1.148478998731375</v>
      </c>
      <c r="E94" s="298">
        <v>1.1713215185436809</v>
      </c>
      <c r="F94" s="298">
        <v>1.154480852244951</v>
      </c>
      <c r="G94" s="298">
        <v>1.148156202933404</v>
      </c>
      <c r="H94" s="298">
        <v>0.64278921103174813</v>
      </c>
      <c r="I94" s="298">
        <v>0.55312044701265362</v>
      </c>
      <c r="J94" s="298">
        <v>0.50156309738254301</v>
      </c>
      <c r="K94" s="298">
        <v>0.49665744944025619</v>
      </c>
      <c r="L94" s="298">
        <v>0.50635009894916727</v>
      </c>
      <c r="M94" s="298">
        <v>0.40167456646260669</v>
      </c>
      <c r="N94" s="298">
        <v>0.39766920025459129</v>
      </c>
      <c r="O94" s="298">
        <v>0.40130896584347048</v>
      </c>
      <c r="P94" s="298">
        <v>0.205261147641604</v>
      </c>
      <c r="Q94" s="298">
        <v>8.6216136813511701E-2</v>
      </c>
      <c r="R94" s="298">
        <v>6.4496126598832304E-2</v>
      </c>
      <c r="S94" s="298">
        <v>6.6730274315284097E-2</v>
      </c>
      <c r="T94" s="298">
        <v>5.766193510594126E-2</v>
      </c>
      <c r="U94" s="298">
        <v>2.9861616108436559E-2</v>
      </c>
      <c r="V94" s="298">
        <v>5.3853572241962272E-2</v>
      </c>
      <c r="W94" s="298">
        <v>5.844910565892069E-2</v>
      </c>
      <c r="DA94" s="122" t="s">
        <v>1664</v>
      </c>
    </row>
    <row r="95" spans="1:105" ht="12" customHeight="1" x14ac:dyDescent="0.25">
      <c r="A95" s="59" t="s">
        <v>162</v>
      </c>
      <c r="B95" s="298">
        <v>6.1930380731886716</v>
      </c>
      <c r="C95" s="298">
        <v>8.9736508163116877</v>
      </c>
      <c r="D95" s="298">
        <v>9.4091391126362485</v>
      </c>
      <c r="E95" s="298">
        <v>10.46028169111367</v>
      </c>
      <c r="F95" s="298">
        <v>11.178763085292131</v>
      </c>
      <c r="G95" s="298">
        <v>12.44142590364571</v>
      </c>
      <c r="H95" s="298">
        <v>10.468129546400471</v>
      </c>
      <c r="I95" s="298">
        <v>12.57202584055333</v>
      </c>
      <c r="J95" s="298">
        <v>9.428031682859519</v>
      </c>
      <c r="K95" s="298">
        <v>12.049170322421361</v>
      </c>
      <c r="L95" s="298">
        <v>13.546259912246709</v>
      </c>
      <c r="M95" s="298">
        <v>12.511687238648699</v>
      </c>
      <c r="N95" s="298">
        <v>13.813263319967859</v>
      </c>
      <c r="O95" s="298">
        <v>14.28638823794258</v>
      </c>
      <c r="P95" s="298">
        <v>14.18458097878581</v>
      </c>
      <c r="Q95" s="298">
        <v>14.35024242392705</v>
      </c>
      <c r="R95" s="298">
        <v>16.31285965651173</v>
      </c>
      <c r="S95" s="298">
        <v>16.155143519669711</v>
      </c>
      <c r="T95" s="298">
        <v>15.729506490128159</v>
      </c>
      <c r="U95" s="298">
        <v>16.846362859645161</v>
      </c>
      <c r="V95" s="298">
        <v>16.174196973986039</v>
      </c>
      <c r="W95" s="298">
        <v>18.172274890042221</v>
      </c>
      <c r="DA95" s="122" t="s">
        <v>1665</v>
      </c>
    </row>
    <row r="96" spans="1:105" ht="12" customHeight="1" x14ac:dyDescent="0.25">
      <c r="A96" s="61" t="s">
        <v>1542</v>
      </c>
      <c r="B96" s="266">
        <v>12.513941806417799</v>
      </c>
      <c r="C96" s="266">
        <v>14.0973007114422</v>
      </c>
      <c r="D96" s="266">
        <v>13.542695191780529</v>
      </c>
      <c r="E96" s="266">
        <v>13.767136112058671</v>
      </c>
      <c r="F96" s="266">
        <v>15.18166484871761</v>
      </c>
      <c r="G96" s="266">
        <v>16.01758576468988</v>
      </c>
      <c r="H96" s="266">
        <v>14.04795596263321</v>
      </c>
      <c r="I96" s="266">
        <v>19.081922085682731</v>
      </c>
      <c r="J96" s="266">
        <v>15.0715487027315</v>
      </c>
      <c r="K96" s="266">
        <v>17.175108353256569</v>
      </c>
      <c r="L96" s="266">
        <v>19.015765176202251</v>
      </c>
      <c r="M96" s="266">
        <v>19.325152999237481</v>
      </c>
      <c r="N96" s="266">
        <v>19.711248727521859</v>
      </c>
      <c r="O96" s="266">
        <v>19.784364059017079</v>
      </c>
      <c r="P96" s="266">
        <v>19.810316510847208</v>
      </c>
      <c r="Q96" s="266">
        <v>20.986673404941602</v>
      </c>
      <c r="R96" s="266">
        <v>22.482849792358259</v>
      </c>
      <c r="S96" s="266">
        <v>23.253894724696909</v>
      </c>
      <c r="T96" s="266">
        <v>23.837056632871239</v>
      </c>
      <c r="U96" s="266">
        <v>23.09549267416341</v>
      </c>
      <c r="V96" s="266">
        <v>22.372267962710339</v>
      </c>
      <c r="W96" s="266">
        <v>24.218693297420231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6">
        <v>144.3904993746809</v>
      </c>
      <c r="C99" s="226">
        <v>139.62622197828571</v>
      </c>
      <c r="D99" s="226">
        <v>146.9464936279638</v>
      </c>
      <c r="E99" s="226">
        <v>154.3715148972704</v>
      </c>
      <c r="F99" s="226">
        <v>167.7301028863757</v>
      </c>
      <c r="G99" s="226">
        <v>158.61958354341581</v>
      </c>
      <c r="H99" s="226">
        <v>176.0548401357552</v>
      </c>
      <c r="I99" s="226">
        <v>176.96693811492199</v>
      </c>
      <c r="J99" s="226">
        <v>189.16105935908999</v>
      </c>
      <c r="K99" s="226">
        <v>184.52974636237201</v>
      </c>
      <c r="L99" s="226">
        <v>197.44666312340709</v>
      </c>
      <c r="M99" s="226">
        <v>213.99256552562781</v>
      </c>
      <c r="N99" s="226">
        <v>214.73305609890281</v>
      </c>
      <c r="O99" s="226">
        <v>209.08608437572741</v>
      </c>
      <c r="P99" s="226">
        <v>214.06712917706679</v>
      </c>
      <c r="Q99" s="226">
        <v>211.6888562443317</v>
      </c>
      <c r="R99" s="226">
        <v>248.3772505672724</v>
      </c>
      <c r="S99" s="226">
        <v>258.7246625051792</v>
      </c>
      <c r="T99" s="226">
        <v>259.44181899150152</v>
      </c>
      <c r="U99" s="226">
        <v>293.47365070348349</v>
      </c>
      <c r="V99" s="226">
        <v>289.39250717089891</v>
      </c>
      <c r="W99" s="226">
        <v>312.22936129290281</v>
      </c>
      <c r="DA99" s="89" t="s">
        <v>1667</v>
      </c>
    </row>
    <row r="100" spans="1:105" ht="12" customHeight="1" x14ac:dyDescent="0.25">
      <c r="A100" s="55" t="s">
        <v>92</v>
      </c>
      <c r="B100" s="262">
        <v>1.2842381157028511</v>
      </c>
      <c r="C100" s="262">
        <v>1.22848063888835</v>
      </c>
      <c r="D100" s="262">
        <v>1.28323156554972</v>
      </c>
      <c r="E100" s="262">
        <v>1.342475117437294</v>
      </c>
      <c r="F100" s="262">
        <v>1.454190646489754</v>
      </c>
      <c r="G100" s="262">
        <v>1.369731474412736</v>
      </c>
      <c r="H100" s="262">
        <v>1.510890736584362</v>
      </c>
      <c r="I100" s="262">
        <v>1.533010494430296</v>
      </c>
      <c r="J100" s="262">
        <v>1.6223307178234381</v>
      </c>
      <c r="K100" s="262">
        <v>1.5608109669342469</v>
      </c>
      <c r="L100" s="262">
        <v>1.6738037422934009</v>
      </c>
      <c r="M100" s="262">
        <v>1.8182185718425901</v>
      </c>
      <c r="N100" s="262">
        <v>1.815449303197999</v>
      </c>
      <c r="O100" s="262">
        <v>1.7601515187767609</v>
      </c>
      <c r="P100" s="262">
        <v>1.800288120183124</v>
      </c>
      <c r="Q100" s="262">
        <v>1.768908227815019</v>
      </c>
      <c r="R100" s="262">
        <v>2.067513300775599</v>
      </c>
      <c r="S100" s="262">
        <v>2.1522732400718412</v>
      </c>
      <c r="T100" s="262">
        <v>2.157439370175549</v>
      </c>
      <c r="U100" s="262">
        <v>2.438118457994793</v>
      </c>
      <c r="V100" s="262">
        <v>2.393535532870533</v>
      </c>
      <c r="W100" s="262">
        <v>2.5751851206100569</v>
      </c>
      <c r="DA100" s="67" t="s">
        <v>1668</v>
      </c>
    </row>
    <row r="101" spans="1:105" ht="12" customHeight="1" x14ac:dyDescent="0.25">
      <c r="A101" s="202" t="s">
        <v>93</v>
      </c>
      <c r="B101" s="227">
        <v>0.37373598015182169</v>
      </c>
      <c r="C101" s="227">
        <v>0.35750956933808009</v>
      </c>
      <c r="D101" s="227">
        <v>0.37344305627465868</v>
      </c>
      <c r="E101" s="227">
        <v>0.3906839765227389</v>
      </c>
      <c r="F101" s="227">
        <v>0.4231951691419909</v>
      </c>
      <c r="G101" s="227">
        <v>0.39861605793741461</v>
      </c>
      <c r="H101" s="227">
        <v>0.43969589707328027</v>
      </c>
      <c r="I101" s="227">
        <v>0.44613313739358251</v>
      </c>
      <c r="J101" s="227">
        <v>0.4721269004107671</v>
      </c>
      <c r="K101" s="227">
        <v>0.45422356603987868</v>
      </c>
      <c r="L101" s="227">
        <v>0.48710645989933732</v>
      </c>
      <c r="M101" s="227">
        <v>0.52913372665779623</v>
      </c>
      <c r="N101" s="227">
        <v>0.52832782055788008</v>
      </c>
      <c r="O101" s="227">
        <v>0.51223518835190884</v>
      </c>
      <c r="P101" s="227">
        <v>0.52391564844973126</v>
      </c>
      <c r="Q101" s="227">
        <v>0.51478354538578064</v>
      </c>
      <c r="R101" s="227">
        <v>0.60168289703767541</v>
      </c>
      <c r="S101" s="227">
        <v>0.6263495368166645</v>
      </c>
      <c r="T101" s="227">
        <v>0.62785297194625067</v>
      </c>
      <c r="U101" s="227">
        <v>0.70953554522576567</v>
      </c>
      <c r="V101" s="227">
        <v>0.69656112637336154</v>
      </c>
      <c r="W101" s="227">
        <v>0.74942436558725978</v>
      </c>
      <c r="DA101" s="174" t="s">
        <v>1669</v>
      </c>
    </row>
    <row r="102" spans="1:105" ht="12" customHeight="1" x14ac:dyDescent="0.25">
      <c r="A102" s="202" t="s">
        <v>94</v>
      </c>
      <c r="B102" s="227">
        <v>2.7957463775950409</v>
      </c>
      <c r="C102" s="227">
        <v>2.6449122635636622</v>
      </c>
      <c r="D102" s="227">
        <v>2.7888531990407328</v>
      </c>
      <c r="E102" s="227">
        <v>2.9012609829303591</v>
      </c>
      <c r="F102" s="227">
        <v>3.243104594434461</v>
      </c>
      <c r="G102" s="227">
        <v>3.099273239635179</v>
      </c>
      <c r="H102" s="227">
        <v>3.6548685891402339</v>
      </c>
      <c r="I102" s="227">
        <v>3.6774273303509828</v>
      </c>
      <c r="J102" s="227">
        <v>4.2191157274271909</v>
      </c>
      <c r="K102" s="227">
        <v>4.2274830367793319</v>
      </c>
      <c r="L102" s="227">
        <v>4.4513554774437596</v>
      </c>
      <c r="M102" s="227">
        <v>4.9520273274106854</v>
      </c>
      <c r="N102" s="227">
        <v>4.949290534048469</v>
      </c>
      <c r="O102" s="227">
        <v>4.8632881216905526</v>
      </c>
      <c r="P102" s="227">
        <v>5.0255088128136514</v>
      </c>
      <c r="Q102" s="227">
        <v>5.2172476800371106</v>
      </c>
      <c r="R102" s="227">
        <v>6.0892095072745178</v>
      </c>
      <c r="S102" s="227">
        <v>6.4762921989631348</v>
      </c>
      <c r="T102" s="227">
        <v>6.622612417261613</v>
      </c>
      <c r="U102" s="227">
        <v>7.2310916533795444</v>
      </c>
      <c r="V102" s="227">
        <v>7.317730271289494</v>
      </c>
      <c r="W102" s="227">
        <v>7.8712716467036712</v>
      </c>
      <c r="DA102" s="174" t="s">
        <v>1670</v>
      </c>
    </row>
    <row r="103" spans="1:105" ht="12" customHeight="1" x14ac:dyDescent="0.25">
      <c r="A103" s="202" t="s">
        <v>95</v>
      </c>
      <c r="B103" s="227">
        <v>1.14197841178894</v>
      </c>
      <c r="C103" s="227">
        <v>1.092397392475295</v>
      </c>
      <c r="D103" s="227">
        <v>1.141083360839118</v>
      </c>
      <c r="E103" s="227">
        <v>1.1937642900733969</v>
      </c>
      <c r="F103" s="227">
        <v>1.2931046856585791</v>
      </c>
      <c r="G103" s="227">
        <v>1.2180013617420991</v>
      </c>
      <c r="H103" s="227">
        <v>1.3435239015678451</v>
      </c>
      <c r="I103" s="227">
        <v>1.3631933737826849</v>
      </c>
      <c r="J103" s="227">
        <v>1.442619272768177</v>
      </c>
      <c r="K103" s="227">
        <v>1.387914287333571</v>
      </c>
      <c r="L103" s="227">
        <v>1.4883904440295219</v>
      </c>
      <c r="M103" s="227">
        <v>1.616807920252064</v>
      </c>
      <c r="N103" s="227">
        <v>1.614345413517605</v>
      </c>
      <c r="O103" s="227">
        <v>1.5651731648071301</v>
      </c>
      <c r="P103" s="227">
        <v>1.60086368961573</v>
      </c>
      <c r="Q103" s="227">
        <v>1.5729598614934639</v>
      </c>
      <c r="R103" s="227">
        <v>1.8384873698286439</v>
      </c>
      <c r="S103" s="227">
        <v>1.9138581438909561</v>
      </c>
      <c r="T103" s="227">
        <v>1.918452003066129</v>
      </c>
      <c r="U103" s="227">
        <v>2.1680392525107268</v>
      </c>
      <c r="V103" s="227">
        <v>2.1283949393543269</v>
      </c>
      <c r="W103" s="227">
        <v>2.2899225448446598</v>
      </c>
      <c r="DA103" s="174" t="s">
        <v>1671</v>
      </c>
    </row>
    <row r="104" spans="1:105" ht="12" customHeight="1" x14ac:dyDescent="0.25">
      <c r="A104" s="56" t="s">
        <v>96</v>
      </c>
      <c r="B104" s="263">
        <v>1.77276208292993</v>
      </c>
      <c r="C104" s="263">
        <v>1.7030564880531329</v>
      </c>
      <c r="D104" s="263">
        <v>1.781871848350375</v>
      </c>
      <c r="E104" s="263">
        <v>1.866036265557975</v>
      </c>
      <c r="F104" s="263">
        <v>2.019499450333412</v>
      </c>
      <c r="G104" s="263">
        <v>1.904726063837537</v>
      </c>
      <c r="H104" s="263">
        <v>2.1052402121957599</v>
      </c>
      <c r="I104" s="263">
        <v>2.1353784607257111</v>
      </c>
      <c r="J104" s="263">
        <v>2.2724259953830059</v>
      </c>
      <c r="K104" s="263">
        <v>2.1957637768855141</v>
      </c>
      <c r="L104" s="263">
        <v>2.3518855786684432</v>
      </c>
      <c r="M104" s="263">
        <v>2.5656287365746842</v>
      </c>
      <c r="N104" s="263">
        <v>2.563105103472699</v>
      </c>
      <c r="O104" s="263">
        <v>2.4921080768656152</v>
      </c>
      <c r="P104" s="263">
        <v>2.556767672689269</v>
      </c>
      <c r="Q104" s="263">
        <v>2.5437083142142769</v>
      </c>
      <c r="R104" s="263">
        <v>2.9770046767074012</v>
      </c>
      <c r="S104" s="263">
        <v>3.1261181950460961</v>
      </c>
      <c r="T104" s="263">
        <v>3.1636931152265619</v>
      </c>
      <c r="U104" s="263">
        <v>3.5239471545128072</v>
      </c>
      <c r="V104" s="263">
        <v>3.4969206876227621</v>
      </c>
      <c r="W104" s="263">
        <v>3.7390206104534789</v>
      </c>
      <c r="DA104" s="68" t="s">
        <v>1672</v>
      </c>
    </row>
    <row r="105" spans="1:105" ht="12" customHeight="1" x14ac:dyDescent="0.25">
      <c r="A105" s="37" t="s">
        <v>160</v>
      </c>
      <c r="B105" s="229">
        <v>7.0032395757389176E-2</v>
      </c>
      <c r="C105" s="229">
        <v>7.4353936453289859E-2</v>
      </c>
      <c r="D105" s="229">
        <v>8.1502302847222402E-2</v>
      </c>
      <c r="E105" s="229">
        <v>8.5247912045488941E-2</v>
      </c>
      <c r="F105" s="229">
        <v>0.1029253469577583</v>
      </c>
      <c r="G105" s="229">
        <v>7.5275606099248757E-2</v>
      </c>
      <c r="H105" s="229">
        <v>6.5970484178148089E-2</v>
      </c>
      <c r="I105" s="229">
        <v>6.2597207473781849E-2</v>
      </c>
      <c r="J105" s="229">
        <v>7.8870617106705496E-2</v>
      </c>
      <c r="K105" s="229">
        <v>6.5160518950778845E-2</v>
      </c>
      <c r="L105" s="229">
        <v>6.8048969637635029E-2</v>
      </c>
      <c r="M105" s="229">
        <v>8.06324823265476E-2</v>
      </c>
      <c r="N105" s="229">
        <v>6.802044316024404E-2</v>
      </c>
      <c r="O105" s="229">
        <v>5.3739325611753208E-2</v>
      </c>
      <c r="P105" s="229">
        <v>4.7959174774717839E-2</v>
      </c>
      <c r="Q105" s="229">
        <v>4.4653792929200589E-2</v>
      </c>
      <c r="R105" s="229">
        <v>4.6423182742091597E-2</v>
      </c>
      <c r="S105" s="229">
        <v>3.8326202463631227E-2</v>
      </c>
      <c r="T105" s="229">
        <v>5.1138649885606742E-2</v>
      </c>
      <c r="U105" s="229">
        <v>6.5755030735839479E-2</v>
      </c>
      <c r="V105" s="229">
        <v>3.8469267871966653E-2</v>
      </c>
      <c r="W105" s="229">
        <v>4.2874569494794471E-2</v>
      </c>
      <c r="DA105" s="69" t="s">
        <v>1673</v>
      </c>
    </row>
    <row r="106" spans="1:105" ht="12" customHeight="1" x14ac:dyDescent="0.25">
      <c r="A106" s="37" t="s">
        <v>162</v>
      </c>
      <c r="B106" s="229">
        <v>1.330256407227159</v>
      </c>
      <c r="C106" s="229">
        <v>1.3286005184879219</v>
      </c>
      <c r="D106" s="229">
        <v>1.3976599146643931</v>
      </c>
      <c r="E106" s="229">
        <v>1.476697298688346</v>
      </c>
      <c r="F106" s="229">
        <v>1.5616396972220929</v>
      </c>
      <c r="G106" s="229">
        <v>1.4834414474142501</v>
      </c>
      <c r="H106" s="229">
        <v>1.596613824238666</v>
      </c>
      <c r="I106" s="229">
        <v>1.5949290033618939</v>
      </c>
      <c r="J106" s="229">
        <v>1.583877363157336</v>
      </c>
      <c r="K106" s="229">
        <v>1.5023393168078349</v>
      </c>
      <c r="L106" s="229">
        <v>1.6249821717679569</v>
      </c>
      <c r="M106" s="229">
        <v>1.702195194638334</v>
      </c>
      <c r="N106" s="229">
        <v>1.716396772440657</v>
      </c>
      <c r="O106" s="229">
        <v>1.656939913093519</v>
      </c>
      <c r="P106" s="229">
        <v>1.675936791407711</v>
      </c>
      <c r="Q106" s="229">
        <v>1.5574071966835381</v>
      </c>
      <c r="R106" s="229">
        <v>1.818160721390794</v>
      </c>
      <c r="S106" s="229">
        <v>1.837401688853445</v>
      </c>
      <c r="T106" s="229">
        <v>1.7553956732935401</v>
      </c>
      <c r="U106" s="229">
        <v>2.093054901793383</v>
      </c>
      <c r="V106" s="229">
        <v>2.0047932084519369</v>
      </c>
      <c r="W106" s="229">
        <v>2.213433189472668</v>
      </c>
      <c r="DA106" s="69" t="s">
        <v>1674</v>
      </c>
    </row>
    <row r="107" spans="1:105" ht="12" customHeight="1" x14ac:dyDescent="0.25">
      <c r="A107" s="37" t="s">
        <v>97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DA107" s="69" t="s">
        <v>1675</v>
      </c>
    </row>
    <row r="108" spans="1:105" ht="12" customHeight="1" x14ac:dyDescent="0.25">
      <c r="A108" s="37" t="s">
        <v>78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DA108" s="69" t="s">
        <v>1676</v>
      </c>
    </row>
    <row r="109" spans="1:105" ht="12" customHeight="1" x14ac:dyDescent="0.25">
      <c r="A109" s="37" t="s">
        <v>38</v>
      </c>
      <c r="B109" s="229">
        <v>0.37247327994538187</v>
      </c>
      <c r="C109" s="229">
        <v>0.30010203311192102</v>
      </c>
      <c r="D109" s="229">
        <v>0.30270963083875929</v>
      </c>
      <c r="E109" s="229">
        <v>0.30409105482414001</v>
      </c>
      <c r="F109" s="229">
        <v>0.35493440615356048</v>
      </c>
      <c r="G109" s="229">
        <v>0.34600901032403858</v>
      </c>
      <c r="H109" s="229">
        <v>0.44265590377894581</v>
      </c>
      <c r="I109" s="229">
        <v>0.47785224989003461</v>
      </c>
      <c r="J109" s="229">
        <v>0.6096780151189648</v>
      </c>
      <c r="K109" s="229">
        <v>0.6282639411269002</v>
      </c>
      <c r="L109" s="229">
        <v>0.65885443726285098</v>
      </c>
      <c r="M109" s="229">
        <v>0.78280105960980262</v>
      </c>
      <c r="N109" s="229">
        <v>0.77868788787179788</v>
      </c>
      <c r="O109" s="229">
        <v>0.78142883816034281</v>
      </c>
      <c r="P109" s="229">
        <v>0.83287170650684017</v>
      </c>
      <c r="Q109" s="229">
        <v>0.9416473246015381</v>
      </c>
      <c r="R109" s="229">
        <v>1.1124207725745161</v>
      </c>
      <c r="S109" s="229">
        <v>1.25039030372902</v>
      </c>
      <c r="T109" s="229">
        <v>1.3571587920474151</v>
      </c>
      <c r="U109" s="229">
        <v>1.365137221983584</v>
      </c>
      <c r="V109" s="229">
        <v>1.4536582112988581</v>
      </c>
      <c r="W109" s="229">
        <v>1.4827128514860171</v>
      </c>
      <c r="DA109" s="69" t="s">
        <v>1677</v>
      </c>
    </row>
    <row r="110" spans="1:105" ht="12" customHeight="1" x14ac:dyDescent="0.25">
      <c r="A110" s="57" t="s">
        <v>1555</v>
      </c>
      <c r="B110" s="264">
        <f t="shared" ref="B110:W110" si="4">B111+B117</f>
        <v>107.05019518608063</v>
      </c>
      <c r="C110" s="264">
        <f t="shared" si="4"/>
        <v>104.0099514169745</v>
      </c>
      <c r="D110" s="264">
        <f t="shared" si="4"/>
        <v>109.4510323073232</v>
      </c>
      <c r="E110" s="264">
        <f t="shared" si="4"/>
        <v>115.21939841644324</v>
      </c>
      <c r="F110" s="264">
        <f t="shared" si="4"/>
        <v>124.50158943639487</v>
      </c>
      <c r="G110" s="264">
        <f t="shared" si="4"/>
        <v>117.5038579930502</v>
      </c>
      <c r="H110" s="264">
        <f t="shared" si="4"/>
        <v>128.77840770477374</v>
      </c>
      <c r="I110" s="264">
        <f t="shared" si="4"/>
        <v>129.37104536921447</v>
      </c>
      <c r="J110" s="264">
        <f t="shared" si="4"/>
        <v>136.08974498556378</v>
      </c>
      <c r="K110" s="264">
        <f t="shared" si="4"/>
        <v>131.95413857463276</v>
      </c>
      <c r="L110" s="264">
        <f t="shared" si="4"/>
        <v>141.74033671056617</v>
      </c>
      <c r="M110" s="264">
        <f t="shared" si="4"/>
        <v>152.60353866857685</v>
      </c>
      <c r="N110" s="264">
        <f t="shared" si="4"/>
        <v>153.31455012272215</v>
      </c>
      <c r="O110" s="264">
        <f t="shared" si="4"/>
        <v>148.9584931529275</v>
      </c>
      <c r="P110" s="264">
        <f t="shared" si="4"/>
        <v>152.14596984293038</v>
      </c>
      <c r="Q110" s="264">
        <f t="shared" si="4"/>
        <v>148.54260867424725</v>
      </c>
      <c r="R110" s="264">
        <f t="shared" si="4"/>
        <v>174.56027886696518</v>
      </c>
      <c r="S110" s="264">
        <f t="shared" si="4"/>
        <v>180.77657801952984</v>
      </c>
      <c r="T110" s="264">
        <f t="shared" si="4"/>
        <v>180.25621169497106</v>
      </c>
      <c r="U110" s="264">
        <f t="shared" si="4"/>
        <v>205.97607246204177</v>
      </c>
      <c r="V110" s="264">
        <f t="shared" si="4"/>
        <v>201.65981086175927</v>
      </c>
      <c r="W110" s="264">
        <f t="shared" si="4"/>
        <v>217.80480105710433</v>
      </c>
      <c r="DA110" s="70"/>
    </row>
    <row r="111" spans="1:105" ht="12" customHeight="1" x14ac:dyDescent="0.25">
      <c r="A111" s="60" t="s">
        <v>1556</v>
      </c>
      <c r="B111" s="265">
        <v>94.805734368154972</v>
      </c>
      <c r="C111" s="265">
        <v>92.426095013692674</v>
      </c>
      <c r="D111" s="265">
        <v>97.236761371926093</v>
      </c>
      <c r="E111" s="265">
        <v>102.5128179080117</v>
      </c>
      <c r="F111" s="265">
        <v>110.2978449718677</v>
      </c>
      <c r="G111" s="265">
        <v>103.93004813287151</v>
      </c>
      <c r="H111" s="265">
        <v>112.7712707223085</v>
      </c>
      <c r="I111" s="265">
        <v>113.2651084294032</v>
      </c>
      <c r="J111" s="265">
        <v>117.6113888568452</v>
      </c>
      <c r="K111" s="265">
        <v>113.4391363494246</v>
      </c>
      <c r="L111" s="265">
        <v>122.24484592963751</v>
      </c>
      <c r="M111" s="265">
        <v>130.91526784912699</v>
      </c>
      <c r="N111" s="265">
        <v>131.63826556903621</v>
      </c>
      <c r="O111" s="265">
        <v>127.658871223864</v>
      </c>
      <c r="P111" s="265">
        <v>130.1358739909704</v>
      </c>
      <c r="Q111" s="265">
        <v>125.6927588782937</v>
      </c>
      <c r="R111" s="265">
        <v>147.89151956123001</v>
      </c>
      <c r="S111" s="265">
        <v>152.41252228431111</v>
      </c>
      <c r="T111" s="265">
        <v>151.2513209418895</v>
      </c>
      <c r="U111" s="265">
        <v>174.30624034486681</v>
      </c>
      <c r="V111" s="265">
        <v>169.61052974634211</v>
      </c>
      <c r="W111" s="265">
        <v>183.33118855859871</v>
      </c>
      <c r="DA111" s="72" t="s">
        <v>1678</v>
      </c>
    </row>
    <row r="112" spans="1:105" ht="12" customHeight="1" x14ac:dyDescent="0.25">
      <c r="A112" s="59" t="s">
        <v>30</v>
      </c>
      <c r="B112" s="233">
        <v>57.152583025828591</v>
      </c>
      <c r="C112" s="233">
        <v>46.399199889587337</v>
      </c>
      <c r="D112" s="233">
        <v>42.930324521629998</v>
      </c>
      <c r="E112" s="233">
        <v>41.755715853008937</v>
      </c>
      <c r="F112" s="233">
        <v>44.249531041657022</v>
      </c>
      <c r="G112" s="233">
        <v>39.954931814068203</v>
      </c>
      <c r="H112" s="233">
        <v>43.752730257024282</v>
      </c>
      <c r="I112" s="233">
        <v>53.016609094212683</v>
      </c>
      <c r="J112" s="233">
        <v>50.677133658049897</v>
      </c>
      <c r="K112" s="233">
        <v>39.374232645543017</v>
      </c>
      <c r="L112" s="233">
        <v>43.545174561740197</v>
      </c>
      <c r="M112" s="233">
        <v>51.418106444784733</v>
      </c>
      <c r="N112" s="233">
        <v>46.745388242969042</v>
      </c>
      <c r="O112" s="233">
        <v>42.15790691697557</v>
      </c>
      <c r="P112" s="233">
        <v>43.784020873963158</v>
      </c>
      <c r="Q112" s="233">
        <v>40.849226518418277</v>
      </c>
      <c r="R112" s="233">
        <v>43.519215491889703</v>
      </c>
      <c r="S112" s="233">
        <v>46.499873366890313</v>
      </c>
      <c r="T112" s="233">
        <v>47.572281528152843</v>
      </c>
      <c r="U112" s="233">
        <v>49.234672288245307</v>
      </c>
      <c r="V112" s="233">
        <v>45.675111662791522</v>
      </c>
      <c r="W112" s="233">
        <v>44.98783005648157</v>
      </c>
      <c r="DA112" s="71" t="s">
        <v>1679</v>
      </c>
    </row>
    <row r="113" spans="1:105" ht="12" customHeight="1" x14ac:dyDescent="0.25">
      <c r="A113" s="59" t="s">
        <v>33</v>
      </c>
      <c r="B113" s="298">
        <v>0.57604069648881817</v>
      </c>
      <c r="C113" s="298">
        <v>0.89348749644959657</v>
      </c>
      <c r="D113" s="298">
        <v>2.1539115920642371</v>
      </c>
      <c r="E113" s="298">
        <v>1.9609966210580321</v>
      </c>
      <c r="F113" s="298">
        <v>2.3720675117042109</v>
      </c>
      <c r="G113" s="298">
        <v>1.2383163194450431</v>
      </c>
      <c r="H113" s="298">
        <v>0.55603042381952206</v>
      </c>
      <c r="I113" s="298">
        <v>0.42128594343344078</v>
      </c>
      <c r="J113" s="298">
        <v>0.56019849853098802</v>
      </c>
      <c r="K113" s="298">
        <v>0.73329167085594693</v>
      </c>
      <c r="L113" s="298">
        <v>0.68162658984211155</v>
      </c>
      <c r="M113" s="298">
        <v>0.59029834836112882</v>
      </c>
      <c r="N113" s="298">
        <v>0.41926222797172802</v>
      </c>
      <c r="O113" s="298">
        <v>0.61503622359070875</v>
      </c>
      <c r="P113" s="298">
        <v>0.81025382566913928</v>
      </c>
      <c r="Q113" s="298">
        <v>0.71996030439278402</v>
      </c>
      <c r="R113" s="298">
        <v>0.71878329418979614</v>
      </c>
      <c r="S113" s="298">
        <v>0.82849962075662664</v>
      </c>
      <c r="T113" s="298">
        <v>0.81415515515372794</v>
      </c>
      <c r="U113" s="298">
        <v>0.86469553214039752</v>
      </c>
      <c r="V113" s="298">
        <v>0.67616035132167096</v>
      </c>
      <c r="W113" s="298">
        <v>0.72866215769206399</v>
      </c>
      <c r="DA113" s="122" t="s">
        <v>1680</v>
      </c>
    </row>
    <row r="114" spans="1:105" ht="12" customHeight="1" x14ac:dyDescent="0.25">
      <c r="A114" s="59" t="s">
        <v>160</v>
      </c>
      <c r="B114" s="298">
        <v>1.699637271965974</v>
      </c>
      <c r="C114" s="298">
        <v>2.1985647140349718</v>
      </c>
      <c r="D114" s="298">
        <v>2.6364773382754509</v>
      </c>
      <c r="E114" s="298">
        <v>2.969368343205153</v>
      </c>
      <c r="F114" s="298">
        <v>3.6725019892904518</v>
      </c>
      <c r="G114" s="298">
        <v>2.850375327701494</v>
      </c>
      <c r="H114" s="298">
        <v>2.625806606017921</v>
      </c>
      <c r="I114" s="298">
        <v>2.2188404893950189</v>
      </c>
      <c r="J114" s="298">
        <v>3.0666450365732212</v>
      </c>
      <c r="K114" s="298">
        <v>3.0015201644962288</v>
      </c>
      <c r="L114" s="298">
        <v>3.098532542909354</v>
      </c>
      <c r="M114" s="298">
        <v>3.5437401868225971</v>
      </c>
      <c r="N114" s="298">
        <v>3.2072447399942701</v>
      </c>
      <c r="O114" s="298">
        <v>2.6576699002009239</v>
      </c>
      <c r="P114" s="298">
        <v>2.4027270330633939</v>
      </c>
      <c r="Q114" s="298">
        <v>2.3867036524423151</v>
      </c>
      <c r="R114" s="298">
        <v>2.6322524037544479</v>
      </c>
      <c r="S114" s="298">
        <v>2.1898706575247719</v>
      </c>
      <c r="T114" s="298">
        <v>2.970648550498467</v>
      </c>
      <c r="U114" s="298">
        <v>3.866485477784396</v>
      </c>
      <c r="V114" s="298">
        <v>2.368747036710058</v>
      </c>
      <c r="W114" s="298">
        <v>2.6694517659219219</v>
      </c>
      <c r="DA114" s="122" t="s">
        <v>1681</v>
      </c>
    </row>
    <row r="115" spans="1:105" ht="12" customHeight="1" x14ac:dyDescent="0.25">
      <c r="A115" s="59" t="s">
        <v>70</v>
      </c>
      <c r="B115" s="298">
        <v>3.8661338459930139</v>
      </c>
      <c r="C115" s="298">
        <v>4.5902661898435779</v>
      </c>
      <c r="D115" s="298">
        <v>5.3864555940904078</v>
      </c>
      <c r="E115" s="298">
        <v>5.6218439784957477</v>
      </c>
      <c r="F115" s="298">
        <v>5.6167845505505527</v>
      </c>
      <c r="G115" s="298">
        <v>5.0596824404908283</v>
      </c>
      <c r="H115" s="298">
        <v>3.8087869763150151</v>
      </c>
      <c r="I115" s="298">
        <v>2.42773438659595</v>
      </c>
      <c r="J115" s="298">
        <v>3.1977801898315299</v>
      </c>
      <c r="K115" s="298">
        <v>2.7841896669955331</v>
      </c>
      <c r="L115" s="298">
        <v>2.6995342789179908</v>
      </c>
      <c r="M115" s="298">
        <v>2.3441958927965252</v>
      </c>
      <c r="N115" s="298">
        <v>2.274103579192396</v>
      </c>
      <c r="O115" s="298">
        <v>2.2467059877883599</v>
      </c>
      <c r="P115" s="298">
        <v>1.185918523874659</v>
      </c>
      <c r="Q115" s="298">
        <v>0.48814167264738278</v>
      </c>
      <c r="R115" s="298">
        <v>0.39783470545198618</v>
      </c>
      <c r="S115" s="298">
        <v>0.42326574144652718</v>
      </c>
      <c r="T115" s="298">
        <v>0.36485928202617218</v>
      </c>
      <c r="U115" s="298">
        <v>0.2129361603060009</v>
      </c>
      <c r="V115" s="298">
        <v>0.40118101878984419</v>
      </c>
      <c r="W115" s="298">
        <v>0.43264485054996732</v>
      </c>
      <c r="DA115" s="122" t="s">
        <v>1682</v>
      </c>
    </row>
    <row r="116" spans="1:105" ht="12" customHeight="1" x14ac:dyDescent="0.25">
      <c r="A116" s="59" t="s">
        <v>162</v>
      </c>
      <c r="B116" s="298">
        <v>31.51133952787858</v>
      </c>
      <c r="C116" s="298">
        <v>38.344576723777188</v>
      </c>
      <c r="D116" s="298">
        <v>44.129592325866</v>
      </c>
      <c r="E116" s="298">
        <v>50.204893112243838</v>
      </c>
      <c r="F116" s="298">
        <v>54.386959878665458</v>
      </c>
      <c r="G116" s="298">
        <v>54.826742231165902</v>
      </c>
      <c r="H116" s="298">
        <v>62.027916459131809</v>
      </c>
      <c r="I116" s="298">
        <v>55.180638515766077</v>
      </c>
      <c r="J116" s="298">
        <v>60.109631473859586</v>
      </c>
      <c r="K116" s="298">
        <v>67.545902201533906</v>
      </c>
      <c r="L116" s="298">
        <v>72.219977956227837</v>
      </c>
      <c r="M116" s="298">
        <v>73.018926976362067</v>
      </c>
      <c r="N116" s="298">
        <v>78.992266778908785</v>
      </c>
      <c r="O116" s="298">
        <v>79.981552195308439</v>
      </c>
      <c r="P116" s="298">
        <v>81.952953734400054</v>
      </c>
      <c r="Q116" s="298">
        <v>81.248726730392917</v>
      </c>
      <c r="R116" s="298">
        <v>100.62343366594411</v>
      </c>
      <c r="S116" s="298">
        <v>102.4710128976929</v>
      </c>
      <c r="T116" s="298">
        <v>99.529376426058292</v>
      </c>
      <c r="U116" s="298">
        <v>120.1274508863907</v>
      </c>
      <c r="V116" s="298">
        <v>120.4893296767291</v>
      </c>
      <c r="W116" s="298">
        <v>134.51259972795319</v>
      </c>
      <c r="DA116" s="122" t="s">
        <v>1683</v>
      </c>
    </row>
    <row r="117" spans="1:105" ht="12" customHeight="1" x14ac:dyDescent="0.25">
      <c r="A117" s="60" t="s">
        <v>1563</v>
      </c>
      <c r="B117" s="265">
        <v>12.244460817925651</v>
      </c>
      <c r="C117" s="265">
        <v>11.58385640328183</v>
      </c>
      <c r="D117" s="265">
        <v>12.21427093539711</v>
      </c>
      <c r="E117" s="265">
        <v>12.706580508431539</v>
      </c>
      <c r="F117" s="265">
        <v>14.20374446452716</v>
      </c>
      <c r="G117" s="265">
        <v>13.573809860178701</v>
      </c>
      <c r="H117" s="265">
        <v>16.00713698246523</v>
      </c>
      <c r="I117" s="265">
        <v>16.105936939811279</v>
      </c>
      <c r="J117" s="265">
        <v>18.478356128718591</v>
      </c>
      <c r="K117" s="265">
        <v>18.515002225208161</v>
      </c>
      <c r="L117" s="265">
        <v>19.495490780928659</v>
      </c>
      <c r="M117" s="265">
        <v>21.688270819449858</v>
      </c>
      <c r="N117" s="265">
        <v>21.676284553685939</v>
      </c>
      <c r="O117" s="265">
        <v>21.299621929063509</v>
      </c>
      <c r="P117" s="265">
        <v>22.010095851959989</v>
      </c>
      <c r="Q117" s="265">
        <v>22.849849795953549</v>
      </c>
      <c r="R117" s="265">
        <v>26.668759305735179</v>
      </c>
      <c r="S117" s="265">
        <v>28.364055735218741</v>
      </c>
      <c r="T117" s="265">
        <v>29.004890753081561</v>
      </c>
      <c r="U117" s="265">
        <v>31.66983211717497</v>
      </c>
      <c r="V117" s="265">
        <v>32.049281115417152</v>
      </c>
      <c r="W117" s="265">
        <v>34.473612498505616</v>
      </c>
      <c r="DA117" s="72" t="s">
        <v>1684</v>
      </c>
    </row>
    <row r="118" spans="1:105" ht="12" customHeight="1" x14ac:dyDescent="0.25">
      <c r="A118" s="57" t="s">
        <v>1565</v>
      </c>
      <c r="B118" s="264">
        <v>9.8153311338725686</v>
      </c>
      <c r="C118" s="264">
        <v>9.2857813909606879</v>
      </c>
      <c r="D118" s="264">
        <v>9.7911305015771486</v>
      </c>
      <c r="E118" s="264">
        <v>10.18577274442986</v>
      </c>
      <c r="F118" s="264">
        <v>11.38592032212178</v>
      </c>
      <c r="G118" s="264">
        <v>10.88095592831905</v>
      </c>
      <c r="H118" s="264">
        <v>12.83154500018002</v>
      </c>
      <c r="I118" s="264">
        <v>12.910744428540649</v>
      </c>
      <c r="J118" s="264">
        <v>14.81250884869285</v>
      </c>
      <c r="K118" s="264">
        <v>14.84188487244414</v>
      </c>
      <c r="L118" s="264">
        <v>15.627858219125111</v>
      </c>
      <c r="M118" s="264">
        <v>17.385621382556721</v>
      </c>
      <c r="N118" s="264">
        <v>17.376013024191181</v>
      </c>
      <c r="O118" s="264">
        <v>17.07407499348508</v>
      </c>
      <c r="P118" s="264">
        <v>17.643600832058642</v>
      </c>
      <c r="Q118" s="264">
        <v>18.316759344616859</v>
      </c>
      <c r="R118" s="264">
        <v>21.37805064736872</v>
      </c>
      <c r="S118" s="264">
        <v>22.73702398828484</v>
      </c>
      <c r="T118" s="264">
        <v>23.250726306095061</v>
      </c>
      <c r="U118" s="264">
        <v>25.38698059527022</v>
      </c>
      <c r="V118" s="264">
        <v>25.691152222060889</v>
      </c>
      <c r="W118" s="264">
        <v>27.634530183499301</v>
      </c>
      <c r="DA118" s="70" t="s">
        <v>1685</v>
      </c>
    </row>
    <row r="119" spans="1:105" ht="12" customHeight="1" x14ac:dyDescent="0.25">
      <c r="A119" s="57" t="s">
        <v>1567</v>
      </c>
      <c r="B119" s="264">
        <f t="shared" ref="B119:W119" si="5">B120+B126</f>
        <v>11.154930627888001</v>
      </c>
      <c r="C119" s="264">
        <f t="shared" si="5"/>
        <v>10.788198260338987</v>
      </c>
      <c r="D119" s="264">
        <f t="shared" si="5"/>
        <v>11.356460585425625</v>
      </c>
      <c r="E119" s="264">
        <f t="shared" si="5"/>
        <v>11.930811860479581</v>
      </c>
      <c r="F119" s="264">
        <f t="shared" si="5"/>
        <v>12.967539175273735</v>
      </c>
      <c r="G119" s="264">
        <f t="shared" si="5"/>
        <v>12.265561842356471</v>
      </c>
      <c r="H119" s="264">
        <f t="shared" si="5"/>
        <v>13.622934944502173</v>
      </c>
      <c r="I119" s="264">
        <f t="shared" si="5"/>
        <v>13.689639048839121</v>
      </c>
      <c r="J119" s="264">
        <f t="shared" si="5"/>
        <v>14.645723667732266</v>
      </c>
      <c r="K119" s="264">
        <f t="shared" si="5"/>
        <v>14.296123462405745</v>
      </c>
      <c r="L119" s="264">
        <f t="shared" si="5"/>
        <v>15.293711218628161</v>
      </c>
      <c r="M119" s="264">
        <f t="shared" si="5"/>
        <v>16.577339838351726</v>
      </c>
      <c r="N119" s="264">
        <f t="shared" si="5"/>
        <v>16.636537191761292</v>
      </c>
      <c r="O119" s="264">
        <f t="shared" si="5"/>
        <v>16.202028134883033</v>
      </c>
      <c r="P119" s="264">
        <f t="shared" si="5"/>
        <v>16.589373795250285</v>
      </c>
      <c r="Q119" s="264">
        <f t="shared" si="5"/>
        <v>16.41369018902282</v>
      </c>
      <c r="R119" s="264">
        <f t="shared" si="5"/>
        <v>19.259340955479868</v>
      </c>
      <c r="S119" s="264">
        <f t="shared" si="5"/>
        <v>20.064180516396604</v>
      </c>
      <c r="T119" s="264">
        <f t="shared" si="5"/>
        <v>20.121729124348981</v>
      </c>
      <c r="U119" s="264">
        <f t="shared" si="5"/>
        <v>22.757617566543665</v>
      </c>
      <c r="V119" s="264">
        <f t="shared" si="5"/>
        <v>22.447199534464474</v>
      </c>
      <c r="W119" s="264">
        <f t="shared" si="5"/>
        <v>24.221743467608736</v>
      </c>
      <c r="DA119" s="70"/>
    </row>
    <row r="120" spans="1:105" ht="12" customHeight="1" x14ac:dyDescent="0.25">
      <c r="A120" s="60" t="s">
        <v>1568</v>
      </c>
      <c r="B120" s="265">
        <v>8.1483997732437956</v>
      </c>
      <c r="C120" s="265">
        <v>7.9438736134547137</v>
      </c>
      <c r="D120" s="265">
        <v>8.357342618508353</v>
      </c>
      <c r="E120" s="265">
        <v>8.8108111578196446</v>
      </c>
      <c r="F120" s="265">
        <v>9.4799216624172331</v>
      </c>
      <c r="G120" s="265">
        <v>8.9326198070521592</v>
      </c>
      <c r="H120" s="265">
        <v>9.6925086114910357</v>
      </c>
      <c r="I120" s="265">
        <v>9.7349531649489798</v>
      </c>
      <c r="J120" s="265">
        <v>10.10850894915815</v>
      </c>
      <c r="K120" s="265">
        <v>9.7499105836483011</v>
      </c>
      <c r="L120" s="265">
        <v>10.50674710229204</v>
      </c>
      <c r="M120" s="265">
        <v>11.251955864963969</v>
      </c>
      <c r="N120" s="265">
        <v>11.314096351467519</v>
      </c>
      <c r="O120" s="265">
        <v>10.97207383356864</v>
      </c>
      <c r="P120" s="265">
        <v>11.18496822144856</v>
      </c>
      <c r="Q120" s="265">
        <v>10.803089652415579</v>
      </c>
      <c r="R120" s="265">
        <v>12.71103728575927</v>
      </c>
      <c r="S120" s="265">
        <v>13.09961016913079</v>
      </c>
      <c r="T120" s="265">
        <v>12.999806788899219</v>
      </c>
      <c r="U120" s="265">
        <v>14.98133988167462</v>
      </c>
      <c r="V120" s="265">
        <v>14.577751138533269</v>
      </c>
      <c r="W120" s="265">
        <v>15.75701960683492</v>
      </c>
      <c r="DA120" s="72" t="s">
        <v>1686</v>
      </c>
    </row>
    <row r="121" spans="1:105" ht="12" customHeight="1" x14ac:dyDescent="0.25">
      <c r="A121" s="59" t="s">
        <v>30</v>
      </c>
      <c r="B121" s="233">
        <v>4.9121722190296868</v>
      </c>
      <c r="C121" s="233">
        <v>3.9879363034184041</v>
      </c>
      <c r="D121" s="233">
        <v>3.689792067206791</v>
      </c>
      <c r="E121" s="233">
        <v>3.5888363489390049</v>
      </c>
      <c r="F121" s="233">
        <v>3.803175737301125</v>
      </c>
      <c r="G121" s="233">
        <v>3.434061868762682</v>
      </c>
      <c r="H121" s="233">
        <v>3.760476512113661</v>
      </c>
      <c r="I121" s="233">
        <v>4.5566919385262992</v>
      </c>
      <c r="J121" s="233">
        <v>4.3556178026569228</v>
      </c>
      <c r="K121" s="233">
        <v>3.3841517129617809</v>
      </c>
      <c r="L121" s="233">
        <v>3.742637435272373</v>
      </c>
      <c r="M121" s="233">
        <v>4.4193032171273599</v>
      </c>
      <c r="N121" s="233">
        <v>4.0176906333541931</v>
      </c>
      <c r="O121" s="233">
        <v>3.6234040214143848</v>
      </c>
      <c r="P121" s="233">
        <v>3.7631658901103471</v>
      </c>
      <c r="Q121" s="233">
        <v>3.5109250544624162</v>
      </c>
      <c r="R121" s="233">
        <v>3.7404062951383592</v>
      </c>
      <c r="S121" s="233">
        <v>3.9965890262214518</v>
      </c>
      <c r="T121" s="233">
        <v>4.0887607759188169</v>
      </c>
      <c r="U121" s="233">
        <v>4.2316405772605599</v>
      </c>
      <c r="V121" s="233">
        <v>3.9257020896089312</v>
      </c>
      <c r="W121" s="233">
        <v>3.8666313453935741</v>
      </c>
      <c r="DA121" s="71" t="s">
        <v>1687</v>
      </c>
    </row>
    <row r="122" spans="1:105" ht="12" customHeight="1" x14ac:dyDescent="0.25">
      <c r="A122" s="59" t="s">
        <v>33</v>
      </c>
      <c r="B122" s="298">
        <v>4.9509767652043249E-2</v>
      </c>
      <c r="C122" s="298">
        <v>7.6793807484197479E-2</v>
      </c>
      <c r="D122" s="298">
        <v>0.1851252231242537</v>
      </c>
      <c r="E122" s="298">
        <v>0.16854449289228249</v>
      </c>
      <c r="F122" s="298">
        <v>0.20387537213130841</v>
      </c>
      <c r="G122" s="298">
        <v>0.10643128797870879</v>
      </c>
      <c r="H122" s="298">
        <v>4.7789917029423028E-2</v>
      </c>
      <c r="I122" s="298">
        <v>3.6208846530457542E-2</v>
      </c>
      <c r="J122" s="298">
        <v>4.8148156320117028E-2</v>
      </c>
      <c r="K122" s="298">
        <v>6.3025234964386306E-2</v>
      </c>
      <c r="L122" s="298">
        <v>5.8584704681872449E-2</v>
      </c>
      <c r="M122" s="298">
        <v>5.0735189806700907E-2</v>
      </c>
      <c r="N122" s="298">
        <v>3.6034911454491607E-2</v>
      </c>
      <c r="O122" s="298">
        <v>5.2861370235075388E-2</v>
      </c>
      <c r="P122" s="298">
        <v>6.9640007889333125E-2</v>
      </c>
      <c r="Q122" s="298">
        <v>6.187942554484601E-2</v>
      </c>
      <c r="R122" s="298">
        <v>6.1778263418577513E-2</v>
      </c>
      <c r="S122" s="298">
        <v>7.1208204513138529E-2</v>
      </c>
      <c r="T122" s="298">
        <v>6.9975320858526757E-2</v>
      </c>
      <c r="U122" s="298">
        <v>7.43191846461181E-2</v>
      </c>
      <c r="V122" s="298">
        <v>5.8114890308118512E-2</v>
      </c>
      <c r="W122" s="298">
        <v>6.2627335783854404E-2</v>
      </c>
      <c r="DA122" s="122" t="s">
        <v>1688</v>
      </c>
    </row>
    <row r="123" spans="1:105" ht="12" customHeight="1" x14ac:dyDescent="0.25">
      <c r="A123" s="59" t="s">
        <v>160</v>
      </c>
      <c r="B123" s="298">
        <v>0.14608107889026811</v>
      </c>
      <c r="C123" s="298">
        <v>0.1889630868501759</v>
      </c>
      <c r="D123" s="298">
        <v>0.2266009697466381</v>
      </c>
      <c r="E123" s="298">
        <v>0.2552124140560153</v>
      </c>
      <c r="F123" s="298">
        <v>0.31564561549162412</v>
      </c>
      <c r="G123" s="298">
        <v>0.24498515652766381</v>
      </c>
      <c r="H123" s="298">
        <v>0.22568383754058441</v>
      </c>
      <c r="I123" s="298">
        <v>0.19070575700032291</v>
      </c>
      <c r="J123" s="298">
        <v>0.26357318876510832</v>
      </c>
      <c r="K123" s="298">
        <v>0.25797581117606949</v>
      </c>
      <c r="L123" s="298">
        <v>0.26631386844161042</v>
      </c>
      <c r="M123" s="298">
        <v>0.30457874649868738</v>
      </c>
      <c r="N123" s="298">
        <v>0.27565750622870527</v>
      </c>
      <c r="O123" s="298">
        <v>0.22842243622162359</v>
      </c>
      <c r="P123" s="298">
        <v>0.20651050848203581</v>
      </c>
      <c r="Q123" s="298">
        <v>0.20513332479278351</v>
      </c>
      <c r="R123" s="298">
        <v>0.2262378434471336</v>
      </c>
      <c r="S123" s="298">
        <v>0.18821584673259839</v>
      </c>
      <c r="T123" s="298">
        <v>0.25532244580555108</v>
      </c>
      <c r="U123" s="298">
        <v>0.33231818307618599</v>
      </c>
      <c r="V123" s="298">
        <v>0.20358998266758291</v>
      </c>
      <c r="W123" s="298">
        <v>0.22943506855456419</v>
      </c>
      <c r="DA123" s="122" t="s">
        <v>1689</v>
      </c>
    </row>
    <row r="124" spans="1:105" ht="12" customHeight="1" x14ac:dyDescent="0.25">
      <c r="A124" s="59" t="s">
        <v>70</v>
      </c>
      <c r="B124" s="298">
        <v>0.33228796089154461</v>
      </c>
      <c r="C124" s="298">
        <v>0.39452596649062782</v>
      </c>
      <c r="D124" s="298">
        <v>0.46295716007044552</v>
      </c>
      <c r="E124" s="298">
        <v>0.48318841159648168</v>
      </c>
      <c r="F124" s="298">
        <v>0.48275356193473751</v>
      </c>
      <c r="G124" s="298">
        <v>0.43487153520356647</v>
      </c>
      <c r="H124" s="298">
        <v>0.32735909004850189</v>
      </c>
      <c r="I124" s="298">
        <v>0.20865985013538779</v>
      </c>
      <c r="J124" s="298">
        <v>0.27484404342591268</v>
      </c>
      <c r="K124" s="298">
        <v>0.23929660586896459</v>
      </c>
      <c r="L124" s="298">
        <v>0.23202061196825571</v>
      </c>
      <c r="M124" s="298">
        <v>0.20147985149428221</v>
      </c>
      <c r="N124" s="298">
        <v>0.19545553032758869</v>
      </c>
      <c r="O124" s="298">
        <v>0.19310075158902471</v>
      </c>
      <c r="P124" s="298">
        <v>0.10192778206327339</v>
      </c>
      <c r="Q124" s="298">
        <v>4.1954988495367197E-2</v>
      </c>
      <c r="R124" s="298">
        <v>3.4193250495851452E-2</v>
      </c>
      <c r="S124" s="298">
        <v>3.6379006972633493E-2</v>
      </c>
      <c r="T124" s="298">
        <v>3.135906610229882E-2</v>
      </c>
      <c r="U124" s="298">
        <v>1.8301519121354269E-2</v>
      </c>
      <c r="V124" s="298">
        <v>3.4480860723493573E-2</v>
      </c>
      <c r="W124" s="298">
        <v>3.718512625435251E-2</v>
      </c>
      <c r="DA124" s="122" t="s">
        <v>1690</v>
      </c>
    </row>
    <row r="125" spans="1:105" ht="12" customHeight="1" x14ac:dyDescent="0.25">
      <c r="A125" s="59" t="s">
        <v>162</v>
      </c>
      <c r="B125" s="298">
        <v>2.7083487467802518</v>
      </c>
      <c r="C125" s="298">
        <v>3.295654449211308</v>
      </c>
      <c r="D125" s="298">
        <v>3.7928671983602249</v>
      </c>
      <c r="E125" s="298">
        <v>4.3150294903358608</v>
      </c>
      <c r="F125" s="298">
        <v>4.6744713755584382</v>
      </c>
      <c r="G125" s="298">
        <v>4.7122699585795367</v>
      </c>
      <c r="H125" s="298">
        <v>5.3311992547588654</v>
      </c>
      <c r="I125" s="298">
        <v>4.7426867727565112</v>
      </c>
      <c r="J125" s="298">
        <v>5.1663257579900899</v>
      </c>
      <c r="K125" s="298">
        <v>5.8054612186770989</v>
      </c>
      <c r="L125" s="298">
        <v>6.2071904819279258</v>
      </c>
      <c r="M125" s="298">
        <v>6.2758588600369389</v>
      </c>
      <c r="N125" s="298">
        <v>6.7892577701025436</v>
      </c>
      <c r="O125" s="298">
        <v>6.8742852541085346</v>
      </c>
      <c r="P125" s="298">
        <v>7.0437240329035671</v>
      </c>
      <c r="Q125" s="298">
        <v>6.9831968591201656</v>
      </c>
      <c r="R125" s="298">
        <v>8.6484216332593462</v>
      </c>
      <c r="S125" s="298">
        <v>8.8072180846909678</v>
      </c>
      <c r="T125" s="298">
        <v>8.5543891802140237</v>
      </c>
      <c r="U125" s="298">
        <v>10.324760417570401</v>
      </c>
      <c r="V125" s="298">
        <v>10.35586331522514</v>
      </c>
      <c r="W125" s="298">
        <v>11.561140730848569</v>
      </c>
      <c r="DA125" s="122" t="s">
        <v>1691</v>
      </c>
    </row>
    <row r="126" spans="1:105" ht="12" customHeight="1" x14ac:dyDescent="0.25">
      <c r="A126" s="60" t="s">
        <v>1575</v>
      </c>
      <c r="B126" s="265">
        <v>3.0065308546442062</v>
      </c>
      <c r="C126" s="265">
        <v>2.8443246468842731</v>
      </c>
      <c r="D126" s="265">
        <v>2.9991179669172721</v>
      </c>
      <c r="E126" s="265">
        <v>3.120000702659937</v>
      </c>
      <c r="F126" s="265">
        <v>3.4876175128565019</v>
      </c>
      <c r="G126" s="265">
        <v>3.3329420353043111</v>
      </c>
      <c r="H126" s="265">
        <v>3.930426333011138</v>
      </c>
      <c r="I126" s="265">
        <v>3.9546858838901411</v>
      </c>
      <c r="J126" s="265">
        <v>4.5372147185741154</v>
      </c>
      <c r="K126" s="265">
        <v>4.5462128787574443</v>
      </c>
      <c r="L126" s="265">
        <v>4.7869641163361196</v>
      </c>
      <c r="M126" s="265">
        <v>5.3253839733877566</v>
      </c>
      <c r="N126" s="265">
        <v>5.3224408402937744</v>
      </c>
      <c r="O126" s="265">
        <v>5.2299543013143932</v>
      </c>
      <c r="P126" s="265">
        <v>5.404405573801724</v>
      </c>
      <c r="Q126" s="265">
        <v>5.6106005366072393</v>
      </c>
      <c r="R126" s="265">
        <v>6.5483036697205987</v>
      </c>
      <c r="S126" s="265">
        <v>6.9645703472658154</v>
      </c>
      <c r="T126" s="265">
        <v>7.1219223354497609</v>
      </c>
      <c r="U126" s="265">
        <v>7.7762776848690436</v>
      </c>
      <c r="V126" s="265">
        <v>7.8694483959312054</v>
      </c>
      <c r="W126" s="265">
        <v>8.464723860773816</v>
      </c>
      <c r="DA126" s="72" t="s">
        <v>1692</v>
      </c>
    </row>
    <row r="127" spans="1:105" ht="12" customHeight="1" x14ac:dyDescent="0.25">
      <c r="A127" s="132" t="s">
        <v>1577</v>
      </c>
      <c r="B127" s="319">
        <v>9.0015814586711844</v>
      </c>
      <c r="C127" s="319">
        <v>8.5159345576930203</v>
      </c>
      <c r="D127" s="319">
        <v>8.9793872035831583</v>
      </c>
      <c r="E127" s="319">
        <v>9.3413112433959498</v>
      </c>
      <c r="F127" s="319">
        <v>10.44195940652709</v>
      </c>
      <c r="G127" s="319">
        <v>9.9788595821250965</v>
      </c>
      <c r="H127" s="319">
        <v>11.76773314973776</v>
      </c>
      <c r="I127" s="319">
        <v>11.84036647164457</v>
      </c>
      <c r="J127" s="319">
        <v>13.584463243288431</v>
      </c>
      <c r="K127" s="319">
        <v>13.61140381891674</v>
      </c>
      <c r="L127" s="319">
        <v>14.332215272753229</v>
      </c>
      <c r="M127" s="319">
        <v>15.94424935340462</v>
      </c>
      <c r="N127" s="319">
        <v>15.93543758543348</v>
      </c>
      <c r="O127" s="319">
        <v>15.658532023939751</v>
      </c>
      <c r="P127" s="319">
        <v>16.180840763076031</v>
      </c>
      <c r="Q127" s="319">
        <v>16.798190407499089</v>
      </c>
      <c r="R127" s="319">
        <v>19.605682345834769</v>
      </c>
      <c r="S127" s="319">
        <v>20.851988666179221</v>
      </c>
      <c r="T127" s="319">
        <v>21.32310198841029</v>
      </c>
      <c r="U127" s="319">
        <v>23.282248016004271</v>
      </c>
      <c r="V127" s="319">
        <v>23.561201995103751</v>
      </c>
      <c r="W127" s="319">
        <v>25.343462296491271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5">
        <f t="shared" ref="B132:W132" si="6">SUM(B133:B138,B140:B141,B139)</f>
        <v>0.99999999999999989</v>
      </c>
      <c r="C132" s="235">
        <f t="shared" si="6"/>
        <v>0.99999999999999989</v>
      </c>
      <c r="D132" s="235">
        <f t="shared" si="6"/>
        <v>0.99999999999999989</v>
      </c>
      <c r="E132" s="235">
        <f t="shared" si="6"/>
        <v>0.99999999999999978</v>
      </c>
      <c r="F132" s="235">
        <f t="shared" si="6"/>
        <v>1</v>
      </c>
      <c r="G132" s="235">
        <f t="shared" si="6"/>
        <v>1.0000000000000002</v>
      </c>
      <c r="H132" s="235">
        <f t="shared" si="6"/>
        <v>1</v>
      </c>
      <c r="I132" s="235">
        <f t="shared" si="6"/>
        <v>1</v>
      </c>
      <c r="J132" s="235">
        <f t="shared" si="6"/>
        <v>1.0000000000000002</v>
      </c>
      <c r="K132" s="235">
        <f t="shared" si="6"/>
        <v>1</v>
      </c>
      <c r="L132" s="235">
        <f t="shared" si="6"/>
        <v>1</v>
      </c>
      <c r="M132" s="235">
        <f t="shared" si="6"/>
        <v>0.99999999999999978</v>
      </c>
      <c r="N132" s="235">
        <f t="shared" si="6"/>
        <v>1.0000000000000002</v>
      </c>
      <c r="O132" s="235">
        <f t="shared" si="6"/>
        <v>0.99999999999999978</v>
      </c>
      <c r="P132" s="235">
        <f t="shared" si="6"/>
        <v>0.99999999999999989</v>
      </c>
      <c r="Q132" s="235">
        <f t="shared" si="6"/>
        <v>1</v>
      </c>
      <c r="R132" s="235">
        <f t="shared" si="6"/>
        <v>1.0000000000000004</v>
      </c>
      <c r="S132" s="235">
        <f t="shared" si="6"/>
        <v>1</v>
      </c>
      <c r="T132" s="235">
        <f t="shared" si="6"/>
        <v>1</v>
      </c>
      <c r="U132" s="235">
        <f t="shared" si="6"/>
        <v>0.99999999999999978</v>
      </c>
      <c r="V132" s="235">
        <f t="shared" si="6"/>
        <v>1</v>
      </c>
      <c r="W132" s="235">
        <f t="shared" si="6"/>
        <v>0.99999999999999989</v>
      </c>
      <c r="DA132" s="95"/>
    </row>
    <row r="133" spans="1:105" ht="12" customHeight="1" x14ac:dyDescent="0.25">
      <c r="A133" s="55" t="s">
        <v>92</v>
      </c>
      <c r="B133" s="269">
        <f t="shared" ref="B133:W133" si="7">IF(B$6=0,0,B$6/B$5)</f>
        <v>4.0259367063372369E-3</v>
      </c>
      <c r="C133" s="269">
        <f t="shared" si="7"/>
        <v>4.018663640585644E-3</v>
      </c>
      <c r="D133" s="269">
        <f t="shared" si="7"/>
        <v>4.0176871115148258E-3</v>
      </c>
      <c r="E133" s="269">
        <f t="shared" si="7"/>
        <v>4.0310518249162949E-3</v>
      </c>
      <c r="F133" s="269">
        <f t="shared" si="7"/>
        <v>4.0256759014058764E-3</v>
      </c>
      <c r="G133" s="269">
        <f t="shared" si="7"/>
        <v>4.0389272424094687E-3</v>
      </c>
      <c r="H133" s="269">
        <f t="shared" si="7"/>
        <v>4.0247767402268562E-3</v>
      </c>
      <c r="I133" s="269">
        <f t="shared" si="7"/>
        <v>4.0229806183927023E-3</v>
      </c>
      <c r="J133" s="269">
        <f t="shared" si="7"/>
        <v>4.016961844723531E-3</v>
      </c>
      <c r="K133" s="269">
        <f t="shared" si="7"/>
        <v>4.0244933423747619E-3</v>
      </c>
      <c r="L133" s="269">
        <f t="shared" si="7"/>
        <v>4.0226181569716626E-3</v>
      </c>
      <c r="M133" s="269">
        <f t="shared" si="7"/>
        <v>4.0190777521042264E-3</v>
      </c>
      <c r="N133" s="269">
        <f t="shared" si="7"/>
        <v>4.019622448121196E-3</v>
      </c>
      <c r="O133" s="269">
        <f t="shared" si="7"/>
        <v>4.0245319407523983E-3</v>
      </c>
      <c r="P133" s="269">
        <f t="shared" si="7"/>
        <v>4.0252746052423915E-3</v>
      </c>
      <c r="Q133" s="269">
        <f t="shared" si="7"/>
        <v>4.0186100000118496E-3</v>
      </c>
      <c r="R133" s="269">
        <f t="shared" si="7"/>
        <v>4.0327599053732507E-3</v>
      </c>
      <c r="S133" s="269">
        <f t="shared" si="7"/>
        <v>4.0366882321631048E-3</v>
      </c>
      <c r="T133" s="269">
        <f t="shared" si="7"/>
        <v>4.0413247754353841E-3</v>
      </c>
      <c r="U133" s="269">
        <f t="shared" si="7"/>
        <v>4.0451450356872119E-3</v>
      </c>
      <c r="V133" s="269">
        <f t="shared" si="7"/>
        <v>4.0444442825192384E-3</v>
      </c>
      <c r="W133" s="269">
        <f t="shared" si="7"/>
        <v>4.0340677446152069E-3</v>
      </c>
      <c r="DA133" s="76"/>
    </row>
    <row r="134" spans="1:105" ht="12" customHeight="1" x14ac:dyDescent="0.25">
      <c r="A134" s="202" t="s">
        <v>93</v>
      </c>
      <c r="B134" s="270">
        <f t="shared" ref="B134:W134" si="8">IF(B$7=0,0,B$7/B$5)</f>
        <v>4.1698938286724321E-4</v>
      </c>
      <c r="C134" s="270">
        <f t="shared" si="8"/>
        <v>4.1623606968312462E-4</v>
      </c>
      <c r="D134" s="270">
        <f t="shared" si="8"/>
        <v>4.1613492495972391E-4</v>
      </c>
      <c r="E134" s="270">
        <f t="shared" si="8"/>
        <v>4.1751918507109239E-4</v>
      </c>
      <c r="F134" s="270">
        <f t="shared" si="8"/>
        <v>4.1696236980287831E-4</v>
      </c>
      <c r="G134" s="270">
        <f t="shared" si="8"/>
        <v>4.1833488728397868E-4</v>
      </c>
      <c r="H134" s="270">
        <f t="shared" si="8"/>
        <v>4.1686923851630143E-4</v>
      </c>
      <c r="I134" s="270">
        <f t="shared" si="8"/>
        <v>4.1668320386404267E-4</v>
      </c>
      <c r="J134" s="270">
        <f t="shared" si="8"/>
        <v>4.160598049134397E-4</v>
      </c>
      <c r="K134" s="270">
        <f t="shared" si="8"/>
        <v>4.1683988537340069E-4</v>
      </c>
      <c r="L134" s="270">
        <f t="shared" si="8"/>
        <v>4.1664566165329882E-4</v>
      </c>
      <c r="M134" s="270">
        <f t="shared" si="8"/>
        <v>4.1627896159106254E-4</v>
      </c>
      <c r="N134" s="270">
        <f t="shared" si="8"/>
        <v>4.1633537888535581E-4</v>
      </c>
      <c r="O134" s="270">
        <f t="shared" si="8"/>
        <v>4.1684388322901626E-4</v>
      </c>
      <c r="P134" s="270">
        <f t="shared" si="8"/>
        <v>4.1692080525485768E-4</v>
      </c>
      <c r="Q134" s="270">
        <f t="shared" si="8"/>
        <v>4.1623051382087584E-4</v>
      </c>
      <c r="R134" s="270">
        <f t="shared" si="8"/>
        <v>4.1769610077235276E-4</v>
      </c>
      <c r="S134" s="270">
        <f t="shared" si="8"/>
        <v>4.1810298013566317E-4</v>
      </c>
      <c r="T134" s="270">
        <f t="shared" si="8"/>
        <v>4.1858321354685954E-4</v>
      </c>
      <c r="U134" s="270">
        <f t="shared" si="8"/>
        <v>4.189788998382745E-4</v>
      </c>
      <c r="V134" s="270">
        <f t="shared" si="8"/>
        <v>4.18906318808723E-4</v>
      </c>
      <c r="W134" s="270">
        <f t="shared" si="8"/>
        <v>4.1783156119266554E-4</v>
      </c>
      <c r="DA134" s="77"/>
    </row>
    <row r="135" spans="1:105" ht="12" customHeight="1" x14ac:dyDescent="0.25">
      <c r="A135" s="202" t="s">
        <v>94</v>
      </c>
      <c r="B135" s="270">
        <f t="shared" ref="B135:W135" si="9">IF(B$8=0,0,B$8/B$5)</f>
        <v>7.0892614052668473E-3</v>
      </c>
      <c r="C135" s="270">
        <f t="shared" si="9"/>
        <v>6.9484741616277065E-3</v>
      </c>
      <c r="D135" s="270">
        <f t="shared" si="9"/>
        <v>7.0344995106481822E-3</v>
      </c>
      <c r="E135" s="270">
        <f t="shared" si="9"/>
        <v>6.9413765747314057E-3</v>
      </c>
      <c r="F135" s="270">
        <f t="shared" si="9"/>
        <v>7.1949907324716572E-3</v>
      </c>
      <c r="G135" s="270">
        <f t="shared" si="9"/>
        <v>7.2852544530701089E-3</v>
      </c>
      <c r="H135" s="270">
        <f t="shared" si="9"/>
        <v>7.8655354493613674E-3</v>
      </c>
      <c r="I135" s="270">
        <f t="shared" si="9"/>
        <v>7.8359062805132915E-3</v>
      </c>
      <c r="J135" s="270">
        <f t="shared" si="9"/>
        <v>8.6074095055082584E-3</v>
      </c>
      <c r="K135" s="270">
        <f t="shared" si="9"/>
        <v>8.948330508403558E-3</v>
      </c>
      <c r="L135" s="270">
        <f t="shared" si="9"/>
        <v>8.6714145716835396E-3</v>
      </c>
      <c r="M135" s="270">
        <f t="shared" si="9"/>
        <v>8.9478391442510425E-3</v>
      </c>
      <c r="N135" s="270">
        <f t="shared" si="9"/>
        <v>8.8752533101956205E-3</v>
      </c>
      <c r="O135" s="270">
        <f t="shared" si="9"/>
        <v>8.9970544325294766E-3</v>
      </c>
      <c r="P135" s="270">
        <f t="shared" si="9"/>
        <v>9.0369547058992399E-3</v>
      </c>
      <c r="Q135" s="270">
        <f t="shared" si="9"/>
        <v>9.6507692121622114E-3</v>
      </c>
      <c r="R135" s="270">
        <f t="shared" si="9"/>
        <v>9.4836087851646739E-3</v>
      </c>
      <c r="S135" s="270">
        <f t="shared" si="9"/>
        <v>9.7476630509808308E-3</v>
      </c>
      <c r="T135" s="270">
        <f t="shared" si="9"/>
        <v>9.950928196468159E-3</v>
      </c>
      <c r="U135" s="270">
        <f t="shared" si="9"/>
        <v>9.4546083363341131E-3</v>
      </c>
      <c r="V135" s="270">
        <f t="shared" si="9"/>
        <v>9.7779017353777156E-3</v>
      </c>
      <c r="W135" s="270">
        <f t="shared" si="9"/>
        <v>9.8662290312795924E-3</v>
      </c>
      <c r="DA135" s="77"/>
    </row>
    <row r="136" spans="1:105" ht="12" customHeight="1" x14ac:dyDescent="0.25">
      <c r="A136" s="202" t="s">
        <v>95</v>
      </c>
      <c r="B136" s="270">
        <f t="shared" ref="B136:W136" si="10">IF(B$9=0,0,B$9/B$5)</f>
        <v>7.9394712779462539E-4</v>
      </c>
      <c r="C136" s="270">
        <f t="shared" si="10"/>
        <v>7.9251282067930218E-4</v>
      </c>
      <c r="D136" s="270">
        <f t="shared" si="10"/>
        <v>7.92320241285354E-4</v>
      </c>
      <c r="E136" s="270">
        <f t="shared" si="10"/>
        <v>7.9495587035577407E-4</v>
      </c>
      <c r="F136" s="270">
        <f t="shared" si="10"/>
        <v>7.9389569496264806E-4</v>
      </c>
      <c r="G136" s="270">
        <f t="shared" si="10"/>
        <v>7.9650896608354511E-4</v>
      </c>
      <c r="H136" s="270">
        <f t="shared" si="10"/>
        <v>7.9371837313978275E-4</v>
      </c>
      <c r="I136" s="270">
        <f t="shared" si="10"/>
        <v>7.9336416345507691E-4</v>
      </c>
      <c r="J136" s="270">
        <f t="shared" si="10"/>
        <v>7.9217721283561938E-4</v>
      </c>
      <c r="K136" s="270">
        <f t="shared" si="10"/>
        <v>7.9366248480196072E-4</v>
      </c>
      <c r="L136" s="270">
        <f t="shared" si="10"/>
        <v>7.9329268314498797E-4</v>
      </c>
      <c r="M136" s="270">
        <f t="shared" si="10"/>
        <v>7.925944868044175E-4</v>
      </c>
      <c r="N136" s="270">
        <f t="shared" si="10"/>
        <v>7.9270190524383664E-4</v>
      </c>
      <c r="O136" s="270">
        <f t="shared" si="10"/>
        <v>7.936700967127524E-4</v>
      </c>
      <c r="P136" s="270">
        <f t="shared" si="10"/>
        <v>7.938165561287234E-4</v>
      </c>
      <c r="Q136" s="270">
        <f t="shared" si="10"/>
        <v>7.9250224232633646E-4</v>
      </c>
      <c r="R136" s="270">
        <f t="shared" si="10"/>
        <v>7.9529271757215107E-4</v>
      </c>
      <c r="S136" s="270">
        <f t="shared" si="10"/>
        <v>7.9606741523864308E-4</v>
      </c>
      <c r="T136" s="270">
        <f t="shared" si="10"/>
        <v>7.9698177889670244E-4</v>
      </c>
      <c r="U136" s="270">
        <f t="shared" si="10"/>
        <v>7.9773516497194587E-4</v>
      </c>
      <c r="V136" s="270">
        <f t="shared" si="10"/>
        <v>7.9759697080606913E-4</v>
      </c>
      <c r="W136" s="270">
        <f t="shared" si="10"/>
        <v>7.9555063399893767E-4</v>
      </c>
      <c r="DA136" s="77"/>
    </row>
    <row r="137" spans="1:105" ht="12" customHeight="1" x14ac:dyDescent="0.25">
      <c r="A137" s="56" t="s">
        <v>96</v>
      </c>
      <c r="B137" s="271">
        <f t="shared" ref="B137:W137" si="11">IF(B$10=0,0,B$10/B$5)</f>
        <v>4.7245142689593834E-3</v>
      </c>
      <c r="C137" s="271">
        <f t="shared" si="11"/>
        <v>4.7023041994180663E-3</v>
      </c>
      <c r="D137" s="271">
        <f t="shared" si="11"/>
        <v>4.723756549943346E-3</v>
      </c>
      <c r="E137" s="271">
        <f t="shared" si="11"/>
        <v>4.6922633569169009E-3</v>
      </c>
      <c r="F137" s="271">
        <f t="shared" si="11"/>
        <v>4.7088679723568394E-3</v>
      </c>
      <c r="G137" s="271">
        <f t="shared" si="11"/>
        <v>4.7056635718579392E-3</v>
      </c>
      <c r="H137" s="271">
        <f t="shared" si="11"/>
        <v>4.7616960970125674E-3</v>
      </c>
      <c r="I137" s="271">
        <f t="shared" si="11"/>
        <v>4.7821531734141675E-3</v>
      </c>
      <c r="J137" s="271">
        <f t="shared" si="11"/>
        <v>4.8724149530469931E-3</v>
      </c>
      <c r="K137" s="271">
        <f t="shared" si="11"/>
        <v>4.884827707018681E-3</v>
      </c>
      <c r="L137" s="271">
        <f t="shared" si="11"/>
        <v>4.8152335079484233E-3</v>
      </c>
      <c r="M137" s="271">
        <f t="shared" si="11"/>
        <v>4.872282239126338E-3</v>
      </c>
      <c r="N137" s="271">
        <f t="shared" si="11"/>
        <v>4.8306738347687435E-3</v>
      </c>
      <c r="O137" s="271">
        <f t="shared" si="11"/>
        <v>4.8455235881227727E-3</v>
      </c>
      <c r="P137" s="271">
        <f t="shared" si="11"/>
        <v>4.8321101349326784E-3</v>
      </c>
      <c r="Q137" s="271">
        <f t="shared" si="11"/>
        <v>4.9452844390405768E-3</v>
      </c>
      <c r="R137" s="271">
        <f t="shared" si="11"/>
        <v>4.872992259567087E-3</v>
      </c>
      <c r="S137" s="271">
        <f t="shared" si="11"/>
        <v>4.945189729735293E-3</v>
      </c>
      <c r="T137" s="271">
        <f t="shared" si="11"/>
        <v>4.9961111758322274E-3</v>
      </c>
      <c r="U137" s="271">
        <f t="shared" si="11"/>
        <v>4.8425326167646924E-3</v>
      </c>
      <c r="V137" s="271">
        <f t="shared" si="11"/>
        <v>4.9108712065044973E-3</v>
      </c>
      <c r="W137" s="271">
        <f t="shared" si="11"/>
        <v>4.9256964249606008E-3</v>
      </c>
      <c r="DA137" s="78"/>
    </row>
    <row r="138" spans="1:105" ht="12" customHeight="1" x14ac:dyDescent="0.25">
      <c r="A138" s="203" t="s">
        <v>1452</v>
      </c>
      <c r="B138" s="272">
        <f t="shared" ref="B138:W138" si="12">IF(B$16=0,0,B$16/B$5)</f>
        <v>2.7626831997337516E-2</v>
      </c>
      <c r="C138" s="272">
        <f t="shared" si="12"/>
        <v>2.7078184500082422E-2</v>
      </c>
      <c r="D138" s="272">
        <f t="shared" si="12"/>
        <v>2.7413425046175891E-2</v>
      </c>
      <c r="E138" s="272">
        <f t="shared" si="12"/>
        <v>2.7050525223669648E-2</v>
      </c>
      <c r="F138" s="272">
        <f t="shared" si="12"/>
        <v>2.8038858891663739E-2</v>
      </c>
      <c r="G138" s="272">
        <f t="shared" si="12"/>
        <v>2.8390616360019372E-2</v>
      </c>
      <c r="H138" s="272">
        <f t="shared" si="12"/>
        <v>3.0651969790134972E-2</v>
      </c>
      <c r="I138" s="272">
        <f t="shared" si="12"/>
        <v>3.0536505001464806E-2</v>
      </c>
      <c r="J138" s="272">
        <f t="shared" si="12"/>
        <v>3.3543050925488031E-2</v>
      </c>
      <c r="K138" s="272">
        <f t="shared" si="12"/>
        <v>3.4871619126451071E-2</v>
      </c>
      <c r="L138" s="272">
        <f t="shared" si="12"/>
        <v>3.3792478490521687E-2</v>
      </c>
      <c r="M138" s="272">
        <f t="shared" si="12"/>
        <v>3.4869704281714091E-2</v>
      </c>
      <c r="N138" s="272">
        <f t="shared" si="12"/>
        <v>3.4586837488094949E-2</v>
      </c>
      <c r="O138" s="272">
        <f t="shared" si="12"/>
        <v>3.5061496123380248E-2</v>
      </c>
      <c r="P138" s="272">
        <f t="shared" si="12"/>
        <v>3.5216987377830994E-2</v>
      </c>
      <c r="Q138" s="272">
        <f t="shared" si="12"/>
        <v>3.760902080312651E-2</v>
      </c>
      <c r="R138" s="272">
        <f t="shared" si="12"/>
        <v>3.695759708360713E-2</v>
      </c>
      <c r="S138" s="272">
        <f t="shared" si="12"/>
        <v>3.7986615823762997E-2</v>
      </c>
      <c r="T138" s="272">
        <f t="shared" si="12"/>
        <v>3.8778739530912612E-2</v>
      </c>
      <c r="U138" s="272">
        <f t="shared" si="12"/>
        <v>3.6844582415098207E-2</v>
      </c>
      <c r="V138" s="272">
        <f t="shared" si="12"/>
        <v>3.8104455892833178E-2</v>
      </c>
      <c r="W138" s="272">
        <f t="shared" si="12"/>
        <v>3.8448667119527012E-2</v>
      </c>
      <c r="DA138" s="79"/>
    </row>
    <row r="139" spans="1:105" ht="12" customHeight="1" x14ac:dyDescent="0.25">
      <c r="A139" s="203" t="s">
        <v>1454</v>
      </c>
      <c r="B139" s="272">
        <f t="shared" ref="B139:W139" si="13">IF(B$17=0,0,B$17/B$5)</f>
        <v>0.26001007695645861</v>
      </c>
      <c r="C139" s="272">
        <f t="shared" si="13"/>
        <v>0.26264249904501069</v>
      </c>
      <c r="D139" s="272">
        <f t="shared" si="13"/>
        <v>0.2652967953346268</v>
      </c>
      <c r="E139" s="272">
        <f t="shared" si="13"/>
        <v>0.26829176616557954</v>
      </c>
      <c r="F139" s="272">
        <f t="shared" si="13"/>
        <v>0.26677025611525645</v>
      </c>
      <c r="G139" s="272">
        <f t="shared" si="13"/>
        <v>0.26873182405214696</v>
      </c>
      <c r="H139" s="272">
        <f t="shared" si="13"/>
        <v>0.26469754861278832</v>
      </c>
      <c r="I139" s="272">
        <f t="shared" si="13"/>
        <v>0.26210299161239498</v>
      </c>
      <c r="J139" s="272">
        <f t="shared" si="13"/>
        <v>0.26038636537501375</v>
      </c>
      <c r="K139" s="272">
        <f t="shared" si="13"/>
        <v>0.2618718231555674</v>
      </c>
      <c r="L139" s="272">
        <f t="shared" si="13"/>
        <v>0.25974616504599984</v>
      </c>
      <c r="M139" s="272">
        <f t="shared" si="13"/>
        <v>0.25688304485885027</v>
      </c>
      <c r="N139" s="272">
        <f t="shared" si="13"/>
        <v>0.2573958524578423</v>
      </c>
      <c r="O139" s="272">
        <f t="shared" si="13"/>
        <v>0.25810511728510771</v>
      </c>
      <c r="P139" s="272">
        <f t="shared" si="13"/>
        <v>0.2561042040590954</v>
      </c>
      <c r="Q139" s="272">
        <f t="shared" si="13"/>
        <v>0.25432490781808287</v>
      </c>
      <c r="R139" s="272">
        <f t="shared" si="13"/>
        <v>0.25472271892014237</v>
      </c>
      <c r="S139" s="272">
        <f t="shared" si="13"/>
        <v>0.25418542775728364</v>
      </c>
      <c r="T139" s="272">
        <f t="shared" si="13"/>
        <v>0.25268655551347219</v>
      </c>
      <c r="U139" s="272">
        <f t="shared" si="13"/>
        <v>0.25470636794118623</v>
      </c>
      <c r="V139" s="272">
        <f t="shared" si="13"/>
        <v>0.25354419401269324</v>
      </c>
      <c r="W139" s="272">
        <f t="shared" si="13"/>
        <v>0.25449659756826615</v>
      </c>
      <c r="DA139" s="79"/>
    </row>
    <row r="140" spans="1:105" ht="12" customHeight="1" x14ac:dyDescent="0.25">
      <c r="A140" s="203" t="s">
        <v>1463</v>
      </c>
      <c r="B140" s="272">
        <f t="shared" ref="B140:W140" si="14">IF(B$25=0,0,B$25/B$5)</f>
        <v>0.62386219255634368</v>
      </c>
      <c r="C140" s="272">
        <f t="shared" si="14"/>
        <v>0.61723080172631228</v>
      </c>
      <c r="D140" s="272">
        <f t="shared" si="14"/>
        <v>0.61575805746671708</v>
      </c>
      <c r="E140" s="272">
        <f t="shared" si="14"/>
        <v>0.61417548385082776</v>
      </c>
      <c r="F140" s="272">
        <f t="shared" si="14"/>
        <v>0.61180263267100876</v>
      </c>
      <c r="G140" s="272">
        <f t="shared" si="14"/>
        <v>0.61167496918681341</v>
      </c>
      <c r="H140" s="272">
        <f t="shared" si="14"/>
        <v>0.60854821384199853</v>
      </c>
      <c r="I140" s="272">
        <f t="shared" si="14"/>
        <v>0.61385399967923182</v>
      </c>
      <c r="J140" s="272">
        <f t="shared" si="14"/>
        <v>0.60696045272421539</v>
      </c>
      <c r="K140" s="272">
        <f t="shared" si="14"/>
        <v>0.60440264212756212</v>
      </c>
      <c r="L140" s="272">
        <f t="shared" si="14"/>
        <v>0.60390474691225804</v>
      </c>
      <c r="M140" s="272">
        <f t="shared" si="14"/>
        <v>0.60374165005899305</v>
      </c>
      <c r="N140" s="272">
        <f t="shared" si="14"/>
        <v>0.60270634626956299</v>
      </c>
      <c r="O140" s="272">
        <f t="shared" si="14"/>
        <v>0.60392088819700929</v>
      </c>
      <c r="P140" s="272">
        <f t="shared" si="14"/>
        <v>0.60257005807860087</v>
      </c>
      <c r="Q140" s="272">
        <f t="shared" si="14"/>
        <v>0.59764722058057185</v>
      </c>
      <c r="R140" s="272">
        <f t="shared" si="14"/>
        <v>0.60080795893596151</v>
      </c>
      <c r="S140" s="272">
        <f t="shared" si="14"/>
        <v>0.60096664622919271</v>
      </c>
      <c r="T140" s="272">
        <f t="shared" si="14"/>
        <v>0.60142780794225481</v>
      </c>
      <c r="U140" s="272">
        <f t="shared" si="14"/>
        <v>0.60403697107141907</v>
      </c>
      <c r="V140" s="272">
        <f t="shared" si="14"/>
        <v>0.60254301930885823</v>
      </c>
      <c r="W140" s="272">
        <f t="shared" si="14"/>
        <v>0.59900565831086694</v>
      </c>
      <c r="DA140" s="79"/>
    </row>
    <row r="141" spans="1:105" ht="12" customHeight="1" x14ac:dyDescent="0.25">
      <c r="A141" s="203" t="s">
        <v>1472</v>
      </c>
      <c r="B141" s="272">
        <f t="shared" ref="B141:W141" si="15">IF(B$33=0,0,B$33/B$5)</f>
        <v>7.1450249598634774E-2</v>
      </c>
      <c r="C141" s="272">
        <f t="shared" si="15"/>
        <v>7.6170323836600606E-2</v>
      </c>
      <c r="D141" s="272">
        <f t="shared" si="15"/>
        <v>7.4547323814128624E-2</v>
      </c>
      <c r="E141" s="272">
        <f t="shared" si="15"/>
        <v>7.3605057947931277E-2</v>
      </c>
      <c r="F141" s="272">
        <f t="shared" si="15"/>
        <v>7.6247859651071101E-2</v>
      </c>
      <c r="G141" s="272">
        <f t="shared" si="15"/>
        <v>7.3957901280315375E-2</v>
      </c>
      <c r="H141" s="272">
        <f t="shared" si="15"/>
        <v>7.8239671856821291E-2</v>
      </c>
      <c r="I141" s="272">
        <f t="shared" si="15"/>
        <v>7.565541626726914E-2</v>
      </c>
      <c r="J141" s="272">
        <f t="shared" si="15"/>
        <v>8.0405107654255098E-2</v>
      </c>
      <c r="K141" s="272">
        <f t="shared" si="15"/>
        <v>7.978576166244708E-2</v>
      </c>
      <c r="L141" s="272">
        <f t="shared" si="15"/>
        <v>8.3837404969818508E-2</v>
      </c>
      <c r="M141" s="272">
        <f t="shared" si="15"/>
        <v>8.5457528216565284E-2</v>
      </c>
      <c r="N141" s="272">
        <f t="shared" si="15"/>
        <v>8.6376376907285252E-2</v>
      </c>
      <c r="O141" s="272">
        <f t="shared" si="15"/>
        <v>8.3834874453156225E-2</v>
      </c>
      <c r="P141" s="272">
        <f t="shared" si="15"/>
        <v>8.700367367701474E-2</v>
      </c>
      <c r="Q141" s="272">
        <f t="shared" si="15"/>
        <v>9.0595454390856922E-2</v>
      </c>
      <c r="R141" s="272">
        <f t="shared" si="15"/>
        <v>8.7909375291839842E-2</v>
      </c>
      <c r="S141" s="272">
        <f t="shared" si="15"/>
        <v>8.6917598781507149E-2</v>
      </c>
      <c r="T141" s="272">
        <f t="shared" si="15"/>
        <v>8.6902967873181192E-2</v>
      </c>
      <c r="U141" s="272">
        <f t="shared" si="15"/>
        <v>8.4853078518700081E-2</v>
      </c>
      <c r="V141" s="272">
        <f t="shared" si="15"/>
        <v>8.5858610271599078E-2</v>
      </c>
      <c r="W141" s="272">
        <f t="shared" si="15"/>
        <v>8.8009701605292701E-2</v>
      </c>
      <c r="DA141" s="79"/>
    </row>
    <row r="142" spans="1:105" ht="12" customHeight="1" x14ac:dyDescent="0.25">
      <c r="A142" s="62" t="s">
        <v>1579</v>
      </c>
      <c r="B142" s="321">
        <f t="shared" ref="B142:W142" si="16">IF(B$34=0,0,B$34/B$5)</f>
        <v>3.5406893246785816E-2</v>
      </c>
      <c r="C142" s="321">
        <f t="shared" si="16"/>
        <v>3.4703739755741328E-2</v>
      </c>
      <c r="D142" s="321">
        <f t="shared" si="16"/>
        <v>3.5133388230407882E-2</v>
      </c>
      <c r="E142" s="321">
        <f t="shared" si="16"/>
        <v>3.4668291281326154E-2</v>
      </c>
      <c r="F142" s="321">
        <f t="shared" si="16"/>
        <v>3.5934952065242415E-2</v>
      </c>
      <c r="G142" s="321">
        <f t="shared" si="16"/>
        <v>3.6385768833955806E-2</v>
      </c>
      <c r="H142" s="321">
        <f t="shared" si="16"/>
        <v>3.9283947658841419E-2</v>
      </c>
      <c r="I142" s="321">
        <f t="shared" si="16"/>
        <v>3.9135966542273269E-2</v>
      </c>
      <c r="J142" s="321">
        <f t="shared" si="16"/>
        <v>4.2989193382893573E-2</v>
      </c>
      <c r="K142" s="321">
        <f t="shared" si="16"/>
        <v>4.4691902997485163E-2</v>
      </c>
      <c r="L142" s="321">
        <f t="shared" si="16"/>
        <v>4.330886286829834E-2</v>
      </c>
      <c r="M142" s="321">
        <f t="shared" si="16"/>
        <v>4.4689448908533033E-2</v>
      </c>
      <c r="N142" s="321">
        <f t="shared" si="16"/>
        <v>4.4326923289754204E-2</v>
      </c>
      <c r="O142" s="321">
        <f t="shared" si="16"/>
        <v>4.4935251730374236E-2</v>
      </c>
      <c r="P142" s="321">
        <f t="shared" si="16"/>
        <v>4.5134531265851791E-2</v>
      </c>
      <c r="Q142" s="321">
        <f t="shared" si="16"/>
        <v>4.8200191206171576E-2</v>
      </c>
      <c r="R142" s="321">
        <f t="shared" si="16"/>
        <v>4.7365318423882606E-2</v>
      </c>
      <c r="S142" s="321">
        <f t="shared" si="16"/>
        <v>4.8684121704879582E-2</v>
      </c>
      <c r="T142" s="321">
        <f t="shared" si="16"/>
        <v>4.9699317350185471E-2</v>
      </c>
      <c r="U142" s="321">
        <f t="shared" si="16"/>
        <v>4.7220477411941693E-2</v>
      </c>
      <c r="V142" s="321">
        <f t="shared" si="16"/>
        <v>4.8835147010501442E-2</v>
      </c>
      <c r="W142" s="321">
        <f t="shared" si="16"/>
        <v>4.9276292421566628E-2</v>
      </c>
      <c r="DA142" s="141"/>
    </row>
    <row r="143" spans="1:105" ht="12" customHeight="1" x14ac:dyDescent="0.25">
      <c r="A143" s="63" t="s">
        <v>1580</v>
      </c>
      <c r="B143" s="329">
        <f t="shared" ref="B143:W143" si="17">IF(B$35=0,0,B$35/B$5)</f>
        <v>3.6043356351848965E-2</v>
      </c>
      <c r="C143" s="329">
        <f t="shared" si="17"/>
        <v>4.1466584080859278E-2</v>
      </c>
      <c r="D143" s="329">
        <f t="shared" si="17"/>
        <v>3.9413935583720743E-2</v>
      </c>
      <c r="E143" s="329">
        <f t="shared" si="17"/>
        <v>3.893676666660513E-2</v>
      </c>
      <c r="F143" s="329">
        <f t="shared" si="17"/>
        <v>4.0312907585828686E-2</v>
      </c>
      <c r="G143" s="329">
        <f t="shared" si="17"/>
        <v>3.7572132446359555E-2</v>
      </c>
      <c r="H143" s="329">
        <f t="shared" si="17"/>
        <v>3.8955724197979873E-2</v>
      </c>
      <c r="I143" s="329">
        <f t="shared" si="17"/>
        <v>3.6519449724995864E-2</v>
      </c>
      <c r="J143" s="329">
        <f t="shared" si="17"/>
        <v>3.7415914271361525E-2</v>
      </c>
      <c r="K143" s="329">
        <f t="shared" si="17"/>
        <v>3.5093858664961911E-2</v>
      </c>
      <c r="L143" s="329">
        <f t="shared" si="17"/>
        <v>4.0528542101520168E-2</v>
      </c>
      <c r="M143" s="329">
        <f t="shared" si="17"/>
        <v>4.0768079308032258E-2</v>
      </c>
      <c r="N143" s="329">
        <f t="shared" si="17"/>
        <v>4.2049453617531055E-2</v>
      </c>
      <c r="O143" s="329">
        <f t="shared" si="17"/>
        <v>3.8899622722782003E-2</v>
      </c>
      <c r="P143" s="329">
        <f t="shared" si="17"/>
        <v>4.1869142411162942E-2</v>
      </c>
      <c r="Q143" s="329">
        <f t="shared" si="17"/>
        <v>4.2395263184685346E-2</v>
      </c>
      <c r="R143" s="329">
        <f t="shared" si="17"/>
        <v>4.0544056867957222E-2</v>
      </c>
      <c r="S143" s="329">
        <f t="shared" si="17"/>
        <v>3.8233477076627567E-2</v>
      </c>
      <c r="T143" s="329">
        <f t="shared" si="17"/>
        <v>3.7203650522995721E-2</v>
      </c>
      <c r="U143" s="329">
        <f t="shared" si="17"/>
        <v>3.7632601106758375E-2</v>
      </c>
      <c r="V143" s="329">
        <f t="shared" si="17"/>
        <v>3.7023463261097643E-2</v>
      </c>
      <c r="W143" s="329">
        <f t="shared" si="17"/>
        <v>3.8733409183726072E-2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5">
        <f t="shared" ref="B146:W146" si="18">SUM(B147:B152,B154:B156,B158:B159,B161:B162)</f>
        <v>1.0000000000000004</v>
      </c>
      <c r="C146" s="235">
        <f t="shared" si="18"/>
        <v>0.99999999999999989</v>
      </c>
      <c r="D146" s="235">
        <f t="shared" si="18"/>
        <v>0.99999999999999989</v>
      </c>
      <c r="E146" s="235">
        <f t="shared" si="18"/>
        <v>1</v>
      </c>
      <c r="F146" s="235">
        <f t="shared" si="18"/>
        <v>0.99999999999999989</v>
      </c>
      <c r="G146" s="235">
        <f t="shared" si="18"/>
        <v>1</v>
      </c>
      <c r="H146" s="235">
        <f t="shared" si="18"/>
        <v>1</v>
      </c>
      <c r="I146" s="235">
        <f t="shared" si="18"/>
        <v>0.99999999999999989</v>
      </c>
      <c r="J146" s="235">
        <f t="shared" si="18"/>
        <v>0.99999999999999978</v>
      </c>
      <c r="K146" s="235">
        <f t="shared" si="18"/>
        <v>1</v>
      </c>
      <c r="L146" s="235">
        <f t="shared" si="18"/>
        <v>1</v>
      </c>
      <c r="M146" s="235">
        <f t="shared" si="18"/>
        <v>1</v>
      </c>
      <c r="N146" s="235">
        <f t="shared" si="18"/>
        <v>1</v>
      </c>
      <c r="O146" s="235">
        <f t="shared" si="18"/>
        <v>0.99999999999999967</v>
      </c>
      <c r="P146" s="235">
        <f t="shared" si="18"/>
        <v>0.99999999999999967</v>
      </c>
      <c r="Q146" s="235">
        <f t="shared" si="18"/>
        <v>0.99999999999999967</v>
      </c>
      <c r="R146" s="235">
        <f t="shared" si="18"/>
        <v>0.99999999999999978</v>
      </c>
      <c r="S146" s="235">
        <f t="shared" si="18"/>
        <v>1</v>
      </c>
      <c r="T146" s="235">
        <f t="shared" si="18"/>
        <v>1.0000000000000002</v>
      </c>
      <c r="U146" s="235">
        <f t="shared" si="18"/>
        <v>0.99999999999999978</v>
      </c>
      <c r="V146" s="235">
        <f t="shared" si="18"/>
        <v>0.99999999999999989</v>
      </c>
      <c r="W146" s="235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9">
        <f t="shared" ref="B147:W147" si="19">IF(B$49=0,0,B$49/B$48)</f>
        <v>6.3783010422634612E-3</v>
      </c>
      <c r="C147" s="269">
        <f t="shared" si="19"/>
        <v>6.3862276851027969E-3</v>
      </c>
      <c r="D147" s="269">
        <f t="shared" si="19"/>
        <v>6.3903770391296882E-3</v>
      </c>
      <c r="E147" s="269">
        <f t="shared" si="19"/>
        <v>6.4141106206934452E-3</v>
      </c>
      <c r="F147" s="269">
        <f t="shared" si="19"/>
        <v>6.4088670691914212E-3</v>
      </c>
      <c r="G147" s="269">
        <f t="shared" si="19"/>
        <v>6.4245762473697614E-3</v>
      </c>
      <c r="H147" s="269">
        <f t="shared" si="19"/>
        <v>6.3941027813388344E-3</v>
      </c>
      <c r="I147" s="269">
        <f t="shared" si="19"/>
        <v>6.3798023400022186E-3</v>
      </c>
      <c r="J147" s="269">
        <f t="shared" si="19"/>
        <v>6.373680007796814E-3</v>
      </c>
      <c r="K147" s="269">
        <f t="shared" si="19"/>
        <v>6.3724909357451972E-3</v>
      </c>
      <c r="L147" s="269">
        <f t="shared" si="19"/>
        <v>6.3654687853228484E-3</v>
      </c>
      <c r="M147" s="269">
        <f t="shared" si="19"/>
        <v>6.3551359099219083E-3</v>
      </c>
      <c r="N147" s="269">
        <f t="shared" si="19"/>
        <v>6.351635808495972E-3</v>
      </c>
      <c r="O147" s="269">
        <f t="shared" si="19"/>
        <v>6.3495763514855984E-3</v>
      </c>
      <c r="P147" s="269">
        <f t="shared" si="19"/>
        <v>6.3450994886776347E-3</v>
      </c>
      <c r="Q147" s="269">
        <f t="shared" si="19"/>
        <v>6.3355295322027275E-3</v>
      </c>
      <c r="R147" s="269">
        <f t="shared" si="19"/>
        <v>6.3345475260867699E-3</v>
      </c>
      <c r="S147" s="269">
        <f t="shared" si="19"/>
        <v>6.3346990358545555E-3</v>
      </c>
      <c r="T147" s="269">
        <f t="shared" si="19"/>
        <v>6.3295742743180086E-3</v>
      </c>
      <c r="U147" s="269">
        <f t="shared" si="19"/>
        <v>6.3311496131148778E-3</v>
      </c>
      <c r="V147" s="269">
        <f t="shared" si="19"/>
        <v>6.3234272577244264E-3</v>
      </c>
      <c r="W147" s="269">
        <f t="shared" si="19"/>
        <v>6.3249624291445584E-3</v>
      </c>
      <c r="DA147" s="76"/>
    </row>
    <row r="148" spans="1:105" ht="12" customHeight="1" x14ac:dyDescent="0.25">
      <c r="A148" s="202" t="s">
        <v>93</v>
      </c>
      <c r="B148" s="270">
        <f t="shared" ref="B148:W148" si="20">IF(B$50=0,0,B$50/B$48)</f>
        <v>1.853832581657002E-3</v>
      </c>
      <c r="C148" s="270">
        <f t="shared" si="20"/>
        <v>1.8561364347773469E-3</v>
      </c>
      <c r="D148" s="270">
        <f t="shared" si="20"/>
        <v>1.8573424311135052E-3</v>
      </c>
      <c r="E148" s="270">
        <f t="shared" si="20"/>
        <v>1.864240519882093E-3</v>
      </c>
      <c r="F148" s="270">
        <f t="shared" si="20"/>
        <v>1.8627164985865093E-3</v>
      </c>
      <c r="G148" s="270">
        <f t="shared" si="20"/>
        <v>1.8672823204480197E-3</v>
      </c>
      <c r="H148" s="270">
        <f t="shared" si="20"/>
        <v>1.8584253060440542E-3</v>
      </c>
      <c r="I148" s="270">
        <f t="shared" si="20"/>
        <v>1.8542689289921994E-3</v>
      </c>
      <c r="J148" s="270">
        <f t="shared" si="20"/>
        <v>1.8524894929256186E-3</v>
      </c>
      <c r="K148" s="270">
        <f t="shared" si="20"/>
        <v>1.8521438929771964E-3</v>
      </c>
      <c r="L148" s="270">
        <f t="shared" si="20"/>
        <v>1.8501029276543021E-3</v>
      </c>
      <c r="M148" s="270">
        <f t="shared" si="20"/>
        <v>1.8470997108174765E-3</v>
      </c>
      <c r="N148" s="270">
        <f t="shared" si="20"/>
        <v>1.8460824176512395E-3</v>
      </c>
      <c r="O148" s="270">
        <f t="shared" si="20"/>
        <v>1.845483843127859E-3</v>
      </c>
      <c r="P148" s="270">
        <f t="shared" si="20"/>
        <v>1.8441826574230728E-3</v>
      </c>
      <c r="Q148" s="270">
        <f t="shared" si="20"/>
        <v>1.8414011805061529E-3</v>
      </c>
      <c r="R148" s="270">
        <f t="shared" si="20"/>
        <v>1.8411157636026403E-3</v>
      </c>
      <c r="S148" s="270">
        <f t="shared" si="20"/>
        <v>1.8411597994269296E-3</v>
      </c>
      <c r="T148" s="270">
        <f t="shared" si="20"/>
        <v>1.8396703040508544E-3</v>
      </c>
      <c r="U148" s="270">
        <f t="shared" si="20"/>
        <v>1.8401281711802719E-3</v>
      </c>
      <c r="V148" s="270">
        <f t="shared" si="20"/>
        <v>1.8378836935466361E-3</v>
      </c>
      <c r="W148" s="270">
        <f t="shared" si="20"/>
        <v>1.8383298861578369E-3</v>
      </c>
      <c r="DA148" s="77"/>
    </row>
    <row r="149" spans="1:105" ht="12" customHeight="1" x14ac:dyDescent="0.25">
      <c r="A149" s="202" t="s">
        <v>94</v>
      </c>
      <c r="B149" s="270">
        <f t="shared" ref="B149:W149" si="21">IF(B$51=0,0,B$51/B$48)</f>
        <v>9.3671447213719127E-3</v>
      </c>
      <c r="C149" s="270">
        <f t="shared" si="21"/>
        <v>9.1936328902736657E-3</v>
      </c>
      <c r="D149" s="270">
        <f t="shared" si="21"/>
        <v>9.3195594200003243E-3</v>
      </c>
      <c r="E149" s="270">
        <f t="shared" si="21"/>
        <v>9.2320627148809991E-3</v>
      </c>
      <c r="F149" s="270">
        <f t="shared" si="21"/>
        <v>9.5411916507633053E-3</v>
      </c>
      <c r="G149" s="270">
        <f t="shared" si="21"/>
        <v>9.6835776376663837E-3</v>
      </c>
      <c r="H149" s="270">
        <f t="shared" si="21"/>
        <v>1.0383400729786114E-2</v>
      </c>
      <c r="I149" s="270">
        <f t="shared" si="21"/>
        <v>1.0328755569988241E-2</v>
      </c>
      <c r="J149" s="270">
        <f t="shared" si="21"/>
        <v>1.1284446654325923E-2</v>
      </c>
      <c r="K149" s="270">
        <f t="shared" si="21"/>
        <v>1.1732124837629842E-2</v>
      </c>
      <c r="L149" s="270">
        <f t="shared" si="21"/>
        <v>1.1363960998621652E-2</v>
      </c>
      <c r="M149" s="270">
        <f t="shared" si="21"/>
        <v>1.1682424955376544E-2</v>
      </c>
      <c r="N149" s="270">
        <f t="shared" si="21"/>
        <v>1.1600217225289722E-2</v>
      </c>
      <c r="O149" s="270">
        <f t="shared" si="21"/>
        <v>1.1765896626074255E-2</v>
      </c>
      <c r="P149" s="270">
        <f t="shared" si="21"/>
        <v>1.1799573134212531E-2</v>
      </c>
      <c r="Q149" s="270">
        <f t="shared" si="21"/>
        <v>1.2544483205957553E-2</v>
      </c>
      <c r="R149" s="270">
        <f t="shared" si="21"/>
        <v>1.236392139597107E-2</v>
      </c>
      <c r="S149" s="270">
        <f t="shared" si="21"/>
        <v>1.2693583789148167E-2</v>
      </c>
      <c r="T149" s="270">
        <f t="shared" si="21"/>
        <v>1.2941034130413342E-2</v>
      </c>
      <c r="U149" s="270">
        <f t="shared" si="21"/>
        <v>1.2351661806523946E-2</v>
      </c>
      <c r="V149" s="270">
        <f t="shared" si="21"/>
        <v>1.2745976928704382E-2</v>
      </c>
      <c r="W149" s="270">
        <f t="shared" si="21"/>
        <v>1.2840742786024427E-2</v>
      </c>
      <c r="DA149" s="77"/>
    </row>
    <row r="150" spans="1:105" ht="12" customHeight="1" x14ac:dyDescent="0.25">
      <c r="A150" s="202" t="s">
        <v>95</v>
      </c>
      <c r="B150" s="270">
        <f t="shared" ref="B150:W150" si="22">IF(B$52=0,0,B$52/B$48)</f>
        <v>5.2024334913068982E-3</v>
      </c>
      <c r="C150" s="270">
        <f t="shared" si="22"/>
        <v>5.2088988230477072E-3</v>
      </c>
      <c r="D150" s="270">
        <f t="shared" si="22"/>
        <v>5.2122832256047144E-3</v>
      </c>
      <c r="E150" s="270">
        <f t="shared" si="22"/>
        <v>5.2316414181355769E-3</v>
      </c>
      <c r="F150" s="270">
        <f t="shared" si="22"/>
        <v>5.2273645381691429E-3</v>
      </c>
      <c r="G150" s="270">
        <f t="shared" si="22"/>
        <v>5.2401776609951756E-3</v>
      </c>
      <c r="H150" s="270">
        <f t="shared" si="22"/>
        <v>5.2153221110258271E-3</v>
      </c>
      <c r="I150" s="270">
        <f t="shared" si="22"/>
        <v>5.2036580182749396E-3</v>
      </c>
      <c r="J150" s="270">
        <f t="shared" si="22"/>
        <v>5.1986643646516166E-3</v>
      </c>
      <c r="K150" s="270">
        <f t="shared" si="22"/>
        <v>5.197694503206709E-3</v>
      </c>
      <c r="L150" s="270">
        <f t="shared" si="22"/>
        <v>5.1919669167701113E-3</v>
      </c>
      <c r="M150" s="270">
        <f t="shared" si="22"/>
        <v>5.1835389519106368E-3</v>
      </c>
      <c r="N150" s="270">
        <f t="shared" si="22"/>
        <v>5.1806841094125143E-3</v>
      </c>
      <c r="O150" s="270">
        <f t="shared" si="22"/>
        <v>5.1790043222632916E-3</v>
      </c>
      <c r="P150" s="270">
        <f t="shared" si="22"/>
        <v>5.1753527885940896E-3</v>
      </c>
      <c r="Q150" s="270">
        <f t="shared" si="22"/>
        <v>5.1675470952369526E-3</v>
      </c>
      <c r="R150" s="270">
        <f t="shared" si="22"/>
        <v>5.1667461262214619E-3</v>
      </c>
      <c r="S150" s="270">
        <f t="shared" si="22"/>
        <v>5.1668697045042936E-3</v>
      </c>
      <c r="T150" s="270">
        <f t="shared" si="22"/>
        <v>5.1626897150563135E-3</v>
      </c>
      <c r="U150" s="270">
        <f t="shared" si="22"/>
        <v>5.1639746332912311E-3</v>
      </c>
      <c r="V150" s="270">
        <f t="shared" si="22"/>
        <v>5.1576759277191901E-3</v>
      </c>
      <c r="W150" s="270">
        <f t="shared" si="22"/>
        <v>5.1589280836080512E-3</v>
      </c>
      <c r="DA150" s="77"/>
    </row>
    <row r="151" spans="1:105" ht="12" customHeight="1" x14ac:dyDescent="0.25">
      <c r="A151" s="56" t="s">
        <v>96</v>
      </c>
      <c r="B151" s="271">
        <f t="shared" ref="B151:W151" si="23">IF(B$53=0,0,B$53/B$48)</f>
        <v>1.0130835291922583E-2</v>
      </c>
      <c r="C151" s="271">
        <f t="shared" si="23"/>
        <v>1.0096951777658535E-2</v>
      </c>
      <c r="D151" s="271">
        <f t="shared" si="23"/>
        <v>1.0156206794615515E-2</v>
      </c>
      <c r="E151" s="271">
        <f t="shared" si="23"/>
        <v>1.0127852542737436E-2</v>
      </c>
      <c r="F151" s="271">
        <f t="shared" si="23"/>
        <v>1.0133763031999664E-2</v>
      </c>
      <c r="G151" s="271">
        <f t="shared" si="23"/>
        <v>1.0150649648671859E-2</v>
      </c>
      <c r="H151" s="271">
        <f t="shared" si="23"/>
        <v>1.0201284199064522E-2</v>
      </c>
      <c r="I151" s="271">
        <f t="shared" si="23"/>
        <v>1.022972831129627E-2</v>
      </c>
      <c r="J151" s="271">
        <f t="shared" si="23"/>
        <v>1.0366542197463344E-2</v>
      </c>
      <c r="K151" s="271">
        <f t="shared" si="23"/>
        <v>1.0393594269880915E-2</v>
      </c>
      <c r="L151" s="271">
        <f t="shared" si="23"/>
        <v>1.0240920322773218E-2</v>
      </c>
      <c r="M151" s="271">
        <f t="shared" si="23"/>
        <v>1.0323551290287315E-2</v>
      </c>
      <c r="N151" s="271">
        <f t="shared" si="23"/>
        <v>1.0246485502065163E-2</v>
      </c>
      <c r="O151" s="271">
        <f t="shared" si="23"/>
        <v>1.0283648944318652E-2</v>
      </c>
      <c r="P151" s="271">
        <f t="shared" si="23"/>
        <v>1.0239125478870684E-2</v>
      </c>
      <c r="Q151" s="271">
        <f t="shared" si="23"/>
        <v>1.0431913337943586E-2</v>
      </c>
      <c r="R151" s="271">
        <f t="shared" si="23"/>
        <v>1.0310035880746178E-2</v>
      </c>
      <c r="S151" s="271">
        <f t="shared" si="23"/>
        <v>1.0450776364207109E-2</v>
      </c>
      <c r="T151" s="271">
        <f t="shared" si="23"/>
        <v>1.054433837236236E-2</v>
      </c>
      <c r="U151" s="271">
        <f t="shared" si="23"/>
        <v>1.0266827237131427E-2</v>
      </c>
      <c r="V151" s="271">
        <f t="shared" si="23"/>
        <v>1.0388859051039876E-2</v>
      </c>
      <c r="W151" s="271">
        <f t="shared" si="23"/>
        <v>1.0403714994099591E-2</v>
      </c>
      <c r="DA151" s="78"/>
    </row>
    <row r="152" spans="1:105" ht="12" customHeight="1" x14ac:dyDescent="0.25">
      <c r="A152" s="203" t="s">
        <v>1498</v>
      </c>
      <c r="B152" s="272">
        <f t="shared" ref="B152:W152" si="24">IF(B$59=0,0,B$59/B$48)</f>
        <v>3.3924928696977726E-2</v>
      </c>
      <c r="C152" s="272">
        <f t="shared" si="24"/>
        <v>3.3296521997478387E-2</v>
      </c>
      <c r="D152" s="272">
        <f t="shared" si="24"/>
        <v>3.3752589312450877E-2</v>
      </c>
      <c r="E152" s="272">
        <f t="shared" si="24"/>
        <v>3.3435703049807641E-2</v>
      </c>
      <c r="F152" s="272">
        <f t="shared" si="24"/>
        <v>3.4555273358575528E-2</v>
      </c>
      <c r="G152" s="272">
        <f t="shared" si="24"/>
        <v>3.5070951785333981E-2</v>
      </c>
      <c r="H152" s="272">
        <f t="shared" si="24"/>
        <v>3.7605496644718107E-2</v>
      </c>
      <c r="I152" s="272">
        <f t="shared" si="24"/>
        <v>3.7407588615652645E-2</v>
      </c>
      <c r="J152" s="272">
        <f t="shared" si="24"/>
        <v>4.0868808961540985E-2</v>
      </c>
      <c r="K152" s="272">
        <f t="shared" si="24"/>
        <v>4.2490162201992858E-2</v>
      </c>
      <c r="L152" s="272">
        <f t="shared" si="24"/>
        <v>4.1156785558557264E-2</v>
      </c>
      <c r="M152" s="272">
        <f t="shared" si="24"/>
        <v>4.2310164453282478E-2</v>
      </c>
      <c r="N152" s="272">
        <f t="shared" si="24"/>
        <v>4.2012433238009066E-2</v>
      </c>
      <c r="O152" s="272">
        <f t="shared" si="24"/>
        <v>4.2612473274259322E-2</v>
      </c>
      <c r="P152" s="272">
        <f t="shared" si="24"/>
        <v>4.2734439270444645E-2</v>
      </c>
      <c r="Q152" s="272">
        <f t="shared" si="24"/>
        <v>4.5432275358313831E-2</v>
      </c>
      <c r="R152" s="272">
        <f t="shared" si="24"/>
        <v>4.477833579493623E-2</v>
      </c>
      <c r="S152" s="272">
        <f t="shared" si="24"/>
        <v>4.5972271995910211E-2</v>
      </c>
      <c r="T152" s="272">
        <f t="shared" si="24"/>
        <v>4.6868461329284183E-2</v>
      </c>
      <c r="U152" s="272">
        <f t="shared" si="24"/>
        <v>4.4733935317499487E-2</v>
      </c>
      <c r="V152" s="272">
        <f t="shared" si="24"/>
        <v>4.6162023897532899E-2</v>
      </c>
      <c r="W152" s="272">
        <f t="shared" si="24"/>
        <v>4.65052368026517E-2</v>
      </c>
      <c r="DA152" s="79"/>
    </row>
    <row r="153" spans="1:105" ht="12" customHeight="1" x14ac:dyDescent="0.25">
      <c r="A153" s="203" t="s">
        <v>1500</v>
      </c>
      <c r="B153" s="272">
        <f t="shared" ref="B153:W153" si="25">IF(B$60=0,0,B$60/B$48)</f>
        <v>0.13466459123222929</v>
      </c>
      <c r="C153" s="272">
        <f t="shared" si="25"/>
        <v>0.1424968944755626</v>
      </c>
      <c r="D153" s="272">
        <f t="shared" si="25"/>
        <v>0.14104442343644152</v>
      </c>
      <c r="E153" s="272">
        <f t="shared" si="25"/>
        <v>0.14099783451978171</v>
      </c>
      <c r="F153" s="272">
        <f t="shared" si="25"/>
        <v>0.14208292139376033</v>
      </c>
      <c r="G153" s="272">
        <f t="shared" si="25"/>
        <v>0.13884068297182686</v>
      </c>
      <c r="H153" s="272">
        <f t="shared" si="25"/>
        <v>0.13900717968992568</v>
      </c>
      <c r="I153" s="272">
        <f t="shared" si="25"/>
        <v>0.13527709084818965</v>
      </c>
      <c r="J153" s="272">
        <f t="shared" si="25"/>
        <v>0.13512905950660953</v>
      </c>
      <c r="K153" s="272">
        <f t="shared" si="25"/>
        <v>0.13234162790452766</v>
      </c>
      <c r="L153" s="272">
        <f t="shared" si="25"/>
        <v>0.13824556358158294</v>
      </c>
      <c r="M153" s="272">
        <f t="shared" si="25"/>
        <v>0.13743678796424527</v>
      </c>
      <c r="N153" s="272">
        <f t="shared" si="25"/>
        <v>0.13897879435615731</v>
      </c>
      <c r="O153" s="272">
        <f t="shared" si="25"/>
        <v>0.13522186127307248</v>
      </c>
      <c r="P153" s="272">
        <f t="shared" si="25"/>
        <v>0.13785843064243158</v>
      </c>
      <c r="Q153" s="272">
        <f t="shared" si="25"/>
        <v>0.13732872804761093</v>
      </c>
      <c r="R153" s="272">
        <f t="shared" si="25"/>
        <v>0.13466681405417796</v>
      </c>
      <c r="S153" s="272">
        <f t="shared" si="25"/>
        <v>0.13133957432397395</v>
      </c>
      <c r="T153" s="272">
        <f t="shared" si="25"/>
        <v>0.12912099573319524</v>
      </c>
      <c r="U153" s="272">
        <f t="shared" si="25"/>
        <v>0.13047317332826106</v>
      </c>
      <c r="V153" s="272">
        <f t="shared" si="25"/>
        <v>0.12897048501741831</v>
      </c>
      <c r="W153" s="272">
        <f t="shared" si="25"/>
        <v>0.13202381813982889</v>
      </c>
      <c r="DA153" s="79"/>
    </row>
    <row r="154" spans="1:105" ht="12" customHeight="1" x14ac:dyDescent="0.25">
      <c r="A154" s="62" t="s">
        <v>1501</v>
      </c>
      <c r="B154" s="321">
        <f t="shared" ref="B154:W154" si="26">IF(B$61=0,0,B$61/B$48)</f>
        <v>8.988338442197906E-2</v>
      </c>
      <c r="C154" s="321">
        <f t="shared" si="26"/>
        <v>9.0908782850674039E-2</v>
      </c>
      <c r="D154" s="321">
        <f t="shared" si="26"/>
        <v>9.1946576560720944E-2</v>
      </c>
      <c r="E154" s="321">
        <f t="shared" si="26"/>
        <v>9.2305051969885477E-2</v>
      </c>
      <c r="F154" s="321">
        <f t="shared" si="26"/>
        <v>9.1821427885086834E-2</v>
      </c>
      <c r="G154" s="321">
        <f t="shared" si="26"/>
        <v>9.1886657072469582E-2</v>
      </c>
      <c r="H154" s="321">
        <f t="shared" si="26"/>
        <v>9.0657068958535661E-2</v>
      </c>
      <c r="I154" s="321">
        <f t="shared" si="26"/>
        <v>9.0019251301643149E-2</v>
      </c>
      <c r="J154" s="321">
        <f t="shared" si="26"/>
        <v>8.9010975225048736E-2</v>
      </c>
      <c r="K154" s="321">
        <f t="shared" si="26"/>
        <v>8.9082636957638253E-2</v>
      </c>
      <c r="L154" s="321">
        <f t="shared" si="26"/>
        <v>8.8308674332626583E-2</v>
      </c>
      <c r="M154" s="321">
        <f t="shared" si="26"/>
        <v>8.7392792505144201E-2</v>
      </c>
      <c r="N154" s="321">
        <f t="shared" si="26"/>
        <v>8.7305313409332869E-2</v>
      </c>
      <c r="O154" s="321">
        <f t="shared" si="26"/>
        <v>8.7393952149523363E-2</v>
      </c>
      <c r="P154" s="321">
        <f t="shared" si="26"/>
        <v>8.6460678933953761E-2</v>
      </c>
      <c r="Q154" s="321">
        <f t="shared" si="26"/>
        <v>8.5517880675696864E-2</v>
      </c>
      <c r="R154" s="321">
        <f t="shared" si="26"/>
        <v>8.4971628315743966E-2</v>
      </c>
      <c r="S154" s="321">
        <f t="shared" si="26"/>
        <v>8.4530574415679308E-2</v>
      </c>
      <c r="T154" s="321">
        <f t="shared" si="26"/>
        <v>8.3632325037761648E-2</v>
      </c>
      <c r="U154" s="321">
        <f t="shared" si="26"/>
        <v>8.4249981129287069E-2</v>
      </c>
      <c r="V154" s="321">
        <f t="shared" si="26"/>
        <v>8.3595883488187542E-2</v>
      </c>
      <c r="W154" s="321">
        <f t="shared" si="26"/>
        <v>8.4628559952447183E-2</v>
      </c>
      <c r="DA154" s="141"/>
    </row>
    <row r="155" spans="1:105" ht="12" customHeight="1" x14ac:dyDescent="0.25">
      <c r="A155" s="62" t="s">
        <v>1508</v>
      </c>
      <c r="B155" s="321">
        <f t="shared" ref="B155:W155" si="27">IF(B$67=0,0,B$67/B$48)</f>
        <v>4.4781206810250239E-2</v>
      </c>
      <c r="C155" s="321">
        <f t="shared" si="27"/>
        <v>5.158811162488855E-2</v>
      </c>
      <c r="D155" s="321">
        <f t="shared" si="27"/>
        <v>4.9097846875720594E-2</v>
      </c>
      <c r="E155" s="321">
        <f t="shared" si="27"/>
        <v>4.869278254989623E-2</v>
      </c>
      <c r="F155" s="321">
        <f t="shared" si="27"/>
        <v>5.026149350867351E-2</v>
      </c>
      <c r="G155" s="321">
        <f t="shared" si="27"/>
        <v>4.6954025899357266E-2</v>
      </c>
      <c r="H155" s="321">
        <f t="shared" si="27"/>
        <v>4.8350110731389992E-2</v>
      </c>
      <c r="I155" s="321">
        <f t="shared" si="27"/>
        <v>4.5257839546546504E-2</v>
      </c>
      <c r="J155" s="321">
        <f t="shared" si="27"/>
        <v>4.6118084281560785E-2</v>
      </c>
      <c r="K155" s="321">
        <f t="shared" si="27"/>
        <v>4.3258990946889418E-2</v>
      </c>
      <c r="L155" s="321">
        <f t="shared" si="27"/>
        <v>4.9936889248956347E-2</v>
      </c>
      <c r="M155" s="321">
        <f t="shared" si="27"/>
        <v>5.0043995459101077E-2</v>
      </c>
      <c r="N155" s="321">
        <f t="shared" si="27"/>
        <v>5.1673480946824432E-2</v>
      </c>
      <c r="O155" s="321">
        <f t="shared" si="27"/>
        <v>4.7827909123549117E-2</v>
      </c>
      <c r="P155" s="321">
        <f t="shared" si="27"/>
        <v>5.139775170847783E-2</v>
      </c>
      <c r="Q155" s="321">
        <f t="shared" si="27"/>
        <v>5.1810847371914083E-2</v>
      </c>
      <c r="R155" s="321">
        <f t="shared" si="27"/>
        <v>4.9695185738433983E-2</v>
      </c>
      <c r="S155" s="321">
        <f t="shared" si="27"/>
        <v>4.6808999908294638E-2</v>
      </c>
      <c r="T155" s="321">
        <f t="shared" si="27"/>
        <v>4.5488670695433595E-2</v>
      </c>
      <c r="U155" s="321">
        <f t="shared" si="27"/>
        <v>4.6223192198974E-2</v>
      </c>
      <c r="V155" s="321">
        <f t="shared" si="27"/>
        <v>4.5374601529230778E-2</v>
      </c>
      <c r="W155" s="321">
        <f t="shared" si="27"/>
        <v>4.7395258187381696E-2</v>
      </c>
      <c r="DA155" s="141"/>
    </row>
    <row r="156" spans="1:105" ht="12" customHeight="1" x14ac:dyDescent="0.25">
      <c r="A156" s="62" t="s">
        <v>1520</v>
      </c>
      <c r="B156" s="321">
        <f t="shared" ref="B156:W156" si="28">IF(B$78=0,0,B$78/B$48)</f>
        <v>0</v>
      </c>
      <c r="C156" s="321">
        <f t="shared" si="28"/>
        <v>0</v>
      </c>
      <c r="D156" s="321">
        <f t="shared" si="28"/>
        <v>0</v>
      </c>
      <c r="E156" s="321">
        <f t="shared" si="28"/>
        <v>0</v>
      </c>
      <c r="F156" s="321">
        <f t="shared" si="28"/>
        <v>0</v>
      </c>
      <c r="G156" s="321">
        <f t="shared" si="28"/>
        <v>0</v>
      </c>
      <c r="H156" s="321">
        <f t="shared" si="28"/>
        <v>0</v>
      </c>
      <c r="I156" s="321">
        <f t="shared" si="28"/>
        <v>0</v>
      </c>
      <c r="J156" s="321">
        <f t="shared" si="28"/>
        <v>0</v>
      </c>
      <c r="K156" s="321">
        <f t="shared" si="28"/>
        <v>0</v>
      </c>
      <c r="L156" s="321">
        <f t="shared" si="28"/>
        <v>0</v>
      </c>
      <c r="M156" s="321">
        <f t="shared" si="28"/>
        <v>0</v>
      </c>
      <c r="N156" s="321">
        <f t="shared" si="28"/>
        <v>0</v>
      </c>
      <c r="O156" s="321">
        <f t="shared" si="28"/>
        <v>0</v>
      </c>
      <c r="P156" s="321">
        <f t="shared" si="28"/>
        <v>0</v>
      </c>
      <c r="Q156" s="321">
        <f t="shared" si="28"/>
        <v>0</v>
      </c>
      <c r="R156" s="321">
        <f t="shared" si="28"/>
        <v>0</v>
      </c>
      <c r="S156" s="321">
        <f t="shared" si="28"/>
        <v>0</v>
      </c>
      <c r="T156" s="321">
        <f t="shared" si="28"/>
        <v>0</v>
      </c>
      <c r="U156" s="321">
        <f t="shared" si="28"/>
        <v>0</v>
      </c>
      <c r="V156" s="321">
        <f t="shared" si="28"/>
        <v>0</v>
      </c>
      <c r="W156" s="321">
        <f t="shared" si="28"/>
        <v>0</v>
      </c>
      <c r="DA156" s="141"/>
    </row>
    <row r="157" spans="1:105" ht="12" customHeight="1" x14ac:dyDescent="0.25">
      <c r="A157" s="203" t="s">
        <v>1522</v>
      </c>
      <c r="B157" s="272">
        <f t="shared" ref="B157:W157" si="29">IF(B$79=0,0,B$79/B$48)</f>
        <v>0.71371918293003622</v>
      </c>
      <c r="C157" s="272">
        <f t="shared" si="29"/>
        <v>0.70675834313651709</v>
      </c>
      <c r="D157" s="272">
        <f t="shared" si="29"/>
        <v>0.70651758567445877</v>
      </c>
      <c r="E157" s="272">
        <f t="shared" si="29"/>
        <v>0.7070627937210473</v>
      </c>
      <c r="F157" s="272">
        <f t="shared" si="29"/>
        <v>0.70370312663852008</v>
      </c>
      <c r="G157" s="272">
        <f t="shared" si="29"/>
        <v>0.70568288648404753</v>
      </c>
      <c r="H157" s="272">
        <f t="shared" si="29"/>
        <v>0.700445004014842</v>
      </c>
      <c r="I157" s="272">
        <f t="shared" si="29"/>
        <v>0.70498778746809387</v>
      </c>
      <c r="J157" s="272">
        <f t="shared" si="29"/>
        <v>0.6976893689340562</v>
      </c>
      <c r="K157" s="272">
        <f t="shared" si="29"/>
        <v>0.69671526714972132</v>
      </c>
      <c r="L157" s="272">
        <f t="shared" si="29"/>
        <v>0.69445539628954811</v>
      </c>
      <c r="M157" s="272">
        <f t="shared" si="29"/>
        <v>0.69309035310839895</v>
      </c>
      <c r="N157" s="272">
        <f t="shared" si="29"/>
        <v>0.6923609372593349</v>
      </c>
      <c r="O157" s="272">
        <f t="shared" si="29"/>
        <v>0.69466699722833025</v>
      </c>
      <c r="P157" s="272">
        <f t="shared" si="29"/>
        <v>0.69233278164127965</v>
      </c>
      <c r="Q157" s="272">
        <f t="shared" si="29"/>
        <v>0.68707084228724047</v>
      </c>
      <c r="R157" s="272">
        <f t="shared" si="29"/>
        <v>0.69165578327969723</v>
      </c>
      <c r="S157" s="272">
        <f t="shared" si="29"/>
        <v>0.69236868623377457</v>
      </c>
      <c r="T157" s="272">
        <f t="shared" si="29"/>
        <v>0.69296797080529049</v>
      </c>
      <c r="U157" s="272">
        <f t="shared" si="29"/>
        <v>0.69640811160923055</v>
      </c>
      <c r="V157" s="272">
        <f t="shared" si="29"/>
        <v>0.69491808836492519</v>
      </c>
      <c r="W157" s="272">
        <f t="shared" si="29"/>
        <v>0.69048161811729003</v>
      </c>
      <c r="DA157" s="79"/>
    </row>
    <row r="158" spans="1:105" ht="12" customHeight="1" x14ac:dyDescent="0.25">
      <c r="A158" s="62" t="s">
        <v>1523</v>
      </c>
      <c r="B158" s="321">
        <f t="shared" ref="B158:W158" si="30">IF(B$80=0,0,B$80/B$48)</f>
        <v>0.67729354093810201</v>
      </c>
      <c r="C158" s="321">
        <f t="shared" si="30"/>
        <v>0.67100742968021965</v>
      </c>
      <c r="D158" s="321">
        <f t="shared" si="30"/>
        <v>0.67027698674563485</v>
      </c>
      <c r="E158" s="321">
        <f t="shared" si="30"/>
        <v>0.67116243973889089</v>
      </c>
      <c r="F158" s="321">
        <f t="shared" si="30"/>
        <v>0.66660067529556333</v>
      </c>
      <c r="G158" s="321">
        <f t="shared" si="30"/>
        <v>0.66802674443406396</v>
      </c>
      <c r="H158" s="321">
        <f t="shared" si="30"/>
        <v>0.66006748782476621</v>
      </c>
      <c r="I158" s="321">
        <f t="shared" si="30"/>
        <v>0.66482276773094984</v>
      </c>
      <c r="J158" s="321">
        <f t="shared" si="30"/>
        <v>0.65380799140289381</v>
      </c>
      <c r="K158" s="321">
        <f t="shared" si="30"/>
        <v>0.65109302132649316</v>
      </c>
      <c r="L158" s="321">
        <f t="shared" si="30"/>
        <v>0.65026481449981033</v>
      </c>
      <c r="M158" s="321">
        <f t="shared" si="30"/>
        <v>0.64766137323459816</v>
      </c>
      <c r="N158" s="321">
        <f t="shared" si="30"/>
        <v>0.64725163530598728</v>
      </c>
      <c r="O158" s="321">
        <f t="shared" si="30"/>
        <v>0.64891342439864541</v>
      </c>
      <c r="P158" s="321">
        <f t="shared" si="30"/>
        <v>0.64644825231786363</v>
      </c>
      <c r="Q158" s="321">
        <f t="shared" si="30"/>
        <v>0.63828961088473068</v>
      </c>
      <c r="R158" s="321">
        <f t="shared" si="30"/>
        <v>0.64357669538448026</v>
      </c>
      <c r="S158" s="321">
        <f t="shared" si="30"/>
        <v>0.64300765334152177</v>
      </c>
      <c r="T158" s="321">
        <f t="shared" si="30"/>
        <v>0.64264468764256388</v>
      </c>
      <c r="U158" s="321">
        <f t="shared" si="30"/>
        <v>0.64837669709042156</v>
      </c>
      <c r="V158" s="321">
        <f t="shared" si="30"/>
        <v>0.64535331636101412</v>
      </c>
      <c r="W158" s="321">
        <f t="shared" si="30"/>
        <v>0.64054833390453858</v>
      </c>
      <c r="DA158" s="141"/>
    </row>
    <row r="159" spans="1:105" ht="12" customHeight="1" x14ac:dyDescent="0.25">
      <c r="A159" s="62" t="s">
        <v>1532</v>
      </c>
      <c r="B159" s="321">
        <f t="shared" ref="B159:W159" si="31">IF(B$88=0,0,B$88/B$48)</f>
        <v>3.6425641991934203E-2</v>
      </c>
      <c r="C159" s="321">
        <f t="shared" si="31"/>
        <v>3.5750913456297342E-2</v>
      </c>
      <c r="D159" s="321">
        <f t="shared" si="31"/>
        <v>3.6240598928823947E-2</v>
      </c>
      <c r="E159" s="321">
        <f t="shared" si="31"/>
        <v>3.590035398215638E-2</v>
      </c>
      <c r="F159" s="321">
        <f t="shared" si="31"/>
        <v>3.7102451342956755E-2</v>
      </c>
      <c r="G159" s="321">
        <f t="shared" si="31"/>
        <v>3.765614204998368E-2</v>
      </c>
      <c r="H159" s="321">
        <f t="shared" si="31"/>
        <v>4.0377516190075777E-2</v>
      </c>
      <c r="I159" s="321">
        <f t="shared" si="31"/>
        <v>4.0165019737144071E-2</v>
      </c>
      <c r="J159" s="321">
        <f t="shared" si="31"/>
        <v>4.388137753116237E-2</v>
      </c>
      <c r="K159" s="321">
        <f t="shared" si="31"/>
        <v>4.5622245823228186E-2</v>
      </c>
      <c r="L159" s="321">
        <f t="shared" si="31"/>
        <v>4.4190581789737671E-2</v>
      </c>
      <c r="M159" s="321">
        <f t="shared" si="31"/>
        <v>4.5428979873800748E-2</v>
      </c>
      <c r="N159" s="321">
        <f t="shared" si="31"/>
        <v>4.5109301953347586E-2</v>
      </c>
      <c r="O159" s="321">
        <f t="shared" si="31"/>
        <v>4.5753572829684779E-2</v>
      </c>
      <c r="P159" s="321">
        <f t="shared" si="31"/>
        <v>4.5884529323415954E-2</v>
      </c>
      <c r="Q159" s="321">
        <f t="shared" si="31"/>
        <v>4.8781231402509721E-2</v>
      </c>
      <c r="R159" s="321">
        <f t="shared" si="31"/>
        <v>4.8079087895216921E-2</v>
      </c>
      <c r="S159" s="321">
        <f t="shared" si="31"/>
        <v>4.9361032892252736E-2</v>
      </c>
      <c r="T159" s="321">
        <f t="shared" si="31"/>
        <v>5.0323283162726544E-2</v>
      </c>
      <c r="U159" s="321">
        <f t="shared" si="31"/>
        <v>4.8031414518809053E-2</v>
      </c>
      <c r="V159" s="321">
        <f t="shared" si="31"/>
        <v>4.9564772003911149E-2</v>
      </c>
      <c r="W159" s="321">
        <f t="shared" si="31"/>
        <v>4.9933284212751373E-2</v>
      </c>
      <c r="DA159" s="141"/>
    </row>
    <row r="160" spans="1:105" ht="12" customHeight="1" x14ac:dyDescent="0.25">
      <c r="A160" s="203" t="s">
        <v>1534</v>
      </c>
      <c r="B160" s="272">
        <f t="shared" ref="B160:W160" si="32">IF(B$89=0,0,B$89/B$48)</f>
        <v>8.4758750012235207E-2</v>
      </c>
      <c r="C160" s="272">
        <f t="shared" si="32"/>
        <v>8.4706392779581932E-2</v>
      </c>
      <c r="D160" s="272">
        <f t="shared" si="32"/>
        <v>8.5749632666184961E-2</v>
      </c>
      <c r="E160" s="272">
        <f t="shared" si="32"/>
        <v>8.5633760893033914E-2</v>
      </c>
      <c r="F160" s="272">
        <f t="shared" si="32"/>
        <v>8.6484775820433943E-2</v>
      </c>
      <c r="G160" s="272">
        <f t="shared" si="32"/>
        <v>8.7039215243640389E-2</v>
      </c>
      <c r="H160" s="272">
        <f t="shared" si="32"/>
        <v>8.8889784523255036E-2</v>
      </c>
      <c r="I160" s="272">
        <f t="shared" si="32"/>
        <v>8.8331319899509819E-2</v>
      </c>
      <c r="J160" s="272">
        <f t="shared" si="32"/>
        <v>9.1236939880629725E-2</v>
      </c>
      <c r="K160" s="272">
        <f t="shared" si="32"/>
        <v>9.290489430431817E-2</v>
      </c>
      <c r="L160" s="272">
        <f t="shared" si="32"/>
        <v>9.1129834619169653E-2</v>
      </c>
      <c r="M160" s="272">
        <f t="shared" si="32"/>
        <v>9.1770943655759357E-2</v>
      </c>
      <c r="N160" s="272">
        <f t="shared" si="32"/>
        <v>9.1422730083584147E-2</v>
      </c>
      <c r="O160" s="272">
        <f t="shared" si="32"/>
        <v>9.207505813706815E-2</v>
      </c>
      <c r="P160" s="272">
        <f t="shared" si="32"/>
        <v>9.167101489806595E-2</v>
      </c>
      <c r="Q160" s="272">
        <f t="shared" si="32"/>
        <v>9.3847279954987567E-2</v>
      </c>
      <c r="R160" s="272">
        <f t="shared" si="32"/>
        <v>9.2882700178560457E-2</v>
      </c>
      <c r="S160" s="272">
        <f t="shared" si="32"/>
        <v>9.3832378753200302E-2</v>
      </c>
      <c r="T160" s="272">
        <f t="shared" si="32"/>
        <v>9.4225265336029512E-2</v>
      </c>
      <c r="U160" s="272">
        <f t="shared" si="32"/>
        <v>9.243103828376692E-2</v>
      </c>
      <c r="V160" s="272">
        <f t="shared" si="32"/>
        <v>9.34955798613889E-2</v>
      </c>
      <c r="W160" s="272">
        <f t="shared" si="32"/>
        <v>9.4422648761194841E-2</v>
      </c>
      <c r="DA160" s="79"/>
    </row>
    <row r="161" spans="1:105" ht="12" customHeight="1" x14ac:dyDescent="0.25">
      <c r="A161" s="62" t="s">
        <v>1535</v>
      </c>
      <c r="B161" s="321">
        <f t="shared" ref="B161:W161" si="33">IF(B$90=0,0,B$90/B$48)</f>
        <v>5.0704602073110068E-2</v>
      </c>
      <c r="C161" s="321">
        <f t="shared" si="33"/>
        <v>5.1283045126047207E-2</v>
      </c>
      <c r="D161" s="321">
        <f t="shared" si="33"/>
        <v>5.186848054818112E-2</v>
      </c>
      <c r="E161" s="321">
        <f t="shared" si="33"/>
        <v>5.2070702049869889E-2</v>
      </c>
      <c r="F161" s="321">
        <f t="shared" si="33"/>
        <v>5.179788225196863E-2</v>
      </c>
      <c r="G161" s="321">
        <f t="shared" si="33"/>
        <v>5.1834679041620715E-2</v>
      </c>
      <c r="H161" s="321">
        <f t="shared" si="33"/>
        <v>5.1141049441091338E-2</v>
      </c>
      <c r="I161" s="321">
        <f t="shared" si="33"/>
        <v>5.0781246673361674E-2</v>
      </c>
      <c r="J161" s="321">
        <f t="shared" si="33"/>
        <v>5.0212462603065187E-2</v>
      </c>
      <c r="K161" s="321">
        <f t="shared" si="33"/>
        <v>5.0252888090580893E-2</v>
      </c>
      <c r="L161" s="321">
        <f t="shared" si="33"/>
        <v>4.9816283848617318E-2</v>
      </c>
      <c r="M161" s="321">
        <f t="shared" si="33"/>
        <v>4.9299620797852974E-2</v>
      </c>
      <c r="N161" s="321">
        <f t="shared" si="33"/>
        <v>4.9250272492030359E-2</v>
      </c>
      <c r="O161" s="321">
        <f t="shared" si="33"/>
        <v>4.9300274971115041E-2</v>
      </c>
      <c r="P161" s="321">
        <f t="shared" si="33"/>
        <v>4.8773801170364638E-2</v>
      </c>
      <c r="Q161" s="321">
        <f t="shared" si="33"/>
        <v>4.8241954146272741E-2</v>
      </c>
      <c r="R161" s="321">
        <f t="shared" si="33"/>
        <v>4.7933804773382216E-2</v>
      </c>
      <c r="S161" s="321">
        <f t="shared" si="33"/>
        <v>4.7684999472609631E-2</v>
      </c>
      <c r="T161" s="321">
        <f t="shared" si="33"/>
        <v>4.7178283158324973E-2</v>
      </c>
      <c r="U161" s="321">
        <f t="shared" si="33"/>
        <v>4.7526712476382231E-2</v>
      </c>
      <c r="V161" s="321">
        <f t="shared" si="33"/>
        <v>4.7157725918719848E-2</v>
      </c>
      <c r="W161" s="321">
        <f t="shared" si="33"/>
        <v>4.7740274623658777E-2</v>
      </c>
      <c r="DA161" s="141"/>
    </row>
    <row r="162" spans="1:105" ht="12" customHeight="1" x14ac:dyDescent="0.25">
      <c r="A162" s="63" t="s">
        <v>1542</v>
      </c>
      <c r="B162" s="329">
        <f t="shared" ref="B162:W162" si="34">IF(B$96=0,0,B$96/B$48)</f>
        <v>3.4054147939125139E-2</v>
      </c>
      <c r="C162" s="329">
        <f t="shared" si="34"/>
        <v>3.3423347653534732E-2</v>
      </c>
      <c r="D162" s="329">
        <f t="shared" si="34"/>
        <v>3.3881152118003834E-2</v>
      </c>
      <c r="E162" s="329">
        <f t="shared" si="34"/>
        <v>3.3563058843164038E-2</v>
      </c>
      <c r="F162" s="329">
        <f t="shared" si="34"/>
        <v>3.468689356846532E-2</v>
      </c>
      <c r="G162" s="329">
        <f t="shared" si="34"/>
        <v>3.520453620201968E-2</v>
      </c>
      <c r="H162" s="329">
        <f t="shared" si="34"/>
        <v>3.7748735082163691E-2</v>
      </c>
      <c r="I162" s="329">
        <f t="shared" si="34"/>
        <v>3.7550073226148145E-2</v>
      </c>
      <c r="J162" s="329">
        <f t="shared" si="34"/>
        <v>4.1024477277564544E-2</v>
      </c>
      <c r="K162" s="329">
        <f t="shared" si="34"/>
        <v>4.265200621373727E-2</v>
      </c>
      <c r="L162" s="329">
        <f t="shared" si="34"/>
        <v>4.1313550770552335E-2</v>
      </c>
      <c r="M162" s="329">
        <f t="shared" si="34"/>
        <v>4.2471322857906391E-2</v>
      </c>
      <c r="N162" s="329">
        <f t="shared" si="34"/>
        <v>4.2172457591553789E-2</v>
      </c>
      <c r="O162" s="329">
        <f t="shared" si="34"/>
        <v>4.2774783165953116E-2</v>
      </c>
      <c r="P162" s="329">
        <f t="shared" si="34"/>
        <v>4.2897213727701319E-2</v>
      </c>
      <c r="Q162" s="329">
        <f t="shared" si="34"/>
        <v>4.5605325808714833E-2</v>
      </c>
      <c r="R162" s="329">
        <f t="shared" si="34"/>
        <v>4.4948895405178241E-2</v>
      </c>
      <c r="S162" s="329">
        <f t="shared" si="34"/>
        <v>4.6147379280590664E-2</v>
      </c>
      <c r="T162" s="329">
        <f t="shared" si="34"/>
        <v>4.7046982177704547E-2</v>
      </c>
      <c r="U162" s="329">
        <f t="shared" si="34"/>
        <v>4.4904325807384682E-2</v>
      </c>
      <c r="V162" s="329">
        <f t="shared" si="34"/>
        <v>4.6337853942669045E-2</v>
      </c>
      <c r="W162" s="329">
        <f t="shared" si="34"/>
        <v>4.6682374137536058E-2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5">
        <f t="shared" ref="B165:W165" si="35">SUM(B166:B170,B172:B174,B176:B178)</f>
        <v>1.0000000000000004</v>
      </c>
      <c r="C165" s="235">
        <f t="shared" si="35"/>
        <v>0.99999999999999989</v>
      </c>
      <c r="D165" s="235">
        <f t="shared" si="35"/>
        <v>0.99999999999999967</v>
      </c>
      <c r="E165" s="235">
        <f t="shared" si="35"/>
        <v>1</v>
      </c>
      <c r="F165" s="235">
        <f t="shared" si="35"/>
        <v>0.99999999999999967</v>
      </c>
      <c r="G165" s="235">
        <f t="shared" si="35"/>
        <v>0.99999999999999978</v>
      </c>
      <c r="H165" s="235">
        <f t="shared" si="35"/>
        <v>0.99999999999999978</v>
      </c>
      <c r="I165" s="235">
        <f t="shared" si="35"/>
        <v>1.0000000000000007</v>
      </c>
      <c r="J165" s="235">
        <f t="shared" si="35"/>
        <v>0.99999999999999956</v>
      </c>
      <c r="K165" s="235">
        <f t="shared" si="35"/>
        <v>0.99999999999999956</v>
      </c>
      <c r="L165" s="235">
        <f t="shared" si="35"/>
        <v>1.0000000000000002</v>
      </c>
      <c r="M165" s="235">
        <f t="shared" si="35"/>
        <v>0.99999999999999967</v>
      </c>
      <c r="N165" s="235">
        <f t="shared" si="35"/>
        <v>0.99999999999999978</v>
      </c>
      <c r="O165" s="235">
        <f t="shared" si="35"/>
        <v>0.99999999999999967</v>
      </c>
      <c r="P165" s="235">
        <f t="shared" si="35"/>
        <v>1.0000000000000002</v>
      </c>
      <c r="Q165" s="235">
        <f t="shared" si="35"/>
        <v>0.99999999999999978</v>
      </c>
      <c r="R165" s="235">
        <f t="shared" si="35"/>
        <v>1</v>
      </c>
      <c r="S165" s="235">
        <f t="shared" si="35"/>
        <v>1.0000000000000002</v>
      </c>
      <c r="T165" s="235">
        <f t="shared" si="35"/>
        <v>1</v>
      </c>
      <c r="U165" s="235">
        <f t="shared" si="35"/>
        <v>1.0000000000000002</v>
      </c>
      <c r="V165" s="235">
        <f t="shared" si="35"/>
        <v>0.99999999999999989</v>
      </c>
      <c r="W165" s="235">
        <f t="shared" si="35"/>
        <v>0.99999999999999978</v>
      </c>
      <c r="DA165" s="95"/>
    </row>
    <row r="166" spans="1:105" ht="12" customHeight="1" x14ac:dyDescent="0.25">
      <c r="A166" s="55" t="s">
        <v>92</v>
      </c>
      <c r="B166" s="269">
        <f t="shared" ref="B166:W166" si="36">IF(B$100=0,0,B$100/B$99)</f>
        <v>8.894200943029942E-3</v>
      </c>
      <c r="C166" s="269">
        <f t="shared" si="36"/>
        <v>8.7983519247509245E-3</v>
      </c>
      <c r="D166" s="269">
        <f t="shared" si="36"/>
        <v>8.7326450183873045E-3</v>
      </c>
      <c r="E166" s="269">
        <f t="shared" si="36"/>
        <v>8.6963914186543468E-3</v>
      </c>
      <c r="F166" s="269">
        <f t="shared" si="36"/>
        <v>8.6698250431221455E-3</v>
      </c>
      <c r="G166" s="269">
        <f t="shared" si="36"/>
        <v>8.6353238598550885E-3</v>
      </c>
      <c r="H166" s="269">
        <f t="shared" si="36"/>
        <v>8.5819323991281355E-3</v>
      </c>
      <c r="I166" s="269">
        <f t="shared" si="36"/>
        <v>8.6626943470918955E-3</v>
      </c>
      <c r="J166" s="269">
        <f t="shared" si="36"/>
        <v>8.5764518517720927E-3</v>
      </c>
      <c r="K166" s="269">
        <f t="shared" si="36"/>
        <v>8.4583163294940523E-3</v>
      </c>
      <c r="L166" s="269">
        <f t="shared" si="36"/>
        <v>8.4772450231141595E-3</v>
      </c>
      <c r="M166" s="269">
        <f t="shared" si="36"/>
        <v>8.4966436444953962E-3</v>
      </c>
      <c r="N166" s="269">
        <f t="shared" si="36"/>
        <v>8.4544472852928175E-3</v>
      </c>
      <c r="O166" s="269">
        <f t="shared" si="36"/>
        <v>8.4183102095583325E-3</v>
      </c>
      <c r="P166" s="269">
        <f t="shared" si="36"/>
        <v>8.4099232194308812E-3</v>
      </c>
      <c r="Q166" s="269">
        <f t="shared" si="36"/>
        <v>8.3561707460563794E-3</v>
      </c>
      <c r="R166" s="269">
        <f t="shared" si="36"/>
        <v>8.3240848187729564E-3</v>
      </c>
      <c r="S166" s="269">
        <f t="shared" si="36"/>
        <v>8.3187788099975072E-3</v>
      </c>
      <c r="T166" s="269">
        <f t="shared" si="36"/>
        <v>8.3156962842841457E-3</v>
      </c>
      <c r="U166" s="269">
        <f t="shared" si="36"/>
        <v>8.3077933986591222E-3</v>
      </c>
      <c r="V166" s="269">
        <f t="shared" si="36"/>
        <v>8.2708967010574532E-3</v>
      </c>
      <c r="W166" s="269">
        <f t="shared" si="36"/>
        <v>8.247735286478302E-3</v>
      </c>
      <c r="DA166" s="76"/>
    </row>
    <row r="167" spans="1:105" ht="12" customHeight="1" x14ac:dyDescent="0.25">
      <c r="A167" s="202" t="s">
        <v>93</v>
      </c>
      <c r="B167" s="270">
        <f t="shared" ref="B167:W167" si="37">IF(B$101=0,0,B$101/B$99)</f>
        <v>2.5883696072136232E-3</v>
      </c>
      <c r="C167" s="270">
        <f t="shared" si="37"/>
        <v>2.5604758495412056E-3</v>
      </c>
      <c r="D167" s="270">
        <f t="shared" si="37"/>
        <v>2.5413539789532805E-3</v>
      </c>
      <c r="E167" s="270">
        <f t="shared" si="37"/>
        <v>2.5308035409429474E-3</v>
      </c>
      <c r="F167" s="270">
        <f t="shared" si="37"/>
        <v>2.5230722563180756E-3</v>
      </c>
      <c r="G167" s="270">
        <f t="shared" si="37"/>
        <v>2.513031802459053E-3</v>
      </c>
      <c r="H167" s="270">
        <f t="shared" si="37"/>
        <v>2.4974939441269124E-3</v>
      </c>
      <c r="I167" s="270">
        <f t="shared" si="37"/>
        <v>2.520997097796112E-3</v>
      </c>
      <c r="J167" s="270">
        <f t="shared" si="37"/>
        <v>2.4958990080221257E-3</v>
      </c>
      <c r="K167" s="270">
        <f t="shared" si="37"/>
        <v>2.4615194839529716E-3</v>
      </c>
      <c r="L167" s="270">
        <f t="shared" si="37"/>
        <v>2.4670280682074055E-3</v>
      </c>
      <c r="M167" s="270">
        <f t="shared" si="37"/>
        <v>2.4726734097424851E-3</v>
      </c>
      <c r="N167" s="270">
        <f t="shared" si="37"/>
        <v>2.4603935237364678E-3</v>
      </c>
      <c r="O167" s="270">
        <f t="shared" si="37"/>
        <v>2.4498769962683067E-3</v>
      </c>
      <c r="P167" s="270">
        <f t="shared" si="37"/>
        <v>2.4474362339692592E-3</v>
      </c>
      <c r="Q167" s="270">
        <f t="shared" si="37"/>
        <v>2.4317933145787157E-3</v>
      </c>
      <c r="R167" s="270">
        <f t="shared" si="37"/>
        <v>2.4224557428809729E-3</v>
      </c>
      <c r="S167" s="270">
        <f t="shared" si="37"/>
        <v>2.4209116005866897E-3</v>
      </c>
      <c r="T167" s="270">
        <f t="shared" si="37"/>
        <v>2.4200145311454864E-3</v>
      </c>
      <c r="U167" s="270">
        <f t="shared" si="37"/>
        <v>2.4177146518092624E-3</v>
      </c>
      <c r="V167" s="270">
        <f t="shared" si="37"/>
        <v>2.4069770609576003E-3</v>
      </c>
      <c r="W167" s="270">
        <f t="shared" si="37"/>
        <v>2.4002366801251073E-3</v>
      </c>
      <c r="DA167" s="77"/>
    </row>
    <row r="168" spans="1:105" ht="12" customHeight="1" x14ac:dyDescent="0.25">
      <c r="A168" s="202" t="s">
        <v>94</v>
      </c>
      <c r="B168" s="270">
        <f t="shared" ref="B168:W168" si="38">IF(B$102=0,0,B$102/B$99)</f>
        <v>1.9362398424430403E-2</v>
      </c>
      <c r="C168" s="270">
        <f t="shared" si="38"/>
        <v>1.8942804768970915E-2</v>
      </c>
      <c r="D168" s="270">
        <f t="shared" si="38"/>
        <v>1.8978698505739754E-2</v>
      </c>
      <c r="E168" s="270">
        <f t="shared" si="38"/>
        <v>1.8794017697248491E-2</v>
      </c>
      <c r="F168" s="270">
        <f t="shared" si="38"/>
        <v>1.9335256692899164E-2</v>
      </c>
      <c r="G168" s="270">
        <f t="shared" si="38"/>
        <v>1.953903276253954E-2</v>
      </c>
      <c r="H168" s="270">
        <f t="shared" si="38"/>
        <v>2.0759830211552144E-2</v>
      </c>
      <c r="I168" s="270">
        <f t="shared" si="38"/>
        <v>2.0780307155243136E-2</v>
      </c>
      <c r="J168" s="270">
        <f t="shared" si="38"/>
        <v>2.2304356624573134E-2</v>
      </c>
      <c r="K168" s="270">
        <f t="shared" si="38"/>
        <v>2.2909493564672076E-2</v>
      </c>
      <c r="L168" s="270">
        <f t="shared" si="38"/>
        <v>2.254459714349083E-2</v>
      </c>
      <c r="M168" s="270">
        <f t="shared" si="38"/>
        <v>2.3141118548894772E-2</v>
      </c>
      <c r="N168" s="270">
        <f t="shared" si="38"/>
        <v>2.3048573070039578E-2</v>
      </c>
      <c r="O168" s="270">
        <f t="shared" si="38"/>
        <v>2.3259740772375987E-2</v>
      </c>
      <c r="P168" s="270">
        <f t="shared" si="38"/>
        <v>2.3476321806776671E-2</v>
      </c>
      <c r="Q168" s="270">
        <f t="shared" si="38"/>
        <v>2.4645830548658418E-2</v>
      </c>
      <c r="R168" s="270">
        <f t="shared" si="38"/>
        <v>2.451597114215285E-2</v>
      </c>
      <c r="S168" s="270">
        <f t="shared" si="38"/>
        <v>2.5031599756492062E-2</v>
      </c>
      <c r="T168" s="270">
        <f t="shared" si="38"/>
        <v>2.5526387546174846E-2</v>
      </c>
      <c r="U168" s="270">
        <f t="shared" si="38"/>
        <v>2.4639662320777175E-2</v>
      </c>
      <c r="V168" s="270">
        <f t="shared" si="38"/>
        <v>2.5286522940167401E-2</v>
      </c>
      <c r="W168" s="270">
        <f t="shared" si="38"/>
        <v>2.5209902150488725E-2</v>
      </c>
      <c r="DA168" s="77"/>
    </row>
    <row r="169" spans="1:105" ht="12" customHeight="1" x14ac:dyDescent="0.25">
      <c r="A169" s="202" t="s">
        <v>95</v>
      </c>
      <c r="B169" s="270">
        <f t="shared" ref="B169:W169" si="39">IF(B$103=0,0,B$103/B$99)</f>
        <v>7.9089581152123074E-3</v>
      </c>
      <c r="C169" s="270">
        <f t="shared" si="39"/>
        <v>7.8237266395790733E-3</v>
      </c>
      <c r="D169" s="270">
        <f t="shared" si="39"/>
        <v>7.7652983250358467E-3</v>
      </c>
      <c r="E169" s="270">
        <f t="shared" si="39"/>
        <v>7.7330606677521504E-3</v>
      </c>
      <c r="F169" s="270">
        <f t="shared" si="39"/>
        <v>7.7094371457850858E-3</v>
      </c>
      <c r="G169" s="270">
        <f t="shared" si="39"/>
        <v>7.6787577834531353E-3</v>
      </c>
      <c r="H169" s="270">
        <f t="shared" si="39"/>
        <v>7.6312806880620776E-3</v>
      </c>
      <c r="I169" s="270">
        <f t="shared" si="39"/>
        <v>7.7030963427610968E-3</v>
      </c>
      <c r="J169" s="270">
        <f t="shared" si="39"/>
        <v>7.6264072407715294E-3</v>
      </c>
      <c r="K169" s="270">
        <f t="shared" si="39"/>
        <v>7.5213580178452172E-3</v>
      </c>
      <c r="L169" s="270">
        <f t="shared" si="39"/>
        <v>7.5381899115674385E-3</v>
      </c>
      <c r="M169" s="270">
        <f t="shared" si="39"/>
        <v>7.5554396774519467E-3</v>
      </c>
      <c r="N169" s="270">
        <f t="shared" si="39"/>
        <v>7.5179175616727672E-3</v>
      </c>
      <c r="O169" s="270">
        <f t="shared" si="39"/>
        <v>7.4857835206025283E-3</v>
      </c>
      <c r="P169" s="270">
        <f t="shared" si="39"/>
        <v>7.4783255877251802E-3</v>
      </c>
      <c r="Q169" s="270">
        <f t="shared" si="39"/>
        <v>7.4305274703641011E-3</v>
      </c>
      <c r="R169" s="270">
        <f t="shared" si="39"/>
        <v>7.4019958173693282E-3</v>
      </c>
      <c r="S169" s="270">
        <f t="shared" si="39"/>
        <v>7.397277574389122E-3</v>
      </c>
      <c r="T169" s="270">
        <f t="shared" si="39"/>
        <v>7.3945365112051244E-3</v>
      </c>
      <c r="U169" s="270">
        <f t="shared" si="39"/>
        <v>7.3875090568224309E-3</v>
      </c>
      <c r="V169" s="270">
        <f t="shared" si="39"/>
        <v>7.354699539948409E-3</v>
      </c>
      <c r="W169" s="270">
        <f t="shared" si="39"/>
        <v>7.3341037990865962E-3</v>
      </c>
      <c r="DA169" s="77"/>
    </row>
    <row r="170" spans="1:105" ht="12" customHeight="1" x14ac:dyDescent="0.25">
      <c r="A170" s="56" t="s">
        <v>96</v>
      </c>
      <c r="B170" s="271">
        <f t="shared" ref="B170:W170" si="40">IF(B$104=0,0,B$104/B$99)</f>
        <v>1.2277553513612868E-2</v>
      </c>
      <c r="C170" s="271">
        <f t="shared" si="40"/>
        <v>1.219725395361616E-2</v>
      </c>
      <c r="D170" s="271">
        <f t="shared" si="40"/>
        <v>1.2125990926069204E-2</v>
      </c>
      <c r="E170" s="271">
        <f t="shared" si="40"/>
        <v>1.2087957203761109E-2</v>
      </c>
      <c r="F170" s="271">
        <f t="shared" si="40"/>
        <v>1.2040172965859731E-2</v>
      </c>
      <c r="G170" s="271">
        <f t="shared" si="40"/>
        <v>1.20081393563626E-2</v>
      </c>
      <c r="H170" s="271">
        <f t="shared" si="40"/>
        <v>1.1957866143142769E-2</v>
      </c>
      <c r="I170" s="271">
        <f t="shared" si="40"/>
        <v>1.2066539001420708E-2</v>
      </c>
      <c r="J170" s="271">
        <f t="shared" si="40"/>
        <v>1.2013180741757177E-2</v>
      </c>
      <c r="K170" s="271">
        <f t="shared" si="40"/>
        <v>1.189924020473947E-2</v>
      </c>
      <c r="L170" s="271">
        <f t="shared" si="40"/>
        <v>1.1911498231795792E-2</v>
      </c>
      <c r="M170" s="271">
        <f t="shared" si="40"/>
        <v>1.1989335845723219E-2</v>
      </c>
      <c r="N170" s="271">
        <f t="shared" si="40"/>
        <v>1.1936239114913781E-2</v>
      </c>
      <c r="O170" s="271">
        <f t="shared" si="40"/>
        <v>1.1919052787785248E-2</v>
      </c>
      <c r="P170" s="271">
        <f t="shared" si="40"/>
        <v>1.1943765876237938E-2</v>
      </c>
      <c r="Q170" s="271">
        <f t="shared" si="40"/>
        <v>1.2016259898340249E-2</v>
      </c>
      <c r="R170" s="271">
        <f t="shared" si="40"/>
        <v>1.1985818628349324E-2</v>
      </c>
      <c r="S170" s="271">
        <f t="shared" si="40"/>
        <v>1.2082799392901003E-2</v>
      </c>
      <c r="T170" s="271">
        <f t="shared" si="40"/>
        <v>1.2194229625449067E-2</v>
      </c>
      <c r="U170" s="271">
        <f t="shared" si="40"/>
        <v>1.2007712263317609E-2</v>
      </c>
      <c r="V170" s="271">
        <f t="shared" si="40"/>
        <v>1.2083660084390775E-2</v>
      </c>
      <c r="W170" s="271">
        <f t="shared" si="40"/>
        <v>1.1975237033988928E-2</v>
      </c>
      <c r="DA170" s="78"/>
    </row>
    <row r="171" spans="1:105" ht="12" customHeight="1" x14ac:dyDescent="0.25">
      <c r="A171" s="203" t="s">
        <v>1555</v>
      </c>
      <c r="B171" s="272">
        <f t="shared" ref="B171:W171" si="41">IF(B$110=0,0,B$110/B$99)</f>
        <v>0.7413936211155735</v>
      </c>
      <c r="C171" s="272">
        <f t="shared" si="41"/>
        <v>0.74491703595009429</v>
      </c>
      <c r="D171" s="272">
        <f t="shared" si="41"/>
        <v>0.7448359576678919</v>
      </c>
      <c r="E171" s="272">
        <f t="shared" si="41"/>
        <v>0.74637732546136049</v>
      </c>
      <c r="F171" s="272">
        <f t="shared" si="41"/>
        <v>0.74227337427161277</v>
      </c>
      <c r="G171" s="272">
        <f t="shared" si="41"/>
        <v>0.74079035745853028</v>
      </c>
      <c r="H171" s="272">
        <f t="shared" si="41"/>
        <v>0.73146757911042504</v>
      </c>
      <c r="I171" s="272">
        <f t="shared" si="41"/>
        <v>0.73104641323003039</v>
      </c>
      <c r="J171" s="272">
        <f t="shared" si="41"/>
        <v>0.71943847981534415</v>
      </c>
      <c r="K171" s="272">
        <f t="shared" si="41"/>
        <v>0.7150832924004924</v>
      </c>
      <c r="L171" s="272">
        <f t="shared" si="41"/>
        <v>0.71786645805189608</v>
      </c>
      <c r="M171" s="272">
        <f t="shared" si="41"/>
        <v>0.71312542234230569</v>
      </c>
      <c r="N171" s="272">
        <f t="shared" si="41"/>
        <v>0.71397740482074534</v>
      </c>
      <c r="O171" s="272">
        <f t="shared" si="41"/>
        <v>0.71242662369270493</v>
      </c>
      <c r="P171" s="272">
        <f t="shared" si="41"/>
        <v>0.71073952562367493</v>
      </c>
      <c r="Q171" s="272">
        <f t="shared" si="41"/>
        <v>0.70170254263549459</v>
      </c>
      <c r="R171" s="272">
        <f t="shared" si="41"/>
        <v>0.70280300819935981</v>
      </c>
      <c r="S171" s="272">
        <f t="shared" si="41"/>
        <v>0.69872186234240818</v>
      </c>
      <c r="T171" s="272">
        <f t="shared" si="41"/>
        <v>0.69478472050365814</v>
      </c>
      <c r="U171" s="272">
        <f t="shared" si="41"/>
        <v>0.70185542030195236</v>
      </c>
      <c r="V171" s="272">
        <f t="shared" si="41"/>
        <v>0.69683839721071406</v>
      </c>
      <c r="W171" s="272">
        <f t="shared" si="41"/>
        <v>0.69757949782557871</v>
      </c>
      <c r="DA171" s="79"/>
    </row>
    <row r="172" spans="1:105" ht="12" customHeight="1" x14ac:dyDescent="0.25">
      <c r="A172" s="62" t="s">
        <v>1556</v>
      </c>
      <c r="B172" s="321">
        <f t="shared" ref="B172:W172" si="42">IF(B$111=0,0,B$111/B$99)</f>
        <v>0.65659260670705388</v>
      </c>
      <c r="C172" s="321">
        <f t="shared" si="42"/>
        <v>0.66195370542981913</v>
      </c>
      <c r="D172" s="321">
        <f t="shared" si="42"/>
        <v>0.66171542424216112</v>
      </c>
      <c r="E172" s="321">
        <f t="shared" si="42"/>
        <v>0.66406563397548368</v>
      </c>
      <c r="F172" s="321">
        <f t="shared" si="42"/>
        <v>0.65759123182906554</v>
      </c>
      <c r="G172" s="321">
        <f t="shared" si="42"/>
        <v>0.65521574203619559</v>
      </c>
      <c r="H172" s="321">
        <f t="shared" si="42"/>
        <v>0.64054626748887455</v>
      </c>
      <c r="I172" s="321">
        <f t="shared" si="42"/>
        <v>0.64003541924791096</v>
      </c>
      <c r="J172" s="321">
        <f t="shared" si="42"/>
        <v>0.62175264430920762</v>
      </c>
      <c r="K172" s="321">
        <f t="shared" si="42"/>
        <v>0.61474715370094013</v>
      </c>
      <c r="L172" s="321">
        <f t="shared" si="42"/>
        <v>0.61912844712514925</v>
      </c>
      <c r="M172" s="321">
        <f t="shared" si="42"/>
        <v>0.61177484146498795</v>
      </c>
      <c r="N172" s="321">
        <f t="shared" si="42"/>
        <v>0.61303214307351728</v>
      </c>
      <c r="O172" s="321">
        <f t="shared" si="42"/>
        <v>0.61055651601596395</v>
      </c>
      <c r="P172" s="321">
        <f t="shared" si="42"/>
        <v>0.60792086338172824</v>
      </c>
      <c r="Q172" s="321">
        <f t="shared" si="42"/>
        <v>0.59376181206826906</v>
      </c>
      <c r="R172" s="321">
        <f t="shared" si="42"/>
        <v>0.59543101964233214</v>
      </c>
      <c r="S172" s="321">
        <f t="shared" si="42"/>
        <v>0.58909158797824346</v>
      </c>
      <c r="T172" s="321">
        <f t="shared" si="42"/>
        <v>0.58298743637333195</v>
      </c>
      <c r="U172" s="321">
        <f t="shared" si="42"/>
        <v>0.59394170456883821</v>
      </c>
      <c r="V172" s="321">
        <f t="shared" si="42"/>
        <v>0.58609164212458231</v>
      </c>
      <c r="W172" s="321">
        <f t="shared" si="42"/>
        <v>0.58716831690474958</v>
      </c>
      <c r="DA172" s="141"/>
    </row>
    <row r="173" spans="1:105" ht="12" customHeight="1" x14ac:dyDescent="0.25">
      <c r="A173" s="62" t="s">
        <v>1563</v>
      </c>
      <c r="B173" s="321">
        <f t="shared" ref="B173:W173" si="43">IF(B$117=0,0,B$117/B$99)</f>
        <v>8.4801014408519573E-2</v>
      </c>
      <c r="C173" s="321">
        <f t="shared" si="43"/>
        <v>8.29633305202752E-2</v>
      </c>
      <c r="D173" s="321">
        <f t="shared" si="43"/>
        <v>8.312053342573085E-2</v>
      </c>
      <c r="E173" s="321">
        <f t="shared" si="43"/>
        <v>8.2311691485876692E-2</v>
      </c>
      <c r="F173" s="321">
        <f t="shared" si="43"/>
        <v>8.4682142442547167E-2</v>
      </c>
      <c r="G173" s="321">
        <f t="shared" si="43"/>
        <v>8.5574615422334716E-2</v>
      </c>
      <c r="H173" s="321">
        <f t="shared" si="43"/>
        <v>9.0921311621550358E-2</v>
      </c>
      <c r="I173" s="321">
        <f t="shared" si="43"/>
        <v>9.1010993982119495E-2</v>
      </c>
      <c r="J173" s="321">
        <f t="shared" si="43"/>
        <v>9.768583550613652E-2</v>
      </c>
      <c r="K173" s="321">
        <f t="shared" si="43"/>
        <v>0.10033613869955228</v>
      </c>
      <c r="L173" s="321">
        <f t="shared" si="43"/>
        <v>9.8738010926746778E-2</v>
      </c>
      <c r="M173" s="321">
        <f t="shared" si="43"/>
        <v>0.10135058087731774</v>
      </c>
      <c r="N173" s="321">
        <f t="shared" si="43"/>
        <v>0.10094526174722801</v>
      </c>
      <c r="O173" s="321">
        <f t="shared" si="43"/>
        <v>0.10187010767674101</v>
      </c>
      <c r="P173" s="321">
        <f t="shared" si="43"/>
        <v>0.10281866224194663</v>
      </c>
      <c r="Q173" s="321">
        <f t="shared" si="43"/>
        <v>0.10794073056722554</v>
      </c>
      <c r="R173" s="321">
        <f t="shared" si="43"/>
        <v>0.10737198855702772</v>
      </c>
      <c r="S173" s="321">
        <f t="shared" si="43"/>
        <v>0.10963027436416482</v>
      </c>
      <c r="T173" s="321">
        <f t="shared" si="43"/>
        <v>0.11179728413032622</v>
      </c>
      <c r="U173" s="321">
        <f t="shared" si="43"/>
        <v>0.10791371573311422</v>
      </c>
      <c r="V173" s="321">
        <f t="shared" si="43"/>
        <v>0.1107467550861317</v>
      </c>
      <c r="W173" s="321">
        <f t="shared" si="43"/>
        <v>0.11041118092082913</v>
      </c>
      <c r="DA173" s="141"/>
    </row>
    <row r="174" spans="1:105" ht="12" customHeight="1" x14ac:dyDescent="0.25">
      <c r="A174" s="203" t="s">
        <v>1565</v>
      </c>
      <c r="B174" s="272">
        <f t="shared" ref="B174:W174" si="44">IF(B$118=0,0,B$118/B$99)</f>
        <v>6.7977679808438302E-2</v>
      </c>
      <c r="C174" s="272">
        <f t="shared" si="44"/>
        <v>6.6504566688088046E-2</v>
      </c>
      <c r="D174" s="272">
        <f t="shared" si="44"/>
        <v>6.6630582736911956E-2</v>
      </c>
      <c r="E174" s="272">
        <f t="shared" si="44"/>
        <v>6.5982203719437388E-2</v>
      </c>
      <c r="F174" s="272">
        <f t="shared" si="44"/>
        <v>6.7882390377086155E-2</v>
      </c>
      <c r="G174" s="272">
        <f t="shared" si="44"/>
        <v>6.8597809206457916E-2</v>
      </c>
      <c r="H174" s="272">
        <f t="shared" si="44"/>
        <v>7.2883795698463413E-2</v>
      </c>
      <c r="I174" s="272">
        <f t="shared" si="44"/>
        <v>7.2955686333661021E-2</v>
      </c>
      <c r="J174" s="272">
        <f t="shared" si="44"/>
        <v>7.8306332703359571E-2</v>
      </c>
      <c r="K174" s="272">
        <f t="shared" si="44"/>
        <v>8.0430852830081126E-2</v>
      </c>
      <c r="L174" s="272">
        <f t="shared" si="44"/>
        <v>7.9149771244082595E-2</v>
      </c>
      <c r="M174" s="272">
        <f t="shared" si="44"/>
        <v>8.1244043875321525E-2</v>
      </c>
      <c r="N174" s="272">
        <f t="shared" si="44"/>
        <v>8.09191343888295E-2</v>
      </c>
      <c r="O174" s="272">
        <f t="shared" si="44"/>
        <v>8.1660503827710465E-2</v>
      </c>
      <c r="P174" s="272">
        <f t="shared" si="44"/>
        <v>8.2420878440728013E-2</v>
      </c>
      <c r="Q174" s="272">
        <f t="shared" si="44"/>
        <v>8.6526800085667321E-2</v>
      </c>
      <c r="R174" s="272">
        <f t="shared" si="44"/>
        <v>8.607088853163114E-2</v>
      </c>
      <c r="S174" s="272">
        <f t="shared" si="44"/>
        <v>8.7881162035836791E-2</v>
      </c>
      <c r="T174" s="272">
        <f t="shared" si="44"/>
        <v>8.961826738832987E-2</v>
      </c>
      <c r="U174" s="272">
        <f t="shared" si="44"/>
        <v>8.6505144616613044E-2</v>
      </c>
      <c r="V174" s="272">
        <f t="shared" si="44"/>
        <v>8.8776148605980126E-2</v>
      </c>
      <c r="W174" s="272">
        <f t="shared" si="44"/>
        <v>8.8507147659234106E-2</v>
      </c>
      <c r="DA174" s="79"/>
    </row>
    <row r="175" spans="1:105" ht="12" customHeight="1" x14ac:dyDescent="0.25">
      <c r="A175" s="203" t="s">
        <v>1567</v>
      </c>
      <c r="B175" s="272">
        <f t="shared" ref="B175:W175" si="45">IF(B$119=0,0,B$119/B$99)</f>
        <v>7.7255295024237836E-2</v>
      </c>
      <c r="C175" s="272">
        <f t="shared" si="45"/>
        <v>7.7264844006283709E-2</v>
      </c>
      <c r="D175" s="272">
        <f t="shared" si="45"/>
        <v>7.7282964057500306E-2</v>
      </c>
      <c r="E175" s="272">
        <f t="shared" si="45"/>
        <v>7.7286356025068337E-2</v>
      </c>
      <c r="F175" s="272">
        <f t="shared" si="45"/>
        <v>7.7311937166450379E-2</v>
      </c>
      <c r="G175" s="272">
        <f t="shared" si="45"/>
        <v>7.7326907361342678E-2</v>
      </c>
      <c r="H175" s="272">
        <f t="shared" si="45"/>
        <v>7.7378928826935867E-2</v>
      </c>
      <c r="I175" s="272">
        <f t="shared" si="45"/>
        <v>7.7357043042407703E-2</v>
      </c>
      <c r="J175" s="272">
        <f t="shared" si="45"/>
        <v>7.7424622791574985E-2</v>
      </c>
      <c r="K175" s="272">
        <f t="shared" si="45"/>
        <v>7.7473273248485366E-2</v>
      </c>
      <c r="L175" s="272">
        <f t="shared" si="45"/>
        <v>7.7457430663537552E-2</v>
      </c>
      <c r="M175" s="272">
        <f t="shared" si="45"/>
        <v>7.7466896093483298E-2</v>
      </c>
      <c r="N175" s="272">
        <f t="shared" si="45"/>
        <v>7.7475436218347085E-2</v>
      </c>
      <c r="O175" s="272">
        <f t="shared" si="45"/>
        <v>7.7489748699717434E-2</v>
      </c>
      <c r="P175" s="272">
        <f t="shared" si="45"/>
        <v>7.7496128709832399E-2</v>
      </c>
      <c r="Q175" s="272">
        <f t="shared" si="45"/>
        <v>7.7536864623984292E-2</v>
      </c>
      <c r="R175" s="272">
        <f t="shared" si="45"/>
        <v>7.7540680201158438E-2</v>
      </c>
      <c r="S175" s="272">
        <f t="shared" si="45"/>
        <v>7.7550320569052658E-2</v>
      </c>
      <c r="T175" s="272">
        <f t="shared" si="45"/>
        <v>7.7557770765583886E-2</v>
      </c>
      <c r="U175" s="272">
        <f t="shared" si="45"/>
        <v>7.7545692814300543E-2</v>
      </c>
      <c r="V175" s="272">
        <f t="shared" si="45"/>
        <v>7.756662310959013E-2</v>
      </c>
      <c r="W175" s="272">
        <f t="shared" si="45"/>
        <v>7.7576763976678939E-2</v>
      </c>
      <c r="DA175" s="79"/>
    </row>
    <row r="176" spans="1:105" ht="12" customHeight="1" x14ac:dyDescent="0.25">
      <c r="A176" s="62" t="s">
        <v>1568</v>
      </c>
      <c r="B176" s="321">
        <f t="shared" ref="B176:W176" si="46">IF(B$120=0,0,B$120/B$99)</f>
        <v>5.6433074257187799E-2</v>
      </c>
      <c r="C176" s="321">
        <f t="shared" si="46"/>
        <v>5.6893852035115031E-2</v>
      </c>
      <c r="D176" s="321">
        <f t="shared" si="46"/>
        <v>5.6873372151820825E-2</v>
      </c>
      <c r="E176" s="321">
        <f t="shared" si="46"/>
        <v>5.7075368883196968E-2</v>
      </c>
      <c r="F176" s="321">
        <f t="shared" si="46"/>
        <v>5.6518904473809056E-2</v>
      </c>
      <c r="G176" s="321">
        <f t="shared" si="46"/>
        <v>5.6314734962137944E-2</v>
      </c>
      <c r="H176" s="321">
        <f t="shared" si="46"/>
        <v>5.5053917313589218E-2</v>
      </c>
      <c r="I176" s="321">
        <f t="shared" si="46"/>
        <v>5.5010010732214398E-2</v>
      </c>
      <c r="J176" s="321">
        <f t="shared" si="46"/>
        <v>5.3438635749913359E-2</v>
      </c>
      <c r="K176" s="321">
        <f t="shared" si="46"/>
        <v>5.2836525144850217E-2</v>
      </c>
      <c r="L176" s="321">
        <f t="shared" si="46"/>
        <v>5.3213090239591275E-2</v>
      </c>
      <c r="M176" s="321">
        <f t="shared" si="46"/>
        <v>5.2581059707966497E-2</v>
      </c>
      <c r="N176" s="321">
        <f t="shared" si="46"/>
        <v>5.2689122750883853E-2</v>
      </c>
      <c r="O176" s="321">
        <f t="shared" si="46"/>
        <v>5.2476346603018489E-2</v>
      </c>
      <c r="P176" s="321">
        <f t="shared" si="46"/>
        <v>5.2249816515252338E-2</v>
      </c>
      <c r="Q176" s="321">
        <f t="shared" si="46"/>
        <v>5.1032868919404201E-2</v>
      </c>
      <c r="R176" s="321">
        <f t="shared" si="46"/>
        <v>5.1176334614898698E-2</v>
      </c>
      <c r="S176" s="321">
        <f t="shared" si="46"/>
        <v>5.063147070051182E-2</v>
      </c>
      <c r="T176" s="321">
        <f t="shared" si="46"/>
        <v>5.0106828727272575E-2</v>
      </c>
      <c r="U176" s="321">
        <f t="shared" si="46"/>
        <v>5.1048330389331251E-2</v>
      </c>
      <c r="V176" s="321">
        <f t="shared" si="46"/>
        <v>5.0373630198809784E-2</v>
      </c>
      <c r="W176" s="321">
        <f t="shared" si="46"/>
        <v>5.046616865751212E-2</v>
      </c>
      <c r="DA176" s="141"/>
    </row>
    <row r="177" spans="1:105" ht="12" customHeight="1" x14ac:dyDescent="0.25">
      <c r="A177" s="62" t="s">
        <v>1575</v>
      </c>
      <c r="B177" s="321">
        <f t="shared" ref="B177:W177" si="47">IF(B$126=0,0,B$126/B$99)</f>
        <v>2.0822220767050037E-2</v>
      </c>
      <c r="C177" s="321">
        <f t="shared" si="47"/>
        <v>2.0370991971168671E-2</v>
      </c>
      <c r="D177" s="321">
        <f t="shared" si="47"/>
        <v>2.0409591905679484E-2</v>
      </c>
      <c r="E177" s="321">
        <f t="shared" si="47"/>
        <v>2.0210987141871372E-2</v>
      </c>
      <c r="F177" s="321">
        <f t="shared" si="47"/>
        <v>2.0793032692641319E-2</v>
      </c>
      <c r="G177" s="321">
        <f t="shared" si="47"/>
        <v>2.1012172399204734E-2</v>
      </c>
      <c r="H177" s="321">
        <f t="shared" si="47"/>
        <v>2.2325011513346645E-2</v>
      </c>
      <c r="I177" s="321">
        <f t="shared" si="47"/>
        <v>2.2347032310193308E-2</v>
      </c>
      <c r="J177" s="321">
        <f t="shared" si="47"/>
        <v>2.3985987041661612E-2</v>
      </c>
      <c r="K177" s="321">
        <f t="shared" si="47"/>
        <v>2.4636748103635153E-2</v>
      </c>
      <c r="L177" s="321">
        <f t="shared" si="47"/>
        <v>2.424434042394627E-2</v>
      </c>
      <c r="M177" s="321">
        <f t="shared" si="47"/>
        <v>2.48858363855168E-2</v>
      </c>
      <c r="N177" s="321">
        <f t="shared" si="47"/>
        <v>2.4786313467463243E-2</v>
      </c>
      <c r="O177" s="321">
        <f t="shared" si="47"/>
        <v>2.5013402096698948E-2</v>
      </c>
      <c r="P177" s="321">
        <f t="shared" si="47"/>
        <v>2.524631219458005E-2</v>
      </c>
      <c r="Q177" s="321">
        <f t="shared" si="47"/>
        <v>2.6503995704580088E-2</v>
      </c>
      <c r="R177" s="321">
        <f t="shared" si="47"/>
        <v>2.6364345586259746E-2</v>
      </c>
      <c r="S177" s="321">
        <f t="shared" si="47"/>
        <v>2.6918849868540838E-2</v>
      </c>
      <c r="T177" s="321">
        <f t="shared" si="47"/>
        <v>2.7450942038311305E-2</v>
      </c>
      <c r="U177" s="321">
        <f t="shared" si="47"/>
        <v>2.6497362424969282E-2</v>
      </c>
      <c r="V177" s="321">
        <f t="shared" si="47"/>
        <v>2.719299291078035E-2</v>
      </c>
      <c r="W177" s="321">
        <f t="shared" si="47"/>
        <v>2.7110595319166819E-2</v>
      </c>
      <c r="DA177" s="141"/>
    </row>
    <row r="178" spans="1:105" ht="12" customHeight="1" x14ac:dyDescent="0.25">
      <c r="A178" s="41" t="s">
        <v>1577</v>
      </c>
      <c r="B178" s="322">
        <f t="shared" ref="B178:W178" si="48">IF(B$127=0,0,B$127/B$99)</f>
        <v>6.2341923448251652E-2</v>
      </c>
      <c r="C178" s="322">
        <f t="shared" si="48"/>
        <v>6.0990940219075723E-2</v>
      </c>
      <c r="D178" s="322">
        <f t="shared" si="48"/>
        <v>6.1106508783509948E-2</v>
      </c>
      <c r="E178" s="322">
        <f t="shared" si="48"/>
        <v>6.0511884265774751E-2</v>
      </c>
      <c r="F178" s="322">
        <f t="shared" si="48"/>
        <v>6.2254534080866314E-2</v>
      </c>
      <c r="G178" s="322">
        <f t="shared" si="48"/>
        <v>6.291064040899956E-2</v>
      </c>
      <c r="H178" s="322">
        <f t="shared" si="48"/>
        <v>6.6841292978163547E-2</v>
      </c>
      <c r="I178" s="322">
        <f t="shared" si="48"/>
        <v>6.690722344958841E-2</v>
      </c>
      <c r="J178" s="322">
        <f t="shared" si="48"/>
        <v>7.18142692228248E-2</v>
      </c>
      <c r="K178" s="322">
        <f t="shared" si="48"/>
        <v>7.3762653920236898E-2</v>
      </c>
      <c r="L178" s="322">
        <f t="shared" si="48"/>
        <v>7.2587781662308379E-2</v>
      </c>
      <c r="M178" s="322">
        <f t="shared" si="48"/>
        <v>7.4508426562581359E-2</v>
      </c>
      <c r="N178" s="322">
        <f t="shared" si="48"/>
        <v>7.42104540164224E-2</v>
      </c>
      <c r="O178" s="322">
        <f t="shared" si="48"/>
        <v>7.4890359493276409E-2</v>
      </c>
      <c r="P178" s="322">
        <f t="shared" si="48"/>
        <v>7.5587694501625044E-2</v>
      </c>
      <c r="Q178" s="322">
        <f t="shared" si="48"/>
        <v>7.9353210676855773E-2</v>
      </c>
      <c r="R178" s="322">
        <f t="shared" si="48"/>
        <v>7.8935096918325121E-2</v>
      </c>
      <c r="S178" s="322">
        <f t="shared" si="48"/>
        <v>8.0595287918335978E-2</v>
      </c>
      <c r="T178" s="322">
        <f t="shared" si="48"/>
        <v>8.2188376844169311E-2</v>
      </c>
      <c r="U178" s="322">
        <f t="shared" si="48"/>
        <v>7.9333350575748682E-2</v>
      </c>
      <c r="V178" s="322">
        <f t="shared" si="48"/>
        <v>8.1416074747193895E-2</v>
      </c>
      <c r="W178" s="322">
        <f t="shared" si="48"/>
        <v>8.1169375588340434E-2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3">
        <f>IF(B$5=0,0,B$5/NMM_fec!B$5)</f>
        <v>0.4919472702638133</v>
      </c>
      <c r="C183" s="323">
        <f>IF(C$5=0,0,C$5/NMM_fec!C$5)</f>
        <v>0.49283760724218906</v>
      </c>
      <c r="D183" s="323">
        <f>IF(D$5=0,0,D$5/NMM_fec!D$5)</f>
        <v>0.49295739512942605</v>
      </c>
      <c r="E183" s="323">
        <f>IF(E$5=0,0,E$5/NMM_fec!E$5)</f>
        <v>0.49132302410389178</v>
      </c>
      <c r="F183" s="323">
        <f>IF(F$5=0,0,F$5/NMM_fec!F$5)</f>
        <v>0.49197914125321951</v>
      </c>
      <c r="G183" s="323">
        <f>IF(G$5=0,0,G$5/NMM_fec!G$5)</f>
        <v>0.49036500389047372</v>
      </c>
      <c r="H183" s="323">
        <f>IF(H$5=0,0,H$5/NMM_fec!H$5)</f>
        <v>0.49573539138442058</v>
      </c>
      <c r="I183" s="323">
        <f>IF(I$5=0,0,I$5/NMM_fec!I$5)</f>
        <v>0.50568939149913072</v>
      </c>
      <c r="J183" s="323">
        <f>IF(J$5=0,0,J$5/NMM_fec!J$5)</f>
        <v>0.50644708602350264</v>
      </c>
      <c r="K183" s="323">
        <f>IF(K$5=0,0,K$5/NMM_fec!K$5)</f>
        <v>0.50549931329425668</v>
      </c>
      <c r="L183" s="323">
        <f>IF(L$5=0,0,L$5/NMM_fec!L$5)</f>
        <v>0.50573495707068017</v>
      </c>
      <c r="M183" s="323">
        <f>IF(M$5=0,0,M$5/NMM_fec!M$5)</f>
        <v>0.51519130493680521</v>
      </c>
      <c r="N183" s="323">
        <f>IF(N$5=0,0,N$5/NMM_fec!N$5)</f>
        <v>0.51512149175025057</v>
      </c>
      <c r="O183" s="323">
        <f>IF(O$5=0,0,O$5/NMM_fec!O$5)</f>
        <v>0.5144930993793827</v>
      </c>
      <c r="P183" s="323">
        <f>IF(P$5=0,0,P$5/NMM_fec!P$5)</f>
        <v>0.51439817523315079</v>
      </c>
      <c r="Q183" s="323">
        <f>IF(Q$5=0,0,Q$5/NMM_fec!Q$5)</f>
        <v>0.51525127139555138</v>
      </c>
      <c r="R183" s="323">
        <f>IF(R$5=0,0,R$5/NMM_fec!R$5)</f>
        <v>0.52052894644321135</v>
      </c>
      <c r="S183" s="323">
        <f>IF(S$5=0,0,S$5/NMM_fec!S$5)</f>
        <v>0.52002239065104461</v>
      </c>
      <c r="T183" s="323">
        <f>IF(T$5=0,0,T$5/NMM_fec!T$5)</f>
        <v>0.52679453541103272</v>
      </c>
      <c r="U183" s="323">
        <f>IF(U$5=0,0,U$5/NMM_fec!U$5)</f>
        <v>0.53380310404737175</v>
      </c>
      <c r="V183" s="323">
        <f>IF(V$5=0,0,V$5/NMM_fec!V$5)</f>
        <v>0.53389559245615681</v>
      </c>
      <c r="W183" s="323">
        <f>IF(W$5=0,0,W$5/NMM_fec!W$5)</f>
        <v>0.5430777389364374</v>
      </c>
      <c r="DA183" s="95"/>
    </row>
    <row r="184" spans="1:105" ht="12" customHeight="1" x14ac:dyDescent="0.25">
      <c r="A184" s="55" t="s">
        <v>92</v>
      </c>
      <c r="B184" s="276">
        <f>IF(B$6=0,0,B$6/NMM_fec!B$6)</f>
        <v>0.41055561859011819</v>
      </c>
      <c r="C184" s="276">
        <f>IF(C$6=0,0,C$6/NMM_fec!C$6)</f>
        <v>0.4105556185901183</v>
      </c>
      <c r="D184" s="276">
        <f>IF(D$6=0,0,D$6/NMM_fec!D$6)</f>
        <v>0.41055561859011824</v>
      </c>
      <c r="E184" s="276">
        <f>IF(E$6=0,0,E$6/NMM_fec!E$6)</f>
        <v>0.41055561859011819</v>
      </c>
      <c r="F184" s="276">
        <f>IF(F$6=0,0,F$6/NMM_fec!F$6)</f>
        <v>0.41055561859011819</v>
      </c>
      <c r="G184" s="276">
        <f>IF(G$6=0,0,G$6/NMM_fec!G$6)</f>
        <v>0.41055561859011824</v>
      </c>
      <c r="H184" s="276">
        <f>IF(H$6=0,0,H$6/NMM_fec!H$6)</f>
        <v>0.4135978014557769</v>
      </c>
      <c r="I184" s="276">
        <f>IF(I$6=0,0,I$6/NMM_fec!I$6)</f>
        <v>0.42171425865246837</v>
      </c>
      <c r="J184" s="276">
        <f>IF(J$6=0,0,J$6/NMM_fec!J$6)</f>
        <v>0.4217142586524682</v>
      </c>
      <c r="K184" s="276">
        <f>IF(K$6=0,0,K$6/NMM_fec!K$6)</f>
        <v>0.42171425865246825</v>
      </c>
      <c r="L184" s="276">
        <f>IF(L$6=0,0,L$6/NMM_fec!L$6)</f>
        <v>0.42171425865246825</v>
      </c>
      <c r="M184" s="276">
        <f>IF(M$6=0,0,M$6/NMM_fec!M$6)</f>
        <v>0.42922146717475834</v>
      </c>
      <c r="N184" s="276">
        <f>IF(N$6=0,0,N$6/NMM_fec!N$6)</f>
        <v>0.4292214671747584</v>
      </c>
      <c r="O184" s="276">
        <f>IF(O$6=0,0,O$6/NMM_fec!O$6)</f>
        <v>0.42922146717475862</v>
      </c>
      <c r="P184" s="276">
        <f>IF(P$6=0,0,P$6/NMM_fec!P$6)</f>
        <v>0.4292214671747584</v>
      </c>
      <c r="Q184" s="276">
        <f>IF(Q$6=0,0,Q$6/NMM_fec!Q$6)</f>
        <v>0.42922146717475845</v>
      </c>
      <c r="R184" s="276">
        <f>IF(R$6=0,0,R$6/NMM_fec!R$6)</f>
        <v>0.43514475598167418</v>
      </c>
      <c r="S184" s="276">
        <f>IF(S$6=0,0,S$6/NMM_fec!S$6)</f>
        <v>0.43514475598167418</v>
      </c>
      <c r="T184" s="276">
        <f>IF(T$6=0,0,T$6/NMM_fec!T$6)</f>
        <v>0.44131787324272592</v>
      </c>
      <c r="U184" s="276">
        <f>IF(U$6=0,0,U$6/NMM_fec!U$6)</f>
        <v>0.4476119726353629</v>
      </c>
      <c r="V184" s="276">
        <f>IF(V$6=0,0,V$6/NMM_fec!V$6)</f>
        <v>0.4476119726353629</v>
      </c>
      <c r="W184" s="276">
        <f>IF(W$6=0,0,W$6/NMM_fec!W$6)</f>
        <v>0.45414202310446045</v>
      </c>
      <c r="DA184" s="76"/>
    </row>
    <row r="185" spans="1:105" ht="12" customHeight="1" x14ac:dyDescent="0.25">
      <c r="A185" s="202" t="s">
        <v>93</v>
      </c>
      <c r="B185" s="277">
        <f>IF(B$7=0,0,B$7/NMM_fec!B$7)</f>
        <v>0.1063513212641809</v>
      </c>
      <c r="C185" s="277">
        <f>IF(C$7=0,0,C$7/NMM_fec!C$7)</f>
        <v>0.10635132126418081</v>
      </c>
      <c r="D185" s="277">
        <f>IF(D$7=0,0,D$7/NMM_fec!D$7)</f>
        <v>0.1063513212641809</v>
      </c>
      <c r="E185" s="277">
        <f>IF(E$7=0,0,E$7/NMM_fec!E$7)</f>
        <v>0.10635132126418093</v>
      </c>
      <c r="F185" s="277">
        <f>IF(F$7=0,0,F$7/NMM_fec!F$7)</f>
        <v>0.10635132126418088</v>
      </c>
      <c r="G185" s="277">
        <f>IF(G$7=0,0,G$7/NMM_fec!G$7)</f>
        <v>0.1063513212641809</v>
      </c>
      <c r="H185" s="277">
        <f>IF(H$7=0,0,H$7/NMM_fec!H$7)</f>
        <v>0.10713937567785838</v>
      </c>
      <c r="I185" s="277">
        <f>IF(I$7=0,0,I$7/NMM_fec!I$7)</f>
        <v>0.10924188239745111</v>
      </c>
      <c r="J185" s="277">
        <f>IF(J$7=0,0,J$7/NMM_fec!J$7)</f>
        <v>0.10924188239745113</v>
      </c>
      <c r="K185" s="277">
        <f>IF(K$7=0,0,K$7/NMM_fec!K$7)</f>
        <v>0.1092418823974512</v>
      </c>
      <c r="L185" s="277">
        <f>IF(L$7=0,0,L$7/NMM_fec!L$7)</f>
        <v>0.10924188239745118</v>
      </c>
      <c r="M185" s="277">
        <f>IF(M$7=0,0,M$7/NMM_fec!M$7)</f>
        <v>0.11118656786562973</v>
      </c>
      <c r="N185" s="277">
        <f>IF(N$7=0,0,N$7/NMM_fec!N$7)</f>
        <v>0.11118656786562978</v>
      </c>
      <c r="O185" s="277">
        <f>IF(O$7=0,0,O$7/NMM_fec!O$7)</f>
        <v>0.11118656786562972</v>
      </c>
      <c r="P185" s="277">
        <f>IF(P$7=0,0,P$7/NMM_fec!P$7)</f>
        <v>0.11118656786562978</v>
      </c>
      <c r="Q185" s="277">
        <f>IF(Q$7=0,0,Q$7/NMM_fec!Q$7)</f>
        <v>0.11118656786562976</v>
      </c>
      <c r="R185" s="277">
        <f>IF(R$7=0,0,R$7/NMM_fec!R$7)</f>
        <v>0.11272095093657175</v>
      </c>
      <c r="S185" s="277">
        <f>IF(S$7=0,0,S$7/NMM_fec!S$7)</f>
        <v>0.11272095093657182</v>
      </c>
      <c r="T185" s="277">
        <f>IF(T$7=0,0,T$7/NMM_fec!T$7)</f>
        <v>0.11432005017502853</v>
      </c>
      <c r="U185" s="277">
        <f>IF(U$7=0,0,U$7/NMM_fec!U$7)</f>
        <v>0.11595048891771033</v>
      </c>
      <c r="V185" s="277">
        <f>IF(V$7=0,0,V$7/NMM_fec!V$7)</f>
        <v>0.11595048891771034</v>
      </c>
      <c r="W185" s="277">
        <f>IF(W$7=0,0,W$7/NMM_fec!W$7)</f>
        <v>0.11764204899840097</v>
      </c>
      <c r="DA185" s="77"/>
    </row>
    <row r="186" spans="1:105" ht="12" customHeight="1" x14ac:dyDescent="0.25">
      <c r="A186" s="202" t="s">
        <v>94</v>
      </c>
      <c r="B186" s="277">
        <f>IF(B$8=0,0,B$8/NMM_fec!B$8)</f>
        <v>0.58297387897063757</v>
      </c>
      <c r="C186" s="277">
        <f>IF(C$8=0,0,C$8/NMM_fec!C$8)</f>
        <v>0.58297387897063757</v>
      </c>
      <c r="D186" s="277">
        <f>IF(D$8=0,0,D$8/NMM_fec!D$8)</f>
        <v>0.58297387897063779</v>
      </c>
      <c r="E186" s="277">
        <f>IF(E$8=0,0,E$8/NMM_fec!E$8)</f>
        <v>0.58297387897063768</v>
      </c>
      <c r="F186" s="277">
        <f>IF(F$8=0,0,F$8/NMM_fec!F$8)</f>
        <v>0.58297387897063768</v>
      </c>
      <c r="G186" s="277">
        <f>IF(G$8=0,0,G$8/NMM_fec!G$8)</f>
        <v>0.58297387897063768</v>
      </c>
      <c r="H186" s="277">
        <f>IF(H$8=0,0,H$8/NMM_fec!H$8)</f>
        <v>0.58729366675437678</v>
      </c>
      <c r="I186" s="277">
        <f>IF(I$8=0,0,I$8/NMM_fec!I$8)</f>
        <v>0.59881873746636283</v>
      </c>
      <c r="J186" s="277">
        <f>IF(J$8=0,0,J$8/NMM_fec!J$8)</f>
        <v>0.59881873746636261</v>
      </c>
      <c r="K186" s="277">
        <f>IF(K$8=0,0,K$8/NMM_fec!K$8)</f>
        <v>0.59881873746636272</v>
      </c>
      <c r="L186" s="277">
        <f>IF(L$8=0,0,L$8/NMM_fec!L$8)</f>
        <v>0.59881873746636272</v>
      </c>
      <c r="M186" s="277">
        <f>IF(M$8=0,0,M$8/NMM_fec!M$8)</f>
        <v>0.60947869746766603</v>
      </c>
      <c r="N186" s="277">
        <f>IF(N$8=0,0,N$8/NMM_fec!N$8)</f>
        <v>0.60947869746766581</v>
      </c>
      <c r="O186" s="277">
        <f>IF(O$8=0,0,O$8/NMM_fec!O$8)</f>
        <v>0.60947869746766581</v>
      </c>
      <c r="P186" s="277">
        <f>IF(P$8=0,0,P$8/NMM_fec!P$8)</f>
        <v>0.60947869746766581</v>
      </c>
      <c r="Q186" s="277">
        <f>IF(Q$8=0,0,Q$8/NMM_fec!Q$8)</f>
        <v>0.60947869746766581</v>
      </c>
      <c r="R186" s="277">
        <f>IF(R$8=0,0,R$8/NMM_fec!R$8)</f>
        <v>0.61788954972658572</v>
      </c>
      <c r="S186" s="277">
        <f>IF(S$8=0,0,S$8/NMM_fec!S$8)</f>
        <v>0.61788954972658605</v>
      </c>
      <c r="T186" s="277">
        <f>IF(T$8=0,0,T$8/NMM_fec!T$8)</f>
        <v>0.62665514920218024</v>
      </c>
      <c r="U186" s="277">
        <f>IF(U$8=0,0,U$8/NMM_fec!U$8)</f>
        <v>0.63559253885514144</v>
      </c>
      <c r="V186" s="277">
        <f>IF(V$8=0,0,V$8/NMM_fec!V$8)</f>
        <v>0.63559253885514122</v>
      </c>
      <c r="W186" s="277">
        <f>IF(W$8=0,0,W$8/NMM_fec!W$8)</f>
        <v>0.6448649703588607</v>
      </c>
      <c r="DA186" s="77"/>
    </row>
    <row r="187" spans="1:105" ht="12" customHeight="1" x14ac:dyDescent="0.25">
      <c r="A187" s="202" t="s">
        <v>95</v>
      </c>
      <c r="B187" s="277">
        <f>IF(B$9=0,0,B$9/NMM_fec!B$9)</f>
        <v>0.40579307949349053</v>
      </c>
      <c r="C187" s="277">
        <f>IF(C$9=0,0,C$9/NMM_fec!C$9)</f>
        <v>0.40579307949349019</v>
      </c>
      <c r="D187" s="277">
        <f>IF(D$9=0,0,D$9/NMM_fec!D$9)</f>
        <v>0.40579307949349047</v>
      </c>
      <c r="E187" s="277">
        <f>IF(E$9=0,0,E$9/NMM_fec!E$9)</f>
        <v>0.40579307949349058</v>
      </c>
      <c r="F187" s="277">
        <f>IF(F$9=0,0,F$9/NMM_fec!F$9)</f>
        <v>0.40579307949349036</v>
      </c>
      <c r="G187" s="277">
        <f>IF(G$9=0,0,G$9/NMM_fec!G$9)</f>
        <v>0.40579307949349047</v>
      </c>
      <c r="H187" s="277">
        <f>IF(H$9=0,0,H$9/NMM_fec!H$9)</f>
        <v>0.40879997234196064</v>
      </c>
      <c r="I187" s="277">
        <f>IF(I$9=0,0,I$9/NMM_fec!I$9)</f>
        <v>0.4168222767784045</v>
      </c>
      <c r="J187" s="277">
        <f>IF(J$9=0,0,J$9/NMM_fec!J$9)</f>
        <v>0.41682227677840467</v>
      </c>
      <c r="K187" s="277">
        <f>IF(K$9=0,0,K$9/NMM_fec!K$9)</f>
        <v>0.4168222767784045</v>
      </c>
      <c r="L187" s="277">
        <f>IF(L$9=0,0,L$9/NMM_fec!L$9)</f>
        <v>0.41682227677840478</v>
      </c>
      <c r="M187" s="277">
        <f>IF(M$9=0,0,M$9/NMM_fec!M$9)</f>
        <v>0.4242423999644454</v>
      </c>
      <c r="N187" s="277">
        <f>IF(N$9=0,0,N$9/NMM_fec!N$9)</f>
        <v>0.42424239996444535</v>
      </c>
      <c r="O187" s="277">
        <f>IF(O$9=0,0,O$9/NMM_fec!O$9)</f>
        <v>0.42424239996444529</v>
      </c>
      <c r="P187" s="277">
        <f>IF(P$9=0,0,P$9/NMM_fec!P$9)</f>
        <v>0.42424239996444518</v>
      </c>
      <c r="Q187" s="277">
        <f>IF(Q$9=0,0,Q$9/NMM_fec!Q$9)</f>
        <v>0.42424239996444552</v>
      </c>
      <c r="R187" s="277">
        <f>IF(R$9=0,0,R$9/NMM_fec!R$9)</f>
        <v>0.43009697726615631</v>
      </c>
      <c r="S187" s="277">
        <f>IF(S$9=0,0,S$9/NMM_fec!S$9)</f>
        <v>0.43009697726615637</v>
      </c>
      <c r="T187" s="277">
        <f>IF(T$9=0,0,T$9/NMM_fec!T$9)</f>
        <v>0.43619848495478369</v>
      </c>
      <c r="U187" s="277">
        <f>IF(U$9=0,0,U$9/NMM_fec!U$9)</f>
        <v>0.44241957135459276</v>
      </c>
      <c r="V187" s="277">
        <f>IF(V$9=0,0,V$9/NMM_fec!V$9)</f>
        <v>0.44241957135459264</v>
      </c>
      <c r="W187" s="277">
        <f>IF(W$9=0,0,W$9/NMM_fec!W$9)</f>
        <v>0.4488738717443983</v>
      </c>
      <c r="DA187" s="77"/>
    </row>
    <row r="188" spans="1:105" ht="12" customHeight="1" x14ac:dyDescent="0.25">
      <c r="A188" s="56" t="s">
        <v>96</v>
      </c>
      <c r="B188" s="278">
        <f>IF(B$10=0,0,B$10/NMM_fec!B$10)</f>
        <v>0.60417037786224836</v>
      </c>
      <c r="C188" s="278">
        <f>IF(C$10=0,0,C$10/NMM_fec!C$10)</f>
        <v>0.59971886743678793</v>
      </c>
      <c r="D188" s="278">
        <f>IF(D$10=0,0,D$10/NMM_fec!D$10)</f>
        <v>0.59880668372348056</v>
      </c>
      <c r="E188" s="278">
        <f>IF(E$10=0,0,E$10/NMM_fec!E$10)</f>
        <v>0.59796920416870025</v>
      </c>
      <c r="F188" s="278">
        <f>IF(F$10=0,0,F$10/NMM_fec!F$10)</f>
        <v>0.59916890405395407</v>
      </c>
      <c r="G188" s="278">
        <f>IF(G$10=0,0,G$10/NMM_fec!G$10)</f>
        <v>0.60066494583801899</v>
      </c>
      <c r="H188" s="278">
        <f>IF(H$10=0,0,H$10/NMM_fec!H$10)</f>
        <v>0.60923209934474376</v>
      </c>
      <c r="I188" s="278">
        <f>IF(I$10=0,0,I$10/NMM_fec!I$10)</f>
        <v>0.62305937395637334</v>
      </c>
      <c r="J188" s="278">
        <f>IF(J$10=0,0,J$10/NMM_fec!J$10)</f>
        <v>0.62843198748867879</v>
      </c>
      <c r="K188" s="278">
        <f>IF(K$10=0,0,K$10/NMM_fec!K$10)</f>
        <v>0.63113438900212893</v>
      </c>
      <c r="L188" s="278">
        <f>IF(L$10=0,0,L$10/NMM_fec!L$10)</f>
        <v>0.63040138910143617</v>
      </c>
      <c r="M188" s="278">
        <f>IF(M$10=0,0,M$10/NMM_fec!M$10)</f>
        <v>0.64479193788481948</v>
      </c>
      <c r="N188" s="278">
        <f>IF(N$10=0,0,N$10/NMM_fec!N$10)</f>
        <v>0.64498169000981176</v>
      </c>
      <c r="O188" s="278">
        <f>IF(O$10=0,0,O$10/NMM_fec!O$10)</f>
        <v>0.64667588028829559</v>
      </c>
      <c r="P188" s="278">
        <f>IF(P$10=0,0,P$10/NMM_fec!P$10)</f>
        <v>0.64854742905380414</v>
      </c>
      <c r="Q188" s="278">
        <f>IF(Q$10=0,0,Q$10/NMM_fec!Q$10)</f>
        <v>0.65476517110212884</v>
      </c>
      <c r="R188" s="278">
        <f>IF(R$10=0,0,R$10/NMM_fec!R$10)</f>
        <v>0.66444657345133662</v>
      </c>
      <c r="S188" s="278">
        <f>IF(S$10=0,0,S$10/NMM_fec!S$10)</f>
        <v>0.66845150168206968</v>
      </c>
      <c r="T188" s="278">
        <f>IF(T$10=0,0,T$10/NMM_fec!T$10)</f>
        <v>0.68185092251915425</v>
      </c>
      <c r="U188" s="278">
        <f>IF(U$10=0,0,U$10/NMM_fec!U$10)</f>
        <v>0.68523578093143112</v>
      </c>
      <c r="V188" s="278">
        <f>IF(V$10=0,0,V$10/NMM_fec!V$10)</f>
        <v>0.69002736038669765</v>
      </c>
      <c r="W188" s="278">
        <f>IF(W$10=0,0,W$10/NMM_fec!W$10)</f>
        <v>0.69718794337483081</v>
      </c>
      <c r="DA188" s="78"/>
    </row>
    <row r="189" spans="1:105" ht="12" customHeight="1" x14ac:dyDescent="0.25">
      <c r="A189" s="203" t="s">
        <v>1452</v>
      </c>
      <c r="B189" s="279">
        <f>IF(B$16=0,0,B$16/NMM_fec!B$16)</f>
        <v>0.57335567167746315</v>
      </c>
      <c r="C189" s="279">
        <f>IF(C$16=0,0,C$16/NMM_fec!C$16)</f>
        <v>0.57335567167746304</v>
      </c>
      <c r="D189" s="279">
        <f>IF(D$16=0,0,D$16/NMM_fec!D$16)</f>
        <v>0.57335567167746326</v>
      </c>
      <c r="E189" s="279">
        <f>IF(E$16=0,0,E$16/NMM_fec!E$16)</f>
        <v>0.57335567167746271</v>
      </c>
      <c r="F189" s="279">
        <f>IF(F$16=0,0,F$16/NMM_fec!F$16)</f>
        <v>0.57335567167746304</v>
      </c>
      <c r="G189" s="279">
        <f>IF(G$16=0,0,G$16/NMM_fec!G$16)</f>
        <v>0.57335567167746304</v>
      </c>
      <c r="H189" s="279">
        <f>IF(H$16=0,0,H$16/NMM_fec!H$16)</f>
        <v>0.57760418934796864</v>
      </c>
      <c r="I189" s="279">
        <f>IF(I$16=0,0,I$16/NMM_fec!I$16)</f>
        <v>0.58893911342873295</v>
      </c>
      <c r="J189" s="279">
        <f>IF(J$16=0,0,J$16/NMM_fec!J$16)</f>
        <v>0.58893911342873306</v>
      </c>
      <c r="K189" s="279">
        <f>IF(K$16=0,0,K$16/NMM_fec!K$16)</f>
        <v>0.58893911342873295</v>
      </c>
      <c r="L189" s="279">
        <f>IF(L$16=0,0,L$16/NMM_fec!L$16)</f>
        <v>0.58893911342873273</v>
      </c>
      <c r="M189" s="279">
        <f>IF(M$16=0,0,M$16/NMM_fec!M$16)</f>
        <v>0.59942319984679659</v>
      </c>
      <c r="N189" s="279">
        <f>IF(N$16=0,0,N$16/NMM_fec!N$16)</f>
        <v>0.59942319984679659</v>
      </c>
      <c r="O189" s="279">
        <f>IF(O$16=0,0,O$16/NMM_fec!O$16)</f>
        <v>0.59942319984679659</v>
      </c>
      <c r="P189" s="279">
        <f>IF(P$16=0,0,P$16/NMM_fec!P$16)</f>
        <v>0.59942319984679682</v>
      </c>
      <c r="Q189" s="279">
        <f>IF(Q$16=0,0,Q$16/NMM_fec!Q$16)</f>
        <v>0.59942319984679693</v>
      </c>
      <c r="R189" s="279">
        <f>IF(R$16=0,0,R$16/NMM_fec!R$16)</f>
        <v>0.60769528547575824</v>
      </c>
      <c r="S189" s="279">
        <f>IF(S$16=0,0,S$16/NMM_fec!S$16)</f>
        <v>0.60769528547575824</v>
      </c>
      <c r="T189" s="279">
        <f>IF(T$16=0,0,T$16/NMM_fec!T$16)</f>
        <v>0.61631626551668095</v>
      </c>
      <c r="U189" s="279">
        <f>IF(U$16=0,0,U$16/NMM_fec!U$16)</f>
        <v>0.62510620145097129</v>
      </c>
      <c r="V189" s="279">
        <f>IF(V$16=0,0,V$16/NMM_fec!V$16)</f>
        <v>0.62510620145097151</v>
      </c>
      <c r="W189" s="279">
        <f>IF(W$16=0,0,W$16/NMM_fec!W$16)</f>
        <v>0.63422565154071686</v>
      </c>
      <c r="DA189" s="79"/>
    </row>
    <row r="190" spans="1:105" ht="12" customHeight="1" x14ac:dyDescent="0.25">
      <c r="A190" s="203" t="s">
        <v>1454</v>
      </c>
      <c r="B190" s="279">
        <f>IF(B$17=0,0,B$17/NMM_fec!B$17)</f>
        <v>0.36358836626827551</v>
      </c>
      <c r="C190" s="279">
        <f>IF(C$17=0,0,C$17/NMM_fec!C$17)</f>
        <v>0.36929898870032329</v>
      </c>
      <c r="D190" s="279">
        <f>IF(D$17=0,0,D$17/NMM_fec!D$17)</f>
        <v>0.37275684060130598</v>
      </c>
      <c r="E190" s="279">
        <f>IF(E$17=0,0,E$17/NMM_fec!E$17)</f>
        <v>0.37508472785092112</v>
      </c>
      <c r="F190" s="279">
        <f>IF(F$17=0,0,F$17/NMM_fec!F$17)</f>
        <v>0.37509054533981284</v>
      </c>
      <c r="G190" s="279">
        <f>IF(G$17=0,0,G$17/NMM_fec!G$17)</f>
        <v>0.37588388817935875</v>
      </c>
      <c r="H190" s="279">
        <f>IF(H$17=0,0,H$17/NMM_fec!H$17)</f>
        <v>0.37692587038661313</v>
      </c>
      <c r="I190" s="279">
        <f>IF(I$17=0,0,I$17/NMM_fec!I$17)</f>
        <v>0.37986640327448451</v>
      </c>
      <c r="J190" s="279">
        <f>IF(J$17=0,0,J$17/NMM_fec!J$17)</f>
        <v>0.38106525420220089</v>
      </c>
      <c r="K190" s="279">
        <f>IF(K$17=0,0,K$17/NMM_fec!K$17)</f>
        <v>0.38278727483875064</v>
      </c>
      <c r="L190" s="279">
        <f>IF(L$17=0,0,L$17/NMM_fec!L$17)</f>
        <v>0.38069465468185132</v>
      </c>
      <c r="M190" s="279">
        <f>IF(M$17=0,0,M$17/NMM_fec!M$17)</f>
        <v>0.38471690441739015</v>
      </c>
      <c r="N190" s="279">
        <f>IF(N$17=0,0,N$17/NMM_fec!N$17)</f>
        <v>0.38554786032449673</v>
      </c>
      <c r="O190" s="279">
        <f>IF(O$17=0,0,O$17/NMM_fec!O$17)</f>
        <v>0.38549124306459276</v>
      </c>
      <c r="P190" s="279">
        <f>IF(P$17=0,0,P$17/NMM_fec!P$17)</f>
        <v>0.38366202182653891</v>
      </c>
      <c r="Q190" s="279">
        <f>IF(Q$17=0,0,Q$17/NMM_fec!Q$17)</f>
        <v>0.38407109514945265</v>
      </c>
      <c r="R190" s="279">
        <f>IF(R$17=0,0,R$17/NMM_fec!R$17)</f>
        <v>0.38720737730720478</v>
      </c>
      <c r="S190" s="279">
        <f>IF(S$17=0,0,S$17/NMM_fec!S$17)</f>
        <v>0.38614194520717532</v>
      </c>
      <c r="T190" s="279">
        <f>IF(T$17=0,0,T$17/NMM_fec!T$17)</f>
        <v>0.38911822041202032</v>
      </c>
      <c r="U190" s="279">
        <f>IF(U$17=0,0,U$17/NMM_fec!U$17)</f>
        <v>0.39565555396144225</v>
      </c>
      <c r="V190" s="279">
        <f>IF(V$17=0,0,V$17/NMM_fec!V$17)</f>
        <v>0.39495433766623034</v>
      </c>
      <c r="W190" s="279">
        <f>IF(W$17=0,0,W$17/NMM_fec!W$17)</f>
        <v>0.40433318294722603</v>
      </c>
      <c r="DA190" s="79"/>
    </row>
    <row r="191" spans="1:105" ht="12" customHeight="1" x14ac:dyDescent="0.25">
      <c r="A191" s="203" t="s">
        <v>1463</v>
      </c>
      <c r="B191" s="279">
        <f>IF(B$25=0,0,B$25/NMM_fec!B$25)</f>
        <v>0.55941482381031693</v>
      </c>
      <c r="C191" s="279">
        <f>IF(C$25=0,0,C$25/NMM_fec!C$25)</f>
        <v>0.55652696443615424</v>
      </c>
      <c r="D191" s="279">
        <f>IF(D$25=0,0,D$25/NMM_fec!D$25)</f>
        <v>0.5547907686215261</v>
      </c>
      <c r="E191" s="279">
        <f>IF(E$25=0,0,E$25/NMM_fec!E$25)</f>
        <v>0.55060483175493802</v>
      </c>
      <c r="F191" s="279">
        <f>IF(F$25=0,0,F$25/NMM_fec!F$25)</f>
        <v>0.551614352349724</v>
      </c>
      <c r="G191" s="279">
        <f>IF(G$25=0,0,G$25/NMM_fec!G$25)</f>
        <v>0.54863160680597545</v>
      </c>
      <c r="H191" s="279">
        <f>IF(H$25=0,0,H$25/NMM_fec!H$25)</f>
        <v>0.55568224884616235</v>
      </c>
      <c r="I191" s="279">
        <f>IF(I$25=0,0,I$25/NMM_fec!I$25)</f>
        <v>0.57049192432806195</v>
      </c>
      <c r="J191" s="279">
        <f>IF(J$25=0,0,J$25/NMM_fec!J$25)</f>
        <v>0.56959610545424322</v>
      </c>
      <c r="K191" s="279">
        <f>IF(K$25=0,0,K$25/NMM_fec!K$25)</f>
        <v>0.56652695573060663</v>
      </c>
      <c r="L191" s="279">
        <f>IF(L$25=0,0,L$25/NMM_fec!L$25)</f>
        <v>0.56757281047861852</v>
      </c>
      <c r="M191" s="279">
        <f>IF(M$25=0,0,M$25/NMM_fec!M$25)</f>
        <v>0.57980568732109961</v>
      </c>
      <c r="N191" s="279">
        <f>IF(N$25=0,0,N$25/NMM_fec!N$25)</f>
        <v>0.57890596096414282</v>
      </c>
      <c r="O191" s="279">
        <f>IF(O$25=0,0,O$25/NMM_fec!O$25)</f>
        <v>0.57839357142323422</v>
      </c>
      <c r="P191" s="279">
        <f>IF(P$25=0,0,P$25/NMM_fec!P$25)</f>
        <v>0.57884882425993378</v>
      </c>
      <c r="Q191" s="279">
        <f>IF(Q$25=0,0,Q$25/NMM_fec!Q$25)</f>
        <v>0.57875284185476683</v>
      </c>
      <c r="R191" s="279">
        <f>IF(R$25=0,0,R$25/NMM_fec!R$25)</f>
        <v>0.58564861824835002</v>
      </c>
      <c r="S191" s="279">
        <f>IF(S$25=0,0,S$25/NMM_fec!S$25)</f>
        <v>0.58542626696295541</v>
      </c>
      <c r="T191" s="279">
        <f>IF(T$25=0,0,T$25/NMM_fec!T$25)</f>
        <v>0.59389332021746044</v>
      </c>
      <c r="U191" s="279">
        <f>IF(U$25=0,0,U$25/NMM_fec!U$25)</f>
        <v>0.60168126544364631</v>
      </c>
      <c r="V191" s="279">
        <f>IF(V$25=0,0,V$25/NMM_fec!V$25)</f>
        <v>0.60187566141813009</v>
      </c>
      <c r="W191" s="279">
        <f>IF(W$25=0,0,W$25/NMM_fec!W$25)</f>
        <v>0.61025849457017078</v>
      </c>
      <c r="DA191" s="79"/>
    </row>
    <row r="192" spans="1:105" ht="12" customHeight="1" x14ac:dyDescent="0.25">
      <c r="A192" s="41" t="s">
        <v>1472</v>
      </c>
      <c r="B192" s="280">
        <f>IF(B$33=0,0,B$33/NMM_fec!B$33)</f>
        <v>0.60263615576173868</v>
      </c>
      <c r="C192" s="280">
        <f>IF(C$33=0,0,C$33/NMM_fec!C$33)</f>
        <v>0.6037828257213087</v>
      </c>
      <c r="D192" s="280">
        <f>IF(D$33=0,0,D$33/NMM_fec!D$33)</f>
        <v>0.60339599715608261</v>
      </c>
      <c r="E192" s="280">
        <f>IF(E$33=0,0,E$33/NMM_fec!E$33)</f>
        <v>0.60359135943493381</v>
      </c>
      <c r="F192" s="280">
        <f>IF(F$33=0,0,F$33/NMM_fec!F$33)</f>
        <v>0.59806230719458553</v>
      </c>
      <c r="G192" s="280">
        <f>IF(G$33=0,0,G$33/NMM_fec!G$33)</f>
        <v>0.59704851020882488</v>
      </c>
      <c r="H192" s="280">
        <f>IF(H$33=0,0,H$33/NMM_fec!H$33)</f>
        <v>0.60196059062561003</v>
      </c>
      <c r="I192" s="280">
        <f>IF(I$33=0,0,I$33/NMM_fec!I$33)</f>
        <v>0.61192660665580667</v>
      </c>
      <c r="J192" s="280">
        <f>IF(J$33=0,0,J$33/NMM_fec!J$33)</f>
        <v>0.61231423643959237</v>
      </c>
      <c r="K192" s="280">
        <f>IF(K$33=0,0,K$33/NMM_fec!K$33)</f>
        <v>0.6132142870801699</v>
      </c>
      <c r="L192" s="280">
        <f>IF(L$33=0,0,L$33/NMM_fec!L$33)</f>
        <v>0.61528190800342653</v>
      </c>
      <c r="M192" s="280">
        <f>IF(M$33=0,0,M$33/NMM_fec!M$33)</f>
        <v>0.62542707523554708</v>
      </c>
      <c r="N192" s="280">
        <f>IF(N$33=0,0,N$33/NMM_fec!N$33)</f>
        <v>0.62665819676064449</v>
      </c>
      <c r="O192" s="280">
        <f>IF(O$33=0,0,O$33/NMM_fec!O$33)</f>
        <v>0.6245422434755965</v>
      </c>
      <c r="P192" s="280">
        <f>IF(P$33=0,0,P$33/NMM_fec!P$33)</f>
        <v>0.62374784928827509</v>
      </c>
      <c r="Q192" s="280">
        <f>IF(Q$33=0,0,Q$33/NMM_fec!Q$33)</f>
        <v>0.62536247105850673</v>
      </c>
      <c r="R192" s="280">
        <f>IF(R$33=0,0,R$33/NMM_fec!R$33)</f>
        <v>0.63211543873150111</v>
      </c>
      <c r="S192" s="280">
        <f>IF(S$33=0,0,S$33/NMM_fec!S$33)</f>
        <v>0.63139540994364152</v>
      </c>
      <c r="T192" s="280">
        <f>IF(T$33=0,0,T$33/NMM_fec!T$33)</f>
        <v>0.64167566422247468</v>
      </c>
      <c r="U192" s="280">
        <f>IF(U$33=0,0,U$33/NMM_fec!U$33)</f>
        <v>0.65101531525361767</v>
      </c>
      <c r="V192" s="280">
        <f>IF(V$33=0,0,V$33/NMM_fec!V$33)</f>
        <v>0.65020007677141578</v>
      </c>
      <c r="W192" s="280">
        <f>IF(W$33=0,0,W$33/NMM_fec!W$33)</f>
        <v>0.66083855404641245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3">
        <f>IF(B$48=0,0,B$48/NMM_fec!B$48)</f>
        <v>0.47115464884889591</v>
      </c>
      <c r="C194" s="323">
        <f>IF(C$48=0,0,C$48/NMM_fec!C$48)</f>
        <v>0.47287785118940329</v>
      </c>
      <c r="D194" s="323">
        <f>IF(D$48=0,0,D$48/NMM_fec!D$48)</f>
        <v>0.47257080551681441</v>
      </c>
      <c r="E194" s="323">
        <f>IF(E$48=0,0,E$48/NMM_fec!E$48)</f>
        <v>0.47082219243221873</v>
      </c>
      <c r="F194" s="323">
        <f>IF(F$48=0,0,F$48/NMM_fec!F$48)</f>
        <v>0.47321360806050289</v>
      </c>
      <c r="G194" s="323">
        <f>IF(G$48=0,0,G$48/NMM_fec!G$48)</f>
        <v>0.47205652055788866</v>
      </c>
      <c r="H194" s="323">
        <f>IF(H$48=0,0,H$48/NMM_fec!H$48)</f>
        <v>0.47430628081915666</v>
      </c>
      <c r="I194" s="323">
        <f>IF(I$48=0,0,I$48/NMM_fec!I$48)</f>
        <v>0.48475503425341121</v>
      </c>
      <c r="J194" s="323">
        <f>IF(J$48=0,0,J$48/NMM_fec!J$48)</f>
        <v>0.48522067284121689</v>
      </c>
      <c r="K194" s="323">
        <f>IF(K$48=0,0,K$48/NMM_fec!K$48)</f>
        <v>0.48531121237226382</v>
      </c>
      <c r="L194" s="323">
        <f>IF(L$48=0,0,L$48/NMM_fec!L$48)</f>
        <v>0.48584658980476025</v>
      </c>
      <c r="M194" s="323">
        <f>IF(M$48=0,0,M$48/NMM_fec!M$48)</f>
        <v>0.48663653235635773</v>
      </c>
      <c r="N194" s="323">
        <f>IF(N$48=0,0,N$48/NMM_fec!N$48)</f>
        <v>0.49211310677800219</v>
      </c>
      <c r="O194" s="323">
        <f>IF(O$48=0,0,O$48/NMM_fec!O$48)</f>
        <v>0.49227272148795248</v>
      </c>
      <c r="P194" s="323">
        <f>IF(P$48=0,0,P$48/NMM_fec!P$48)</f>
        <v>0.49862576754514448</v>
      </c>
      <c r="Q194" s="323">
        <f>IF(Q$48=0,0,Q$48/NMM_fec!Q$48)</f>
        <v>0.49937895271592081</v>
      </c>
      <c r="R194" s="323">
        <f>IF(R$48=0,0,R$48/NMM_fec!R$48)</f>
        <v>0.49945636837721663</v>
      </c>
      <c r="S194" s="323">
        <f>IF(S$48=0,0,S$48/NMM_fec!S$48)</f>
        <v>0.49944442266078459</v>
      </c>
      <c r="T194" s="323">
        <f>IF(T$48=0,0,T$48/NMM_fec!T$48)</f>
        <v>0.50784985058703047</v>
      </c>
      <c r="U194" s="323">
        <f>IF(U$48=0,0,U$48/NMM_fec!U$48)</f>
        <v>0.50772348561044289</v>
      </c>
      <c r="V194" s="323">
        <f>IF(V$48=0,0,V$48/NMM_fec!V$48)</f>
        <v>0.50834353246733377</v>
      </c>
      <c r="W194" s="323">
        <f>IF(W$48=0,0,W$48/NMM_fec!W$48)</f>
        <v>0.50822014921069614</v>
      </c>
      <c r="DA194" s="95"/>
    </row>
    <row r="195" spans="1:105" ht="12" customHeight="1" x14ac:dyDescent="0.25">
      <c r="A195" s="55" t="s">
        <v>92</v>
      </c>
      <c r="B195" s="276">
        <f>IF(B$49=0,0,B$49/NMM_fec!B$49)</f>
        <v>0.41764230565308358</v>
      </c>
      <c r="C195" s="276">
        <f>IF(C$49=0,0,C$49/NMM_fec!C$49)</f>
        <v>0.41969071566340271</v>
      </c>
      <c r="D195" s="276">
        <f>IF(D$49=0,0,D$49/NMM_fec!D$49)</f>
        <v>0.41969071566340266</v>
      </c>
      <c r="E195" s="276">
        <f>IF(E$49=0,0,E$49/NMM_fec!E$49)</f>
        <v>0.4196907156634026</v>
      </c>
      <c r="F195" s="276">
        <f>IF(F$49=0,0,F$49/NMM_fec!F$49)</f>
        <v>0.42147758171901484</v>
      </c>
      <c r="G195" s="276">
        <f>IF(G$49=0,0,G$49/NMM_fec!G$49)</f>
        <v>0.42147758171901478</v>
      </c>
      <c r="H195" s="276">
        <f>IF(H$49=0,0,H$49/NMM_fec!H$49)</f>
        <v>0.42147758171901489</v>
      </c>
      <c r="I195" s="276">
        <f>IF(I$49=0,0,I$49/NMM_fec!I$49)</f>
        <v>0.42979914026076615</v>
      </c>
      <c r="J195" s="276">
        <f>IF(J$49=0,0,J$49/NMM_fec!J$49)</f>
        <v>0.42979914026076632</v>
      </c>
      <c r="K195" s="276">
        <f>IF(K$49=0,0,K$49/NMM_fec!K$49)</f>
        <v>0.42979914026076627</v>
      </c>
      <c r="L195" s="276">
        <f>IF(L$49=0,0,L$49/NMM_fec!L$49)</f>
        <v>0.42979914026076621</v>
      </c>
      <c r="M195" s="276">
        <f>IF(M$49=0,0,M$49/NMM_fec!M$49)</f>
        <v>0.4297991402607661</v>
      </c>
      <c r="N195" s="276">
        <f>IF(N$49=0,0,N$49/NMM_fec!N$49)</f>
        <v>0.43439669401742059</v>
      </c>
      <c r="O195" s="276">
        <f>IF(O$49=0,0,O$49/NMM_fec!O$49)</f>
        <v>0.43439669401742059</v>
      </c>
      <c r="P195" s="276">
        <f>IF(P$49=0,0,P$49/NMM_fec!P$49)</f>
        <v>0.43969258809659229</v>
      </c>
      <c r="Q195" s="276">
        <f>IF(Q$49=0,0,Q$49/NMM_fec!Q$49)</f>
        <v>0.43969258809659223</v>
      </c>
      <c r="R195" s="276">
        <f>IF(R$49=0,0,R$49/NMM_fec!R$49)</f>
        <v>0.4396925880965924</v>
      </c>
      <c r="S195" s="276">
        <f>IF(S$49=0,0,S$49/NMM_fec!S$49)</f>
        <v>0.43969258809659234</v>
      </c>
      <c r="T195" s="276">
        <f>IF(T$49=0,0,T$49/NMM_fec!T$49)</f>
        <v>0.44673072210891296</v>
      </c>
      <c r="U195" s="276">
        <f>IF(U$49=0,0,U$49/NMM_fec!U$49)</f>
        <v>0.44673072210891318</v>
      </c>
      <c r="V195" s="276">
        <f>IF(V$49=0,0,V$49/NMM_fec!V$49)</f>
        <v>0.44673072210891318</v>
      </c>
      <c r="W195" s="276">
        <f>IF(W$49=0,0,W$49/NMM_fec!W$49)</f>
        <v>0.44673072210891301</v>
      </c>
      <c r="DA195" s="76"/>
    </row>
    <row r="196" spans="1:105" ht="12" customHeight="1" x14ac:dyDescent="0.25">
      <c r="A196" s="202" t="s">
        <v>93</v>
      </c>
      <c r="B196" s="277">
        <f>IF(B$50=0,0,B$50/NMM_fec!B$50)</f>
        <v>0.10841535589021532</v>
      </c>
      <c r="C196" s="277">
        <f>IF(C$50=0,0,C$50/NMM_fec!C$50)</f>
        <v>0.10894710063271826</v>
      </c>
      <c r="D196" s="277">
        <f>IF(D$50=0,0,D$50/NMM_fec!D$50)</f>
        <v>0.10894710063271824</v>
      </c>
      <c r="E196" s="277">
        <f>IF(E$50=0,0,E$50/NMM_fec!E$50)</f>
        <v>0.10894710063271823</v>
      </c>
      <c r="F196" s="277">
        <f>IF(F$50=0,0,F$50/NMM_fec!F$50)</f>
        <v>0.10941095143692353</v>
      </c>
      <c r="G196" s="277">
        <f>IF(G$50=0,0,G$50/NMM_fec!G$50)</f>
        <v>0.10941095143692353</v>
      </c>
      <c r="H196" s="277">
        <f>IF(H$50=0,0,H$50/NMM_fec!H$50)</f>
        <v>0.10941095143692352</v>
      </c>
      <c r="I196" s="277">
        <f>IF(I$50=0,0,I$50/NMM_fec!I$50)</f>
        <v>0.11157113664482397</v>
      </c>
      <c r="J196" s="277">
        <f>IF(J$50=0,0,J$50/NMM_fec!J$50)</f>
        <v>0.111571136644824</v>
      </c>
      <c r="K196" s="277">
        <f>IF(K$50=0,0,K$50/NMM_fec!K$50)</f>
        <v>0.11157113664482397</v>
      </c>
      <c r="L196" s="277">
        <f>IF(L$50=0,0,L$50/NMM_fec!L$50)</f>
        <v>0.11157113664482396</v>
      </c>
      <c r="M196" s="277">
        <f>IF(M$50=0,0,M$50/NMM_fec!M$50)</f>
        <v>0.111571136644824</v>
      </c>
      <c r="N196" s="277">
        <f>IF(N$50=0,0,N$50/NMM_fec!N$50)</f>
        <v>0.11276461110851047</v>
      </c>
      <c r="O196" s="277">
        <f>IF(O$50=0,0,O$50/NMM_fec!O$50)</f>
        <v>0.11276461110851045</v>
      </c>
      <c r="P196" s="277">
        <f>IF(P$50=0,0,P$50/NMM_fec!P$50)</f>
        <v>0.11413936705056582</v>
      </c>
      <c r="Q196" s="277">
        <f>IF(Q$50=0,0,Q$50/NMM_fec!Q$50)</f>
        <v>0.11413936705056583</v>
      </c>
      <c r="R196" s="277">
        <f>IF(R$50=0,0,R$50/NMM_fec!R$50)</f>
        <v>0.11413936705056582</v>
      </c>
      <c r="S196" s="277">
        <f>IF(S$50=0,0,S$50/NMM_fec!S$50)</f>
        <v>0.11413936705056582</v>
      </c>
      <c r="T196" s="277">
        <f>IF(T$50=0,0,T$50/NMM_fec!T$50)</f>
        <v>0.11596638934553086</v>
      </c>
      <c r="U196" s="277">
        <f>IF(U$50=0,0,U$50/NMM_fec!U$50)</f>
        <v>0.11596638934553086</v>
      </c>
      <c r="V196" s="277">
        <f>IF(V$50=0,0,V$50/NMM_fec!V$50)</f>
        <v>0.11596638934553086</v>
      </c>
      <c r="W196" s="277">
        <f>IF(W$50=0,0,W$50/NMM_fec!W$50)</f>
        <v>0.11596638934553084</v>
      </c>
      <c r="DA196" s="77"/>
    </row>
    <row r="197" spans="1:105" ht="12" customHeight="1" x14ac:dyDescent="0.25">
      <c r="A197" s="202" t="s">
        <v>94</v>
      </c>
      <c r="B197" s="277">
        <f>IF(B$51=0,0,B$51/NMM_fec!B$51)</f>
        <v>0.5921147620999232</v>
      </c>
      <c r="C197" s="277">
        <f>IF(C$51=0,0,C$51/NMM_fec!C$51)</f>
        <v>0.59501890708122851</v>
      </c>
      <c r="D197" s="277">
        <f>IF(D$51=0,0,D$51/NMM_fec!D$51)</f>
        <v>0.59501890708122851</v>
      </c>
      <c r="E197" s="277">
        <f>IF(E$51=0,0,E$51/NMM_fec!E$51)</f>
        <v>0.5950189070812284</v>
      </c>
      <c r="F197" s="277">
        <f>IF(F$51=0,0,F$51/NMM_fec!F$51)</f>
        <v>0.59755224662825701</v>
      </c>
      <c r="G197" s="277">
        <f>IF(G$51=0,0,G$51/NMM_fec!G$51)</f>
        <v>0.59755224662825723</v>
      </c>
      <c r="H197" s="277">
        <f>IF(H$51=0,0,H$51/NMM_fec!H$51)</f>
        <v>0.59755224662825712</v>
      </c>
      <c r="I197" s="277">
        <f>IF(I$51=0,0,I$51/NMM_fec!I$51)</f>
        <v>0.60935018373748906</v>
      </c>
      <c r="J197" s="277">
        <f>IF(J$51=0,0,J$51/NMM_fec!J$51)</f>
        <v>0.60935018373748906</v>
      </c>
      <c r="K197" s="277">
        <f>IF(K$51=0,0,K$51/NMM_fec!K$51)</f>
        <v>0.60935018373748895</v>
      </c>
      <c r="L197" s="277">
        <f>IF(L$51=0,0,L$51/NMM_fec!L$51)</f>
        <v>0.60935018373748917</v>
      </c>
      <c r="M197" s="277">
        <f>IF(M$51=0,0,M$51/NMM_fec!M$51)</f>
        <v>0.60935018373748906</v>
      </c>
      <c r="N197" s="277">
        <f>IF(N$51=0,0,N$51/NMM_fec!N$51)</f>
        <v>0.61586839181175523</v>
      </c>
      <c r="O197" s="277">
        <f>IF(O$51=0,0,O$51/NMM_fec!O$51)</f>
        <v>0.61586839181175534</v>
      </c>
      <c r="P197" s="277">
        <f>IF(P$51=0,0,P$51/NMM_fec!P$51)</f>
        <v>0.62337667586332313</v>
      </c>
      <c r="Q197" s="277">
        <f>IF(Q$51=0,0,Q$51/NMM_fec!Q$51)</f>
        <v>0.62337667586332335</v>
      </c>
      <c r="R197" s="277">
        <f>IF(R$51=0,0,R$51/NMM_fec!R$51)</f>
        <v>0.62337667586332324</v>
      </c>
      <c r="S197" s="277">
        <f>IF(S$51=0,0,S$51/NMM_fec!S$51)</f>
        <v>0.62337667586332324</v>
      </c>
      <c r="T197" s="277">
        <f>IF(T$51=0,0,T$51/NMM_fec!T$51)</f>
        <v>0.63335503052214048</v>
      </c>
      <c r="U197" s="277">
        <f>IF(U$51=0,0,U$51/NMM_fec!U$51)</f>
        <v>0.63335503052214048</v>
      </c>
      <c r="V197" s="277">
        <f>IF(V$51=0,0,V$51/NMM_fec!V$51)</f>
        <v>0.63335503052214059</v>
      </c>
      <c r="W197" s="277">
        <f>IF(W$51=0,0,W$51/NMM_fec!W$51)</f>
        <v>0.63335503052214082</v>
      </c>
      <c r="DA197" s="77"/>
    </row>
    <row r="198" spans="1:105" ht="12" customHeight="1" x14ac:dyDescent="0.25">
      <c r="A198" s="202" t="s">
        <v>95</v>
      </c>
      <c r="B198" s="277">
        <f>IF(B$52=0,0,B$52/NMM_fec!B$52)</f>
        <v>0.41365174083510747</v>
      </c>
      <c r="C198" s="277">
        <f>IF(C$52=0,0,C$52/NMM_fec!C$52)</f>
        <v>0.41568057832413419</v>
      </c>
      <c r="D198" s="277">
        <f>IF(D$52=0,0,D$52/NMM_fec!D$52)</f>
        <v>0.41568057832413413</v>
      </c>
      <c r="E198" s="277">
        <f>IF(E$52=0,0,E$52/NMM_fec!E$52)</f>
        <v>0.41568057832413413</v>
      </c>
      <c r="F198" s="277">
        <f>IF(F$52=0,0,F$52/NMM_fec!F$52)</f>
        <v>0.417450370906299</v>
      </c>
      <c r="G198" s="277">
        <f>IF(G$52=0,0,G$52/NMM_fec!G$52)</f>
        <v>0.41745037090629922</v>
      </c>
      <c r="H198" s="277">
        <f>IF(H$52=0,0,H$52/NMM_fec!H$52)</f>
        <v>0.41745037090629905</v>
      </c>
      <c r="I198" s="277">
        <f>IF(I$52=0,0,I$52/NMM_fec!I$52)</f>
        <v>0.42569241710387951</v>
      </c>
      <c r="J198" s="277">
        <f>IF(J$52=0,0,J$52/NMM_fec!J$52)</f>
        <v>0.42569241710387945</v>
      </c>
      <c r="K198" s="277">
        <f>IF(K$52=0,0,K$52/NMM_fec!K$52)</f>
        <v>0.42569241710387934</v>
      </c>
      <c r="L198" s="277">
        <f>IF(L$52=0,0,L$52/NMM_fec!L$52)</f>
        <v>0.42569241710387934</v>
      </c>
      <c r="M198" s="277">
        <f>IF(M$52=0,0,M$52/NMM_fec!M$52)</f>
        <v>0.42569241710387945</v>
      </c>
      <c r="N198" s="277">
        <f>IF(N$52=0,0,N$52/NMM_fec!N$52)</f>
        <v>0.43024604131598904</v>
      </c>
      <c r="O198" s="277">
        <f>IF(O$52=0,0,O$52/NMM_fec!O$52)</f>
        <v>0.43024604131598898</v>
      </c>
      <c r="P198" s="277">
        <f>IF(P$52=0,0,P$52/NMM_fec!P$52)</f>
        <v>0.43549133322122857</v>
      </c>
      <c r="Q198" s="277">
        <f>IF(Q$52=0,0,Q$52/NMM_fec!Q$52)</f>
        <v>0.43549133322122852</v>
      </c>
      <c r="R198" s="277">
        <f>IF(R$52=0,0,R$52/NMM_fec!R$52)</f>
        <v>0.43549133322122846</v>
      </c>
      <c r="S198" s="277">
        <f>IF(S$52=0,0,S$52/NMM_fec!S$52)</f>
        <v>0.43549133322122852</v>
      </c>
      <c r="T198" s="277">
        <f>IF(T$52=0,0,T$52/NMM_fec!T$52)</f>
        <v>0.44246221798797802</v>
      </c>
      <c r="U198" s="277">
        <f>IF(U$52=0,0,U$52/NMM_fec!U$52)</f>
        <v>0.44246221798797819</v>
      </c>
      <c r="V198" s="277">
        <f>IF(V$52=0,0,V$52/NMM_fec!V$52)</f>
        <v>0.44246221798797802</v>
      </c>
      <c r="W198" s="277">
        <f>IF(W$52=0,0,W$52/NMM_fec!W$52)</f>
        <v>0.44246221798797819</v>
      </c>
      <c r="DA198" s="77"/>
    </row>
    <row r="199" spans="1:105" ht="12" customHeight="1" x14ac:dyDescent="0.25">
      <c r="A199" s="56" t="s">
        <v>96</v>
      </c>
      <c r="B199" s="278">
        <f>IF(B$53=0,0,B$53/NMM_fec!B$53)</f>
        <v>0.61375725043716112</v>
      </c>
      <c r="C199" s="278">
        <f>IF(C$53=0,0,C$53/NMM_fec!C$53)</f>
        <v>0.61222321931779577</v>
      </c>
      <c r="D199" s="278">
        <f>IF(D$53=0,0,D$53/NMM_fec!D$53)</f>
        <v>0.61129201624933593</v>
      </c>
      <c r="E199" s="278">
        <f>IF(E$53=0,0,E$53/NMM_fec!E$53)</f>
        <v>0.61043707494770283</v>
      </c>
      <c r="F199" s="278">
        <f>IF(F$53=0,0,F$53/NMM_fec!F$53)</f>
        <v>0.61426598692147938</v>
      </c>
      <c r="G199" s="278">
        <f>IF(G$53=0,0,G$53/NMM_fec!G$53)</f>
        <v>0.6157997240309101</v>
      </c>
      <c r="H199" s="278">
        <f>IF(H$53=0,0,H$53/NMM_fec!H$53)</f>
        <v>0.61998867723854534</v>
      </c>
      <c r="I199" s="278">
        <f>IF(I$53=0,0,I$53/NMM_fec!I$53)</f>
        <v>0.63413454759730459</v>
      </c>
      <c r="J199" s="278">
        <f>IF(J$53=0,0,J$53/NMM_fec!J$53)</f>
        <v>0.6396026618639914</v>
      </c>
      <c r="K199" s="278">
        <f>IF(K$53=0,0,K$53/NMM_fec!K$53)</f>
        <v>0.64235309983634115</v>
      </c>
      <c r="L199" s="278">
        <f>IF(L$53=0,0,L$53/NMM_fec!L$53)</f>
        <v>0.64160707051739674</v>
      </c>
      <c r="M199" s="278">
        <f>IF(M$53=0,0,M$53/NMM_fec!M$53)</f>
        <v>0.64477535458546487</v>
      </c>
      <c r="N199" s="278">
        <f>IF(N$53=0,0,N$53/NMM_fec!N$53)</f>
        <v>0.65186428204971936</v>
      </c>
      <c r="O199" s="278">
        <f>IF(O$53=0,0,O$53/NMM_fec!O$53)</f>
        <v>0.65357655101276957</v>
      </c>
      <c r="P199" s="278">
        <f>IF(P$53=0,0,P$53/NMM_fec!P$53)</f>
        <v>0.663459129743042</v>
      </c>
      <c r="Q199" s="278">
        <f>IF(Q$53=0,0,Q$53/NMM_fec!Q$53)</f>
        <v>0.66981983297544356</v>
      </c>
      <c r="R199" s="278">
        <f>IF(R$53=0,0,R$53/NMM_fec!R$53)</f>
        <v>0.67047128005356416</v>
      </c>
      <c r="S199" s="278">
        <f>IF(S$53=0,0,S$53/NMM_fec!S$53)</f>
        <v>0.67451252199034573</v>
      </c>
      <c r="T199" s="278">
        <f>IF(T$53=0,0,T$53/NMM_fec!T$53)</f>
        <v>0.68926854344419519</v>
      </c>
      <c r="U199" s="278">
        <f>IF(U$53=0,0,U$53/NMM_fec!U$53)</f>
        <v>0.68294995533845826</v>
      </c>
      <c r="V199" s="278">
        <f>IF(V$53=0,0,V$53/NMM_fec!V$53)</f>
        <v>0.6877255509305723</v>
      </c>
      <c r="W199" s="278">
        <f>IF(W$53=0,0,W$53/NMM_fec!W$53)</f>
        <v>0.68487091147679235</v>
      </c>
      <c r="DA199" s="78"/>
    </row>
    <row r="200" spans="1:105" ht="12" customHeight="1" x14ac:dyDescent="0.25">
      <c r="A200" s="203" t="s">
        <v>1498</v>
      </c>
      <c r="B200" s="279">
        <f>IF(B$59=0,0,B$59/NMM_fec!B$59)</f>
        <v>0.5028780483014722</v>
      </c>
      <c r="C200" s="279">
        <f>IF(C$59=0,0,C$59/NMM_fec!C$59)</f>
        <v>0.50534451401667246</v>
      </c>
      <c r="D200" s="279">
        <f>IF(D$59=0,0,D$59/NMM_fec!D$59)</f>
        <v>0.50534451401667257</v>
      </c>
      <c r="E200" s="279">
        <f>IF(E$59=0,0,E$59/NMM_fec!E$59)</f>
        <v>0.50534451401667235</v>
      </c>
      <c r="F200" s="279">
        <f>IF(F$59=0,0,F$59/NMM_fec!F$59)</f>
        <v>0.50749605781972928</v>
      </c>
      <c r="G200" s="279">
        <f>IF(G$59=0,0,G$59/NMM_fec!G$59)</f>
        <v>0.50749605781972928</v>
      </c>
      <c r="H200" s="279">
        <f>IF(H$59=0,0,H$59/NMM_fec!H$59)</f>
        <v>0.5074960578197294</v>
      </c>
      <c r="I200" s="279">
        <f>IF(I$59=0,0,I$59/NMM_fec!I$59)</f>
        <v>0.51751594579960902</v>
      </c>
      <c r="J200" s="279">
        <f>IF(J$59=0,0,J$59/NMM_fec!J$59)</f>
        <v>0.51751594579960858</v>
      </c>
      <c r="K200" s="279">
        <f>IF(K$59=0,0,K$59/NMM_fec!K$59)</f>
        <v>0.51751594579960858</v>
      </c>
      <c r="L200" s="279">
        <f>IF(L$59=0,0,L$59/NMM_fec!L$59)</f>
        <v>0.51751594579960869</v>
      </c>
      <c r="M200" s="279">
        <f>IF(M$59=0,0,M$59/NMM_fec!M$59)</f>
        <v>0.51751594579960869</v>
      </c>
      <c r="N200" s="279">
        <f>IF(N$59=0,0,N$59/NMM_fec!N$59)</f>
        <v>0.52305180466451029</v>
      </c>
      <c r="O200" s="279">
        <f>IF(O$59=0,0,O$59/NMM_fec!O$59)</f>
        <v>0.52305180466451029</v>
      </c>
      <c r="P200" s="279">
        <f>IF(P$59=0,0,P$59/NMM_fec!P$59)</f>
        <v>0.52942852666440599</v>
      </c>
      <c r="Q200" s="279">
        <f>IF(Q$59=0,0,Q$59/NMM_fec!Q$59)</f>
        <v>0.52942852666440587</v>
      </c>
      <c r="R200" s="279">
        <f>IF(R$59=0,0,R$59/NMM_fec!R$59)</f>
        <v>0.52942852666440599</v>
      </c>
      <c r="S200" s="279">
        <f>IF(S$59=0,0,S$59/NMM_fec!S$59)</f>
        <v>0.52942852666440599</v>
      </c>
      <c r="T200" s="279">
        <f>IF(T$59=0,0,T$59/NMM_fec!T$59)</f>
        <v>0.53790305869311306</v>
      </c>
      <c r="U200" s="279">
        <f>IF(U$59=0,0,U$59/NMM_fec!U$59)</f>
        <v>0.53790305869311283</v>
      </c>
      <c r="V200" s="279">
        <f>IF(V$59=0,0,V$59/NMM_fec!V$59)</f>
        <v>0.53790305869311283</v>
      </c>
      <c r="W200" s="279">
        <f>IF(W$59=0,0,W$59/NMM_fec!W$59)</f>
        <v>0.53790305869311272</v>
      </c>
      <c r="DA200" s="79"/>
    </row>
    <row r="201" spans="1:105" ht="12" customHeight="1" x14ac:dyDescent="0.25">
      <c r="A201" s="203" t="s">
        <v>1500</v>
      </c>
      <c r="B201" s="279">
        <f>IF(B$60=0,0,B$60/NMM_fec!B$60)</f>
        <v>0.36119465815361002</v>
      </c>
      <c r="C201" s="279">
        <f>IF(C$60=0,0,C$60/NMM_fec!C$60)</f>
        <v>0.3713325615030747</v>
      </c>
      <c r="D201" s="279">
        <f>IF(D$60=0,0,D$60/NMM_fec!D$60)</f>
        <v>0.37206541585593172</v>
      </c>
      <c r="E201" s="279">
        <f>IF(E$60=0,0,E$60/NMM_fec!E$60)</f>
        <v>0.37350962630883494</v>
      </c>
      <c r="F201" s="279">
        <f>IF(F$60=0,0,F$60/NMM_fec!F$60)</f>
        <v>0.37458770589480889</v>
      </c>
      <c r="G201" s="279">
        <f>IF(G$60=0,0,G$60/NMM_fec!G$60)</f>
        <v>0.37357070829362732</v>
      </c>
      <c r="H201" s="279">
        <f>IF(H$60=0,0,H$60/NMM_fec!H$60)</f>
        <v>0.37529063756703712</v>
      </c>
      <c r="I201" s="279">
        <f>IF(I$60=0,0,I$60/NMM_fec!I$60)</f>
        <v>0.37703887144348519</v>
      </c>
      <c r="J201" s="279">
        <f>IF(J$60=0,0,J$60/NMM_fec!J$60)</f>
        <v>0.37929213620994096</v>
      </c>
      <c r="K201" s="279">
        <f>IF(K$60=0,0,K$60/NMM_fec!K$60)</f>
        <v>0.38230114604385745</v>
      </c>
      <c r="L201" s="279">
        <f>IF(L$60=0,0,L$60/NMM_fec!L$60)</f>
        <v>0.38670235394228092</v>
      </c>
      <c r="M201" s="279">
        <f>IF(M$60=0,0,M$60/NMM_fec!M$60)</f>
        <v>0.38498043729347237</v>
      </c>
      <c r="N201" s="279">
        <f>IF(N$60=0,0,N$60/NMM_fec!N$60)</f>
        <v>0.39250454501035809</v>
      </c>
      <c r="O201" s="279">
        <f>IF(O$60=0,0,O$60/NMM_fec!O$60)</f>
        <v>0.39088775485064214</v>
      </c>
      <c r="P201" s="279">
        <f>IF(P$60=0,0,P$60/NMM_fec!P$60)</f>
        <v>0.39760841694626997</v>
      </c>
      <c r="Q201" s="279">
        <f>IF(Q$60=0,0,Q$60/NMM_fec!Q$60)</f>
        <v>0.39947295266931565</v>
      </c>
      <c r="R201" s="279">
        <f>IF(R$60=0,0,R$60/NMM_fec!R$60)</f>
        <v>0.39943806626509559</v>
      </c>
      <c r="S201" s="279">
        <f>IF(S$60=0,0,S$60/NMM_fec!S$60)</f>
        <v>0.39712680164412362</v>
      </c>
      <c r="T201" s="279">
        <f>IF(T$60=0,0,T$60/NMM_fec!T$60)</f>
        <v>0.40288926081490611</v>
      </c>
      <c r="U201" s="279">
        <f>IF(U$60=0,0,U$60/NMM_fec!U$60)</f>
        <v>0.40504057266974425</v>
      </c>
      <c r="V201" s="279">
        <f>IF(V$60=0,0,V$60/NMM_fec!V$60)</f>
        <v>0.40520234738159899</v>
      </c>
      <c r="W201" s="279">
        <f>IF(W$60=0,0,W$60/NMM_fec!W$60)</f>
        <v>0.40779359534078002</v>
      </c>
      <c r="DA201" s="79"/>
    </row>
    <row r="202" spans="1:105" ht="12" customHeight="1" x14ac:dyDescent="0.25">
      <c r="A202" s="203" t="s">
        <v>1522</v>
      </c>
      <c r="B202" s="279">
        <f>IF(B$79=0,0,B$79/NMM_fec!B$79)</f>
        <v>0.51462897636599669</v>
      </c>
      <c r="C202" s="279">
        <f>IF(C$79=0,0,C$79/NMM_fec!C$79)</f>
        <v>0.51459621280176371</v>
      </c>
      <c r="D202" s="279">
        <f>IF(D$79=0,0,D$79/NMM_fec!D$79)</f>
        <v>0.51309147824869039</v>
      </c>
      <c r="E202" s="279">
        <f>IF(E$79=0,0,E$79/NMM_fec!E$79)</f>
        <v>0.50938483274051527</v>
      </c>
      <c r="F202" s="279">
        <f>IF(F$79=0,0,F$79/NMM_fec!F$79)</f>
        <v>0.51252019721846576</v>
      </c>
      <c r="G202" s="279">
        <f>IF(G$79=0,0,G$79/NMM_fec!G$79)</f>
        <v>0.50990950981627836</v>
      </c>
      <c r="H202" s="279">
        <f>IF(H$79=0,0,H$79/NMM_fec!H$79)</f>
        <v>0.51268745048975384</v>
      </c>
      <c r="I202" s="279">
        <f>IF(I$79=0,0,I$79/NMM_fec!I$79)</f>
        <v>0.52619480511401395</v>
      </c>
      <c r="J202" s="279">
        <f>IF(J$79=0,0,J$79/NMM_fec!J$79)</f>
        <v>0.52562471397014687</v>
      </c>
      <c r="K202" s="279">
        <f>IF(K$79=0,0,K$79/NMM_fec!K$79)</f>
        <v>0.52305748398186236</v>
      </c>
      <c r="L202" s="279">
        <f>IF(L$79=0,0,L$79/NMM_fec!L$79)</f>
        <v>0.52389482719266045</v>
      </c>
      <c r="M202" s="279">
        <f>IF(M$79=0,0,M$79/NMM_fec!M$79)</f>
        <v>0.52577912782274927</v>
      </c>
      <c r="N202" s="279">
        <f>IF(N$79=0,0,N$79/NMM_fec!N$79)</f>
        <v>0.53061481347742523</v>
      </c>
      <c r="O202" s="279">
        <f>IF(O$79=0,0,O$79/NMM_fec!O$79)</f>
        <v>0.53020028051327406</v>
      </c>
      <c r="P202" s="279">
        <f>IF(P$79=0,0,P$79/NMM_fec!P$79)</f>
        <v>0.53707592332856235</v>
      </c>
      <c r="Q202" s="279">
        <f>IF(Q$79=0,0,Q$79/NMM_fec!Q$79)</f>
        <v>0.53716943362196601</v>
      </c>
      <c r="R202" s="279">
        <f>IF(R$79=0,0,R$79/NMM_fec!R$79)</f>
        <v>0.53617976052382643</v>
      </c>
      <c r="S202" s="279">
        <f>IF(S$79=0,0,S$79/NMM_fec!S$79)</f>
        <v>0.53605799524894471</v>
      </c>
      <c r="T202" s="279">
        <f>IF(T$79=0,0,T$79/NMM_fec!T$79)</f>
        <v>0.54482915023518252</v>
      </c>
      <c r="U202" s="279">
        <f>IF(U$79=0,0,U$79/NMM_fec!U$79)</f>
        <v>0.5441094949910259</v>
      </c>
      <c r="V202" s="279">
        <f>IF(V$79=0,0,V$79/NMM_fec!V$79)</f>
        <v>0.54436677116498089</v>
      </c>
      <c r="W202" s="279">
        <f>IF(W$79=0,0,W$79/NMM_fec!W$79)</f>
        <v>0.54407521217413568</v>
      </c>
      <c r="DA202" s="79"/>
    </row>
    <row r="203" spans="1:105" ht="12" customHeight="1" x14ac:dyDescent="0.25">
      <c r="A203" s="41" t="s">
        <v>1534</v>
      </c>
      <c r="B203" s="280">
        <f>IF(B$89=0,0,B$89/NMM_fec!B$89)</f>
        <v>0.38877184935999343</v>
      </c>
      <c r="C203" s="280">
        <f>IF(C$89=0,0,C$89/NMM_fec!C$89)</f>
        <v>0.39411774672793354</v>
      </c>
      <c r="D203" s="280">
        <f>IF(D$89=0,0,D$89/NMM_fec!D$89)</f>
        <v>0.39673847686742336</v>
      </c>
      <c r="E203" s="280">
        <f>IF(E$89=0,0,E$89/NMM_fec!E$89)</f>
        <v>0.3980621594301777</v>
      </c>
      <c r="F203" s="280">
        <f>IF(F$89=0,0,F$89/NMM_fec!F$89)</f>
        <v>0.40118447027688375</v>
      </c>
      <c r="G203" s="280">
        <f>IF(G$89=0,0,G$89/NMM_fec!G$89)</f>
        <v>0.40270374147066246</v>
      </c>
      <c r="H203" s="280">
        <f>IF(H$89=0,0,H$89/NMM_fec!H$89)</f>
        <v>0.40562825763905908</v>
      </c>
      <c r="I203" s="280">
        <f>IF(I$89=0,0,I$89/NMM_fec!I$89)</f>
        <v>0.41032392291750752</v>
      </c>
      <c r="J203" s="280">
        <f>IF(J$89=0,0,J$89/NMM_fec!J$89)</f>
        <v>0.41479674490505425</v>
      </c>
      <c r="K203" s="280">
        <f>IF(K$89=0,0,K$89/NMM_fec!K$89)</f>
        <v>0.42003843656988904</v>
      </c>
      <c r="L203" s="280">
        <f>IF(L$89=0,0,L$89/NMM_fec!L$89)</f>
        <v>0.41903733129821025</v>
      </c>
      <c r="M203" s="280">
        <f>IF(M$89=0,0,M$89/NMM_fec!M$89)</f>
        <v>0.41856471206733331</v>
      </c>
      <c r="N203" s="280">
        <f>IF(N$89=0,0,N$89/NMM_fec!N$89)</f>
        <v>0.42476105321369795</v>
      </c>
      <c r="O203" s="280">
        <f>IF(O$89=0,0,O$89/NMM_fec!O$89)</f>
        <v>0.42640439069824987</v>
      </c>
      <c r="P203" s="280">
        <f>IF(P$89=0,0,P$89/NMM_fec!P$89)</f>
        <v>0.43207727016001213</v>
      </c>
      <c r="Q203" s="280">
        <f>IF(Q$89=0,0,Q$89/NMM_fec!Q$89)</f>
        <v>0.43501154840203021</v>
      </c>
      <c r="R203" s="280">
        <f>IF(R$89=0,0,R$89/NMM_fec!R$89)</f>
        <v>0.43632465449013075</v>
      </c>
      <c r="S203" s="280">
        <f>IF(S$89=0,0,S$89/NMM_fec!S$89)</f>
        <v>0.43680593550212121</v>
      </c>
      <c r="T203" s="280">
        <f>IF(T$89=0,0,T$89/NMM_fec!T$89)</f>
        <v>0.44417376423809107</v>
      </c>
      <c r="U203" s="280">
        <f>IF(U$89=0,0,U$89/NMM_fec!U$89)</f>
        <v>0.44408446322396122</v>
      </c>
      <c r="V203" s="280">
        <f>IF(V$89=0,0,V$89/NMM_fec!V$89)</f>
        <v>0.44603363077541047</v>
      </c>
      <c r="W203" s="280">
        <f>IF(W$89=0,0,W$89/NMM_fec!W$89)</f>
        <v>0.44704353977720629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3">
        <f>IF(B$99=0,0,B$99/NMM_fec!B$99)</f>
        <v>0.35666257029455745</v>
      </c>
      <c r="C205" s="323">
        <f>IF(C$99=0,0,C$99/NMM_fec!C$99)</f>
        <v>0.36054804310947658</v>
      </c>
      <c r="D205" s="323">
        <f>IF(D$99=0,0,D$99/NMM_fec!D$99)</f>
        <v>0.36420824483118658</v>
      </c>
      <c r="E205" s="323">
        <f>IF(E$99=0,0,E$99/NMM_fec!E$99)</f>
        <v>0.3672083589979811</v>
      </c>
      <c r="F205" s="323">
        <f>IF(F$99=0,0,F$99/NMM_fec!F$99)</f>
        <v>0.37145950933631705</v>
      </c>
      <c r="G205" s="323">
        <f>IF(G$99=0,0,G$99/NMM_fec!G$99)</f>
        <v>0.37430084558247251</v>
      </c>
      <c r="H205" s="323">
        <f>IF(H$99=0,0,H$99/NMM_fec!H$99)</f>
        <v>0.37811195131636677</v>
      </c>
      <c r="I205" s="323">
        <f>IF(I$99=0,0,I$99/NMM_fec!I$99)</f>
        <v>0.37718130521741638</v>
      </c>
      <c r="J205" s="323">
        <f>IF(J$99=0,0,J$99/NMM_fec!J$99)</f>
        <v>0.38788081713227907</v>
      </c>
      <c r="K205" s="323">
        <f>IF(K$99=0,0,K$99/NMM_fec!K$99)</f>
        <v>0.39329826679113955</v>
      </c>
      <c r="L205" s="323">
        <f>IF(L$99=0,0,L$99/NMM_fec!L$99)</f>
        <v>0.39242007790155425</v>
      </c>
      <c r="M205" s="323">
        <f>IF(M$99=0,0,M$99/NMM_fec!M$99)</f>
        <v>0.39365470664963642</v>
      </c>
      <c r="N205" s="323">
        <f>IF(N$99=0,0,N$99/NMM_fec!N$99)</f>
        <v>0.40174818755769642</v>
      </c>
      <c r="O205" s="323">
        <f>IF(O$99=0,0,O$99/NMM_fec!O$99)</f>
        <v>0.4045910301454384</v>
      </c>
      <c r="P205" s="323">
        <f>IF(P$99=0,0,P$99/NMM_fec!P$99)</f>
        <v>0.40878028099922897</v>
      </c>
      <c r="Q205" s="323">
        <f>IF(Q$99=0,0,Q$99/NMM_fec!Q$99)</f>
        <v>0.41469141044476859</v>
      </c>
      <c r="R205" s="323">
        <f>IF(R$99=0,0,R$99/NMM_fec!R$99)</f>
        <v>0.42082374952213619</v>
      </c>
      <c r="S205" s="323">
        <f>IF(S$99=0,0,S$99/NMM_fec!S$99)</f>
        <v>0.4269232656745291</v>
      </c>
      <c r="T205" s="323">
        <f>IF(T$99=0,0,T$99/NMM_fec!T$99)</f>
        <v>0.42708152084629419</v>
      </c>
      <c r="U205" s="323">
        <f>IF(U$99=0,0,U$99/NMM_fec!U$99)</f>
        <v>0.43993027020869824</v>
      </c>
      <c r="V205" s="323">
        <f>IF(V$99=0,0,V$99/NMM_fec!V$99)</f>
        <v>0.44996995781440352</v>
      </c>
      <c r="W205" s="323">
        <f>IF(W$99=0,0,W$99/NMM_fec!W$99)</f>
        <v>0.45123357023389621</v>
      </c>
      <c r="DA205" s="95"/>
    </row>
    <row r="206" spans="1:105" ht="12" customHeight="1" x14ac:dyDescent="0.25">
      <c r="A206" s="55" t="s">
        <v>92</v>
      </c>
      <c r="B206" s="276">
        <f>IF(B$100=0,0,B$100/NMM_fec!B$100)</f>
        <v>0.37363822131381452</v>
      </c>
      <c r="C206" s="276">
        <f>IF(C$100=0,0,C$100/NMM_fec!C$100)</f>
        <v>0.37363822131381452</v>
      </c>
      <c r="D206" s="276">
        <f>IF(D$100=0,0,D$100/NMM_fec!D$100)</f>
        <v>0.37461261958540693</v>
      </c>
      <c r="E206" s="276">
        <f>IF(E$100=0,0,E$100/NMM_fec!E$100)</f>
        <v>0.3761304222230582</v>
      </c>
      <c r="F206" s="276">
        <f>IF(F$100=0,0,F$100/NMM_fec!F$100)</f>
        <v>0.37932252966363228</v>
      </c>
      <c r="G206" s="276">
        <f>IF(G$100=0,0,G$100/NMM_fec!G$100)</f>
        <v>0.38070296759414268</v>
      </c>
      <c r="H206" s="276">
        <f>IF(H$100=0,0,H$100/NMM_fec!H$100)</f>
        <v>0.38220143899302378</v>
      </c>
      <c r="I206" s="276">
        <f>IF(I$100=0,0,I$100/NMM_fec!I$100)</f>
        <v>0.38484865585292782</v>
      </c>
      <c r="J206" s="276">
        <f>IF(J$100=0,0,J$100/NMM_fec!J$100)</f>
        <v>0.39182557500478765</v>
      </c>
      <c r="K206" s="276">
        <f>IF(K$100=0,0,K$100/NMM_fec!K$100)</f>
        <v>0.39182557500478771</v>
      </c>
      <c r="L206" s="276">
        <f>IF(L$100=0,0,L$100/NMM_fec!L$100)</f>
        <v>0.39182557500478765</v>
      </c>
      <c r="M206" s="276">
        <f>IF(M$100=0,0,M$100/NMM_fec!M$100)</f>
        <v>0.3939577752822222</v>
      </c>
      <c r="N206" s="276">
        <f>IF(N$100=0,0,N$100/NMM_fec!N$100)</f>
        <v>0.40006077384333616</v>
      </c>
      <c r="O206" s="276">
        <f>IF(O$100=0,0,O$100/NMM_fec!O$100)</f>
        <v>0.40116958505516614</v>
      </c>
      <c r="P206" s="276">
        <f>IF(P$100=0,0,P$100/NMM_fec!P$100)</f>
        <v>0.40491959387606075</v>
      </c>
      <c r="Q206" s="276">
        <f>IF(Q$100=0,0,Q$100/NMM_fec!Q$100)</f>
        <v>0.40814940652664272</v>
      </c>
      <c r="R206" s="276">
        <f>IF(R$100=0,0,R$100/NMM_fec!R$100)</f>
        <v>0.41259462153942855</v>
      </c>
      <c r="S206" s="276">
        <f>IF(S$100=0,0,S$100/NMM_fec!S$100)</f>
        <v>0.41830805127868459</v>
      </c>
      <c r="T206" s="276">
        <f>IF(T$100=0,0,T$100/NMM_fec!T$100)</f>
        <v>0.41830805127868453</v>
      </c>
      <c r="U206" s="276">
        <f>IF(U$100=0,0,U$100/NMM_fec!U$100)</f>
        <v>0.43048334845255676</v>
      </c>
      <c r="V206" s="276">
        <f>IF(V$100=0,0,V$100/NMM_fec!V$100)</f>
        <v>0.43835194693301466</v>
      </c>
      <c r="W206" s="276">
        <f>IF(W$100=0,0,W$100/NMM_fec!W$100)</f>
        <v>0.43835194693301471</v>
      </c>
      <c r="DA206" s="76"/>
    </row>
    <row r="207" spans="1:105" ht="12" customHeight="1" x14ac:dyDescent="0.25">
      <c r="A207" s="202" t="s">
        <v>93</v>
      </c>
      <c r="B207" s="277">
        <f>IF(B$101=0,0,B$101/NMM_fec!B$101)</f>
        <v>9.6982116921103562E-2</v>
      </c>
      <c r="C207" s="277">
        <f>IF(C$101=0,0,C$101/NMM_fec!C$101)</f>
        <v>9.6982116921103548E-2</v>
      </c>
      <c r="D207" s="277">
        <f>IF(D$101=0,0,D$101/NMM_fec!D$101)</f>
        <v>9.723503324955364E-2</v>
      </c>
      <c r="E207" s="277">
        <f>IF(E$101=0,0,E$101/NMM_fec!E$101)</f>
        <v>9.7628996459072817E-2</v>
      </c>
      <c r="F207" s="277">
        <f>IF(F$101=0,0,F$101/NMM_fec!F$101)</f>
        <v>9.8457544823150653E-2</v>
      </c>
      <c r="G207" s="277">
        <f>IF(G$101=0,0,G$101/NMM_fec!G$101)</f>
        <v>9.8815853435980261E-2</v>
      </c>
      <c r="H207" s="277">
        <f>IF(H$101=0,0,H$101/NMM_fec!H$101)</f>
        <v>9.9204798999146124E-2</v>
      </c>
      <c r="I207" s="277">
        <f>IF(I$101=0,0,I$101/NMM_fec!I$101)</f>
        <v>9.9891914717982408E-2</v>
      </c>
      <c r="J207" s="277">
        <f>IF(J$101=0,0,J$101/NMM_fec!J$101)</f>
        <v>0.10170285468701316</v>
      </c>
      <c r="K207" s="277">
        <f>IF(K$101=0,0,K$101/NMM_fec!K$101)</f>
        <v>0.10170285468701319</v>
      </c>
      <c r="L207" s="277">
        <f>IF(L$101=0,0,L$101/NMM_fec!L$101)</f>
        <v>0.10170285468701319</v>
      </c>
      <c r="M207" s="277">
        <f>IF(M$101=0,0,M$101/NMM_fec!M$101)</f>
        <v>0.10225629190197007</v>
      </c>
      <c r="N207" s="277">
        <f>IF(N$101=0,0,N$101/NMM_fec!N$101)</f>
        <v>0.10384039568541617</v>
      </c>
      <c r="O207" s="277">
        <f>IF(O$101=0,0,O$101/NMM_fec!O$101)</f>
        <v>0.10412820044535485</v>
      </c>
      <c r="P207" s="277">
        <f>IF(P$101=0,0,P$101/NMM_fec!P$101)</f>
        <v>0.10510155855803491</v>
      </c>
      <c r="Q207" s="277">
        <f>IF(Q$101=0,0,Q$101/NMM_fec!Q$101)</f>
        <v>0.10593989374497212</v>
      </c>
      <c r="R207" s="277">
        <f>IF(R$101=0,0,R$101/NMM_fec!R$101)</f>
        <v>0.10709370065635702</v>
      </c>
      <c r="S207" s="277">
        <f>IF(S$101=0,0,S$101/NMM_fec!S$101)</f>
        <v>0.10857668735146725</v>
      </c>
      <c r="T207" s="277">
        <f>IF(T$101=0,0,T$101/NMM_fec!T$101)</f>
        <v>0.10857668735146725</v>
      </c>
      <c r="U207" s="277">
        <f>IF(U$101=0,0,U$101/NMM_fec!U$101)</f>
        <v>0.11173692639209243</v>
      </c>
      <c r="V207" s="277">
        <f>IF(V$101=0,0,V$101/NMM_fec!V$101)</f>
        <v>0.11377931203228113</v>
      </c>
      <c r="W207" s="277">
        <f>IF(W$101=0,0,W$101/NMM_fec!W$101)</f>
        <v>0.11377931203228113</v>
      </c>
      <c r="DA207" s="77"/>
    </row>
    <row r="208" spans="1:105" ht="12" customHeight="1" x14ac:dyDescent="0.25">
      <c r="A208" s="202" t="s">
        <v>94</v>
      </c>
      <c r="B208" s="277">
        <f>IF(B$102=0,0,B$102/NMM_fec!B$102)</f>
        <v>0.52991511137909886</v>
      </c>
      <c r="C208" s="277">
        <f>IF(C$102=0,0,C$102/NMM_fec!C$102)</f>
        <v>0.52991511137909897</v>
      </c>
      <c r="D208" s="277">
        <f>IF(D$102=0,0,D$102/NMM_fec!D$102)</f>
        <v>0.53129705877945566</v>
      </c>
      <c r="E208" s="277">
        <f>IF(E$102=0,0,E$102/NMM_fec!E$102)</f>
        <v>0.53344969335456471</v>
      </c>
      <c r="F208" s="277">
        <f>IF(F$102=0,0,F$102/NMM_fec!F$102)</f>
        <v>0.53797692283327814</v>
      </c>
      <c r="G208" s="277">
        <f>IF(G$102=0,0,G$102/NMM_fec!G$102)</f>
        <v>0.53993473891838351</v>
      </c>
      <c r="H208" s="277">
        <f>IF(H$102=0,0,H$102/NMM_fec!H$102)</f>
        <v>0.5420599568242076</v>
      </c>
      <c r="I208" s="277">
        <f>IF(I$102=0,0,I$102/NMM_fec!I$102)</f>
        <v>0.54581439129354026</v>
      </c>
      <c r="J208" s="277">
        <f>IF(J$102=0,0,J$102/NMM_fec!J$102)</f>
        <v>0.55570945737227406</v>
      </c>
      <c r="K208" s="277">
        <f>IF(K$102=0,0,K$102/NMM_fec!K$102)</f>
        <v>0.55570945737227428</v>
      </c>
      <c r="L208" s="277">
        <f>IF(L$102=0,0,L$102/NMM_fec!L$102)</f>
        <v>0.5557094573722744</v>
      </c>
      <c r="M208" s="277">
        <f>IF(M$102=0,0,M$102/NMM_fec!M$102)</f>
        <v>0.55873346584637062</v>
      </c>
      <c r="N208" s="277">
        <f>IF(N$102=0,0,N$102/NMM_fec!N$102)</f>
        <v>0.5673890877227602</v>
      </c>
      <c r="O208" s="277">
        <f>IF(O$102=0,0,O$102/NMM_fec!O$102)</f>
        <v>0.56896166724834829</v>
      </c>
      <c r="P208" s="277">
        <f>IF(P$102=0,0,P$102/NMM_fec!P$102)</f>
        <v>0.57428014439720476</v>
      </c>
      <c r="Q208" s="277">
        <f>IF(Q$102=0,0,Q$102/NMM_fec!Q$102)</f>
        <v>0.57886084956288242</v>
      </c>
      <c r="R208" s="277">
        <f>IF(R$102=0,0,R$102/NMM_fec!R$102)</f>
        <v>0.58516530792456045</v>
      </c>
      <c r="S208" s="277">
        <f>IF(S$102=0,0,S$102/NMM_fec!S$102)</f>
        <v>0.59326842100006061</v>
      </c>
      <c r="T208" s="277">
        <f>IF(T$102=0,0,T$102/NMM_fec!T$102)</f>
        <v>0.59326842100006083</v>
      </c>
      <c r="U208" s="277">
        <f>IF(U$102=0,0,U$102/NMM_fec!U$102)</f>
        <v>0.61053612432891091</v>
      </c>
      <c r="V208" s="277">
        <f>IF(V$102=0,0,V$102/NMM_fec!V$102)</f>
        <v>0.62169582106846688</v>
      </c>
      <c r="W208" s="277">
        <f>IF(W$102=0,0,W$102/NMM_fec!W$102)</f>
        <v>0.62169582106846677</v>
      </c>
      <c r="DA208" s="77"/>
    </row>
    <row r="209" spans="1:105" ht="12" customHeight="1" x14ac:dyDescent="0.25">
      <c r="A209" s="202" t="s">
        <v>95</v>
      </c>
      <c r="B209" s="277">
        <f>IF(B$103=0,0,B$103/NMM_fec!B$103)</f>
        <v>0.37017839757463644</v>
      </c>
      <c r="C209" s="277">
        <f>IF(C$103=0,0,C$103/NMM_fec!C$103)</f>
        <v>0.3701783975746365</v>
      </c>
      <c r="D209" s="277">
        <f>IF(D$103=0,0,D$103/NMM_fec!D$103)</f>
        <v>0.37114377309084928</v>
      </c>
      <c r="E209" s="277">
        <f>IF(E$103=0,0,E$103/NMM_fec!E$103)</f>
        <v>0.37264752114495481</v>
      </c>
      <c r="F209" s="277">
        <f>IF(F$103=0,0,F$103/NMM_fec!F$103)</f>
        <v>0.37581007023611279</v>
      </c>
      <c r="G209" s="277">
        <f>IF(G$103=0,0,G$103/NMM_fec!G$103)</f>
        <v>0.37717772555593199</v>
      </c>
      <c r="H209" s="277">
        <f>IF(H$103=0,0,H$103/NMM_fec!H$103)</f>
        <v>0.37866232137511419</v>
      </c>
      <c r="I209" s="277">
        <f>IF(I$103=0,0,I$103/NMM_fec!I$103)</f>
        <v>0.38128502547585125</v>
      </c>
      <c r="J209" s="277">
        <f>IF(J$103=0,0,J$103/NMM_fec!J$103)</f>
        <v>0.38819733959232944</v>
      </c>
      <c r="K209" s="277">
        <f>IF(K$103=0,0,K$103/NMM_fec!K$103)</f>
        <v>0.38819733959232949</v>
      </c>
      <c r="L209" s="277">
        <f>IF(L$103=0,0,L$103/NMM_fec!L$103)</f>
        <v>0.38819733959232955</v>
      </c>
      <c r="M209" s="277">
        <f>IF(M$103=0,0,M$103/NMM_fec!M$103)</f>
        <v>0.39030979607291538</v>
      </c>
      <c r="N209" s="277">
        <f>IF(N$103=0,0,N$103/NMM_fec!N$103)</f>
        <v>0.39635628194850248</v>
      </c>
      <c r="O209" s="277">
        <f>IF(O$103=0,0,O$103/NMM_fec!O$103)</f>
        <v>0.3974548257649374</v>
      </c>
      <c r="P209" s="277">
        <f>IF(P$103=0,0,P$103/NMM_fec!P$103)</f>
        <v>0.40117011016846604</v>
      </c>
      <c r="Q209" s="277">
        <f>IF(Q$103=0,0,Q$103/NMM_fec!Q$103)</f>
        <v>0.40437001532606653</v>
      </c>
      <c r="R209" s="277">
        <f>IF(R$103=0,0,R$103/NMM_fec!R$103)</f>
        <v>0.408774068435306</v>
      </c>
      <c r="S209" s="277">
        <f>IF(S$103=0,0,S$103/NMM_fec!S$103)</f>
        <v>0.41443459282731338</v>
      </c>
      <c r="T209" s="277">
        <f>IF(T$103=0,0,T$103/NMM_fec!T$103)</f>
        <v>0.41443459282731338</v>
      </c>
      <c r="U209" s="277">
        <f>IF(U$103=0,0,U$103/NMM_fec!U$103)</f>
        <v>0.42649714890621504</v>
      </c>
      <c r="V209" s="277">
        <f>IF(V$103=0,0,V$103/NMM_fec!V$103)</f>
        <v>0.43429288555866991</v>
      </c>
      <c r="W209" s="277">
        <f>IF(W$103=0,0,W$103/NMM_fec!W$103)</f>
        <v>0.43429288555867007</v>
      </c>
      <c r="DA209" s="77"/>
    </row>
    <row r="210" spans="1:105" ht="12" customHeight="1" x14ac:dyDescent="0.25">
      <c r="A210" s="56" t="s">
        <v>96</v>
      </c>
      <c r="B210" s="278">
        <f>IF(B$104=0,0,B$104/NMM_fec!B$104)</f>
        <v>0.54847947998818125</v>
      </c>
      <c r="C210" s="278">
        <f>IF(C$104=0,0,C$104/NMM_fec!C$104)</f>
        <v>0.54443829853874093</v>
      </c>
      <c r="D210" s="278">
        <f>IF(D$104=0,0,D$104/NMM_fec!D$104)</f>
        <v>0.5450278599587095</v>
      </c>
      <c r="E210" s="278">
        <f>IF(E$104=0,0,E$104/NMM_fec!E$104)</f>
        <v>0.54647077309736269</v>
      </c>
      <c r="F210" s="278">
        <f>IF(F$104=0,0,F$104/NMM_fec!F$104)</f>
        <v>0.55221419234226476</v>
      </c>
      <c r="G210" s="278">
        <f>IF(G$104=0,0,G$104/NMM_fec!G$104)</f>
        <v>0.55560764111093175</v>
      </c>
      <c r="H210" s="278">
        <f>IF(H$104=0,0,H$104/NMM_fec!H$104)</f>
        <v>0.56158892387050074</v>
      </c>
      <c r="I210" s="278">
        <f>IF(I$104=0,0,I$104/NMM_fec!I$104)</f>
        <v>0.56718244845756771</v>
      </c>
      <c r="J210" s="278">
        <f>IF(J$104=0,0,J$104/NMM_fec!J$104)</f>
        <v>0.58244435028330765</v>
      </c>
      <c r="K210" s="278">
        <f>IF(K$104=0,0,K$104/NMM_fec!K$104)</f>
        <v>0.58494899442148474</v>
      </c>
      <c r="L210" s="278">
        <f>IF(L$104=0,0,L$104/NMM_fec!L$104)</f>
        <v>0.58426963426888834</v>
      </c>
      <c r="M210" s="278">
        <f>IF(M$104=0,0,M$104/NMM_fec!M$104)</f>
        <v>0.59034990829287481</v>
      </c>
      <c r="N210" s="278">
        <f>IF(N$104=0,0,N$104/NMM_fec!N$104)</f>
        <v>0.59967173846447219</v>
      </c>
      <c r="O210" s="278">
        <f>IF(O$104=0,0,O$104/NMM_fec!O$104)</f>
        <v>0.60291333201349839</v>
      </c>
      <c r="P210" s="278">
        <f>IF(P$104=0,0,P$104/NMM_fec!P$104)</f>
        <v>0.61031038482825772</v>
      </c>
      <c r="Q210" s="278">
        <f>IF(Q$104=0,0,Q$104/NMM_fec!Q$104)</f>
        <v>0.62107631056762957</v>
      </c>
      <c r="R210" s="278">
        <f>IF(R$104=0,0,R$104/NMM_fec!R$104)</f>
        <v>0.62845116295851422</v>
      </c>
      <c r="S210" s="278">
        <f>IF(S$104=0,0,S$104/NMM_fec!S$104)</f>
        <v>0.64099410088766429</v>
      </c>
      <c r="T210" s="278">
        <f>IF(T$104=0,0,T$104/NMM_fec!T$104)</f>
        <v>0.64469722277467256</v>
      </c>
      <c r="U210" s="278">
        <f>IF(U$104=0,0,U$104/NMM_fec!U$104)</f>
        <v>0.65737980018039632</v>
      </c>
      <c r="V210" s="278">
        <f>IF(V$104=0,0,V$104/NMM_fec!V$104)</f>
        <v>0.67407654630553859</v>
      </c>
      <c r="W210" s="278">
        <f>IF(W$104=0,0,W$104/NMM_fec!W$104)</f>
        <v>0.67127856170056377</v>
      </c>
      <c r="DA210" s="78"/>
    </row>
    <row r="211" spans="1:105" ht="12" customHeight="1" x14ac:dyDescent="0.25">
      <c r="A211" s="203" t="s">
        <v>1555</v>
      </c>
      <c r="B211" s="279">
        <f>IF(B$110=0,0,B$110/NMM_fec!B$110)</f>
        <v>0.34045365163244312</v>
      </c>
      <c r="C211" s="279">
        <f>IF(C$110=0,0,C$110/NMM_fec!C$110)</f>
        <v>0.3452730207484016</v>
      </c>
      <c r="D211" s="279">
        <f>IF(D$110=0,0,D$110/NMM_fec!D$110)</f>
        <v>0.3492329578854953</v>
      </c>
      <c r="E211" s="279">
        <f>IF(E$110=0,0,E$110/NMM_fec!E$110)</f>
        <v>0.35255435021827458</v>
      </c>
      <c r="F211" s="279">
        <f>IF(F$110=0,0,F$110/NMM_fec!F$110)</f>
        <v>0.35633860314665472</v>
      </c>
      <c r="G211" s="279">
        <f>IF(G$110=0,0,G$110/NMM_fec!G$110)</f>
        <v>0.35914070996224023</v>
      </c>
      <c r="H211" s="279">
        <f>IF(H$110=0,0,H$110/NMM_fec!H$110)</f>
        <v>0.36209202750985842</v>
      </c>
      <c r="I211" s="279">
        <f>IF(I$110=0,0,I$110/NMM_fec!I$110)</f>
        <v>0.36047736515449297</v>
      </c>
      <c r="J211" s="279">
        <f>IF(J$110=0,0,J$110/NMM_fec!J$110)</f>
        <v>0.36996794240184144</v>
      </c>
      <c r="K211" s="279">
        <f>IF(K$110=0,0,K$110/NMM_fec!K$110)</f>
        <v>0.37570562915828171</v>
      </c>
      <c r="L211" s="279">
        <f>IF(L$110=0,0,L$110/NMM_fec!L$110)</f>
        <v>0.3750250146249659</v>
      </c>
      <c r="M211" s="279">
        <f>IF(M$110=0,0,M$110/NMM_fec!M$110)</f>
        <v>0.37541271437193457</v>
      </c>
      <c r="N211" s="279">
        <f>IF(N$110=0,0,N$110/NMM_fec!N$110)</f>
        <v>0.38366162200688519</v>
      </c>
      <c r="O211" s="279">
        <f>IF(O$110=0,0,O$110/NMM_fec!O$110)</f>
        <v>0.38654385494046983</v>
      </c>
      <c r="P211" s="279">
        <f>IF(P$110=0,0,P$110/NMM_fec!P$110)</f>
        <v>0.39041135230361845</v>
      </c>
      <c r="Q211" s="279">
        <f>IF(Q$110=0,0,Q$110/NMM_fec!Q$110)</f>
        <v>0.39547010662561966</v>
      </c>
      <c r="R211" s="279">
        <f>IF(R$110=0,0,R$110/NMM_fec!R$110)</f>
        <v>0.40182675362567144</v>
      </c>
      <c r="S211" s="279">
        <f>IF(S$110=0,0,S$110/NMM_fec!S$110)</f>
        <v>0.40716286752798531</v>
      </c>
      <c r="T211" s="279">
        <f>IF(T$110=0,0,T$110/NMM_fec!T$110)</f>
        <v>0.406814197707563</v>
      </c>
      <c r="U211" s="279">
        <f>IF(U$110=0,0,U$110/NMM_fec!U$110)</f>
        <v>0.42013328588466436</v>
      </c>
      <c r="V211" s="279">
        <f>IF(V$110=0,0,V$110/NMM_fec!V$110)</f>
        <v>0.42949165459798666</v>
      </c>
      <c r="W211" s="279">
        <f>IF(W$110=0,0,W$110/NMM_fec!W$110)</f>
        <v>0.43112481879385295</v>
      </c>
      <c r="DA211" s="79"/>
    </row>
    <row r="212" spans="1:105" ht="12" customHeight="1" x14ac:dyDescent="0.25">
      <c r="A212" s="203" t="s">
        <v>1565</v>
      </c>
      <c r="B212" s="279">
        <f>IF(B$118=0,0,B$118/NMM_fec!B$118)</f>
        <v>0.4518239841381913</v>
      </c>
      <c r="C212" s="279">
        <f>IF(C$118=0,0,C$118/NMM_fec!C$118)</f>
        <v>0.45182398413819114</v>
      </c>
      <c r="D212" s="279">
        <f>IF(D$118=0,0,D$118/NMM_fec!D$118)</f>
        <v>0.45300228037260803</v>
      </c>
      <c r="E212" s="279">
        <f>IF(E$118=0,0,E$118/NMM_fec!E$118)</f>
        <v>0.45483769119451911</v>
      </c>
      <c r="F212" s="279">
        <f>IF(F$118=0,0,F$118/NMM_fec!F$118)</f>
        <v>0.45869776390476258</v>
      </c>
      <c r="G212" s="279">
        <f>IF(G$118=0,0,G$118/NMM_fec!G$118)</f>
        <v>0.4603670657321442</v>
      </c>
      <c r="H212" s="279">
        <f>IF(H$118=0,0,H$118/NMM_fec!H$118)</f>
        <v>0.46217910015190677</v>
      </c>
      <c r="I212" s="279">
        <f>IF(I$118=0,0,I$118/NMM_fec!I$118)</f>
        <v>0.46538026106182079</v>
      </c>
      <c r="J212" s="279">
        <f>IF(J$118=0,0,J$118/NMM_fec!J$118)</f>
        <v>0.47381713723877877</v>
      </c>
      <c r="K212" s="279">
        <f>IF(K$118=0,0,K$118/NMM_fec!K$118)</f>
        <v>0.47381713723877883</v>
      </c>
      <c r="L212" s="279">
        <f>IF(L$118=0,0,L$118/NMM_fec!L$118)</f>
        <v>0.47381713723877872</v>
      </c>
      <c r="M212" s="279">
        <f>IF(M$118=0,0,M$118/NMM_fec!M$118)</f>
        <v>0.47639551163779897</v>
      </c>
      <c r="N212" s="279">
        <f>IF(N$118=0,0,N$118/NMM_fec!N$118)</f>
        <v>0.48377559474432952</v>
      </c>
      <c r="O212" s="279">
        <f>IF(O$118=0,0,O$118/NMM_fec!O$118)</f>
        <v>0.48511643053362485</v>
      </c>
      <c r="P212" s="279">
        <f>IF(P$118=0,0,P$118/NMM_fec!P$118)</f>
        <v>0.48965114842210006</v>
      </c>
      <c r="Q212" s="279">
        <f>IF(Q$118=0,0,Q$118/NMM_fec!Q$118)</f>
        <v>0.49355681635584236</v>
      </c>
      <c r="R212" s="279">
        <f>IF(R$118=0,0,R$118/NMM_fec!R$118)</f>
        <v>0.49893221598804666</v>
      </c>
      <c r="S212" s="279">
        <f>IF(S$118=0,0,S$118/NMM_fec!S$118)</f>
        <v>0.50584121094794987</v>
      </c>
      <c r="T212" s="279">
        <f>IF(T$118=0,0,T$118/NMM_fec!T$118)</f>
        <v>0.50584121094795009</v>
      </c>
      <c r="U212" s="279">
        <f>IF(U$118=0,0,U$118/NMM_fec!U$118)</f>
        <v>0.52056425308700638</v>
      </c>
      <c r="V212" s="279">
        <f>IF(V$118=0,0,V$118/NMM_fec!V$118)</f>
        <v>0.53007939718153463</v>
      </c>
      <c r="W212" s="279">
        <f>IF(W$118=0,0,W$118/NMM_fec!W$118)</f>
        <v>0.53007939718153496</v>
      </c>
      <c r="DA212" s="79"/>
    </row>
    <row r="213" spans="1:105" ht="12" customHeight="1" x14ac:dyDescent="0.25">
      <c r="A213" s="203" t="s">
        <v>1567</v>
      </c>
      <c r="B213" s="279">
        <f>IF(B$119=0,0,B$119/NMM_fec!B$119)</f>
        <v>0.36679306942296713</v>
      </c>
      <c r="C213" s="279">
        <f>IF(C$119=0,0,C$119/NMM_fec!C$119)</f>
        <v>0.37089999716131322</v>
      </c>
      <c r="D213" s="279">
        <f>IF(D$119=0,0,D$119/NMM_fec!D$119)</f>
        <v>0.37473768952927317</v>
      </c>
      <c r="E213" s="279">
        <f>IF(E$119=0,0,E$119/NMM_fec!E$119)</f>
        <v>0.37786403496118304</v>
      </c>
      <c r="F213" s="279">
        <f>IF(F$119=0,0,F$119/NMM_fec!F$119)</f>
        <v>0.38226804340354276</v>
      </c>
      <c r="G213" s="279">
        <f>IF(G$119=0,0,G$119/NMM_fec!G$119)</f>
        <v>0.3852212655249852</v>
      </c>
      <c r="H213" s="279">
        <f>IF(H$119=0,0,H$119/NMM_fec!H$119)</f>
        <v>0.38918774354312641</v>
      </c>
      <c r="I213" s="279">
        <f>IF(I$119=0,0,I$119/NMM_fec!I$119)</f>
        <v>0.38813540056912121</v>
      </c>
      <c r="J213" s="279">
        <f>IF(J$119=0,0,J$119/NMM_fec!J$119)</f>
        <v>0.3992167990555967</v>
      </c>
      <c r="K213" s="279">
        <f>IF(K$119=0,0,K$119/NMM_fec!K$119)</f>
        <v>0.40490210849565472</v>
      </c>
      <c r="L213" s="279">
        <f>IF(L$119=0,0,L$119/NMM_fec!L$119)</f>
        <v>0.40398106330773176</v>
      </c>
      <c r="M213" s="279">
        <f>IF(M$119=0,0,M$119/NMM_fec!M$119)</f>
        <v>0.40521301176280378</v>
      </c>
      <c r="N213" s="279">
        <f>IF(N$119=0,0,N$119/NMM_fec!N$119)</f>
        <v>0.41358692074948322</v>
      </c>
      <c r="O213" s="279">
        <f>IF(O$119=0,0,O$119/NMM_fec!O$119)</f>
        <v>0.4165403840063957</v>
      </c>
      <c r="P213" s="279">
        <f>IF(P$119=0,0,P$119/NMM_fec!P$119)</f>
        <v>0.42084882025758469</v>
      </c>
      <c r="Q213" s="279">
        <f>IF(Q$119=0,0,Q$119/NMM_fec!Q$119)</f>
        <v>0.42694545906311321</v>
      </c>
      <c r="R213" s="279">
        <f>IF(R$119=0,0,R$119/NMM_fec!R$119)</f>
        <v>0.43328761401503363</v>
      </c>
      <c r="S213" s="279">
        <f>IF(S$119=0,0,S$119/NMM_fec!S$119)</f>
        <v>0.43953908238487982</v>
      </c>
      <c r="T213" s="279">
        <f>IF(T$119=0,0,T$119/NMM_fec!T$119)</f>
        <v>0.43966966484914655</v>
      </c>
      <c r="U213" s="279">
        <f>IF(U$119=0,0,U$119/NMM_fec!U$119)</f>
        <v>0.45296283236201901</v>
      </c>
      <c r="V213" s="279">
        <f>IF(V$119=0,0,V$119/NMM_fec!V$119)</f>
        <v>0.46329899495791083</v>
      </c>
      <c r="W213" s="279">
        <f>IF(W$119=0,0,W$119/NMM_fec!W$119)</f>
        <v>0.46465400319963646</v>
      </c>
      <c r="DA213" s="79"/>
    </row>
    <row r="214" spans="1:105" ht="12" customHeight="1" x14ac:dyDescent="0.25">
      <c r="A214" s="41" t="s">
        <v>1577</v>
      </c>
      <c r="B214" s="280">
        <f>IF(B$127=0,0,B$127/NMM_fec!B$127)</f>
        <v>0.46437465036425218</v>
      </c>
      <c r="C214" s="280">
        <f>IF(C$127=0,0,C$127/NMM_fec!C$127)</f>
        <v>0.46437465036425213</v>
      </c>
      <c r="D214" s="280">
        <f>IF(D$127=0,0,D$127/NMM_fec!D$127)</f>
        <v>0.46558567704962506</v>
      </c>
      <c r="E214" s="280">
        <f>IF(E$127=0,0,E$127/NMM_fec!E$127)</f>
        <v>0.46747207150547804</v>
      </c>
      <c r="F214" s="280">
        <f>IF(F$127=0,0,F$127/NMM_fec!F$127)</f>
        <v>0.4714393684576727</v>
      </c>
      <c r="G214" s="280">
        <f>IF(G$127=0,0,G$127/NMM_fec!G$127)</f>
        <v>0.47315503978025919</v>
      </c>
      <c r="H214" s="280">
        <f>IF(H$127=0,0,H$127/NMM_fec!H$127)</f>
        <v>0.4750174084894595</v>
      </c>
      <c r="I214" s="280">
        <f>IF(I$127=0,0,I$127/NMM_fec!I$127)</f>
        <v>0.47830749053576049</v>
      </c>
      <c r="J214" s="280">
        <f>IF(J$127=0,0,J$127/NMM_fec!J$127)</f>
        <v>0.48697872438430057</v>
      </c>
      <c r="K214" s="280">
        <f>IF(K$127=0,0,K$127/NMM_fec!K$127)</f>
        <v>0.48697872438430045</v>
      </c>
      <c r="L214" s="280">
        <f>IF(L$127=0,0,L$127/NMM_fec!L$127)</f>
        <v>0.48697872438430051</v>
      </c>
      <c r="M214" s="280">
        <f>IF(M$127=0,0,M$127/NMM_fec!M$127)</f>
        <v>0.48962872029440457</v>
      </c>
      <c r="N214" s="280">
        <f>IF(N$127=0,0,N$127/NMM_fec!N$127)</f>
        <v>0.49721380570944984</v>
      </c>
      <c r="O214" s="280">
        <f>IF(O$127=0,0,O$127/NMM_fec!O$127)</f>
        <v>0.49859188693733641</v>
      </c>
      <c r="P214" s="280">
        <f>IF(P$127=0,0,P$127/NMM_fec!P$127)</f>
        <v>0.50325256921160277</v>
      </c>
      <c r="Q214" s="280">
        <f>IF(Q$127=0,0,Q$127/NMM_fec!Q$127)</f>
        <v>0.50726672792128269</v>
      </c>
      <c r="R214" s="280">
        <f>IF(R$127=0,0,R$127/NMM_fec!R$127)</f>
        <v>0.51279144420993705</v>
      </c>
      <c r="S214" s="280">
        <f>IF(S$127=0,0,S$127/NMM_fec!S$127)</f>
        <v>0.51989235569650416</v>
      </c>
      <c r="T214" s="280">
        <f>IF(T$127=0,0,T$127/NMM_fec!T$127)</f>
        <v>0.51989235569650416</v>
      </c>
      <c r="U214" s="280">
        <f>IF(U$127=0,0,U$127/NMM_fec!U$127)</f>
        <v>0.53502437122831226</v>
      </c>
      <c r="V214" s="280">
        <f>IF(V$127=0,0,V$127/NMM_fec!V$127)</f>
        <v>0.54480382488102186</v>
      </c>
      <c r="W214" s="280">
        <f>IF(W$127=0,0,W$127/NMM_fec!W$127)</f>
        <v>0.54480382488102186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PL: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6">
        <f t="shared" ref="B5:W5" si="0">SUM(B6:B10)+B16+B17+B25+B33+B46</f>
        <v>12336.194828957339</v>
      </c>
      <c r="C5" s="226">
        <f t="shared" si="0"/>
        <v>9821.7685372706837</v>
      </c>
      <c r="D5" s="226">
        <f t="shared" si="0"/>
        <v>9097.963283713927</v>
      </c>
      <c r="E5" s="226">
        <f t="shared" si="0"/>
        <v>9300.5311913831556</v>
      </c>
      <c r="F5" s="226">
        <f t="shared" si="0"/>
        <v>10074.90210174114</v>
      </c>
      <c r="G5" s="226">
        <f t="shared" si="0"/>
        <v>9850.12033637083</v>
      </c>
      <c r="H5" s="226">
        <f t="shared" si="0"/>
        <v>11540.54883558453</v>
      </c>
      <c r="I5" s="226">
        <f t="shared" si="0"/>
        <v>13149.397678291931</v>
      </c>
      <c r="J5" s="226">
        <f t="shared" si="0"/>
        <v>12578.923877335495</v>
      </c>
      <c r="K5" s="226">
        <f t="shared" si="0"/>
        <v>11019.083282333135</v>
      </c>
      <c r="L5" s="226">
        <f t="shared" si="0"/>
        <v>11709.867498529922</v>
      </c>
      <c r="M5" s="226">
        <f t="shared" si="0"/>
        <v>13817.949435717012</v>
      </c>
      <c r="N5" s="226">
        <f t="shared" si="0"/>
        <v>11685.895129639399</v>
      </c>
      <c r="O5" s="226">
        <f t="shared" si="0"/>
        <v>10725.591495424927</v>
      </c>
      <c r="P5" s="226">
        <f t="shared" si="0"/>
        <v>11768.433719951327</v>
      </c>
      <c r="Q5" s="226">
        <f t="shared" si="0"/>
        <v>11645.913796355046</v>
      </c>
      <c r="R5" s="226">
        <f t="shared" si="0"/>
        <v>12260.490633528716</v>
      </c>
      <c r="S5" s="226">
        <f t="shared" si="0"/>
        <v>13271.87624628728</v>
      </c>
      <c r="T5" s="226">
        <f t="shared" si="0"/>
        <v>14470.24389006331</v>
      </c>
      <c r="U5" s="226">
        <f t="shared" si="0"/>
        <v>14468.803792842247</v>
      </c>
      <c r="V5" s="226">
        <f t="shared" si="0"/>
        <v>14068.218112698432</v>
      </c>
      <c r="W5" s="226">
        <f t="shared" si="0"/>
        <v>13961.591033715722</v>
      </c>
      <c r="DA5" s="89"/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1694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1695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1696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1697</v>
      </c>
    </row>
    <row r="10" spans="1:105" ht="12" customHeight="1" x14ac:dyDescent="0.25">
      <c r="A10" s="56" t="s">
        <v>96</v>
      </c>
      <c r="B10" s="263">
        <v>10.67087499765973</v>
      </c>
      <c r="C10" s="263">
        <v>8.6218421769568572</v>
      </c>
      <c r="D10" s="263">
        <v>7.9814890328987884</v>
      </c>
      <c r="E10" s="263">
        <v>8.5059547494146717</v>
      </c>
      <c r="F10" s="263">
        <v>8.9031992598106271</v>
      </c>
      <c r="G10" s="263">
        <v>8.8340906857402572</v>
      </c>
      <c r="H10" s="263">
        <v>9.9931477473687114</v>
      </c>
      <c r="I10" s="263">
        <v>10.568673337789679</v>
      </c>
      <c r="J10" s="263">
        <v>10.16385971891024</v>
      </c>
      <c r="K10" s="263">
        <v>8.8533068980241367</v>
      </c>
      <c r="L10" s="263">
        <v>8.8866290483873076</v>
      </c>
      <c r="M10" s="263">
        <v>10.401469375552169</v>
      </c>
      <c r="N10" s="263">
        <v>8.2746671739612658</v>
      </c>
      <c r="O10" s="263">
        <v>7.308136852043881</v>
      </c>
      <c r="P10" s="263">
        <v>7.7164775434819779</v>
      </c>
      <c r="Q10" s="263">
        <v>7.197188822223084</v>
      </c>
      <c r="R10" s="263">
        <v>7.663279672179069</v>
      </c>
      <c r="S10" s="263">
        <v>8.1823138216882594</v>
      </c>
      <c r="T10" s="263">
        <v>8.5852393644730043</v>
      </c>
      <c r="U10" s="263">
        <v>8.8031938864238803</v>
      </c>
      <c r="V10" s="263">
        <v>7.9893046552840818</v>
      </c>
      <c r="W10" s="263">
        <v>8.9398065788366043</v>
      </c>
      <c r="DA10" s="68" t="s">
        <v>1698</v>
      </c>
    </row>
    <row r="11" spans="1:105" ht="12" customHeight="1" x14ac:dyDescent="0.25">
      <c r="A11" s="37" t="s">
        <v>160</v>
      </c>
      <c r="B11" s="229">
        <v>0.7642571889514389</v>
      </c>
      <c r="C11" s="229">
        <v>0.6534755684510607</v>
      </c>
      <c r="D11" s="229">
        <v>0.62833670885929971</v>
      </c>
      <c r="E11" s="229">
        <v>0.66343501692037954</v>
      </c>
      <c r="F11" s="229">
        <v>0.78414675448815974</v>
      </c>
      <c r="G11" s="229">
        <v>0.61142997037837554</v>
      </c>
      <c r="H11" s="229">
        <v>0.57052179211557041</v>
      </c>
      <c r="I11" s="229">
        <v>0.57477645278606804</v>
      </c>
      <c r="J11" s="229">
        <v>0.69121838465730356</v>
      </c>
      <c r="K11" s="229">
        <v>0.52906804854364753</v>
      </c>
      <c r="L11" s="229">
        <v>0.51380175823011109</v>
      </c>
      <c r="M11" s="229">
        <v>0.67514916261454316</v>
      </c>
      <c r="N11" s="229">
        <v>0.4541583251498662</v>
      </c>
      <c r="O11" s="229">
        <v>0.33160275449459109</v>
      </c>
      <c r="P11" s="229">
        <v>0.31087941945762071</v>
      </c>
      <c r="Q11" s="229">
        <v>0.29047367944402419</v>
      </c>
      <c r="R11" s="229">
        <v>0.27661552895781322</v>
      </c>
      <c r="S11" s="229">
        <v>0.24284517542317821</v>
      </c>
      <c r="T11" s="229">
        <v>0.3517720275473204</v>
      </c>
      <c r="U11" s="229">
        <v>0.38763036692428582</v>
      </c>
      <c r="V11" s="229">
        <v>0.21850459462836799</v>
      </c>
      <c r="W11" s="229">
        <v>0.24674955772643581</v>
      </c>
      <c r="DA11" s="69" t="s">
        <v>1699</v>
      </c>
    </row>
    <row r="12" spans="1:105" ht="12" customHeight="1" x14ac:dyDescent="0.25">
      <c r="A12" s="37" t="s">
        <v>162</v>
      </c>
      <c r="B12" s="229">
        <v>9.9066178087082903</v>
      </c>
      <c r="C12" s="229">
        <v>7.9683666085057956</v>
      </c>
      <c r="D12" s="229">
        <v>7.3531523240394883</v>
      </c>
      <c r="E12" s="229">
        <v>7.8425197324942921</v>
      </c>
      <c r="F12" s="229">
        <v>8.1190525053224665</v>
      </c>
      <c r="G12" s="229">
        <v>8.2226607153618811</v>
      </c>
      <c r="H12" s="229">
        <v>9.4226259552531406</v>
      </c>
      <c r="I12" s="229">
        <v>9.9938968850036112</v>
      </c>
      <c r="J12" s="229">
        <v>9.4726413342529359</v>
      </c>
      <c r="K12" s="229">
        <v>8.3242388494804889</v>
      </c>
      <c r="L12" s="229">
        <v>8.372827290157197</v>
      </c>
      <c r="M12" s="229">
        <v>9.7263202129376243</v>
      </c>
      <c r="N12" s="229">
        <v>7.8205088488113992</v>
      </c>
      <c r="O12" s="229">
        <v>6.9765340975492904</v>
      </c>
      <c r="P12" s="229">
        <v>7.4055981240243574</v>
      </c>
      <c r="Q12" s="229">
        <v>6.9067151427790598</v>
      </c>
      <c r="R12" s="229">
        <v>7.3866641432212559</v>
      </c>
      <c r="S12" s="229">
        <v>7.9394686462650812</v>
      </c>
      <c r="T12" s="229">
        <v>8.233467336925683</v>
      </c>
      <c r="U12" s="229">
        <v>8.4155635194995941</v>
      </c>
      <c r="V12" s="229">
        <v>7.7708000606557137</v>
      </c>
      <c r="W12" s="229">
        <v>8.6930570211101692</v>
      </c>
      <c r="DA12" s="69" t="s">
        <v>1700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1701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1702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1703</v>
      </c>
    </row>
    <row r="16" spans="1:105" ht="12" customHeight="1" x14ac:dyDescent="0.25">
      <c r="A16" s="57" t="s">
        <v>1452</v>
      </c>
      <c r="B16" s="264">
        <v>0</v>
      </c>
      <c r="C16" s="264">
        <v>0</v>
      </c>
      <c r="D16" s="264">
        <v>0</v>
      </c>
      <c r="E16" s="264">
        <v>0</v>
      </c>
      <c r="F16" s="264">
        <v>0</v>
      </c>
      <c r="G16" s="264">
        <v>0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  <c r="O16" s="264">
        <v>0</v>
      </c>
      <c r="P16" s="264">
        <v>0</v>
      </c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DA16" s="70" t="s">
        <v>1704</v>
      </c>
    </row>
    <row r="17" spans="1:105" ht="12" customHeight="1" x14ac:dyDescent="0.25">
      <c r="A17" s="57" t="s">
        <v>1454</v>
      </c>
      <c r="B17" s="264">
        <v>1730.5900389452181</v>
      </c>
      <c r="C17" s="264">
        <v>1275.7736368770959</v>
      </c>
      <c r="D17" s="264">
        <v>1135.9393844450551</v>
      </c>
      <c r="E17" s="264">
        <v>1238.319216312271</v>
      </c>
      <c r="F17" s="264">
        <v>1289.1892240708769</v>
      </c>
      <c r="G17" s="264">
        <v>1334.2225939302959</v>
      </c>
      <c r="H17" s="264">
        <v>1565.7543983679529</v>
      </c>
      <c r="I17" s="264">
        <v>1721.766651516072</v>
      </c>
      <c r="J17" s="264">
        <v>1690.234157167316</v>
      </c>
      <c r="K17" s="264">
        <v>1535.682265812206</v>
      </c>
      <c r="L17" s="264">
        <v>1586.62970127169</v>
      </c>
      <c r="M17" s="264">
        <v>1876.028641420025</v>
      </c>
      <c r="N17" s="264">
        <v>1513.9456724385</v>
      </c>
      <c r="O17" s="264">
        <v>1370.6386576466709</v>
      </c>
      <c r="P17" s="264">
        <v>1508.394718352713</v>
      </c>
      <c r="Q17" s="264">
        <v>1458.988921789105</v>
      </c>
      <c r="R17" s="264">
        <v>1640.54831457055</v>
      </c>
      <c r="S17" s="264">
        <v>1837.909810776282</v>
      </c>
      <c r="T17" s="264">
        <v>2067.941068692377</v>
      </c>
      <c r="U17" s="264">
        <v>2060.734719949975</v>
      </c>
      <c r="V17" s="264">
        <v>1938.4417228530169</v>
      </c>
      <c r="W17" s="264">
        <v>1970.2088687506159</v>
      </c>
      <c r="DA17" s="70" t="s">
        <v>1705</v>
      </c>
    </row>
    <row r="18" spans="1:105" ht="12" customHeight="1" x14ac:dyDescent="0.25">
      <c r="A18" s="18" t="s">
        <v>30</v>
      </c>
      <c r="B18" s="233">
        <v>1271.6987453725519</v>
      </c>
      <c r="C18" s="233">
        <v>826.25026604630375</v>
      </c>
      <c r="D18" s="233">
        <v>671.12912308317686</v>
      </c>
      <c r="E18" s="233">
        <v>612.71045956226078</v>
      </c>
      <c r="F18" s="233">
        <v>643.40974665221938</v>
      </c>
      <c r="G18" s="233">
        <v>570.11812650821253</v>
      </c>
      <c r="H18" s="233">
        <v>669.99775792372031</v>
      </c>
      <c r="I18" s="233">
        <v>891.41165277906805</v>
      </c>
      <c r="J18" s="233">
        <v>802.11769920379948</v>
      </c>
      <c r="K18" s="233">
        <v>523.12902052268282</v>
      </c>
      <c r="L18" s="233">
        <v>529.27179418031608</v>
      </c>
      <c r="M18" s="233">
        <v>698.44833333694635</v>
      </c>
      <c r="N18" s="233">
        <v>493.77458073354597</v>
      </c>
      <c r="O18" s="233">
        <v>399.82339500510687</v>
      </c>
      <c r="P18" s="233">
        <v>419.37513028588569</v>
      </c>
      <c r="Q18" s="233">
        <v>391.12607905386341</v>
      </c>
      <c r="R18" s="233">
        <v>346.93191834417371</v>
      </c>
      <c r="S18" s="233">
        <v>382.06185412304387</v>
      </c>
      <c r="T18" s="233">
        <v>401.54547228261163</v>
      </c>
      <c r="U18" s="233">
        <v>352.93752327751167</v>
      </c>
      <c r="V18" s="233">
        <v>309.91122221518538</v>
      </c>
      <c r="W18" s="233">
        <v>330.90655752521423</v>
      </c>
      <c r="DA18" s="71" t="s">
        <v>1706</v>
      </c>
    </row>
    <row r="19" spans="1:105" ht="12" customHeight="1" x14ac:dyDescent="0.25">
      <c r="A19" s="18" t="s">
        <v>33</v>
      </c>
      <c r="B19" s="233">
        <v>7.2324277049735972</v>
      </c>
      <c r="C19" s="233">
        <v>8.9882549121713993</v>
      </c>
      <c r="D19" s="233">
        <v>18.992327221343029</v>
      </c>
      <c r="E19" s="233">
        <v>16.187939687688921</v>
      </c>
      <c r="F19" s="233">
        <v>19.44234727492762</v>
      </c>
      <c r="G19" s="233">
        <v>10.03917519109322</v>
      </c>
      <c r="H19" s="233">
        <v>4.8306341393024699</v>
      </c>
      <c r="I19" s="233">
        <v>4.0116964301280884</v>
      </c>
      <c r="J19" s="233">
        <v>5.0405353490386906</v>
      </c>
      <c r="K19" s="233">
        <v>5.5343961050334283</v>
      </c>
      <c r="L19" s="233">
        <v>4.700289827862874</v>
      </c>
      <c r="M19" s="233">
        <v>4.5517691418790944</v>
      </c>
      <c r="N19" s="233">
        <v>2.5061468921197871</v>
      </c>
      <c r="O19" s="233">
        <v>3.2987943728524569</v>
      </c>
      <c r="P19" s="233">
        <v>4.3822335269840469</v>
      </c>
      <c r="Q19" s="233">
        <v>3.8719724122847001</v>
      </c>
      <c r="R19" s="233">
        <v>3.211086659935531</v>
      </c>
      <c r="S19" s="233">
        <v>3.8241045194493259</v>
      </c>
      <c r="T19" s="233">
        <v>3.85950700514474</v>
      </c>
      <c r="U19" s="233">
        <v>3.4782893694335182</v>
      </c>
      <c r="V19" s="233">
        <v>2.565887521382058</v>
      </c>
      <c r="W19" s="233">
        <v>2.9832101972895271</v>
      </c>
      <c r="DA19" s="71" t="s">
        <v>1707</v>
      </c>
    </row>
    <row r="20" spans="1:105" ht="12" customHeight="1" x14ac:dyDescent="0.25">
      <c r="A20" s="18" t="s">
        <v>160</v>
      </c>
      <c r="B20" s="298">
        <v>26.2153167818383</v>
      </c>
      <c r="C20" s="298">
        <v>27.170278139639318</v>
      </c>
      <c r="D20" s="298">
        <v>28.558953064608431</v>
      </c>
      <c r="E20" s="298">
        <v>30.112494648483249</v>
      </c>
      <c r="F20" s="298">
        <v>36.978698342254333</v>
      </c>
      <c r="G20" s="298">
        <v>28.38810586991902</v>
      </c>
      <c r="H20" s="298">
        <v>28.024395739458239</v>
      </c>
      <c r="I20" s="298">
        <v>25.95643865044055</v>
      </c>
      <c r="J20" s="298">
        <v>33.897382428899881</v>
      </c>
      <c r="K20" s="298">
        <v>27.829325577719089</v>
      </c>
      <c r="L20" s="298">
        <v>26.24835587512186</v>
      </c>
      <c r="M20" s="298">
        <v>33.569004489535658</v>
      </c>
      <c r="N20" s="298">
        <v>23.55162163668723</v>
      </c>
      <c r="O20" s="298">
        <v>17.511506802397669</v>
      </c>
      <c r="P20" s="298">
        <v>15.964186433600879</v>
      </c>
      <c r="Q20" s="298">
        <v>15.76849081613237</v>
      </c>
      <c r="R20" s="298">
        <v>14.44606324578225</v>
      </c>
      <c r="S20" s="298">
        <v>12.417204500855149</v>
      </c>
      <c r="T20" s="298">
        <v>17.29991066123258</v>
      </c>
      <c r="U20" s="298">
        <v>19.106749383842001</v>
      </c>
      <c r="V20" s="298">
        <v>11.04268101353475</v>
      </c>
      <c r="W20" s="298">
        <v>13.426031036729899</v>
      </c>
      <c r="DA20" s="122" t="s">
        <v>1708</v>
      </c>
    </row>
    <row r="21" spans="1:105" ht="12" customHeight="1" x14ac:dyDescent="0.25">
      <c r="A21" s="18" t="s">
        <v>70</v>
      </c>
      <c r="B21" s="298">
        <v>66.81815592518177</v>
      </c>
      <c r="C21" s="298">
        <v>63.564032128144767</v>
      </c>
      <c r="D21" s="298">
        <v>65.379269006384547</v>
      </c>
      <c r="E21" s="298">
        <v>63.882247478523738</v>
      </c>
      <c r="F21" s="298">
        <v>63.371805738749032</v>
      </c>
      <c r="G21" s="298">
        <v>56.464613904128569</v>
      </c>
      <c r="H21" s="298">
        <v>45.549009847527273</v>
      </c>
      <c r="I21" s="298">
        <v>31.822839542508952</v>
      </c>
      <c r="J21" s="298">
        <v>39.60682213595441</v>
      </c>
      <c r="K21" s="298">
        <v>28.92537315460417</v>
      </c>
      <c r="L21" s="298">
        <v>25.624395392787541</v>
      </c>
      <c r="M21" s="298">
        <v>24.882225743273729</v>
      </c>
      <c r="N21" s="298">
        <v>18.711891582185931</v>
      </c>
      <c r="O21" s="298">
        <v>16.587749140020492</v>
      </c>
      <c r="P21" s="298">
        <v>8.8290900367553391</v>
      </c>
      <c r="Q21" s="298">
        <v>3.6137345954010271</v>
      </c>
      <c r="R21" s="298">
        <v>2.446489657271302</v>
      </c>
      <c r="S21" s="298">
        <v>2.6892874461931431</v>
      </c>
      <c r="T21" s="298">
        <v>2.3808756951384762</v>
      </c>
      <c r="U21" s="298">
        <v>1.179067256862254</v>
      </c>
      <c r="V21" s="298">
        <v>2.0956316869799512</v>
      </c>
      <c r="W21" s="298">
        <v>2.438236590456031</v>
      </c>
      <c r="DA21" s="122" t="s">
        <v>1709</v>
      </c>
    </row>
    <row r="22" spans="1:105" ht="12" customHeight="1" x14ac:dyDescent="0.25">
      <c r="A22" s="18" t="s">
        <v>34</v>
      </c>
      <c r="B22" s="298">
        <v>0</v>
      </c>
      <c r="C22" s="298">
        <v>0</v>
      </c>
      <c r="D22" s="298">
        <v>0</v>
      </c>
      <c r="E22" s="298">
        <v>107.59893825762779</v>
      </c>
      <c r="F22" s="298">
        <v>78.713214420361652</v>
      </c>
      <c r="G22" s="298">
        <v>169.8624492663279</v>
      </c>
      <c r="H22" s="298">
        <v>97.055004768021078</v>
      </c>
      <c r="I22" s="298">
        <v>39.559588713430003</v>
      </c>
      <c r="J22" s="298">
        <v>32.135800622848087</v>
      </c>
      <c r="K22" s="298">
        <v>71.939634536947068</v>
      </c>
      <c r="L22" s="298">
        <v>44.559618494982423</v>
      </c>
      <c r="M22" s="298">
        <v>1.693618097458542</v>
      </c>
      <c r="N22" s="298">
        <v>3.9226917588504029</v>
      </c>
      <c r="O22" s="298">
        <v>3.0235436458358049</v>
      </c>
      <c r="P22" s="298">
        <v>0.78262704838675212</v>
      </c>
      <c r="Q22" s="298">
        <v>0.74317495391768829</v>
      </c>
      <c r="R22" s="298">
        <v>23.279109786972441</v>
      </c>
      <c r="S22" s="298">
        <v>42.430821437408859</v>
      </c>
      <c r="T22" s="298">
        <v>49.87939738534935</v>
      </c>
      <c r="U22" s="298">
        <v>57.385673041478022</v>
      </c>
      <c r="V22" s="298">
        <v>37.418676516346267</v>
      </c>
      <c r="W22" s="298">
        <v>34.072085997009403</v>
      </c>
      <c r="DA22" s="122" t="s">
        <v>1710</v>
      </c>
    </row>
    <row r="23" spans="1:105" ht="12" customHeight="1" x14ac:dyDescent="0.25">
      <c r="A23" s="18" t="s">
        <v>162</v>
      </c>
      <c r="B23" s="298">
        <v>339.81377976725878</v>
      </c>
      <c r="C23" s="298">
        <v>331.30961205618672</v>
      </c>
      <c r="D23" s="298">
        <v>334.2130566912079</v>
      </c>
      <c r="E23" s="298">
        <v>355.96226827397089</v>
      </c>
      <c r="F23" s="298">
        <v>382.87730160308558</v>
      </c>
      <c r="G23" s="298">
        <v>381.77023408856542</v>
      </c>
      <c r="H23" s="298">
        <v>462.84542032254842</v>
      </c>
      <c r="I23" s="298">
        <v>451.31628151610448</v>
      </c>
      <c r="J23" s="298">
        <v>464.53878115260488</v>
      </c>
      <c r="K23" s="298">
        <v>437.86041089906928</v>
      </c>
      <c r="L23" s="298">
        <v>427.73880562423238</v>
      </c>
      <c r="M23" s="298">
        <v>483.60111361224011</v>
      </c>
      <c r="N23" s="298">
        <v>405.55386792214301</v>
      </c>
      <c r="O23" s="298">
        <v>368.42162090178408</v>
      </c>
      <c r="P23" s="298">
        <v>380.29004721673499</v>
      </c>
      <c r="Q23" s="298">
        <v>374.93405429024853</v>
      </c>
      <c r="R23" s="298">
        <v>385.76365466669239</v>
      </c>
      <c r="S23" s="298">
        <v>405.96238173975092</v>
      </c>
      <c r="T23" s="298">
        <v>404.91636118460281</v>
      </c>
      <c r="U23" s="298">
        <v>414.81286506712041</v>
      </c>
      <c r="V23" s="298">
        <v>392.71698810601072</v>
      </c>
      <c r="W23" s="298">
        <v>473.00288780612323</v>
      </c>
      <c r="DA23" s="122" t="s">
        <v>1711</v>
      </c>
    </row>
    <row r="24" spans="1:105" ht="12" customHeight="1" x14ac:dyDescent="0.25">
      <c r="A24" s="18" t="s">
        <v>73</v>
      </c>
      <c r="B24" s="298">
        <v>18.811613393413129</v>
      </c>
      <c r="C24" s="298">
        <v>18.491193594649911</v>
      </c>
      <c r="D24" s="298">
        <v>17.666655378333989</v>
      </c>
      <c r="E24" s="298">
        <v>51.864868403715263</v>
      </c>
      <c r="F24" s="298">
        <v>64.396110039279662</v>
      </c>
      <c r="G24" s="298">
        <v>117.57988910204971</v>
      </c>
      <c r="H24" s="298">
        <v>257.45217562737582</v>
      </c>
      <c r="I24" s="298">
        <v>277.68815388439202</v>
      </c>
      <c r="J24" s="298">
        <v>312.89713627417041</v>
      </c>
      <c r="K24" s="298">
        <v>440.46410501615009</v>
      </c>
      <c r="L24" s="298">
        <v>528.48644187638649</v>
      </c>
      <c r="M24" s="298">
        <v>629.28257699869175</v>
      </c>
      <c r="N24" s="298">
        <v>565.92487191296721</v>
      </c>
      <c r="O24" s="298">
        <v>561.97204777867353</v>
      </c>
      <c r="P24" s="298">
        <v>678.77140380436504</v>
      </c>
      <c r="Q24" s="298">
        <v>668.93141566725774</v>
      </c>
      <c r="R24" s="298">
        <v>864.46999220972214</v>
      </c>
      <c r="S24" s="298">
        <v>988.52415700958102</v>
      </c>
      <c r="T24" s="298">
        <v>1188.0595444782971</v>
      </c>
      <c r="U24" s="298">
        <v>1211.834552553727</v>
      </c>
      <c r="V24" s="298">
        <v>1182.690635793577</v>
      </c>
      <c r="W24" s="298">
        <v>1113.379859597793</v>
      </c>
      <c r="DA24" s="122" t="s">
        <v>1712</v>
      </c>
    </row>
    <row r="25" spans="1:105" ht="12" customHeight="1" x14ac:dyDescent="0.25">
      <c r="A25" s="57" t="s">
        <v>1463</v>
      </c>
      <c r="B25" s="264">
        <v>2698.7875327131642</v>
      </c>
      <c r="C25" s="264">
        <v>1989.5191283237391</v>
      </c>
      <c r="D25" s="264">
        <v>1771.4530765048639</v>
      </c>
      <c r="E25" s="264">
        <v>1931.110423205482</v>
      </c>
      <c r="F25" s="264">
        <v>2010.4402122591771</v>
      </c>
      <c r="G25" s="264">
        <v>2080.6679926101701</v>
      </c>
      <c r="H25" s="264">
        <v>2441.7327931586442</v>
      </c>
      <c r="I25" s="264">
        <v>2685.0278048433611</v>
      </c>
      <c r="J25" s="264">
        <v>2635.854112224838</v>
      </c>
      <c r="K25" s="264">
        <v>2394.836477684059</v>
      </c>
      <c r="L25" s="264">
        <v>2474.2870122113268</v>
      </c>
      <c r="M25" s="264">
        <v>2925.5933494006708</v>
      </c>
      <c r="N25" s="264">
        <v>2360.9391098034662</v>
      </c>
      <c r="O25" s="264">
        <v>2137.4574208031918</v>
      </c>
      <c r="P25" s="264">
        <v>2352.2826138429809</v>
      </c>
      <c r="Q25" s="264">
        <v>2275.2362049251919</v>
      </c>
      <c r="R25" s="264">
        <v>2558.3709824627881</v>
      </c>
      <c r="S25" s="264">
        <v>2866.1485227300868</v>
      </c>
      <c r="T25" s="264">
        <v>3224.873279620896</v>
      </c>
      <c r="U25" s="264">
        <v>3213.635260387739</v>
      </c>
      <c r="V25" s="264">
        <v>3022.924110735823</v>
      </c>
      <c r="W25" s="264">
        <v>3072.4637332743719</v>
      </c>
      <c r="DA25" s="70" t="s">
        <v>1713</v>
      </c>
    </row>
    <row r="26" spans="1:105" ht="12" customHeight="1" x14ac:dyDescent="0.25">
      <c r="A26" s="18" t="s">
        <v>30</v>
      </c>
      <c r="B26" s="233">
        <v>1983.1644942728451</v>
      </c>
      <c r="C26" s="233">
        <v>1288.5049992924901</v>
      </c>
      <c r="D26" s="233">
        <v>1046.599639115876</v>
      </c>
      <c r="E26" s="233">
        <v>955.4980164091462</v>
      </c>
      <c r="F26" s="233">
        <v>1003.372354870068</v>
      </c>
      <c r="G26" s="233">
        <v>889.07693755820583</v>
      </c>
      <c r="H26" s="233">
        <v>1044.8353193644771</v>
      </c>
      <c r="I26" s="233">
        <v>1390.121635336385</v>
      </c>
      <c r="J26" s="233">
        <v>1250.8712044241149</v>
      </c>
      <c r="K26" s="233">
        <v>815.79926315047737</v>
      </c>
      <c r="L26" s="233">
        <v>825.37867860441338</v>
      </c>
      <c r="M26" s="233">
        <v>1089.202879847217</v>
      </c>
      <c r="N26" s="233">
        <v>770.02216149734068</v>
      </c>
      <c r="O26" s="233">
        <v>623.50895905104085</v>
      </c>
      <c r="P26" s="233">
        <v>653.99912612194021</v>
      </c>
      <c r="Q26" s="233">
        <v>609.94583472404008</v>
      </c>
      <c r="R26" s="233">
        <v>541.02676824499827</v>
      </c>
      <c r="S26" s="233">
        <v>595.81053018252476</v>
      </c>
      <c r="T26" s="233">
        <v>626.19447126497369</v>
      </c>
      <c r="U26" s="233">
        <v>550.39227443407344</v>
      </c>
      <c r="V26" s="233">
        <v>483.2944394340854</v>
      </c>
      <c r="W26" s="233">
        <v>516.035844333407</v>
      </c>
      <c r="DA26" s="71" t="s">
        <v>1714</v>
      </c>
    </row>
    <row r="27" spans="1:105" ht="12" customHeight="1" x14ac:dyDescent="0.25">
      <c r="A27" s="18" t="s">
        <v>33</v>
      </c>
      <c r="B27" s="298">
        <v>11.27868835609882</v>
      </c>
      <c r="C27" s="298">
        <v>14.01683226641055</v>
      </c>
      <c r="D27" s="298">
        <v>29.617792064381518</v>
      </c>
      <c r="E27" s="298">
        <v>25.244459303645879</v>
      </c>
      <c r="F27" s="298">
        <v>30.31958075075654</v>
      </c>
      <c r="G27" s="298">
        <v>15.655701370475381</v>
      </c>
      <c r="H27" s="298">
        <v>7.5331851546966977</v>
      </c>
      <c r="I27" s="298">
        <v>6.2560838020646381</v>
      </c>
      <c r="J27" s="298">
        <v>7.860517888151457</v>
      </c>
      <c r="K27" s="298">
        <v>8.6306744366008168</v>
      </c>
      <c r="L27" s="298">
        <v>7.3299182949800681</v>
      </c>
      <c r="M27" s="298">
        <v>7.0983060895109258</v>
      </c>
      <c r="N27" s="298">
        <v>3.9082381357765481</v>
      </c>
      <c r="O27" s="298">
        <v>5.1443409045996296</v>
      </c>
      <c r="P27" s="298">
        <v>6.8339219236870692</v>
      </c>
      <c r="Q27" s="298">
        <v>6.038189656778699</v>
      </c>
      <c r="R27" s="298">
        <v>5.0075641540023259</v>
      </c>
      <c r="S27" s="298">
        <v>5.9635415486224241</v>
      </c>
      <c r="T27" s="298">
        <v>6.0187503415032984</v>
      </c>
      <c r="U27" s="298">
        <v>5.4242563369411956</v>
      </c>
      <c r="V27" s="298">
        <v>4.0014013123933081</v>
      </c>
      <c r="W27" s="298">
        <v>4.6521997161238771</v>
      </c>
      <c r="DA27" s="122" t="s">
        <v>1715</v>
      </c>
    </row>
    <row r="28" spans="1:105" ht="12" customHeight="1" x14ac:dyDescent="0.25">
      <c r="A28" s="18" t="s">
        <v>160</v>
      </c>
      <c r="B28" s="298">
        <v>40.88176200301762</v>
      </c>
      <c r="C28" s="298">
        <v>42.370986919755843</v>
      </c>
      <c r="D28" s="298">
        <v>44.536571194574769</v>
      </c>
      <c r="E28" s="298">
        <v>46.959258580819188</v>
      </c>
      <c r="F28" s="298">
        <v>57.666834903812862</v>
      </c>
      <c r="G28" s="298">
        <v>44.270141671319308</v>
      </c>
      <c r="H28" s="298">
        <v>43.702949936986172</v>
      </c>
      <c r="I28" s="298">
        <v>40.478051674294022</v>
      </c>
      <c r="J28" s="298">
        <v>52.861643157545721</v>
      </c>
      <c r="K28" s="298">
        <v>43.398745643272079</v>
      </c>
      <c r="L28" s="298">
        <v>40.93328517779571</v>
      </c>
      <c r="M28" s="298">
        <v>52.349550594413692</v>
      </c>
      <c r="N28" s="298">
        <v>36.727833523766797</v>
      </c>
      <c r="O28" s="298">
        <v>27.30851049283579</v>
      </c>
      <c r="P28" s="298">
        <v>24.895524848374851</v>
      </c>
      <c r="Q28" s="298">
        <v>24.590345180894211</v>
      </c>
      <c r="R28" s="298">
        <v>22.52807106659715</v>
      </c>
      <c r="S28" s="298">
        <v>19.364145143515671</v>
      </c>
      <c r="T28" s="298">
        <v>26.978534580057151</v>
      </c>
      <c r="U28" s="298">
        <v>29.796228955077211</v>
      </c>
      <c r="V28" s="298">
        <v>17.220629482658961</v>
      </c>
      <c r="W28" s="298">
        <v>20.937370700360091</v>
      </c>
      <c r="DA28" s="122" t="s">
        <v>1716</v>
      </c>
    </row>
    <row r="29" spans="1:105" ht="12" customHeight="1" x14ac:dyDescent="0.25">
      <c r="A29" s="18" t="s">
        <v>70</v>
      </c>
      <c r="B29" s="298">
        <v>104.20030285143289</v>
      </c>
      <c r="C29" s="298">
        <v>99.125623964051044</v>
      </c>
      <c r="D29" s="298">
        <v>101.9564149345691</v>
      </c>
      <c r="E29" s="298">
        <v>99.621868366823705</v>
      </c>
      <c r="F29" s="298">
        <v>98.825854422169314</v>
      </c>
      <c r="G29" s="298">
        <v>88.054358695374631</v>
      </c>
      <c r="H29" s="298">
        <v>71.031900760771137</v>
      </c>
      <c r="I29" s="298">
        <v>49.626474601228907</v>
      </c>
      <c r="J29" s="298">
        <v>61.765291250636352</v>
      </c>
      <c r="K29" s="298">
        <v>45.107989004895032</v>
      </c>
      <c r="L29" s="298">
        <v>39.960243190534577</v>
      </c>
      <c r="M29" s="298">
        <v>38.80285862677809</v>
      </c>
      <c r="N29" s="298">
        <v>29.180463644794109</v>
      </c>
      <c r="O29" s="298">
        <v>25.86794651964242</v>
      </c>
      <c r="P29" s="298">
        <v>13.7686208635063</v>
      </c>
      <c r="Q29" s="298">
        <v>5.6354778735157529</v>
      </c>
      <c r="R29" s="298">
        <v>3.81520500948896</v>
      </c>
      <c r="S29" s="298">
        <v>4.1938386725556702</v>
      </c>
      <c r="T29" s="298">
        <v>3.7128825997957242</v>
      </c>
      <c r="U29" s="298">
        <v>1.838709308063277</v>
      </c>
      <c r="V29" s="298">
        <v>3.2680557166659949</v>
      </c>
      <c r="W29" s="298">
        <v>3.802334674327851</v>
      </c>
      <c r="DA29" s="122" t="s">
        <v>1717</v>
      </c>
    </row>
    <row r="30" spans="1:105" ht="12" customHeight="1" x14ac:dyDescent="0.25">
      <c r="A30" s="18" t="s">
        <v>34</v>
      </c>
      <c r="B30" s="298">
        <v>0</v>
      </c>
      <c r="C30" s="298">
        <v>0</v>
      </c>
      <c r="D30" s="298">
        <v>0</v>
      </c>
      <c r="E30" s="298">
        <v>167.79633914907299</v>
      </c>
      <c r="F30" s="298">
        <v>122.7501817050356</v>
      </c>
      <c r="G30" s="298">
        <v>264.8938512528901</v>
      </c>
      <c r="H30" s="298">
        <v>151.35348693847621</v>
      </c>
      <c r="I30" s="298">
        <v>61.691632574134353</v>
      </c>
      <c r="J30" s="298">
        <v>50.114525175216087</v>
      </c>
      <c r="K30" s="298">
        <v>112.1870485944707</v>
      </c>
      <c r="L30" s="298">
        <v>69.488983612785162</v>
      </c>
      <c r="M30" s="298">
        <v>2.641131234861561</v>
      </c>
      <c r="N30" s="298">
        <v>6.1172844955900354</v>
      </c>
      <c r="O30" s="298">
        <v>4.7150981528641962</v>
      </c>
      <c r="P30" s="298">
        <v>1.2204762961871689</v>
      </c>
      <c r="Q30" s="298">
        <v>1.1589522966861521</v>
      </c>
      <c r="R30" s="298">
        <v>36.302861944145832</v>
      </c>
      <c r="S30" s="298">
        <v>66.169207796811065</v>
      </c>
      <c r="T30" s="298">
        <v>77.784970890548138</v>
      </c>
      <c r="U30" s="298">
        <v>89.49071442424804</v>
      </c>
      <c r="V30" s="298">
        <v>58.352963671564773</v>
      </c>
      <c r="W30" s="298">
        <v>53.134086544439263</v>
      </c>
      <c r="DA30" s="122" t="s">
        <v>1718</v>
      </c>
    </row>
    <row r="31" spans="1:105" ht="12" customHeight="1" x14ac:dyDescent="0.25">
      <c r="A31" s="18" t="s">
        <v>162</v>
      </c>
      <c r="B31" s="298">
        <v>529.92630931758481</v>
      </c>
      <c r="C31" s="298">
        <v>516.66439212272337</v>
      </c>
      <c r="D31" s="298">
        <v>521.19220056180006</v>
      </c>
      <c r="E31" s="298">
        <v>555.10924604628531</v>
      </c>
      <c r="F31" s="298">
        <v>597.08218865922561</v>
      </c>
      <c r="G31" s="298">
        <v>595.35576013552986</v>
      </c>
      <c r="H31" s="298">
        <v>721.78934457591583</v>
      </c>
      <c r="I31" s="298">
        <v>703.81010317642506</v>
      </c>
      <c r="J31" s="298">
        <v>724.43007461231809</v>
      </c>
      <c r="K31" s="298">
        <v>682.82619881673656</v>
      </c>
      <c r="L31" s="298">
        <v>667.04195095210514</v>
      </c>
      <c r="M31" s="298">
        <v>754.15703710994831</v>
      </c>
      <c r="N31" s="298">
        <v>632.44540761310054</v>
      </c>
      <c r="O31" s="298">
        <v>574.53911954660487</v>
      </c>
      <c r="P31" s="298">
        <v>593.04746655595022</v>
      </c>
      <c r="Q31" s="298">
        <v>584.695004904136</v>
      </c>
      <c r="R31" s="298">
        <v>601.58334346063543</v>
      </c>
      <c r="S31" s="298">
        <v>633.08246894657145</v>
      </c>
      <c r="T31" s="298">
        <v>631.45124077024593</v>
      </c>
      <c r="U31" s="298">
        <v>646.88445181072132</v>
      </c>
      <c r="V31" s="298">
        <v>612.42679521670095</v>
      </c>
      <c r="W31" s="298">
        <v>737.62951815354666</v>
      </c>
      <c r="DA31" s="122" t="s">
        <v>1719</v>
      </c>
    </row>
    <row r="32" spans="1:105" ht="12" customHeight="1" x14ac:dyDescent="0.25">
      <c r="A32" s="18" t="s">
        <v>73</v>
      </c>
      <c r="B32" s="298">
        <v>29.335975912184491</v>
      </c>
      <c r="C32" s="298">
        <v>28.8362937583084</v>
      </c>
      <c r="D32" s="298">
        <v>27.550458633661989</v>
      </c>
      <c r="E32" s="298">
        <v>80.881235349689007</v>
      </c>
      <c r="F32" s="298">
        <v>100.4232169481095</v>
      </c>
      <c r="G32" s="298">
        <v>183.36124192637459</v>
      </c>
      <c r="H32" s="298">
        <v>401.48660642732159</v>
      </c>
      <c r="I32" s="298">
        <v>433.04382367882943</v>
      </c>
      <c r="J32" s="298">
        <v>487.95085571685411</v>
      </c>
      <c r="K32" s="298">
        <v>686.88655803760594</v>
      </c>
      <c r="L32" s="298">
        <v>824.15395237871269</v>
      </c>
      <c r="M32" s="298">
        <v>981.34158589794174</v>
      </c>
      <c r="N32" s="298">
        <v>882.53772089309757</v>
      </c>
      <c r="O32" s="298">
        <v>876.37344613560424</v>
      </c>
      <c r="P32" s="298">
        <v>1058.517477233336</v>
      </c>
      <c r="Q32" s="298">
        <v>1043.1724002891419</v>
      </c>
      <c r="R32" s="298">
        <v>1348.1071685829199</v>
      </c>
      <c r="S32" s="298">
        <v>1541.5647904394859</v>
      </c>
      <c r="T32" s="298">
        <v>1852.732429173773</v>
      </c>
      <c r="U32" s="298">
        <v>1889.8086251186151</v>
      </c>
      <c r="V32" s="298">
        <v>1844.359825901754</v>
      </c>
      <c r="W32" s="298">
        <v>1736.272379152168</v>
      </c>
      <c r="DA32" s="122" t="s">
        <v>1720</v>
      </c>
    </row>
    <row r="33" spans="1:105" ht="12" customHeight="1" x14ac:dyDescent="0.25">
      <c r="A33" s="57" t="s">
        <v>1472</v>
      </c>
      <c r="B33" s="264">
        <f t="shared" ref="B33:W33" si="1">B34+B35</f>
        <v>56.707995634631153</v>
      </c>
      <c r="C33" s="264">
        <f t="shared" si="1"/>
        <v>46.780238226223197</v>
      </c>
      <c r="D33" s="264">
        <f t="shared" si="1"/>
        <v>42.123122897775389</v>
      </c>
      <c r="E33" s="264">
        <f t="shared" si="1"/>
        <v>44.63472294932081</v>
      </c>
      <c r="F33" s="264">
        <f t="shared" si="1"/>
        <v>58.902753651273407</v>
      </c>
      <c r="G33" s="264">
        <f t="shared" si="1"/>
        <v>59.098698311290029</v>
      </c>
      <c r="H33" s="264">
        <f t="shared" si="1"/>
        <v>70.690306310563841</v>
      </c>
      <c r="I33" s="264">
        <f t="shared" si="1"/>
        <v>76.37657776137371</v>
      </c>
      <c r="J33" s="264">
        <f t="shared" si="1"/>
        <v>77.81630989109776</v>
      </c>
      <c r="K33" s="264">
        <f t="shared" si="1"/>
        <v>67.000445272178013</v>
      </c>
      <c r="L33" s="264">
        <f t="shared" si="1"/>
        <v>68.928600165184037</v>
      </c>
      <c r="M33" s="264">
        <f t="shared" si="1"/>
        <v>84.099500520764906</v>
      </c>
      <c r="N33" s="264">
        <f t="shared" si="1"/>
        <v>66.669796056807428</v>
      </c>
      <c r="O33" s="264">
        <f t="shared" si="1"/>
        <v>61.472398456353183</v>
      </c>
      <c r="P33" s="264">
        <f t="shared" si="1"/>
        <v>71.572986416749174</v>
      </c>
      <c r="Q33" s="264">
        <f t="shared" si="1"/>
        <v>67.441716651860574</v>
      </c>
      <c r="R33" s="264">
        <f t="shared" si="1"/>
        <v>76.172268489863214</v>
      </c>
      <c r="S33" s="264">
        <f t="shared" si="1"/>
        <v>83.508980625889251</v>
      </c>
      <c r="T33" s="264">
        <f t="shared" si="1"/>
        <v>87.011989018896486</v>
      </c>
      <c r="U33" s="264">
        <f t="shared" si="1"/>
        <v>85.962571951444644</v>
      </c>
      <c r="V33" s="264">
        <f t="shared" si="1"/>
        <v>82.679346820975383</v>
      </c>
      <c r="W33" s="264">
        <f t="shared" si="1"/>
        <v>86.944631778564982</v>
      </c>
      <c r="DA33" s="70"/>
    </row>
    <row r="34" spans="1:105" ht="12" customHeight="1" x14ac:dyDescent="0.25">
      <c r="A34" s="60" t="s">
        <v>1473</v>
      </c>
      <c r="B34" s="265">
        <v>0</v>
      </c>
      <c r="C34" s="265">
        <v>0</v>
      </c>
      <c r="D34" s="265">
        <v>0</v>
      </c>
      <c r="E34" s="265">
        <v>0</v>
      </c>
      <c r="F34" s="265">
        <v>0</v>
      </c>
      <c r="G34" s="265">
        <v>0</v>
      </c>
      <c r="H34" s="265">
        <v>0</v>
      </c>
      <c r="I34" s="265">
        <v>0</v>
      </c>
      <c r="J34" s="265">
        <v>0</v>
      </c>
      <c r="K34" s="265">
        <v>0</v>
      </c>
      <c r="L34" s="265">
        <v>0</v>
      </c>
      <c r="M34" s="265">
        <v>0</v>
      </c>
      <c r="N34" s="265">
        <v>0</v>
      </c>
      <c r="O34" s="265">
        <v>0</v>
      </c>
      <c r="P34" s="265">
        <v>0</v>
      </c>
      <c r="Q34" s="265">
        <v>0</v>
      </c>
      <c r="R34" s="265">
        <v>0</v>
      </c>
      <c r="S34" s="265">
        <v>0</v>
      </c>
      <c r="T34" s="265">
        <v>0</v>
      </c>
      <c r="U34" s="265">
        <v>0</v>
      </c>
      <c r="V34" s="265">
        <v>0</v>
      </c>
      <c r="W34" s="265">
        <v>0</v>
      </c>
      <c r="DA34" s="72" t="s">
        <v>1721</v>
      </c>
    </row>
    <row r="35" spans="1:105" ht="12" customHeight="1" x14ac:dyDescent="0.25">
      <c r="A35" s="60" t="s">
        <v>1475</v>
      </c>
      <c r="B35" s="265">
        <v>56.707995634631153</v>
      </c>
      <c r="C35" s="265">
        <v>46.780238226223197</v>
      </c>
      <c r="D35" s="265">
        <v>42.123122897775389</v>
      </c>
      <c r="E35" s="265">
        <v>44.63472294932081</v>
      </c>
      <c r="F35" s="265">
        <v>58.902753651273407</v>
      </c>
      <c r="G35" s="265">
        <v>59.098698311290029</v>
      </c>
      <c r="H35" s="265">
        <v>70.690306310563841</v>
      </c>
      <c r="I35" s="265">
        <v>76.37657776137371</v>
      </c>
      <c r="J35" s="265">
        <v>77.81630989109776</v>
      </c>
      <c r="K35" s="265">
        <v>67.000445272178013</v>
      </c>
      <c r="L35" s="265">
        <v>68.928600165184037</v>
      </c>
      <c r="M35" s="265">
        <v>84.099500520764906</v>
      </c>
      <c r="N35" s="265">
        <v>66.669796056807428</v>
      </c>
      <c r="O35" s="265">
        <v>61.472398456353183</v>
      </c>
      <c r="P35" s="265">
        <v>71.572986416749174</v>
      </c>
      <c r="Q35" s="265">
        <v>67.441716651860574</v>
      </c>
      <c r="R35" s="265">
        <v>76.172268489863214</v>
      </c>
      <c r="S35" s="265">
        <v>83.508980625889251</v>
      </c>
      <c r="T35" s="265">
        <v>87.011989018896486</v>
      </c>
      <c r="U35" s="265">
        <v>85.962571951444644</v>
      </c>
      <c r="V35" s="265">
        <v>82.679346820975383</v>
      </c>
      <c r="W35" s="265">
        <v>86.944631778564982</v>
      </c>
      <c r="DA35" s="72" t="s">
        <v>1722</v>
      </c>
    </row>
    <row r="36" spans="1:105" ht="12" customHeight="1" x14ac:dyDescent="0.25">
      <c r="A36" s="64" t="s">
        <v>30</v>
      </c>
      <c r="B36" s="232">
        <v>33.248978028426059</v>
      </c>
      <c r="C36" s="232">
        <v>18.607615316142411</v>
      </c>
      <c r="D36" s="232">
        <v>15.93646980962559</v>
      </c>
      <c r="E36" s="232">
        <v>14.823558206171191</v>
      </c>
      <c r="F36" s="232">
        <v>14.6533125375975</v>
      </c>
      <c r="G36" s="232">
        <v>13.98540894662362</v>
      </c>
      <c r="H36" s="232">
        <v>15.69385830323156</v>
      </c>
      <c r="I36" s="232">
        <v>22.191247164299039</v>
      </c>
      <c r="J36" s="232">
        <v>19.305670192415</v>
      </c>
      <c r="K36" s="232">
        <v>13.489871482703821</v>
      </c>
      <c r="L36" s="232">
        <v>11.820704038622839</v>
      </c>
      <c r="M36" s="232">
        <v>15.400436969627579</v>
      </c>
      <c r="N36" s="232">
        <v>10.58345769651566</v>
      </c>
      <c r="O36" s="232">
        <v>9.2451369042536395</v>
      </c>
      <c r="P36" s="232">
        <v>8.935476514606572</v>
      </c>
      <c r="Q36" s="232">
        <v>8.193989586059546</v>
      </c>
      <c r="R36" s="232">
        <v>7.622152303454361</v>
      </c>
      <c r="S36" s="232">
        <v>8.8955822928873403</v>
      </c>
      <c r="T36" s="232">
        <v>9.6639850696981018</v>
      </c>
      <c r="U36" s="232">
        <v>8.4591834394338647</v>
      </c>
      <c r="V36" s="232">
        <v>7.5052287751724442</v>
      </c>
      <c r="W36" s="232">
        <v>7.6393328804828702</v>
      </c>
      <c r="DA36" s="73" t="s">
        <v>1723</v>
      </c>
    </row>
    <row r="37" spans="1:105" ht="12" customHeight="1" x14ac:dyDescent="0.25">
      <c r="A37" s="64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1724</v>
      </c>
    </row>
    <row r="38" spans="1:105" ht="12" customHeight="1" x14ac:dyDescent="0.25">
      <c r="A38" s="64" t="s">
        <v>33</v>
      </c>
      <c r="B38" s="232">
        <v>0.18909417873523149</v>
      </c>
      <c r="C38" s="232">
        <v>0.20242049732633921</v>
      </c>
      <c r="D38" s="232">
        <v>0.45098720792653119</v>
      </c>
      <c r="E38" s="232">
        <v>0.39164153712976002</v>
      </c>
      <c r="F38" s="232">
        <v>0.44278905093741933</v>
      </c>
      <c r="G38" s="232">
        <v>0.2462682100535083</v>
      </c>
      <c r="H38" s="232">
        <v>0.1131515543154953</v>
      </c>
      <c r="I38" s="232">
        <v>9.9869175763593943E-2</v>
      </c>
      <c r="J38" s="232">
        <v>0.1213174988388155</v>
      </c>
      <c r="K38" s="232">
        <v>0.14271487388843951</v>
      </c>
      <c r="L38" s="232">
        <v>0.1049758093324499</v>
      </c>
      <c r="M38" s="232">
        <v>0.1003642365855392</v>
      </c>
      <c r="N38" s="232">
        <v>5.3716211099001203E-2</v>
      </c>
      <c r="O38" s="232">
        <v>7.627819176417365E-2</v>
      </c>
      <c r="P38" s="232">
        <v>9.3370688755897727E-2</v>
      </c>
      <c r="Q38" s="232">
        <v>8.1116814558922432E-2</v>
      </c>
      <c r="R38" s="232">
        <v>7.0548111279108039E-2</v>
      </c>
      <c r="S38" s="232">
        <v>8.9036987289519892E-2</v>
      </c>
      <c r="T38" s="232">
        <v>9.2886660786111769E-2</v>
      </c>
      <c r="U38" s="232">
        <v>8.3367411768046684E-2</v>
      </c>
      <c r="V38" s="232">
        <v>6.2138998135282487E-2</v>
      </c>
      <c r="W38" s="232">
        <v>6.887060782350668E-2</v>
      </c>
      <c r="DA38" s="73" t="s">
        <v>1725</v>
      </c>
    </row>
    <row r="39" spans="1:105" ht="12" customHeight="1" x14ac:dyDescent="0.25">
      <c r="A39" s="64" t="s">
        <v>160</v>
      </c>
      <c r="B39" s="232">
        <v>0.68540799844244571</v>
      </c>
      <c r="C39" s="232">
        <v>0.61188976806534445</v>
      </c>
      <c r="D39" s="232">
        <v>0.67815399102005525</v>
      </c>
      <c r="E39" s="232">
        <v>0.72852406905818701</v>
      </c>
      <c r="F39" s="232">
        <v>0.8421700586010572</v>
      </c>
      <c r="G39" s="232">
        <v>0.69638071717255767</v>
      </c>
      <c r="H39" s="232">
        <v>0.65643636947635386</v>
      </c>
      <c r="I39" s="232">
        <v>0.6461725554081923</v>
      </c>
      <c r="J39" s="232">
        <v>0.81585493775799811</v>
      </c>
      <c r="K39" s="232">
        <v>0.7176318092975591</v>
      </c>
      <c r="L39" s="232">
        <v>0.58622819071774723</v>
      </c>
      <c r="M39" s="232">
        <v>0.74017978581794175</v>
      </c>
      <c r="N39" s="232">
        <v>0.50480037045634818</v>
      </c>
      <c r="O39" s="232">
        <v>0.40491947147281732</v>
      </c>
      <c r="P39" s="232">
        <v>0.34014323370820598</v>
      </c>
      <c r="Q39" s="232">
        <v>0.33034577967241768</v>
      </c>
      <c r="R39" s="232">
        <v>0.31738242699091179</v>
      </c>
      <c r="S39" s="232">
        <v>0.28911094707035218</v>
      </c>
      <c r="T39" s="232">
        <v>0.41635652716212312</v>
      </c>
      <c r="U39" s="232">
        <v>0.45794931768171088</v>
      </c>
      <c r="V39" s="232">
        <v>0.26742447951847809</v>
      </c>
      <c r="W39" s="232">
        <v>0.3099543300693246</v>
      </c>
      <c r="DA39" s="73" t="s">
        <v>1726</v>
      </c>
    </row>
    <row r="40" spans="1:105" ht="12" customHeight="1" x14ac:dyDescent="0.25">
      <c r="A40" s="64" t="s">
        <v>70</v>
      </c>
      <c r="B40" s="232">
        <v>1.746982456608049</v>
      </c>
      <c r="C40" s="232">
        <v>1.4314973397142019</v>
      </c>
      <c r="D40" s="232">
        <v>1.552480306485682</v>
      </c>
      <c r="E40" s="232">
        <v>1.5455297017705041</v>
      </c>
      <c r="F40" s="232">
        <v>1.443258950293369</v>
      </c>
      <c r="G40" s="232">
        <v>1.385117714637464</v>
      </c>
      <c r="H40" s="232">
        <v>1.066928505275651</v>
      </c>
      <c r="I40" s="232">
        <v>0.79221367092973194</v>
      </c>
      <c r="J40" s="232">
        <v>0.95327187803656876</v>
      </c>
      <c r="K40" s="232">
        <v>0.74589546963958231</v>
      </c>
      <c r="L40" s="232">
        <v>0.57229271885892063</v>
      </c>
      <c r="M40" s="232">
        <v>0.54864065233364889</v>
      </c>
      <c r="N40" s="232">
        <v>0.40106664196373037</v>
      </c>
      <c r="O40" s="232">
        <v>0.38355937558617909</v>
      </c>
      <c r="P40" s="232">
        <v>0.1881182763865703</v>
      </c>
      <c r="Q40" s="232">
        <v>7.570679948810391E-2</v>
      </c>
      <c r="R40" s="232">
        <v>5.3749787178844932E-2</v>
      </c>
      <c r="S40" s="232">
        <v>6.261493401834238E-2</v>
      </c>
      <c r="T40" s="232">
        <v>5.7300477178414168E-2</v>
      </c>
      <c r="U40" s="232">
        <v>2.8259806779982039E-2</v>
      </c>
      <c r="V40" s="232">
        <v>5.0750647643099202E-2</v>
      </c>
      <c r="W40" s="232">
        <v>5.6289307456374338E-2</v>
      </c>
      <c r="DA40" s="73" t="s">
        <v>1727</v>
      </c>
    </row>
    <row r="41" spans="1:105" ht="12" customHeight="1" x14ac:dyDescent="0.25">
      <c r="A41" s="64" t="s">
        <v>34</v>
      </c>
      <c r="B41" s="232">
        <v>0</v>
      </c>
      <c r="C41" s="232">
        <v>0</v>
      </c>
      <c r="D41" s="232">
        <v>0</v>
      </c>
      <c r="E41" s="232">
        <v>2.603185728743203</v>
      </c>
      <c r="F41" s="232">
        <v>1.7926513201608909</v>
      </c>
      <c r="G41" s="232">
        <v>4.1668484252806541</v>
      </c>
      <c r="H41" s="232">
        <v>2.27339192472671</v>
      </c>
      <c r="I41" s="232">
        <v>0.98481617120537812</v>
      </c>
      <c r="J41" s="232">
        <v>0.77345652490867089</v>
      </c>
      <c r="K41" s="232">
        <v>1.8550995764801359</v>
      </c>
      <c r="L41" s="232">
        <v>0.99519012366580639</v>
      </c>
      <c r="M41" s="232">
        <v>3.7343433315844339E-2</v>
      </c>
      <c r="N41" s="232">
        <v>8.4078127765484928E-2</v>
      </c>
      <c r="O41" s="232">
        <v>6.9913555061932212E-2</v>
      </c>
      <c r="P41" s="232">
        <v>1.667515573894068E-2</v>
      </c>
      <c r="Q41" s="232">
        <v>1.5569321912137699E-2</v>
      </c>
      <c r="R41" s="232">
        <v>0.51144593766985935</v>
      </c>
      <c r="S41" s="232">
        <v>0.98792082951500593</v>
      </c>
      <c r="T41" s="232">
        <v>1.200446238074613</v>
      </c>
      <c r="U41" s="232">
        <v>1.3754160525219741</v>
      </c>
      <c r="V41" s="232">
        <v>0.90618121445229372</v>
      </c>
      <c r="W41" s="232">
        <v>0.78659065813091489</v>
      </c>
      <c r="DA41" s="73" t="s">
        <v>1728</v>
      </c>
    </row>
    <row r="42" spans="1:105" ht="12" customHeight="1" x14ac:dyDescent="0.25">
      <c r="A42" s="64" t="s">
        <v>162</v>
      </c>
      <c r="B42" s="232">
        <v>8.8845419863397304</v>
      </c>
      <c r="C42" s="232">
        <v>7.4612766434333757</v>
      </c>
      <c r="D42" s="232">
        <v>7.9361423975666368</v>
      </c>
      <c r="E42" s="232">
        <v>8.6119427547062291</v>
      </c>
      <c r="F42" s="232">
        <v>8.719825574813024</v>
      </c>
      <c r="G42" s="232">
        <v>9.3650992647396691</v>
      </c>
      <c r="H42" s="232">
        <v>10.841574254445071</v>
      </c>
      <c r="I42" s="232">
        <v>11.23529305587671</v>
      </c>
      <c r="J42" s="232">
        <v>11.180693942323821</v>
      </c>
      <c r="K42" s="232">
        <v>11.291059067016951</v>
      </c>
      <c r="L42" s="232">
        <v>9.5530762884286666</v>
      </c>
      <c r="M42" s="232">
        <v>10.663163061818199</v>
      </c>
      <c r="N42" s="232">
        <v>8.6925539958657048</v>
      </c>
      <c r="O42" s="232">
        <v>8.5190320683473839</v>
      </c>
      <c r="P42" s="232">
        <v>8.1027045722222777</v>
      </c>
      <c r="Q42" s="232">
        <v>7.8547708803899372</v>
      </c>
      <c r="R42" s="232">
        <v>8.4752920487694396</v>
      </c>
      <c r="S42" s="232">
        <v>9.4520605383951253</v>
      </c>
      <c r="T42" s="232">
        <v>9.745112170534961</v>
      </c>
      <c r="U42" s="232">
        <v>9.9422075784240747</v>
      </c>
      <c r="V42" s="232">
        <v>9.5105650533227575</v>
      </c>
      <c r="W42" s="232">
        <v>10.919779107445869</v>
      </c>
      <c r="DA42" s="73" t="s">
        <v>1729</v>
      </c>
    </row>
    <row r="43" spans="1:105" ht="12" customHeight="1" x14ac:dyDescent="0.25">
      <c r="A43" s="64" t="s">
        <v>36</v>
      </c>
      <c r="B43" s="232">
        <v>11.461155224919381</v>
      </c>
      <c r="C43" s="232">
        <v>18.049106702261192</v>
      </c>
      <c r="D43" s="232">
        <v>15.149381060126521</v>
      </c>
      <c r="E43" s="232">
        <v>14.67555268488702</v>
      </c>
      <c r="F43" s="232">
        <v>29.542159226482362</v>
      </c>
      <c r="G43" s="232">
        <v>26.36925552681938</v>
      </c>
      <c r="H43" s="232">
        <v>34.014470645385593</v>
      </c>
      <c r="I43" s="232">
        <v>33.51405829135912</v>
      </c>
      <c r="J43" s="232">
        <v>37.135119065091651</v>
      </c>
      <c r="K43" s="232">
        <v>27.399972747492651</v>
      </c>
      <c r="L43" s="232">
        <v>33.49296893781581</v>
      </c>
      <c r="M43" s="232">
        <v>42.734005799958958</v>
      </c>
      <c r="N43" s="232">
        <v>34.220211561646607</v>
      </c>
      <c r="O43" s="232">
        <v>29.779050356890281</v>
      </c>
      <c r="P43" s="232">
        <v>39.43415746089471</v>
      </c>
      <c r="Q43" s="232">
        <v>36.876278365988021</v>
      </c>
      <c r="R43" s="232">
        <v>40.129147480665679</v>
      </c>
      <c r="S43" s="232">
        <v>40.716752633926198</v>
      </c>
      <c r="T43" s="232">
        <v>37.242901848631128</v>
      </c>
      <c r="U43" s="232">
        <v>36.571017168077297</v>
      </c>
      <c r="V43" s="232">
        <v>35.73542367627023</v>
      </c>
      <c r="W43" s="232">
        <v>41.460246382791468</v>
      </c>
      <c r="DA43" s="73" t="s">
        <v>1730</v>
      </c>
    </row>
    <row r="44" spans="1:105" ht="12" customHeight="1" x14ac:dyDescent="0.25">
      <c r="A44" s="64" t="s">
        <v>73</v>
      </c>
      <c r="B44" s="232">
        <v>0.49183576116024552</v>
      </c>
      <c r="C44" s="232">
        <v>0.41643195928033733</v>
      </c>
      <c r="D44" s="232">
        <v>0.41950812502437879</v>
      </c>
      <c r="E44" s="232">
        <v>1.2547882668547099</v>
      </c>
      <c r="F44" s="232">
        <v>1.466586932387792</v>
      </c>
      <c r="G44" s="232">
        <v>2.8843195059631781</v>
      </c>
      <c r="H44" s="232">
        <v>6.0304947537074094</v>
      </c>
      <c r="I44" s="232">
        <v>6.9129076765319457</v>
      </c>
      <c r="J44" s="232">
        <v>7.5309258517252404</v>
      </c>
      <c r="K44" s="232">
        <v>11.358200245658869</v>
      </c>
      <c r="L44" s="232">
        <v>11.803164057741791</v>
      </c>
      <c r="M44" s="232">
        <v>13.87536658130719</v>
      </c>
      <c r="N44" s="232">
        <v>12.129911451494889</v>
      </c>
      <c r="O44" s="232">
        <v>12.994508532976781</v>
      </c>
      <c r="P44" s="232">
        <v>14.462340514436001</v>
      </c>
      <c r="Q44" s="232">
        <v>14.01393910379149</v>
      </c>
      <c r="R44" s="232">
        <v>18.992550393855002</v>
      </c>
      <c r="S44" s="232">
        <v>23.015901462787362</v>
      </c>
      <c r="T44" s="232">
        <v>28.593000026831021</v>
      </c>
      <c r="U44" s="232">
        <v>29.045171176757691</v>
      </c>
      <c r="V44" s="232">
        <v>28.641633976460799</v>
      </c>
      <c r="W44" s="232">
        <v>25.70356850436465</v>
      </c>
      <c r="DA44" s="73" t="s">
        <v>1731</v>
      </c>
    </row>
    <row r="45" spans="1:105" ht="12" customHeight="1" x14ac:dyDescent="0.25">
      <c r="A45" s="146" t="s">
        <v>79</v>
      </c>
      <c r="B45" s="328">
        <v>0</v>
      </c>
      <c r="C45" s="328">
        <v>0</v>
      </c>
      <c r="D45" s="328">
        <v>0</v>
      </c>
      <c r="E45" s="328">
        <v>0</v>
      </c>
      <c r="F45" s="328">
        <v>0</v>
      </c>
      <c r="G45" s="328">
        <v>0</v>
      </c>
      <c r="H45" s="328">
        <v>0</v>
      </c>
      <c r="I45" s="328">
        <v>0</v>
      </c>
      <c r="J45" s="328">
        <v>0</v>
      </c>
      <c r="K45" s="328">
        <v>0</v>
      </c>
      <c r="L45" s="328">
        <v>0</v>
      </c>
      <c r="M45" s="328">
        <v>0</v>
      </c>
      <c r="N45" s="328">
        <v>0</v>
      </c>
      <c r="O45" s="328">
        <v>0</v>
      </c>
      <c r="P45" s="328">
        <v>0</v>
      </c>
      <c r="Q45" s="328">
        <v>0</v>
      </c>
      <c r="R45" s="328">
        <v>0</v>
      </c>
      <c r="S45" s="328">
        <v>0</v>
      </c>
      <c r="T45" s="328">
        <v>0</v>
      </c>
      <c r="U45" s="328">
        <v>0</v>
      </c>
      <c r="V45" s="328">
        <v>0</v>
      </c>
      <c r="W45" s="328">
        <v>0</v>
      </c>
      <c r="DA45" s="148" t="s">
        <v>1732</v>
      </c>
    </row>
    <row r="46" spans="1:105" ht="12" customHeight="1" x14ac:dyDescent="0.25">
      <c r="A46" s="100" t="s">
        <v>106</v>
      </c>
      <c r="B46" s="282">
        <v>7839.4383866666658</v>
      </c>
      <c r="C46" s="282">
        <v>6501.0736916666683</v>
      </c>
      <c r="D46" s="282">
        <v>6140.4662108333341</v>
      </c>
      <c r="E46" s="282">
        <v>6077.9608741666671</v>
      </c>
      <c r="F46" s="282">
        <v>6707.4667125000014</v>
      </c>
      <c r="G46" s="282">
        <v>6367.2969608333333</v>
      </c>
      <c r="H46" s="282">
        <v>7452.3781899999994</v>
      </c>
      <c r="I46" s="282">
        <v>8655.6579708333338</v>
      </c>
      <c r="J46" s="282">
        <v>8164.8554383333321</v>
      </c>
      <c r="K46" s="282">
        <v>7012.7107866666674</v>
      </c>
      <c r="L46" s="282">
        <v>7571.1355558333325</v>
      </c>
      <c r="M46" s="282">
        <v>8921.8264749999998</v>
      </c>
      <c r="N46" s="282">
        <v>7736.0658841666645</v>
      </c>
      <c r="O46" s="282">
        <v>7148.7148816666677</v>
      </c>
      <c r="P46" s="282">
        <v>7828.4669237954013</v>
      </c>
      <c r="Q46" s="282">
        <v>7837.0497641666661</v>
      </c>
      <c r="R46" s="282">
        <v>7977.7357883333343</v>
      </c>
      <c r="S46" s="282">
        <v>8476.1266183333337</v>
      </c>
      <c r="T46" s="282">
        <v>9081.8323133666672</v>
      </c>
      <c r="U46" s="282">
        <v>9099.6680466666658</v>
      </c>
      <c r="V46" s="282">
        <v>9016.1836276333324</v>
      </c>
      <c r="W46" s="282">
        <v>8823.0339933333325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6">
        <f t="shared" ref="B48:W48" si="2">SUM(B49:B53)+B59+B60+B79+B89+B97</f>
        <v>3647.369573611219</v>
      </c>
      <c r="C48" s="226">
        <f t="shared" si="2"/>
        <v>3856.855759822749</v>
      </c>
      <c r="D48" s="226">
        <f t="shared" si="2"/>
        <v>3738.1099560332323</v>
      </c>
      <c r="E48" s="226">
        <f t="shared" si="2"/>
        <v>3992.6556371624265</v>
      </c>
      <c r="F48" s="226">
        <f t="shared" si="2"/>
        <v>4187.7076359788589</v>
      </c>
      <c r="G48" s="226">
        <f t="shared" si="2"/>
        <v>4373.2746365757357</v>
      </c>
      <c r="H48" s="226">
        <f t="shared" si="2"/>
        <v>3947.4008880787442</v>
      </c>
      <c r="I48" s="226">
        <f t="shared" si="2"/>
        <v>4823.9220050643071</v>
      </c>
      <c r="J48" s="226">
        <f t="shared" si="2"/>
        <v>3987.1920885371587</v>
      </c>
      <c r="K48" s="226">
        <f t="shared" si="2"/>
        <v>4081.4156531731205</v>
      </c>
      <c r="L48" s="226">
        <f t="shared" si="2"/>
        <v>4616.9183901921142</v>
      </c>
      <c r="M48" s="226">
        <f t="shared" si="2"/>
        <v>4738.8092916117075</v>
      </c>
      <c r="N48" s="226">
        <f t="shared" si="2"/>
        <v>4564.3100271181283</v>
      </c>
      <c r="O48" s="226">
        <f t="shared" si="2"/>
        <v>4534.5648513749238</v>
      </c>
      <c r="P48" s="226">
        <f t="shared" si="2"/>
        <v>4525.4389962195874</v>
      </c>
      <c r="Q48" s="226">
        <f t="shared" si="2"/>
        <v>4457.1778979373521</v>
      </c>
      <c r="R48" s="226">
        <f t="shared" si="2"/>
        <v>4883.573176419136</v>
      </c>
      <c r="S48" s="226">
        <f t="shared" si="2"/>
        <v>4981.9534900522012</v>
      </c>
      <c r="T48" s="226">
        <f t="shared" si="2"/>
        <v>5123.4975274178723</v>
      </c>
      <c r="U48" s="226">
        <f t="shared" si="2"/>
        <v>5309.7560275258711</v>
      </c>
      <c r="V48" s="226">
        <f t="shared" si="2"/>
        <v>5034.0847182877878</v>
      </c>
      <c r="W48" s="226">
        <f t="shared" si="2"/>
        <v>5434.2209664735583</v>
      </c>
      <c r="DA48" s="89"/>
    </row>
    <row r="49" spans="1:105" ht="12" customHeight="1" x14ac:dyDescent="0.25">
      <c r="A49" s="55" t="s">
        <v>92</v>
      </c>
      <c r="B49" s="262">
        <v>0</v>
      </c>
      <c r="C49" s="262">
        <v>0</v>
      </c>
      <c r="D49" s="262">
        <v>0</v>
      </c>
      <c r="E49" s="262">
        <v>0</v>
      </c>
      <c r="F49" s="262">
        <v>0</v>
      </c>
      <c r="G49" s="262">
        <v>0</v>
      </c>
      <c r="H49" s="262">
        <v>0</v>
      </c>
      <c r="I49" s="262">
        <v>0</v>
      </c>
      <c r="J49" s="262">
        <v>0</v>
      </c>
      <c r="K49" s="262">
        <v>0</v>
      </c>
      <c r="L49" s="262">
        <v>0</v>
      </c>
      <c r="M49" s="262">
        <v>0</v>
      </c>
      <c r="N49" s="262">
        <v>0</v>
      </c>
      <c r="O49" s="262">
        <v>0</v>
      </c>
      <c r="P49" s="262">
        <v>0</v>
      </c>
      <c r="Q49" s="262">
        <v>0</v>
      </c>
      <c r="R49" s="262">
        <v>0</v>
      </c>
      <c r="S49" s="262">
        <v>0</v>
      </c>
      <c r="T49" s="262">
        <v>0</v>
      </c>
      <c r="U49" s="262">
        <v>0</v>
      </c>
      <c r="V49" s="262">
        <v>0</v>
      </c>
      <c r="W49" s="262">
        <v>0</v>
      </c>
      <c r="DA49" s="67" t="s">
        <v>1734</v>
      </c>
    </row>
    <row r="50" spans="1:105" ht="12" customHeight="1" x14ac:dyDescent="0.25">
      <c r="A50" s="202" t="s">
        <v>93</v>
      </c>
      <c r="B50" s="227">
        <v>0</v>
      </c>
      <c r="C50" s="227">
        <v>0</v>
      </c>
      <c r="D50" s="227">
        <v>0</v>
      </c>
      <c r="E50" s="227">
        <v>0</v>
      </c>
      <c r="F50" s="227">
        <v>0</v>
      </c>
      <c r="G50" s="227">
        <v>0</v>
      </c>
      <c r="H50" s="227">
        <v>0</v>
      </c>
      <c r="I50" s="227">
        <v>0</v>
      </c>
      <c r="J50" s="227">
        <v>0</v>
      </c>
      <c r="K50" s="227">
        <v>0</v>
      </c>
      <c r="L50" s="227">
        <v>0</v>
      </c>
      <c r="M50" s="227">
        <v>0</v>
      </c>
      <c r="N50" s="227">
        <v>0</v>
      </c>
      <c r="O50" s="227">
        <v>0</v>
      </c>
      <c r="P50" s="227">
        <v>0</v>
      </c>
      <c r="Q50" s="227">
        <v>0</v>
      </c>
      <c r="R50" s="227">
        <v>0</v>
      </c>
      <c r="S50" s="227">
        <v>0</v>
      </c>
      <c r="T50" s="227">
        <v>0</v>
      </c>
      <c r="U50" s="227">
        <v>0</v>
      </c>
      <c r="V50" s="227">
        <v>0</v>
      </c>
      <c r="W50" s="227">
        <v>0</v>
      </c>
      <c r="DA50" s="174" t="s">
        <v>1735</v>
      </c>
    </row>
    <row r="51" spans="1:105" ht="12" customHeight="1" x14ac:dyDescent="0.25">
      <c r="A51" s="202" t="s">
        <v>94</v>
      </c>
      <c r="B51" s="227">
        <v>0</v>
      </c>
      <c r="C51" s="227">
        <v>0</v>
      </c>
      <c r="D51" s="227">
        <v>0</v>
      </c>
      <c r="E51" s="227">
        <v>0</v>
      </c>
      <c r="F51" s="227">
        <v>0</v>
      </c>
      <c r="G51" s="227">
        <v>0</v>
      </c>
      <c r="H51" s="227">
        <v>0</v>
      </c>
      <c r="I51" s="227">
        <v>0</v>
      </c>
      <c r="J51" s="227">
        <v>0</v>
      </c>
      <c r="K51" s="227">
        <v>0</v>
      </c>
      <c r="L51" s="227">
        <v>0</v>
      </c>
      <c r="M51" s="227">
        <v>0</v>
      </c>
      <c r="N51" s="227">
        <v>0</v>
      </c>
      <c r="O51" s="227">
        <v>0</v>
      </c>
      <c r="P51" s="227">
        <v>0</v>
      </c>
      <c r="Q51" s="227">
        <v>0</v>
      </c>
      <c r="R51" s="227">
        <v>0</v>
      </c>
      <c r="S51" s="227">
        <v>0</v>
      </c>
      <c r="T51" s="227">
        <v>0</v>
      </c>
      <c r="U51" s="227">
        <v>0</v>
      </c>
      <c r="V51" s="227">
        <v>0</v>
      </c>
      <c r="W51" s="227">
        <v>0</v>
      </c>
      <c r="DA51" s="174" t="s">
        <v>1736</v>
      </c>
    </row>
    <row r="52" spans="1:105" ht="12" customHeight="1" x14ac:dyDescent="0.25">
      <c r="A52" s="202" t="s">
        <v>95</v>
      </c>
      <c r="B52" s="227">
        <v>0</v>
      </c>
      <c r="C52" s="227">
        <v>0</v>
      </c>
      <c r="D52" s="227">
        <v>0</v>
      </c>
      <c r="E52" s="227">
        <v>0</v>
      </c>
      <c r="F52" s="227">
        <v>0</v>
      </c>
      <c r="G52" s="227">
        <v>0</v>
      </c>
      <c r="H52" s="227">
        <v>0</v>
      </c>
      <c r="I52" s="227">
        <v>0</v>
      </c>
      <c r="J52" s="227">
        <v>0</v>
      </c>
      <c r="K52" s="227">
        <v>0</v>
      </c>
      <c r="L52" s="227">
        <v>0</v>
      </c>
      <c r="M52" s="227">
        <v>0</v>
      </c>
      <c r="N52" s="227">
        <v>0</v>
      </c>
      <c r="O52" s="227">
        <v>0</v>
      </c>
      <c r="P52" s="227">
        <v>0</v>
      </c>
      <c r="Q52" s="227">
        <v>0</v>
      </c>
      <c r="R52" s="227">
        <v>0</v>
      </c>
      <c r="S52" s="227">
        <v>0</v>
      </c>
      <c r="T52" s="227">
        <v>0</v>
      </c>
      <c r="U52" s="227">
        <v>0</v>
      </c>
      <c r="V52" s="227">
        <v>0</v>
      </c>
      <c r="W52" s="227">
        <v>0</v>
      </c>
      <c r="DA52" s="174" t="s">
        <v>1737</v>
      </c>
    </row>
    <row r="53" spans="1:105" ht="12" customHeight="1" x14ac:dyDescent="0.25">
      <c r="A53" s="56" t="s">
        <v>96</v>
      </c>
      <c r="B53" s="263">
        <v>11.959796884126209</v>
      </c>
      <c r="C53" s="263">
        <v>14.21812919805669</v>
      </c>
      <c r="D53" s="263">
        <v>13.670484315750389</v>
      </c>
      <c r="E53" s="263">
        <v>14.102896550226451</v>
      </c>
      <c r="F53" s="263">
        <v>14.81247032978783</v>
      </c>
      <c r="G53" s="263">
        <v>15.219645916313789</v>
      </c>
      <c r="H53" s="263">
        <v>12.02594126508404</v>
      </c>
      <c r="I53" s="263">
        <v>15.858473752684271</v>
      </c>
      <c r="J53" s="263">
        <v>11.00023508364786</v>
      </c>
      <c r="K53" s="263">
        <v>11.76259201779952</v>
      </c>
      <c r="L53" s="263">
        <v>13.35031307329783</v>
      </c>
      <c r="M53" s="263">
        <v>12.872171058499401</v>
      </c>
      <c r="N53" s="263">
        <v>12.967009685406531</v>
      </c>
      <c r="O53" s="263">
        <v>12.65781613771588</v>
      </c>
      <c r="P53" s="263">
        <v>12.179613358216759</v>
      </c>
      <c r="Q53" s="263">
        <v>11.55154075625985</v>
      </c>
      <c r="R53" s="263">
        <v>12.32499559423065</v>
      </c>
      <c r="S53" s="263">
        <v>12.03469280790546</v>
      </c>
      <c r="T53" s="263">
        <v>11.47599309400578</v>
      </c>
      <c r="U53" s="263">
        <v>12.184324294522421</v>
      </c>
      <c r="V53" s="263">
        <v>10.9855693381429</v>
      </c>
      <c r="W53" s="263">
        <v>12.20967048669133</v>
      </c>
      <c r="DA53" s="68" t="s">
        <v>1738</v>
      </c>
    </row>
    <row r="54" spans="1:105" ht="12" customHeight="1" x14ac:dyDescent="0.25">
      <c r="A54" s="37" t="s">
        <v>160</v>
      </c>
      <c r="B54" s="229">
        <v>0.85657087624933137</v>
      </c>
      <c r="C54" s="229">
        <v>1.0776351351968401</v>
      </c>
      <c r="D54" s="229">
        <v>1.076198574985902</v>
      </c>
      <c r="E54" s="229">
        <v>1.099977096876714</v>
      </c>
      <c r="F54" s="229">
        <v>1.3046041311786101</v>
      </c>
      <c r="G54" s="229">
        <v>1.0533905506315639</v>
      </c>
      <c r="H54" s="229">
        <v>0.68657661588551155</v>
      </c>
      <c r="I54" s="229">
        <v>0.86246182456758069</v>
      </c>
      <c r="J54" s="229">
        <v>0.74809815716198425</v>
      </c>
      <c r="K54" s="229">
        <v>0.70292509639094969</v>
      </c>
      <c r="L54" s="229">
        <v>0.77188034885147716</v>
      </c>
      <c r="M54" s="229">
        <v>0.83551998255204984</v>
      </c>
      <c r="N54" s="229">
        <v>0.71169936833931802</v>
      </c>
      <c r="O54" s="229">
        <v>0.57434155683316002</v>
      </c>
      <c r="P54" s="229">
        <v>0.49068906229358888</v>
      </c>
      <c r="Q54" s="229">
        <v>0.46621238230650919</v>
      </c>
      <c r="R54" s="229">
        <v>0.44488591328305149</v>
      </c>
      <c r="S54" s="229">
        <v>0.35718100647193801</v>
      </c>
      <c r="T54" s="229">
        <v>0.4702179155892719</v>
      </c>
      <c r="U54" s="229">
        <v>0.53651142505153238</v>
      </c>
      <c r="V54" s="229">
        <v>0.30045135071988188</v>
      </c>
      <c r="W54" s="229">
        <v>0.33700178700831213</v>
      </c>
      <c r="DA54" s="69" t="s">
        <v>1739</v>
      </c>
    </row>
    <row r="55" spans="1:105" ht="12" customHeight="1" x14ac:dyDescent="0.25">
      <c r="A55" s="37" t="s">
        <v>162</v>
      </c>
      <c r="B55" s="229">
        <v>11.103226007876881</v>
      </c>
      <c r="C55" s="229">
        <v>13.140494062859849</v>
      </c>
      <c r="D55" s="229">
        <v>12.594285740764491</v>
      </c>
      <c r="E55" s="229">
        <v>13.00291945334974</v>
      </c>
      <c r="F55" s="229">
        <v>13.50786619860922</v>
      </c>
      <c r="G55" s="229">
        <v>14.16625536568222</v>
      </c>
      <c r="H55" s="229">
        <v>11.339364649198529</v>
      </c>
      <c r="I55" s="229">
        <v>14.99601192811669</v>
      </c>
      <c r="J55" s="229">
        <v>10.25213692648588</v>
      </c>
      <c r="K55" s="229">
        <v>11.059666921408571</v>
      </c>
      <c r="L55" s="229">
        <v>12.57843272444636</v>
      </c>
      <c r="M55" s="229">
        <v>12.036651075947351</v>
      </c>
      <c r="N55" s="229">
        <v>12.25531031706721</v>
      </c>
      <c r="O55" s="229">
        <v>12.08347458088272</v>
      </c>
      <c r="P55" s="229">
        <v>11.688924295923171</v>
      </c>
      <c r="Q55" s="229">
        <v>11.08532837395334</v>
      </c>
      <c r="R55" s="229">
        <v>11.8801096809476</v>
      </c>
      <c r="S55" s="229">
        <v>11.67751180143352</v>
      </c>
      <c r="T55" s="229">
        <v>11.00577517841651</v>
      </c>
      <c r="U55" s="229">
        <v>11.64781286947089</v>
      </c>
      <c r="V55" s="229">
        <v>10.68511798742302</v>
      </c>
      <c r="W55" s="229">
        <v>11.872668699683009</v>
      </c>
      <c r="DA55" s="69" t="s">
        <v>1740</v>
      </c>
    </row>
    <row r="56" spans="1:105" ht="12" customHeight="1" x14ac:dyDescent="0.25">
      <c r="A56" s="37" t="s">
        <v>97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DA56" s="69" t="s">
        <v>1741</v>
      </c>
    </row>
    <row r="57" spans="1:105" ht="12" customHeight="1" x14ac:dyDescent="0.25">
      <c r="A57" s="37" t="s">
        <v>78</v>
      </c>
      <c r="B57" s="229">
        <v>0</v>
      </c>
      <c r="C57" s="229">
        <v>0</v>
      </c>
      <c r="D57" s="229">
        <v>0</v>
      </c>
      <c r="E57" s="229">
        <v>0</v>
      </c>
      <c r="F57" s="229">
        <v>0</v>
      </c>
      <c r="G57" s="229">
        <v>0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DA57" s="69" t="s">
        <v>1742</v>
      </c>
    </row>
    <row r="58" spans="1:105" ht="12" customHeight="1" x14ac:dyDescent="0.25">
      <c r="A58" s="37" t="s">
        <v>38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DA58" s="69" t="s">
        <v>1743</v>
      </c>
    </row>
    <row r="59" spans="1:105" ht="12" customHeight="1" x14ac:dyDescent="0.25">
      <c r="A59" s="57" t="s">
        <v>1498</v>
      </c>
      <c r="B59" s="264">
        <v>0</v>
      </c>
      <c r="C59" s="264">
        <v>0</v>
      </c>
      <c r="D59" s="264">
        <v>0</v>
      </c>
      <c r="E59" s="264">
        <v>0</v>
      </c>
      <c r="F59" s="264">
        <v>0</v>
      </c>
      <c r="G59" s="264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64">
        <v>0</v>
      </c>
      <c r="O59" s="264">
        <v>0</v>
      </c>
      <c r="P59" s="264">
        <v>0</v>
      </c>
      <c r="Q59" s="264">
        <v>0</v>
      </c>
      <c r="R59" s="264">
        <v>0</v>
      </c>
      <c r="S59" s="264">
        <v>0</v>
      </c>
      <c r="T59" s="264">
        <v>0</v>
      </c>
      <c r="U59" s="264">
        <v>0</v>
      </c>
      <c r="V59" s="264">
        <v>0</v>
      </c>
      <c r="W59" s="264">
        <v>0</v>
      </c>
      <c r="DA59" s="70" t="s">
        <v>1744</v>
      </c>
    </row>
    <row r="60" spans="1:105" ht="12" customHeight="1" x14ac:dyDescent="0.25">
      <c r="A60" s="57" t="s">
        <v>1500</v>
      </c>
      <c r="B60" s="264">
        <f t="shared" ref="B60:W60" si="3">B61+B67+B78</f>
        <v>402.14962726424613</v>
      </c>
      <c r="C60" s="264">
        <f t="shared" si="3"/>
        <v>442.9837483676182</v>
      </c>
      <c r="D60" s="264">
        <f t="shared" si="3"/>
        <v>410.1652724166571</v>
      </c>
      <c r="E60" s="264">
        <f t="shared" si="3"/>
        <v>414.06088692233652</v>
      </c>
      <c r="F60" s="264">
        <f t="shared" si="3"/>
        <v>450.50917253310286</v>
      </c>
      <c r="G60" s="264">
        <f t="shared" si="3"/>
        <v>460.72991610006795</v>
      </c>
      <c r="H60" s="264">
        <f t="shared" si="3"/>
        <v>372.49580341760549</v>
      </c>
      <c r="I60" s="264">
        <f t="shared" si="3"/>
        <v>518.25218421147054</v>
      </c>
      <c r="J60" s="264">
        <f t="shared" si="3"/>
        <v>364.86072583955161</v>
      </c>
      <c r="K60" s="264">
        <f t="shared" si="3"/>
        <v>377.95150512983946</v>
      </c>
      <c r="L60" s="264">
        <f t="shared" si="3"/>
        <v>432.41900848507976</v>
      </c>
      <c r="M60" s="264">
        <f t="shared" si="3"/>
        <v>434.05460550715105</v>
      </c>
      <c r="N60" s="264">
        <f t="shared" si="3"/>
        <v>429.99226630041318</v>
      </c>
      <c r="O60" s="264">
        <f t="shared" si="3"/>
        <v>421.4844420996908</v>
      </c>
      <c r="P60" s="264">
        <f t="shared" si="3"/>
        <v>418.47626460913489</v>
      </c>
      <c r="Q60" s="264">
        <f t="shared" si="3"/>
        <v>407.33236700459156</v>
      </c>
      <c r="R60" s="264">
        <f t="shared" si="3"/>
        <v>435.67077995400371</v>
      </c>
      <c r="S60" s="264">
        <f t="shared" si="3"/>
        <v>438.97583065462231</v>
      </c>
      <c r="T60" s="264">
        <f t="shared" si="3"/>
        <v>429.91822588815234</v>
      </c>
      <c r="U60" s="264">
        <f t="shared" si="3"/>
        <v>431.0008227785865</v>
      </c>
      <c r="V60" s="264">
        <f t="shared" si="3"/>
        <v>400.01701923177927</v>
      </c>
      <c r="W60" s="264">
        <f t="shared" si="3"/>
        <v>425.32899163714285</v>
      </c>
      <c r="DA60" s="70"/>
    </row>
    <row r="61" spans="1:105" ht="12" customHeight="1" x14ac:dyDescent="0.25">
      <c r="A61" s="60" t="s">
        <v>1501</v>
      </c>
      <c r="B61" s="265">
        <v>353.95318041487212</v>
      </c>
      <c r="C61" s="265">
        <v>384.4843001091607</v>
      </c>
      <c r="D61" s="265">
        <v>355.45517421114948</v>
      </c>
      <c r="E61" s="265">
        <v>357.94251679677399</v>
      </c>
      <c r="F61" s="265">
        <v>376.19631665968251</v>
      </c>
      <c r="G61" s="265">
        <v>383.52098066791859</v>
      </c>
      <c r="H61" s="265">
        <v>307.98631661250079</v>
      </c>
      <c r="I61" s="265">
        <v>431.3465243723449</v>
      </c>
      <c r="J61" s="265">
        <v>300.99602384667151</v>
      </c>
      <c r="K61" s="265">
        <v>310.44864770390109</v>
      </c>
      <c r="L61" s="265">
        <v>353.89529847105962</v>
      </c>
      <c r="M61" s="265">
        <v>355.13271540036322</v>
      </c>
      <c r="N61" s="265">
        <v>350.76669477572813</v>
      </c>
      <c r="O61" s="265">
        <v>340.7462122721733</v>
      </c>
      <c r="P61" s="265">
        <v>332.80986842150048</v>
      </c>
      <c r="Q61" s="265">
        <v>325.24948667923218</v>
      </c>
      <c r="R61" s="265">
        <v>342.77073156091302</v>
      </c>
      <c r="S61" s="265">
        <v>345.83523463190772</v>
      </c>
      <c r="T61" s="265">
        <v>341.71917334599942</v>
      </c>
      <c r="U61" s="265">
        <v>340.77776605351602</v>
      </c>
      <c r="V61" s="265">
        <v>313.80703262063082</v>
      </c>
      <c r="W61" s="265">
        <v>335.28275912715532</v>
      </c>
      <c r="DA61" s="72" t="s">
        <v>1745</v>
      </c>
    </row>
    <row r="62" spans="1:105" ht="12" customHeight="1" x14ac:dyDescent="0.25">
      <c r="A62" s="59" t="s">
        <v>30</v>
      </c>
      <c r="B62" s="233">
        <v>262.95565403514018</v>
      </c>
      <c r="C62" s="233">
        <v>252.67214773669971</v>
      </c>
      <c r="D62" s="233">
        <v>213.32570594187621</v>
      </c>
      <c r="E62" s="233">
        <v>203.28500186543519</v>
      </c>
      <c r="F62" s="233">
        <v>211.19677334504351</v>
      </c>
      <c r="G62" s="233">
        <v>208.8807672987796</v>
      </c>
      <c r="H62" s="233">
        <v>170.36170530650159</v>
      </c>
      <c r="I62" s="233">
        <v>273.76442977717062</v>
      </c>
      <c r="J62" s="233">
        <v>179.4781587165611</v>
      </c>
      <c r="K62" s="233">
        <v>158.71015840589419</v>
      </c>
      <c r="L62" s="233">
        <v>184.79658906824889</v>
      </c>
      <c r="M62" s="233">
        <v>199.22201182542369</v>
      </c>
      <c r="N62" s="233">
        <v>183.45516852526629</v>
      </c>
      <c r="O62" s="233">
        <v>169.10504556893</v>
      </c>
      <c r="P62" s="233">
        <v>168.3944623311001</v>
      </c>
      <c r="Q62" s="233">
        <v>161.16970314081971</v>
      </c>
      <c r="R62" s="233">
        <v>157.96789564388209</v>
      </c>
      <c r="S62" s="233">
        <v>163.7395869892089</v>
      </c>
      <c r="T62" s="233">
        <v>165.3198014967945</v>
      </c>
      <c r="U62" s="233">
        <v>151.95332694067221</v>
      </c>
      <c r="V62" s="233">
        <v>135.386235664423</v>
      </c>
      <c r="W62" s="233">
        <v>134.84816778540969</v>
      </c>
      <c r="DA62" s="71" t="s">
        <v>1746</v>
      </c>
    </row>
    <row r="63" spans="1:105" ht="12" customHeight="1" x14ac:dyDescent="0.25">
      <c r="A63" s="59" t="s">
        <v>33</v>
      </c>
      <c r="B63" s="298">
        <v>1.4954860688063769</v>
      </c>
      <c r="C63" s="298">
        <v>2.7486607464959238</v>
      </c>
      <c r="D63" s="298">
        <v>6.0369181914788994</v>
      </c>
      <c r="E63" s="298">
        <v>5.3708326637028829</v>
      </c>
      <c r="F63" s="298">
        <v>6.3818756742241387</v>
      </c>
      <c r="G63" s="298">
        <v>3.6781686451644831</v>
      </c>
      <c r="H63" s="298">
        <v>1.2282952591269229</v>
      </c>
      <c r="I63" s="298">
        <v>1.232045578728064</v>
      </c>
      <c r="J63" s="298">
        <v>1.127846953494724</v>
      </c>
      <c r="K63" s="298">
        <v>1.6790597501801829</v>
      </c>
      <c r="L63" s="298">
        <v>1.6411181124179199</v>
      </c>
      <c r="M63" s="298">
        <v>1.2983245324354871</v>
      </c>
      <c r="N63" s="298">
        <v>0.93112448145849325</v>
      </c>
      <c r="O63" s="298">
        <v>1.395222940209939</v>
      </c>
      <c r="P63" s="298">
        <v>1.759627134023771</v>
      </c>
      <c r="Q63" s="298">
        <v>1.595507632134723</v>
      </c>
      <c r="R63" s="298">
        <v>1.4620983990782359</v>
      </c>
      <c r="S63" s="298">
        <v>1.638889849538719</v>
      </c>
      <c r="T63" s="298">
        <v>1.5889929684400681</v>
      </c>
      <c r="U63" s="298">
        <v>1.4975388188810159</v>
      </c>
      <c r="V63" s="298">
        <v>1.1209205338715611</v>
      </c>
      <c r="W63" s="298">
        <v>1.2156919229157039</v>
      </c>
      <c r="DA63" s="122" t="s">
        <v>1747</v>
      </c>
    </row>
    <row r="64" spans="1:105" ht="12" customHeight="1" x14ac:dyDescent="0.25">
      <c r="A64" s="59" t="s">
        <v>160</v>
      </c>
      <c r="B64" s="298">
        <v>5.4206751364586667</v>
      </c>
      <c r="C64" s="298">
        <v>8.3088294361425827</v>
      </c>
      <c r="D64" s="298">
        <v>9.0777744757672174</v>
      </c>
      <c r="E64" s="298">
        <v>9.9907198175842353</v>
      </c>
      <c r="F64" s="298">
        <v>12.138115428029449</v>
      </c>
      <c r="G64" s="298">
        <v>10.40087845055082</v>
      </c>
      <c r="H64" s="298">
        <v>7.1258206343160913</v>
      </c>
      <c r="I64" s="298">
        <v>7.9715691443234258</v>
      </c>
      <c r="J64" s="298">
        <v>7.5847220298081242</v>
      </c>
      <c r="K64" s="298">
        <v>8.443035078336834</v>
      </c>
      <c r="L64" s="298">
        <v>9.1646800145172964</v>
      </c>
      <c r="M64" s="298">
        <v>9.5750598722607201</v>
      </c>
      <c r="N64" s="298">
        <v>8.7502817783431208</v>
      </c>
      <c r="O64" s="298">
        <v>7.4064804431022919</v>
      </c>
      <c r="P64" s="298">
        <v>6.410205081085933</v>
      </c>
      <c r="Q64" s="298">
        <v>6.4976566890207534</v>
      </c>
      <c r="R64" s="298">
        <v>6.5777003804267444</v>
      </c>
      <c r="S64" s="298">
        <v>5.3216198230451264</v>
      </c>
      <c r="T64" s="298">
        <v>7.1225253273789608</v>
      </c>
      <c r="U64" s="298">
        <v>8.2261985320658741</v>
      </c>
      <c r="V64" s="298">
        <v>4.824049298309693</v>
      </c>
      <c r="W64" s="298">
        <v>5.4712596192510281</v>
      </c>
      <c r="DA64" s="122" t="s">
        <v>1748</v>
      </c>
    </row>
    <row r="65" spans="1:105" ht="12" customHeight="1" x14ac:dyDescent="0.25">
      <c r="A65" s="59" t="s">
        <v>70</v>
      </c>
      <c r="B65" s="298">
        <v>13.816331860562499</v>
      </c>
      <c r="C65" s="298">
        <v>19.438251552372709</v>
      </c>
      <c r="D65" s="298">
        <v>20.781513176894681</v>
      </c>
      <c r="E65" s="298">
        <v>21.194844310504681</v>
      </c>
      <c r="F65" s="298">
        <v>20.801551363981879</v>
      </c>
      <c r="G65" s="298">
        <v>20.687593200658949</v>
      </c>
      <c r="H65" s="298">
        <v>11.58184023883083</v>
      </c>
      <c r="I65" s="298">
        <v>9.7732192462202132</v>
      </c>
      <c r="J65" s="298">
        <v>8.8622399388912001</v>
      </c>
      <c r="K65" s="298">
        <v>8.7755608563447556</v>
      </c>
      <c r="L65" s="298">
        <v>8.9468226298679969</v>
      </c>
      <c r="M65" s="298">
        <v>7.0972852746116306</v>
      </c>
      <c r="N65" s="298">
        <v>6.9521465008115904</v>
      </c>
      <c r="O65" s="298">
        <v>7.0157777390022833</v>
      </c>
      <c r="P65" s="298">
        <v>3.5452027605899401</v>
      </c>
      <c r="Q65" s="298">
        <v>1.4890966446916101</v>
      </c>
      <c r="R65" s="298">
        <v>1.1139558006602199</v>
      </c>
      <c r="S65" s="298">
        <v>1.152543262256996</v>
      </c>
      <c r="T65" s="298">
        <v>0.98022745735708794</v>
      </c>
      <c r="U65" s="298">
        <v>0.50763429941722915</v>
      </c>
      <c r="V65" s="298">
        <v>0.91548696885297154</v>
      </c>
      <c r="W65" s="298">
        <v>0.993609009471767</v>
      </c>
      <c r="DA65" s="122" t="s">
        <v>1749</v>
      </c>
    </row>
    <row r="66" spans="1:105" ht="12" customHeight="1" x14ac:dyDescent="0.25">
      <c r="A66" s="59" t="s">
        <v>162</v>
      </c>
      <c r="B66" s="298">
        <v>70.265033313904269</v>
      </c>
      <c r="C66" s="298">
        <v>101.31641063744981</v>
      </c>
      <c r="D66" s="298">
        <v>106.23326242513249</v>
      </c>
      <c r="E66" s="298">
        <v>118.1011181395471</v>
      </c>
      <c r="F66" s="298">
        <v>125.6780008484035</v>
      </c>
      <c r="G66" s="298">
        <v>139.87357307276491</v>
      </c>
      <c r="H66" s="298">
        <v>117.68865517372539</v>
      </c>
      <c r="I66" s="298">
        <v>138.60526062590259</v>
      </c>
      <c r="J66" s="298">
        <v>103.9430562079164</v>
      </c>
      <c r="K66" s="298">
        <v>132.84083361314509</v>
      </c>
      <c r="L66" s="298">
        <v>149.3460886460075</v>
      </c>
      <c r="M66" s="298">
        <v>137.94003389563159</v>
      </c>
      <c r="N66" s="298">
        <v>150.6779734898486</v>
      </c>
      <c r="O66" s="298">
        <v>155.82368558092881</v>
      </c>
      <c r="P66" s="298">
        <v>152.7003711147008</v>
      </c>
      <c r="Q66" s="298">
        <v>154.49752257256549</v>
      </c>
      <c r="R66" s="298">
        <v>175.64908133686569</v>
      </c>
      <c r="S66" s="298">
        <v>173.98259470785811</v>
      </c>
      <c r="T66" s="298">
        <v>166.70762609602869</v>
      </c>
      <c r="U66" s="298">
        <v>178.59306746247961</v>
      </c>
      <c r="V66" s="298">
        <v>171.56034015517349</v>
      </c>
      <c r="W66" s="298">
        <v>192.75403079010701</v>
      </c>
      <c r="DA66" s="122" t="s">
        <v>1750</v>
      </c>
    </row>
    <row r="67" spans="1:105" ht="12" customHeight="1" x14ac:dyDescent="0.25">
      <c r="A67" s="60" t="s">
        <v>1508</v>
      </c>
      <c r="B67" s="265">
        <v>48.196446849373999</v>
      </c>
      <c r="C67" s="265">
        <v>58.499448258457527</v>
      </c>
      <c r="D67" s="265">
        <v>54.710098205507627</v>
      </c>
      <c r="E67" s="265">
        <v>56.118370125562507</v>
      </c>
      <c r="F67" s="265">
        <v>74.312855873420332</v>
      </c>
      <c r="G67" s="265">
        <v>77.208935432149346</v>
      </c>
      <c r="H67" s="265">
        <v>64.509486805104714</v>
      </c>
      <c r="I67" s="265">
        <v>86.90565983912559</v>
      </c>
      <c r="J67" s="265">
        <v>63.864701992880079</v>
      </c>
      <c r="K67" s="265">
        <v>67.502857425938373</v>
      </c>
      <c r="L67" s="265">
        <v>78.523710014020125</v>
      </c>
      <c r="M67" s="265">
        <v>78.921890106787828</v>
      </c>
      <c r="N67" s="265">
        <v>79.225571524685066</v>
      </c>
      <c r="O67" s="265">
        <v>80.738229827517472</v>
      </c>
      <c r="P67" s="265">
        <v>85.666396187634405</v>
      </c>
      <c r="Q67" s="265">
        <v>82.082880325359383</v>
      </c>
      <c r="R67" s="265">
        <v>92.900048393090671</v>
      </c>
      <c r="S67" s="265">
        <v>93.140596022714604</v>
      </c>
      <c r="T67" s="265">
        <v>88.199052542152899</v>
      </c>
      <c r="U67" s="265">
        <v>90.223056725070478</v>
      </c>
      <c r="V67" s="265">
        <v>86.209986611148437</v>
      </c>
      <c r="W67" s="265">
        <v>90.046232509987547</v>
      </c>
      <c r="DA67" s="72" t="s">
        <v>1751</v>
      </c>
    </row>
    <row r="68" spans="1:105" ht="12" customHeight="1" x14ac:dyDescent="0.25">
      <c r="A68" s="147" t="s">
        <v>30</v>
      </c>
      <c r="B68" s="232">
        <v>28.258494845556079</v>
      </c>
      <c r="C68" s="232">
        <v>23.2691253972658</v>
      </c>
      <c r="D68" s="232">
        <v>20.698508760844259</v>
      </c>
      <c r="E68" s="232">
        <v>18.63737178197032</v>
      </c>
      <c r="F68" s="232">
        <v>18.48690316112453</v>
      </c>
      <c r="G68" s="232">
        <v>18.27110523931432</v>
      </c>
      <c r="H68" s="232">
        <v>14.32166301113068</v>
      </c>
      <c r="I68" s="232">
        <v>25.250476441769361</v>
      </c>
      <c r="J68" s="232">
        <v>15.84437600982236</v>
      </c>
      <c r="K68" s="232">
        <v>13.591027159476459</v>
      </c>
      <c r="L68" s="232">
        <v>13.466188691863421</v>
      </c>
      <c r="M68" s="232">
        <v>14.452304551004559</v>
      </c>
      <c r="N68" s="232">
        <v>12.576616913592099</v>
      </c>
      <c r="O68" s="232">
        <v>12.142620215030011</v>
      </c>
      <c r="P68" s="232">
        <v>10.694957826245711</v>
      </c>
      <c r="Q68" s="232">
        <v>9.9728521154304204</v>
      </c>
      <c r="R68" s="232">
        <v>9.2960119461933743</v>
      </c>
      <c r="S68" s="232">
        <v>9.9215656869336897</v>
      </c>
      <c r="T68" s="232">
        <v>9.7958262595718573</v>
      </c>
      <c r="U68" s="232">
        <v>8.8784382549060297</v>
      </c>
      <c r="V68" s="232">
        <v>7.8257230747385984</v>
      </c>
      <c r="W68" s="232">
        <v>7.9118529885676496</v>
      </c>
      <c r="DA68" s="73" t="s">
        <v>1752</v>
      </c>
    </row>
    <row r="69" spans="1:105" ht="12" customHeight="1" x14ac:dyDescent="0.25">
      <c r="A69" s="147" t="s">
        <v>32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3" t="s">
        <v>1753</v>
      </c>
    </row>
    <row r="70" spans="1:105" ht="12" customHeight="1" x14ac:dyDescent="0.25">
      <c r="A70" s="147" t="s">
        <v>33</v>
      </c>
      <c r="B70" s="232">
        <v>0.16071221408807759</v>
      </c>
      <c r="C70" s="232">
        <v>0.25313012200856078</v>
      </c>
      <c r="D70" s="232">
        <v>0.58574846159830374</v>
      </c>
      <c r="E70" s="232">
        <v>0.49240329691632018</v>
      </c>
      <c r="F70" s="232">
        <v>0.55863125040724892</v>
      </c>
      <c r="G70" s="232">
        <v>0.32173477373155479</v>
      </c>
      <c r="H70" s="232">
        <v>0.10325812803843699</v>
      </c>
      <c r="I70" s="232">
        <v>0.1136368880580312</v>
      </c>
      <c r="J70" s="232">
        <v>9.9566606546950834E-2</v>
      </c>
      <c r="K70" s="232">
        <v>0.14378504121154689</v>
      </c>
      <c r="L70" s="232">
        <v>0.1195888207616897</v>
      </c>
      <c r="M70" s="232">
        <v>9.418528292566769E-2</v>
      </c>
      <c r="N70" s="232">
        <v>6.383246651651435E-2</v>
      </c>
      <c r="O70" s="232">
        <v>0.1001842506902676</v>
      </c>
      <c r="P70" s="232">
        <v>0.1117562758762182</v>
      </c>
      <c r="Q70" s="232">
        <v>9.8726754186656829E-2</v>
      </c>
      <c r="R70" s="232">
        <v>8.604080043569215E-2</v>
      </c>
      <c r="S70" s="232">
        <v>9.9306182425627526E-2</v>
      </c>
      <c r="T70" s="232">
        <v>9.4153869685247971E-2</v>
      </c>
      <c r="U70" s="232">
        <v>8.7499274977711691E-2</v>
      </c>
      <c r="V70" s="232">
        <v>6.479250747919349E-2</v>
      </c>
      <c r="W70" s="232">
        <v>7.13274487259207E-2</v>
      </c>
      <c r="DA70" s="73" t="s">
        <v>1754</v>
      </c>
    </row>
    <row r="71" spans="1:105" ht="12" customHeight="1" x14ac:dyDescent="0.25">
      <c r="A71" s="147" t="s">
        <v>160</v>
      </c>
      <c r="B71" s="232">
        <v>0.58253214202643055</v>
      </c>
      <c r="C71" s="232">
        <v>0.76517810049870116</v>
      </c>
      <c r="D71" s="232">
        <v>0.88079584073581563</v>
      </c>
      <c r="E71" s="232">
        <v>0.9159591602978755</v>
      </c>
      <c r="F71" s="232">
        <v>1.0624980719280399</v>
      </c>
      <c r="G71" s="232">
        <v>0.90978000133208392</v>
      </c>
      <c r="H71" s="232">
        <v>0.59904073875540009</v>
      </c>
      <c r="I71" s="232">
        <v>0.73525227162093332</v>
      </c>
      <c r="J71" s="232">
        <v>0.66958112691610738</v>
      </c>
      <c r="K71" s="232">
        <v>0.72301307118994618</v>
      </c>
      <c r="L71" s="232">
        <v>0.66783327007437654</v>
      </c>
      <c r="M71" s="232">
        <v>0.69461040022664367</v>
      </c>
      <c r="N71" s="232">
        <v>0.59986830949955128</v>
      </c>
      <c r="O71" s="232">
        <v>0.53182374806185018</v>
      </c>
      <c r="P71" s="232">
        <v>0.40712070961693692</v>
      </c>
      <c r="Q71" s="232">
        <v>0.4020617274440409</v>
      </c>
      <c r="R71" s="232">
        <v>0.38708106521070768</v>
      </c>
      <c r="S71" s="232">
        <v>0.32245592899113851</v>
      </c>
      <c r="T71" s="232">
        <v>0.42203668286982149</v>
      </c>
      <c r="U71" s="232">
        <v>0.48064624322481048</v>
      </c>
      <c r="V71" s="232">
        <v>0.27884425416061059</v>
      </c>
      <c r="W71" s="232">
        <v>0.3210114195892278</v>
      </c>
      <c r="DA71" s="73" t="s">
        <v>1755</v>
      </c>
    </row>
    <row r="72" spans="1:105" ht="12" customHeight="1" x14ac:dyDescent="0.25">
      <c r="A72" s="147" t="s">
        <v>70</v>
      </c>
      <c r="B72" s="232">
        <v>1.484770289875655</v>
      </c>
      <c r="C72" s="232">
        <v>1.790110690581908</v>
      </c>
      <c r="D72" s="232">
        <v>2.016383026397929</v>
      </c>
      <c r="E72" s="232">
        <v>1.9431644718056249</v>
      </c>
      <c r="F72" s="232">
        <v>1.8208434701737639</v>
      </c>
      <c r="G72" s="232">
        <v>1.8095739373491431</v>
      </c>
      <c r="H72" s="232">
        <v>0.97364142164969381</v>
      </c>
      <c r="I72" s="232">
        <v>0.90142624641848001</v>
      </c>
      <c r="J72" s="232">
        <v>0.78236072224703823</v>
      </c>
      <c r="K72" s="232">
        <v>0.7514886705184628</v>
      </c>
      <c r="L72" s="232">
        <v>0.65195793025130333</v>
      </c>
      <c r="M72" s="232">
        <v>0.51486342966925858</v>
      </c>
      <c r="N72" s="232">
        <v>0.47659863698980609</v>
      </c>
      <c r="O72" s="232">
        <v>0.50376926549504897</v>
      </c>
      <c r="P72" s="232">
        <v>0.22516057526552499</v>
      </c>
      <c r="Q72" s="232">
        <v>9.2142259579132108E-2</v>
      </c>
      <c r="R72" s="232">
        <v>6.5553487233973098E-2</v>
      </c>
      <c r="S72" s="232">
        <v>6.9836707749050611E-2</v>
      </c>
      <c r="T72" s="232">
        <v>5.8082200560336979E-2</v>
      </c>
      <c r="U72" s="232">
        <v>2.9660421882095649E-2</v>
      </c>
      <c r="V72" s="232">
        <v>5.2917842508991883E-2</v>
      </c>
      <c r="W72" s="232">
        <v>5.8297332030250351E-2</v>
      </c>
      <c r="DA72" s="73" t="s">
        <v>1756</v>
      </c>
    </row>
    <row r="73" spans="1:105" ht="12" customHeight="1" x14ac:dyDescent="0.25">
      <c r="A73" s="147" t="s">
        <v>34</v>
      </c>
      <c r="B73" s="232">
        <v>0</v>
      </c>
      <c r="C73" s="232">
        <v>0</v>
      </c>
      <c r="D73" s="232">
        <v>0</v>
      </c>
      <c r="E73" s="232">
        <v>3.2729348493338439</v>
      </c>
      <c r="F73" s="232">
        <v>2.2616436571897518</v>
      </c>
      <c r="G73" s="232">
        <v>5.4437397136645114</v>
      </c>
      <c r="H73" s="232">
        <v>2.0746174974357592</v>
      </c>
      <c r="I73" s="232">
        <v>1.120580440855109</v>
      </c>
      <c r="J73" s="232">
        <v>0.63478428284340827</v>
      </c>
      <c r="K73" s="232">
        <v>1.869010298563746</v>
      </c>
      <c r="L73" s="232">
        <v>1.1337241796914119</v>
      </c>
      <c r="M73" s="232">
        <v>3.5044373891798951E-2</v>
      </c>
      <c r="N73" s="232">
        <v>9.9912375902129216E-2</v>
      </c>
      <c r="O73" s="232">
        <v>9.1824897326186927E-2</v>
      </c>
      <c r="P73" s="232">
        <v>1.9958654368630729E-2</v>
      </c>
      <c r="Q73" s="232">
        <v>1.8949321735951659E-2</v>
      </c>
      <c r="R73" s="232">
        <v>0.62376181387196716</v>
      </c>
      <c r="S73" s="232">
        <v>1.101863945585702</v>
      </c>
      <c r="T73" s="232">
        <v>1.2168233598588221</v>
      </c>
      <c r="U73" s="232">
        <v>1.4435845474395099</v>
      </c>
      <c r="V73" s="232">
        <v>0.94487769157590007</v>
      </c>
      <c r="W73" s="232">
        <v>0.8146509317864814</v>
      </c>
      <c r="DA73" s="73" t="s">
        <v>1757</v>
      </c>
    </row>
    <row r="74" spans="1:105" ht="12" customHeight="1" x14ac:dyDescent="0.25">
      <c r="A74" s="147" t="s">
        <v>162</v>
      </c>
      <c r="B74" s="232">
        <v>7.5510225821516057</v>
      </c>
      <c r="C74" s="232">
        <v>9.3304477167004762</v>
      </c>
      <c r="D74" s="232">
        <v>10.307572185411111</v>
      </c>
      <c r="E74" s="232">
        <v>10.82762833674348</v>
      </c>
      <c r="F74" s="232">
        <v>11.001100984494229</v>
      </c>
      <c r="G74" s="232">
        <v>12.234945355959249</v>
      </c>
      <c r="H74" s="232">
        <v>9.8936392811919749</v>
      </c>
      <c r="I74" s="232">
        <v>12.78416217544531</v>
      </c>
      <c r="J74" s="232">
        <v>9.1761185759053596</v>
      </c>
      <c r="K74" s="232">
        <v>11.37572664319574</v>
      </c>
      <c r="L74" s="232">
        <v>10.88289897686451</v>
      </c>
      <c r="M74" s="232">
        <v>10.00668230066108</v>
      </c>
      <c r="N74" s="232">
        <v>10.329603494584671</v>
      </c>
      <c r="O74" s="232">
        <v>11.188949615014369</v>
      </c>
      <c r="P74" s="232">
        <v>9.6982050746580786</v>
      </c>
      <c r="Q74" s="232">
        <v>9.5599912067240957</v>
      </c>
      <c r="R74" s="232">
        <v>10.33650509674707</v>
      </c>
      <c r="S74" s="232">
        <v>10.542226064677561</v>
      </c>
      <c r="T74" s="232">
        <v>9.8780601391783609</v>
      </c>
      <c r="U74" s="232">
        <v>10.43496417053754</v>
      </c>
      <c r="V74" s="232">
        <v>9.9166928312428873</v>
      </c>
      <c r="W74" s="232">
        <v>11.309323512589661</v>
      </c>
      <c r="DA74" s="73" t="s">
        <v>1758</v>
      </c>
    </row>
    <row r="75" spans="1:105" ht="12" customHeight="1" x14ac:dyDescent="0.25">
      <c r="A75" s="147" t="s">
        <v>36</v>
      </c>
      <c r="B75" s="232">
        <v>9.7409007750736585</v>
      </c>
      <c r="C75" s="232">
        <v>22.57070129772087</v>
      </c>
      <c r="D75" s="232">
        <v>19.676226939858509</v>
      </c>
      <c r="E75" s="232">
        <v>18.45128731509724</v>
      </c>
      <c r="F75" s="232">
        <v>37.270960773491048</v>
      </c>
      <c r="G75" s="232">
        <v>34.449864473158868</v>
      </c>
      <c r="H75" s="232">
        <v>31.040409354588089</v>
      </c>
      <c r="I75" s="232">
        <v>38.134221708614781</v>
      </c>
      <c r="J75" s="232">
        <v>30.477200934884131</v>
      </c>
      <c r="K75" s="232">
        <v>27.605435252482302</v>
      </c>
      <c r="L75" s="232">
        <v>38.155311062156841</v>
      </c>
      <c r="M75" s="232">
        <v>40.103074200000243</v>
      </c>
      <c r="N75" s="232">
        <v>40.664828438308469</v>
      </c>
      <c r="O75" s="232">
        <v>39.111989643074317</v>
      </c>
      <c r="P75" s="232">
        <v>47.199122539059218</v>
      </c>
      <c r="Q75" s="232">
        <v>44.881881633962351</v>
      </c>
      <c r="R75" s="232">
        <v>48.941692519285098</v>
      </c>
      <c r="S75" s="232">
        <v>45.412871526031012</v>
      </c>
      <c r="T75" s="232">
        <v>37.750989191343507</v>
      </c>
      <c r="U75" s="232">
        <v>38.383553231895988</v>
      </c>
      <c r="V75" s="232">
        <v>37.261426403690457</v>
      </c>
      <c r="W75" s="232">
        <v>42.939269617179697</v>
      </c>
      <c r="DA75" s="73" t="s">
        <v>1759</v>
      </c>
    </row>
    <row r="76" spans="1:105" ht="12" customHeight="1" x14ac:dyDescent="0.25">
      <c r="A76" s="147" t="s">
        <v>73</v>
      </c>
      <c r="B76" s="232">
        <v>0.41801400060249838</v>
      </c>
      <c r="C76" s="232">
        <v>0.52075493368121251</v>
      </c>
      <c r="D76" s="232">
        <v>0.54486299066169774</v>
      </c>
      <c r="E76" s="232">
        <v>1.577620913397811</v>
      </c>
      <c r="F76" s="232">
        <v>1.8502745046117131</v>
      </c>
      <c r="G76" s="232">
        <v>3.7681919376396311</v>
      </c>
      <c r="H76" s="232">
        <v>5.5032173723146842</v>
      </c>
      <c r="I76" s="232">
        <v>7.8659036663435824</v>
      </c>
      <c r="J76" s="232">
        <v>6.1807137337147271</v>
      </c>
      <c r="K76" s="232">
        <v>11.44337128930017</v>
      </c>
      <c r="L76" s="232">
        <v>13.446207082356571</v>
      </c>
      <c r="M76" s="232">
        <v>13.02112556840858</v>
      </c>
      <c r="N76" s="232">
        <v>14.41431088929183</v>
      </c>
      <c r="O76" s="232">
        <v>17.06706819282542</v>
      </c>
      <c r="P76" s="232">
        <v>17.310114532544091</v>
      </c>
      <c r="Q76" s="232">
        <v>17.05627530629674</v>
      </c>
      <c r="R76" s="232">
        <v>23.163401664112779</v>
      </c>
      <c r="S76" s="232">
        <v>25.670469980320831</v>
      </c>
      <c r="T76" s="232">
        <v>28.983080839084948</v>
      </c>
      <c r="U76" s="232">
        <v>30.48471058020678</v>
      </c>
      <c r="V76" s="232">
        <v>29.864712005751791</v>
      </c>
      <c r="W76" s="232">
        <v>26.62049925951867</v>
      </c>
      <c r="DA76" s="73" t="s">
        <v>1760</v>
      </c>
    </row>
    <row r="77" spans="1:105" ht="12" customHeight="1" x14ac:dyDescent="0.25">
      <c r="A77" s="147" t="s">
        <v>79</v>
      </c>
      <c r="B77" s="232">
        <v>0</v>
      </c>
      <c r="C77" s="232">
        <v>0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0</v>
      </c>
      <c r="T77" s="232">
        <v>0</v>
      </c>
      <c r="U77" s="232">
        <v>0</v>
      </c>
      <c r="V77" s="232">
        <v>0</v>
      </c>
      <c r="W77" s="232">
        <v>0</v>
      </c>
      <c r="DA77" s="73" t="s">
        <v>1761</v>
      </c>
    </row>
    <row r="78" spans="1:105" ht="12" customHeight="1" x14ac:dyDescent="0.25">
      <c r="A78" s="60" t="s">
        <v>1520</v>
      </c>
      <c r="B78" s="265">
        <v>0</v>
      </c>
      <c r="C78" s="265">
        <v>0</v>
      </c>
      <c r="D78" s="265">
        <v>0</v>
      </c>
      <c r="E78" s="265">
        <v>0</v>
      </c>
      <c r="F78" s="265">
        <v>0</v>
      </c>
      <c r="G78" s="265">
        <v>0</v>
      </c>
      <c r="H78" s="265">
        <v>0</v>
      </c>
      <c r="I78" s="265">
        <v>0</v>
      </c>
      <c r="J78" s="265">
        <v>0</v>
      </c>
      <c r="K78" s="265">
        <v>0</v>
      </c>
      <c r="L78" s="265">
        <v>0</v>
      </c>
      <c r="M78" s="265">
        <v>0</v>
      </c>
      <c r="N78" s="265">
        <v>0</v>
      </c>
      <c r="O78" s="265">
        <v>0</v>
      </c>
      <c r="P78" s="265">
        <v>0</v>
      </c>
      <c r="Q78" s="265">
        <v>0</v>
      </c>
      <c r="R78" s="265">
        <v>0</v>
      </c>
      <c r="S78" s="265">
        <v>0</v>
      </c>
      <c r="T78" s="265">
        <v>0</v>
      </c>
      <c r="U78" s="265">
        <v>0</v>
      </c>
      <c r="V78" s="265">
        <v>0</v>
      </c>
      <c r="W78" s="265">
        <v>0</v>
      </c>
      <c r="DA78" s="72" t="s">
        <v>1762</v>
      </c>
    </row>
    <row r="79" spans="1:105" ht="12" customHeight="1" x14ac:dyDescent="0.25">
      <c r="A79" s="57" t="s">
        <v>1522</v>
      </c>
      <c r="B79" s="264">
        <f t="shared" ref="B79:W79" si="4">B80+B88</f>
        <v>1696.2655050043591</v>
      </c>
      <c r="C79" s="264">
        <f t="shared" si="4"/>
        <v>1839.890047437661</v>
      </c>
      <c r="D79" s="264">
        <f t="shared" si="4"/>
        <v>1701.496250163405</v>
      </c>
      <c r="E79" s="264">
        <f t="shared" si="4"/>
        <v>1795.534374451033</v>
      </c>
      <c r="F79" s="264">
        <f t="shared" si="4"/>
        <v>1875.7455556385651</v>
      </c>
      <c r="G79" s="264">
        <f t="shared" si="4"/>
        <v>2010.23507140733</v>
      </c>
      <c r="H79" s="264">
        <f t="shared" si="4"/>
        <v>1647.8446623143291</v>
      </c>
      <c r="I79" s="264">
        <f t="shared" si="4"/>
        <v>2259.389281269001</v>
      </c>
      <c r="J79" s="264">
        <f t="shared" si="4"/>
        <v>1599.801270407469</v>
      </c>
      <c r="K79" s="264">
        <f t="shared" si="4"/>
        <v>1784.3282153088001</v>
      </c>
      <c r="L79" s="264">
        <f t="shared" si="4"/>
        <v>2084.518901700309</v>
      </c>
      <c r="M79" s="264">
        <f t="shared" si="4"/>
        <v>2030.3571138205029</v>
      </c>
      <c r="N79" s="264">
        <f t="shared" si="4"/>
        <v>2074.7962333640762</v>
      </c>
      <c r="O79" s="264">
        <f t="shared" si="4"/>
        <v>2076.1128067223831</v>
      </c>
      <c r="P79" s="264">
        <f t="shared" si="4"/>
        <v>2082.1176588031531</v>
      </c>
      <c r="Q79" s="264">
        <f t="shared" si="4"/>
        <v>2047.8817298411941</v>
      </c>
      <c r="R79" s="264">
        <f t="shared" si="4"/>
        <v>2307.4748780959899</v>
      </c>
      <c r="S79" s="264">
        <f t="shared" si="4"/>
        <v>2364.062380951847</v>
      </c>
      <c r="T79" s="264">
        <f t="shared" si="4"/>
        <v>2417.4187570636909</v>
      </c>
      <c r="U79" s="264">
        <f t="shared" si="4"/>
        <v>2494.3599799271769</v>
      </c>
      <c r="V79" s="264">
        <f t="shared" si="4"/>
        <v>2330.9995807234509</v>
      </c>
      <c r="W79" s="264">
        <f t="shared" si="4"/>
        <v>2353.2276889471368</v>
      </c>
      <c r="DA79" s="70"/>
    </row>
    <row r="80" spans="1:105" ht="12" customHeight="1" x14ac:dyDescent="0.25">
      <c r="A80" s="60" t="s">
        <v>1523</v>
      </c>
      <c r="B80" s="265">
        <v>1696.2655050043591</v>
      </c>
      <c r="C80" s="265">
        <v>1839.890047437661</v>
      </c>
      <c r="D80" s="265">
        <v>1701.496250163405</v>
      </c>
      <c r="E80" s="265">
        <v>1795.534374451033</v>
      </c>
      <c r="F80" s="265">
        <v>1875.7455556385651</v>
      </c>
      <c r="G80" s="265">
        <v>2010.23507140733</v>
      </c>
      <c r="H80" s="265">
        <v>1647.8446623143291</v>
      </c>
      <c r="I80" s="265">
        <v>2259.389281269001</v>
      </c>
      <c r="J80" s="265">
        <v>1599.801270407469</v>
      </c>
      <c r="K80" s="265">
        <v>1784.3282153088001</v>
      </c>
      <c r="L80" s="265">
        <v>2084.518901700309</v>
      </c>
      <c r="M80" s="265">
        <v>2030.3571138205029</v>
      </c>
      <c r="N80" s="265">
        <v>2074.7962333640762</v>
      </c>
      <c r="O80" s="265">
        <v>2076.1128067223831</v>
      </c>
      <c r="P80" s="265">
        <v>2082.1176588031531</v>
      </c>
      <c r="Q80" s="265">
        <v>2047.8817298411941</v>
      </c>
      <c r="R80" s="265">
        <v>2307.4748780959899</v>
      </c>
      <c r="S80" s="265">
        <v>2364.062380951847</v>
      </c>
      <c r="T80" s="265">
        <v>2417.4187570636909</v>
      </c>
      <c r="U80" s="265">
        <v>2494.3599799271769</v>
      </c>
      <c r="V80" s="265">
        <v>2330.9995807234509</v>
      </c>
      <c r="W80" s="265">
        <v>2353.2276889471368</v>
      </c>
      <c r="DA80" s="72" t="s">
        <v>1763</v>
      </c>
    </row>
    <row r="81" spans="1:105" ht="12" customHeight="1" x14ac:dyDescent="0.25">
      <c r="A81" s="59" t="s">
        <v>30</v>
      </c>
      <c r="B81" s="233">
        <v>1246.4758642939739</v>
      </c>
      <c r="C81" s="233">
        <v>1191.598256343156</v>
      </c>
      <c r="D81" s="233">
        <v>1005.268152454586</v>
      </c>
      <c r="E81" s="233">
        <v>888.41607013574969</v>
      </c>
      <c r="F81" s="233">
        <v>936.1488214480172</v>
      </c>
      <c r="G81" s="233">
        <v>858.98069629880956</v>
      </c>
      <c r="H81" s="233">
        <v>705.12478221869731</v>
      </c>
      <c r="I81" s="233">
        <v>1169.7554553713051</v>
      </c>
      <c r="J81" s="233">
        <v>759.20185896203509</v>
      </c>
      <c r="K81" s="233">
        <v>607.83007810003994</v>
      </c>
      <c r="L81" s="233">
        <v>695.35888444633508</v>
      </c>
      <c r="M81" s="233">
        <v>755.90505971877838</v>
      </c>
      <c r="N81" s="233">
        <v>676.69643560377142</v>
      </c>
      <c r="O81" s="233">
        <v>605.61437266225528</v>
      </c>
      <c r="P81" s="233">
        <v>578.88585381995176</v>
      </c>
      <c r="Q81" s="233">
        <v>548.99659579088279</v>
      </c>
      <c r="R81" s="233">
        <v>487.96897895591002</v>
      </c>
      <c r="S81" s="233">
        <v>491.43763814368339</v>
      </c>
      <c r="T81" s="233">
        <v>469.40581199627212</v>
      </c>
      <c r="U81" s="233">
        <v>427.20357208297662</v>
      </c>
      <c r="V81" s="233">
        <v>372.6719872609068</v>
      </c>
      <c r="W81" s="233">
        <v>395.23650815576462</v>
      </c>
      <c r="DA81" s="71" t="s">
        <v>1764</v>
      </c>
    </row>
    <row r="82" spans="1:105" ht="12" customHeight="1" x14ac:dyDescent="0.25">
      <c r="A82" s="59" t="s">
        <v>33</v>
      </c>
      <c r="B82" s="298">
        <v>7.0889796874491946</v>
      </c>
      <c r="C82" s="298">
        <v>12.962645001207211</v>
      </c>
      <c r="D82" s="298">
        <v>28.44814960331593</v>
      </c>
      <c r="E82" s="298">
        <v>23.47214012178901</v>
      </c>
      <c r="F82" s="298">
        <v>28.28824179663021</v>
      </c>
      <c r="G82" s="298">
        <v>15.12573850041719</v>
      </c>
      <c r="H82" s="298">
        <v>5.0838973790142994</v>
      </c>
      <c r="I82" s="298">
        <v>5.2643509536878188</v>
      </c>
      <c r="J82" s="298">
        <v>4.7708507254640784</v>
      </c>
      <c r="K82" s="298">
        <v>6.4304832742750957</v>
      </c>
      <c r="L82" s="298">
        <v>6.1752549960440302</v>
      </c>
      <c r="M82" s="298">
        <v>4.9262130937870534</v>
      </c>
      <c r="N82" s="298">
        <v>3.4345645465943542</v>
      </c>
      <c r="O82" s="298">
        <v>4.996699316785354</v>
      </c>
      <c r="P82" s="298">
        <v>6.0490306022134588</v>
      </c>
      <c r="Q82" s="298">
        <v>5.4348195816617357</v>
      </c>
      <c r="R82" s="298">
        <v>4.5164788707426782</v>
      </c>
      <c r="S82" s="298">
        <v>4.9188603174383543</v>
      </c>
      <c r="T82" s="298">
        <v>4.5117555662044486</v>
      </c>
      <c r="U82" s="298">
        <v>4.2102002347646774</v>
      </c>
      <c r="V82" s="298">
        <v>3.0855107306099989</v>
      </c>
      <c r="W82" s="298">
        <v>3.563161728463299</v>
      </c>
      <c r="DA82" s="122" t="s">
        <v>1765</v>
      </c>
    </row>
    <row r="83" spans="1:105" ht="12" customHeight="1" x14ac:dyDescent="0.25">
      <c r="A83" s="59" t="s">
        <v>160</v>
      </c>
      <c r="B83" s="298">
        <v>25.695362020514821</v>
      </c>
      <c r="C83" s="298">
        <v>39.184321489511497</v>
      </c>
      <c r="D83" s="298">
        <v>42.77776808642237</v>
      </c>
      <c r="E83" s="298">
        <v>43.662424461795581</v>
      </c>
      <c r="F83" s="298">
        <v>53.803295725476303</v>
      </c>
      <c r="G83" s="298">
        <v>42.771548233515233</v>
      </c>
      <c r="H83" s="298">
        <v>29.493674730842681</v>
      </c>
      <c r="I83" s="298">
        <v>34.061351586222393</v>
      </c>
      <c r="J83" s="298">
        <v>32.083764987997313</v>
      </c>
      <c r="K83" s="298">
        <v>32.335237533707001</v>
      </c>
      <c r="L83" s="298">
        <v>34.485169360181153</v>
      </c>
      <c r="M83" s="298">
        <v>36.330504537292612</v>
      </c>
      <c r="N83" s="298">
        <v>32.276465893725486</v>
      </c>
      <c r="O83" s="298">
        <v>26.524761529698431</v>
      </c>
      <c r="P83" s="298">
        <v>22.036217760113939</v>
      </c>
      <c r="Q83" s="298">
        <v>22.133138756069251</v>
      </c>
      <c r="R83" s="298">
        <v>20.318772529265178</v>
      </c>
      <c r="S83" s="298">
        <v>15.971973088635311</v>
      </c>
      <c r="T83" s="298">
        <v>20.223559153179622</v>
      </c>
      <c r="U83" s="298">
        <v>23.127242215199189</v>
      </c>
      <c r="V83" s="298">
        <v>13.27895727230181</v>
      </c>
      <c r="W83" s="298">
        <v>16.03612108818275</v>
      </c>
      <c r="DA83" s="122" t="s">
        <v>1766</v>
      </c>
    </row>
    <row r="84" spans="1:105" ht="12" customHeight="1" x14ac:dyDescent="0.25">
      <c r="A84" s="59" t="s">
        <v>70</v>
      </c>
      <c r="B84" s="298">
        <v>65.492884191665183</v>
      </c>
      <c r="C84" s="298">
        <v>91.670517956351262</v>
      </c>
      <c r="D84" s="298">
        <v>97.930032690198232</v>
      </c>
      <c r="E84" s="298">
        <v>92.627789146697879</v>
      </c>
      <c r="F84" s="298">
        <v>92.204759974563515</v>
      </c>
      <c r="G84" s="298">
        <v>85.07362090847873</v>
      </c>
      <c r="H84" s="298">
        <v>47.937079294930413</v>
      </c>
      <c r="I84" s="298">
        <v>41.759539539563939</v>
      </c>
      <c r="J84" s="298">
        <v>37.487731567378482</v>
      </c>
      <c r="K84" s="298">
        <v>33.608748767310082</v>
      </c>
      <c r="L84" s="298">
        <v>33.665408190768112</v>
      </c>
      <c r="M84" s="298">
        <v>26.929121938833209</v>
      </c>
      <c r="N84" s="298">
        <v>25.64382783386398</v>
      </c>
      <c r="O84" s="298">
        <v>25.125541463585591</v>
      </c>
      <c r="P84" s="298">
        <v>12.18726375332791</v>
      </c>
      <c r="Q84" s="298">
        <v>5.0723490383613434</v>
      </c>
      <c r="R84" s="298">
        <v>3.4410528318716178</v>
      </c>
      <c r="S84" s="298">
        <v>3.459170436892101</v>
      </c>
      <c r="T84" s="298">
        <v>2.7832386767695629</v>
      </c>
      <c r="U84" s="298">
        <v>1.427169713155082</v>
      </c>
      <c r="V84" s="298">
        <v>2.5200224108421372</v>
      </c>
      <c r="W84" s="298">
        <v>2.912242426613227</v>
      </c>
      <c r="DA84" s="122" t="s">
        <v>1767</v>
      </c>
    </row>
    <row r="85" spans="1:105" ht="12" customHeight="1" x14ac:dyDescent="0.25">
      <c r="A85" s="59" t="s">
        <v>34</v>
      </c>
      <c r="B85" s="298">
        <v>0</v>
      </c>
      <c r="C85" s="298">
        <v>0</v>
      </c>
      <c r="D85" s="298">
        <v>0</v>
      </c>
      <c r="E85" s="298">
        <v>156.01598501503489</v>
      </c>
      <c r="F85" s="298">
        <v>114.52621489714021</v>
      </c>
      <c r="G85" s="298">
        <v>255.92690034160779</v>
      </c>
      <c r="H85" s="298">
        <v>102.1434598712149</v>
      </c>
      <c r="I85" s="298">
        <v>51.912093100323069</v>
      </c>
      <c r="J85" s="298">
        <v>30.41643339414798</v>
      </c>
      <c r="K85" s="298">
        <v>83.587550993426234</v>
      </c>
      <c r="L85" s="298">
        <v>58.542561588817833</v>
      </c>
      <c r="M85" s="298">
        <v>1.832940860469632</v>
      </c>
      <c r="N85" s="298">
        <v>5.3758772418841438</v>
      </c>
      <c r="O85" s="298">
        <v>4.5797757489063669</v>
      </c>
      <c r="P85" s="298">
        <v>1.0803018453171289</v>
      </c>
      <c r="Q85" s="298">
        <v>1.0431432257465749</v>
      </c>
      <c r="R85" s="298">
        <v>32.742687637296903</v>
      </c>
      <c r="S85" s="298">
        <v>54.577818870609121</v>
      </c>
      <c r="T85" s="298">
        <v>58.308910566113589</v>
      </c>
      <c r="U85" s="298">
        <v>69.460918414245711</v>
      </c>
      <c r="V85" s="298">
        <v>44.996410385995048</v>
      </c>
      <c r="W85" s="298">
        <v>40.695876188596849</v>
      </c>
      <c r="DA85" s="122" t="s">
        <v>1768</v>
      </c>
    </row>
    <row r="86" spans="1:105" ht="12" customHeight="1" x14ac:dyDescent="0.25">
      <c r="A86" s="59" t="s">
        <v>162</v>
      </c>
      <c r="B86" s="298">
        <v>333.07391107813709</v>
      </c>
      <c r="C86" s="298">
        <v>477.80675209338477</v>
      </c>
      <c r="D86" s="298">
        <v>500.60968965659282</v>
      </c>
      <c r="E86" s="298">
        <v>516.13709960574545</v>
      </c>
      <c r="F86" s="298">
        <v>557.0791187418348</v>
      </c>
      <c r="G86" s="298">
        <v>575.20230677814004</v>
      </c>
      <c r="H86" s="298">
        <v>487.1117438023054</v>
      </c>
      <c r="I86" s="298">
        <v>592.24005066063432</v>
      </c>
      <c r="J86" s="298">
        <v>439.68448341321061</v>
      </c>
      <c r="K86" s="298">
        <v>508.75542612371072</v>
      </c>
      <c r="L86" s="298">
        <v>561.9645369047247</v>
      </c>
      <c r="M86" s="298">
        <v>523.38377975450874</v>
      </c>
      <c r="N86" s="298">
        <v>555.7938127566963</v>
      </c>
      <c r="O86" s="298">
        <v>558.04995806910028</v>
      </c>
      <c r="P86" s="298">
        <v>524.93462960528461</v>
      </c>
      <c r="Q86" s="298">
        <v>526.26897175801412</v>
      </c>
      <c r="R86" s="298">
        <v>542.58684984776187</v>
      </c>
      <c r="S86" s="298">
        <v>522.18035353279845</v>
      </c>
      <c r="T86" s="298">
        <v>473.3463740282474</v>
      </c>
      <c r="U86" s="298">
        <v>502.09888723934102</v>
      </c>
      <c r="V86" s="298">
        <v>472.24692072287797</v>
      </c>
      <c r="W86" s="298">
        <v>564.95710185447183</v>
      </c>
      <c r="DA86" s="122" t="s">
        <v>1769</v>
      </c>
    </row>
    <row r="87" spans="1:105" ht="12" customHeight="1" x14ac:dyDescent="0.25">
      <c r="A87" s="59" t="s">
        <v>73</v>
      </c>
      <c r="B87" s="298">
        <v>18.438503732619019</v>
      </c>
      <c r="C87" s="298">
        <v>26.667554554050529</v>
      </c>
      <c r="D87" s="298">
        <v>26.462457672290022</v>
      </c>
      <c r="E87" s="298">
        <v>75.202865964220294</v>
      </c>
      <c r="F87" s="298">
        <v>93.695103054902617</v>
      </c>
      <c r="G87" s="298">
        <v>177.15426034636101</v>
      </c>
      <c r="H87" s="298">
        <v>270.95002501732432</v>
      </c>
      <c r="I87" s="298">
        <v>364.3964400572637</v>
      </c>
      <c r="J87" s="298">
        <v>296.1561473572358</v>
      </c>
      <c r="K87" s="298">
        <v>511.78069051633139</v>
      </c>
      <c r="L87" s="298">
        <v>694.3270862134375</v>
      </c>
      <c r="M87" s="298">
        <v>681.04949391683317</v>
      </c>
      <c r="N87" s="298">
        <v>775.57524948754042</v>
      </c>
      <c r="O87" s="298">
        <v>851.22169793205114</v>
      </c>
      <c r="P87" s="298">
        <v>936.94436141694462</v>
      </c>
      <c r="Q87" s="298">
        <v>938.93271169045818</v>
      </c>
      <c r="R87" s="298">
        <v>1215.900057423142</v>
      </c>
      <c r="S87" s="298">
        <v>1271.516566561789</v>
      </c>
      <c r="T87" s="298">
        <v>1388.8391070769051</v>
      </c>
      <c r="U87" s="298">
        <v>1466.8319900274951</v>
      </c>
      <c r="V87" s="298">
        <v>1422.199771939918</v>
      </c>
      <c r="W87" s="298">
        <v>1329.826677505044</v>
      </c>
      <c r="DA87" s="122" t="s">
        <v>1770</v>
      </c>
    </row>
    <row r="88" spans="1:105" ht="12" customHeight="1" x14ac:dyDescent="0.25">
      <c r="A88" s="60" t="s">
        <v>1532</v>
      </c>
      <c r="B88" s="265">
        <v>0</v>
      </c>
      <c r="C88" s="265">
        <v>0</v>
      </c>
      <c r="D88" s="265">
        <v>0</v>
      </c>
      <c r="E88" s="265">
        <v>0</v>
      </c>
      <c r="F88" s="265">
        <v>0</v>
      </c>
      <c r="G88" s="265">
        <v>0</v>
      </c>
      <c r="H88" s="265">
        <v>0</v>
      </c>
      <c r="I88" s="265">
        <v>0</v>
      </c>
      <c r="J88" s="265">
        <v>0</v>
      </c>
      <c r="K88" s="265">
        <v>0</v>
      </c>
      <c r="L88" s="265">
        <v>0</v>
      </c>
      <c r="M88" s="265">
        <v>0</v>
      </c>
      <c r="N88" s="265">
        <v>0</v>
      </c>
      <c r="O88" s="265">
        <v>0</v>
      </c>
      <c r="P88" s="265">
        <v>0</v>
      </c>
      <c r="Q88" s="265">
        <v>0</v>
      </c>
      <c r="R88" s="265">
        <v>0</v>
      </c>
      <c r="S88" s="265">
        <v>0</v>
      </c>
      <c r="T88" s="265">
        <v>0</v>
      </c>
      <c r="U88" s="265">
        <v>0</v>
      </c>
      <c r="V88" s="265">
        <v>0</v>
      </c>
      <c r="W88" s="265">
        <v>0</v>
      </c>
      <c r="DA88" s="72" t="s">
        <v>1771</v>
      </c>
    </row>
    <row r="89" spans="1:105" ht="12" customHeight="1" x14ac:dyDescent="0.25">
      <c r="A89" s="57" t="s">
        <v>1534</v>
      </c>
      <c r="B89" s="264">
        <f t="shared" ref="B89:W89" si="5">B90+B96</f>
        <v>188.57764039646469</v>
      </c>
      <c r="C89" s="264">
        <f t="shared" si="5"/>
        <v>204.84387793630711</v>
      </c>
      <c r="D89" s="264">
        <f t="shared" si="5"/>
        <v>189.37786613722551</v>
      </c>
      <c r="E89" s="264">
        <f t="shared" si="5"/>
        <v>190.70306173260039</v>
      </c>
      <c r="F89" s="264">
        <f t="shared" si="5"/>
        <v>200.4282420583765</v>
      </c>
      <c r="G89" s="264">
        <f t="shared" si="5"/>
        <v>204.33064478223699</v>
      </c>
      <c r="H89" s="264">
        <f t="shared" si="5"/>
        <v>164.0876140542332</v>
      </c>
      <c r="I89" s="264">
        <f t="shared" si="5"/>
        <v>229.81093054174809</v>
      </c>
      <c r="J89" s="264">
        <f t="shared" si="5"/>
        <v>160.36335619076249</v>
      </c>
      <c r="K89" s="264">
        <f t="shared" si="5"/>
        <v>165.39948413418799</v>
      </c>
      <c r="L89" s="264">
        <f t="shared" si="5"/>
        <v>188.54680230546941</v>
      </c>
      <c r="M89" s="264">
        <f t="shared" si="5"/>
        <v>189.2060679304914</v>
      </c>
      <c r="N89" s="264">
        <f t="shared" si="5"/>
        <v>186.8799583971601</v>
      </c>
      <c r="O89" s="264">
        <f t="shared" si="5"/>
        <v>181.5412891869002</v>
      </c>
      <c r="P89" s="264">
        <f t="shared" si="5"/>
        <v>177.3129983293899</v>
      </c>
      <c r="Q89" s="264">
        <f t="shared" si="5"/>
        <v>173.28501093347961</v>
      </c>
      <c r="R89" s="264">
        <f t="shared" si="5"/>
        <v>182.61990379338619</v>
      </c>
      <c r="S89" s="264">
        <f t="shared" si="5"/>
        <v>184.25259644906049</v>
      </c>
      <c r="T89" s="264">
        <f t="shared" si="5"/>
        <v>182.05965916816339</v>
      </c>
      <c r="U89" s="264">
        <f t="shared" si="5"/>
        <v>181.55810027367781</v>
      </c>
      <c r="V89" s="264">
        <f t="shared" si="5"/>
        <v>167.18874988509219</v>
      </c>
      <c r="W89" s="264">
        <f t="shared" si="5"/>
        <v>178.63049431483111</v>
      </c>
      <c r="DA89" s="70"/>
    </row>
    <row r="90" spans="1:105" ht="12" customHeight="1" x14ac:dyDescent="0.25">
      <c r="A90" s="60" t="s">
        <v>1535</v>
      </c>
      <c r="B90" s="265">
        <v>188.57764039646469</v>
      </c>
      <c r="C90" s="265">
        <v>204.84387793630711</v>
      </c>
      <c r="D90" s="265">
        <v>189.37786613722551</v>
      </c>
      <c r="E90" s="265">
        <v>190.70306173260039</v>
      </c>
      <c r="F90" s="265">
        <v>200.4282420583765</v>
      </c>
      <c r="G90" s="265">
        <v>204.33064478223699</v>
      </c>
      <c r="H90" s="265">
        <v>164.0876140542332</v>
      </c>
      <c r="I90" s="265">
        <v>229.81093054174809</v>
      </c>
      <c r="J90" s="265">
        <v>160.36335619076249</v>
      </c>
      <c r="K90" s="265">
        <v>165.39948413418799</v>
      </c>
      <c r="L90" s="265">
        <v>188.54680230546941</v>
      </c>
      <c r="M90" s="265">
        <v>189.2060679304914</v>
      </c>
      <c r="N90" s="265">
        <v>186.8799583971601</v>
      </c>
      <c r="O90" s="265">
        <v>181.5412891869002</v>
      </c>
      <c r="P90" s="265">
        <v>177.3129983293899</v>
      </c>
      <c r="Q90" s="265">
        <v>173.28501093347961</v>
      </c>
      <c r="R90" s="265">
        <v>182.61990379338619</v>
      </c>
      <c r="S90" s="265">
        <v>184.25259644906049</v>
      </c>
      <c r="T90" s="265">
        <v>182.05965916816339</v>
      </c>
      <c r="U90" s="265">
        <v>181.55810027367781</v>
      </c>
      <c r="V90" s="265">
        <v>167.18874988509219</v>
      </c>
      <c r="W90" s="265">
        <v>178.63049431483111</v>
      </c>
      <c r="DA90" s="72" t="s">
        <v>1772</v>
      </c>
    </row>
    <row r="91" spans="1:105" ht="12" customHeight="1" x14ac:dyDescent="0.25">
      <c r="A91" s="59" t="s">
        <v>30</v>
      </c>
      <c r="B91" s="233">
        <v>140.09637294043739</v>
      </c>
      <c r="C91" s="233">
        <v>134.61757105345029</v>
      </c>
      <c r="D91" s="233">
        <v>113.6547444361905</v>
      </c>
      <c r="E91" s="233">
        <v>108.3053016640276</v>
      </c>
      <c r="F91" s="233">
        <v>112.5205009602504</v>
      </c>
      <c r="G91" s="233">
        <v>111.286589303244</v>
      </c>
      <c r="H91" s="233">
        <v>90.764570508908179</v>
      </c>
      <c r="I91" s="233">
        <v>145.85502560353129</v>
      </c>
      <c r="J91" s="233">
        <v>95.621595019433229</v>
      </c>
      <c r="K91" s="233">
        <v>84.55690988297485</v>
      </c>
      <c r="L91" s="233">
        <v>98.455125276623392</v>
      </c>
      <c r="M91" s="233">
        <v>106.1406394513541</v>
      </c>
      <c r="N91" s="233">
        <v>97.740449057360479</v>
      </c>
      <c r="O91" s="233">
        <v>90.095052783951672</v>
      </c>
      <c r="P91" s="233">
        <v>89.716471328239962</v>
      </c>
      <c r="Q91" s="233">
        <v>85.867295460011164</v>
      </c>
      <c r="R91" s="233">
        <v>84.161450347760749</v>
      </c>
      <c r="S91" s="233">
        <v>87.236467031387363</v>
      </c>
      <c r="T91" s="233">
        <v>88.078366863482302</v>
      </c>
      <c r="U91" s="233">
        <v>80.957034518739761</v>
      </c>
      <c r="V91" s="233">
        <v>72.130491478651663</v>
      </c>
      <c r="W91" s="233">
        <v>71.843822007625832</v>
      </c>
      <c r="DA91" s="71" t="s">
        <v>1773</v>
      </c>
    </row>
    <row r="92" spans="1:105" ht="12" customHeight="1" x14ac:dyDescent="0.25">
      <c r="A92" s="59" t="s">
        <v>33</v>
      </c>
      <c r="B92" s="298">
        <v>0.7967585819422186</v>
      </c>
      <c r="C92" s="298">
        <v>1.464419551809196</v>
      </c>
      <c r="D92" s="298">
        <v>3.216323092453135</v>
      </c>
      <c r="E92" s="298">
        <v>2.8614489337211602</v>
      </c>
      <c r="F92" s="298">
        <v>3.4001080440587521</v>
      </c>
      <c r="G92" s="298">
        <v>1.959638738864786</v>
      </c>
      <c r="H92" s="298">
        <v>0.65440582114511481</v>
      </c>
      <c r="I92" s="298">
        <v>0.65640390015739225</v>
      </c>
      <c r="J92" s="298">
        <v>0.60088940850618766</v>
      </c>
      <c r="K92" s="298">
        <v>0.89456217176104347</v>
      </c>
      <c r="L92" s="298">
        <v>0.87434779054373502</v>
      </c>
      <c r="M92" s="298">
        <v>0.69171571366742324</v>
      </c>
      <c r="N92" s="298">
        <v>0.49608046302342751</v>
      </c>
      <c r="O92" s="298">
        <v>0.74334082712130645</v>
      </c>
      <c r="P92" s="298">
        <v>0.93748651311130926</v>
      </c>
      <c r="Q92" s="298">
        <v>0.85004763666724437</v>
      </c>
      <c r="R92" s="298">
        <v>0.7789704440639561</v>
      </c>
      <c r="S92" s="298">
        <v>0.87316062631074243</v>
      </c>
      <c r="T92" s="298">
        <v>0.84657678239755063</v>
      </c>
      <c r="U92" s="298">
        <v>0.79785223722438148</v>
      </c>
      <c r="V92" s="298">
        <v>0.5971991806986543</v>
      </c>
      <c r="W92" s="298">
        <v>0.64769107033810347</v>
      </c>
      <c r="DA92" s="122" t="s">
        <v>1774</v>
      </c>
    </row>
    <row r="93" spans="1:105" ht="12" customHeight="1" x14ac:dyDescent="0.25">
      <c r="A93" s="59" t="s">
        <v>160</v>
      </c>
      <c r="B93" s="298">
        <v>2.888003790193403</v>
      </c>
      <c r="C93" s="298">
        <v>4.4267421122983706</v>
      </c>
      <c r="D93" s="298">
        <v>4.8364173156600598</v>
      </c>
      <c r="E93" s="298">
        <v>5.3228123755066914</v>
      </c>
      <c r="F93" s="298">
        <v>6.4668924957667686</v>
      </c>
      <c r="G93" s="298">
        <v>5.5413349131553673</v>
      </c>
      <c r="H93" s="298">
        <v>3.7964638134702482</v>
      </c>
      <c r="I93" s="298">
        <v>4.2470580366922874</v>
      </c>
      <c r="J93" s="298">
        <v>4.0409553087440013</v>
      </c>
      <c r="K93" s="298">
        <v>4.4982436123081184</v>
      </c>
      <c r="L93" s="298">
        <v>4.882718471693364</v>
      </c>
      <c r="M93" s="298">
        <v>5.1013588725192136</v>
      </c>
      <c r="N93" s="298">
        <v>4.6619371766345479</v>
      </c>
      <c r="O93" s="298">
        <v>3.945992529197536</v>
      </c>
      <c r="P93" s="298">
        <v>3.4152012625843411</v>
      </c>
      <c r="Q93" s="298">
        <v>3.4617933509896348</v>
      </c>
      <c r="R93" s="298">
        <v>3.5044386817542099</v>
      </c>
      <c r="S93" s="298">
        <v>2.8352295299074441</v>
      </c>
      <c r="T93" s="298">
        <v>3.7947081541317522</v>
      </c>
      <c r="U93" s="298">
        <v>4.3827183775876151</v>
      </c>
      <c r="V93" s="298">
        <v>2.5701360636601298</v>
      </c>
      <c r="W93" s="298">
        <v>2.9149539715548989</v>
      </c>
      <c r="DA93" s="122" t="s">
        <v>1775</v>
      </c>
    </row>
    <row r="94" spans="1:105" ht="12" customHeight="1" x14ac:dyDescent="0.25">
      <c r="A94" s="59" t="s">
        <v>70</v>
      </c>
      <c r="B94" s="298">
        <v>7.3610053684091721</v>
      </c>
      <c r="C94" s="298">
        <v>10.35622736002218</v>
      </c>
      <c r="D94" s="298">
        <v>11.071884462723069</v>
      </c>
      <c r="E94" s="298">
        <v>11.29209723150568</v>
      </c>
      <c r="F94" s="298">
        <v>11.082560321135469</v>
      </c>
      <c r="G94" s="298">
        <v>11.021846185107179</v>
      </c>
      <c r="H94" s="298">
        <v>6.1705226129839241</v>
      </c>
      <c r="I94" s="298">
        <v>5.2069333643769289</v>
      </c>
      <c r="J94" s="298">
        <v>4.7215857598582911</v>
      </c>
      <c r="K94" s="298">
        <v>4.6754052541790356</v>
      </c>
      <c r="L94" s="298">
        <v>4.7666493591289401</v>
      </c>
      <c r="M94" s="298">
        <v>3.7812608682823439</v>
      </c>
      <c r="N94" s="298">
        <v>3.7039344618317331</v>
      </c>
      <c r="O94" s="298">
        <v>3.7378356369516772</v>
      </c>
      <c r="P94" s="298">
        <v>1.8887977515429419</v>
      </c>
      <c r="Q94" s="298">
        <v>0.79335445227274404</v>
      </c>
      <c r="R94" s="298">
        <v>0.59348854034377374</v>
      </c>
      <c r="S94" s="298">
        <v>0.61404700078275098</v>
      </c>
      <c r="T94" s="298">
        <v>0.52224133356723212</v>
      </c>
      <c r="U94" s="298">
        <v>0.27045520047654109</v>
      </c>
      <c r="V94" s="298">
        <v>0.48774917687602548</v>
      </c>
      <c r="W94" s="298">
        <v>0.52937069886823251</v>
      </c>
      <c r="DA94" s="122" t="s">
        <v>1776</v>
      </c>
    </row>
    <row r="95" spans="1:105" ht="12" customHeight="1" x14ac:dyDescent="0.25">
      <c r="A95" s="59" t="s">
        <v>162</v>
      </c>
      <c r="B95" s="298">
        <v>37.43549971548245</v>
      </c>
      <c r="C95" s="298">
        <v>53.978917858727023</v>
      </c>
      <c r="D95" s="298">
        <v>56.598496830198762</v>
      </c>
      <c r="E95" s="298">
        <v>62.921401527839308</v>
      </c>
      <c r="F95" s="298">
        <v>66.958180237165124</v>
      </c>
      <c r="G95" s="298">
        <v>74.521235641865701</v>
      </c>
      <c r="H95" s="298">
        <v>62.701651297725753</v>
      </c>
      <c r="I95" s="298">
        <v>73.84550963699013</v>
      </c>
      <c r="J95" s="298">
        <v>55.378330694220757</v>
      </c>
      <c r="K95" s="298">
        <v>70.774363212964957</v>
      </c>
      <c r="L95" s="298">
        <v>79.567961407479956</v>
      </c>
      <c r="M95" s="298">
        <v>73.491093024668345</v>
      </c>
      <c r="N95" s="298">
        <v>80.277557238309853</v>
      </c>
      <c r="O95" s="298">
        <v>83.019067409678001</v>
      </c>
      <c r="P95" s="298">
        <v>81.355041473911371</v>
      </c>
      <c r="Q95" s="298">
        <v>82.312520033538831</v>
      </c>
      <c r="R95" s="298">
        <v>93.581555779463471</v>
      </c>
      <c r="S95" s="298">
        <v>92.693692260672194</v>
      </c>
      <c r="T95" s="298">
        <v>88.817766034584565</v>
      </c>
      <c r="U95" s="298">
        <v>95.150039939649503</v>
      </c>
      <c r="V95" s="298">
        <v>91.403173985205768</v>
      </c>
      <c r="W95" s="298">
        <v>102.6946565664441</v>
      </c>
      <c r="DA95" s="122" t="s">
        <v>1777</v>
      </c>
    </row>
    <row r="96" spans="1:105" ht="12" customHeight="1" x14ac:dyDescent="0.25">
      <c r="A96" s="60" t="s">
        <v>1542</v>
      </c>
      <c r="B96" s="265">
        <v>0</v>
      </c>
      <c r="C96" s="265">
        <v>0</v>
      </c>
      <c r="D96" s="265">
        <v>0</v>
      </c>
      <c r="E96" s="265">
        <v>0</v>
      </c>
      <c r="F96" s="265">
        <v>0</v>
      </c>
      <c r="G96" s="265">
        <v>0</v>
      </c>
      <c r="H96" s="265">
        <v>0</v>
      </c>
      <c r="I96" s="265">
        <v>0</v>
      </c>
      <c r="J96" s="265">
        <v>0</v>
      </c>
      <c r="K96" s="265">
        <v>0</v>
      </c>
      <c r="L96" s="265">
        <v>0</v>
      </c>
      <c r="M96" s="265">
        <v>0</v>
      </c>
      <c r="N96" s="265">
        <v>0</v>
      </c>
      <c r="O96" s="265">
        <v>0</v>
      </c>
      <c r="P96" s="265">
        <v>0</v>
      </c>
      <c r="Q96" s="265">
        <v>0</v>
      </c>
      <c r="R96" s="265">
        <v>0</v>
      </c>
      <c r="S96" s="265">
        <v>0</v>
      </c>
      <c r="T96" s="265">
        <v>0</v>
      </c>
      <c r="U96" s="265">
        <v>0</v>
      </c>
      <c r="V96" s="265">
        <v>0</v>
      </c>
      <c r="W96" s="265">
        <v>0</v>
      </c>
      <c r="DA96" s="72" t="s">
        <v>1778</v>
      </c>
    </row>
    <row r="97" spans="1:105" ht="12" customHeight="1" x14ac:dyDescent="0.25">
      <c r="A97" s="100" t="s">
        <v>106</v>
      </c>
      <c r="B97" s="282">
        <v>1348.4170040620229</v>
      </c>
      <c r="C97" s="282">
        <v>1354.9199568831059</v>
      </c>
      <c r="D97" s="282">
        <v>1423.4000830001939</v>
      </c>
      <c r="E97" s="282">
        <v>1578.2544175062301</v>
      </c>
      <c r="F97" s="282">
        <v>1646.212195419027</v>
      </c>
      <c r="G97" s="282">
        <v>1682.7593583697869</v>
      </c>
      <c r="H97" s="282">
        <v>1750.9468670274921</v>
      </c>
      <c r="I97" s="282">
        <v>1800.611135289404</v>
      </c>
      <c r="J97" s="282">
        <v>1851.166501015728</v>
      </c>
      <c r="K97" s="282">
        <v>1741.9738565824939</v>
      </c>
      <c r="L97" s="282">
        <v>1898.083364627958</v>
      </c>
      <c r="M97" s="282">
        <v>2072.3193332950632</v>
      </c>
      <c r="N97" s="282">
        <v>1859.6745593710721</v>
      </c>
      <c r="O97" s="282">
        <v>1842.7684972282341</v>
      </c>
      <c r="P97" s="282">
        <v>1835.3524611196931</v>
      </c>
      <c r="Q97" s="282">
        <v>1817.1272494018269</v>
      </c>
      <c r="R97" s="282">
        <v>1945.482618981526</v>
      </c>
      <c r="S97" s="282">
        <v>1982.6279891887659</v>
      </c>
      <c r="T97" s="282">
        <v>2082.6248922038599</v>
      </c>
      <c r="U97" s="282">
        <v>2190.652800251908</v>
      </c>
      <c r="V97" s="282">
        <v>2124.8937991093221</v>
      </c>
      <c r="W97" s="282">
        <v>2464.8241210877568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6">
        <f t="shared" ref="B99:W99" si="6">SUM(B100:B104)+B110+B118+B119+B127+B128</f>
        <v>1349.3177147240172</v>
      </c>
      <c r="C99" s="226">
        <f t="shared" si="6"/>
        <v>1254.686292858242</v>
      </c>
      <c r="D99" s="226">
        <f t="shared" si="6"/>
        <v>1282.1128308822049</v>
      </c>
      <c r="E99" s="226">
        <f t="shared" si="6"/>
        <v>1323.8029270089833</v>
      </c>
      <c r="F99" s="226">
        <f t="shared" si="6"/>
        <v>1420.9071546927075</v>
      </c>
      <c r="G99" s="226">
        <f t="shared" si="6"/>
        <v>1322.1853294531422</v>
      </c>
      <c r="H99" s="226">
        <f t="shared" si="6"/>
        <v>1423.2013482220509</v>
      </c>
      <c r="I99" s="226">
        <f t="shared" si="6"/>
        <v>1495.49370098436</v>
      </c>
      <c r="J99" s="226">
        <f t="shared" si="6"/>
        <v>1507.0147652232395</v>
      </c>
      <c r="K99" s="226">
        <f t="shared" si="6"/>
        <v>1382.3074951689737</v>
      </c>
      <c r="L99" s="226">
        <f t="shared" si="6"/>
        <v>1504.2130152119805</v>
      </c>
      <c r="M99" s="226">
        <f t="shared" si="6"/>
        <v>1624.0742330556225</v>
      </c>
      <c r="N99" s="226">
        <f t="shared" si="6"/>
        <v>1606.952950050561</v>
      </c>
      <c r="O99" s="226">
        <f t="shared" si="6"/>
        <v>1546.6472413499207</v>
      </c>
      <c r="P99" s="226">
        <f t="shared" si="6"/>
        <v>1570.7461363220709</v>
      </c>
      <c r="Q99" s="226">
        <f t="shared" si="6"/>
        <v>1511.3177904115703</v>
      </c>
      <c r="R99" s="226">
        <f t="shared" si="6"/>
        <v>1694.3252395510506</v>
      </c>
      <c r="S99" s="226">
        <f t="shared" si="6"/>
        <v>1745.8928256205299</v>
      </c>
      <c r="T99" s="226">
        <f t="shared" si="6"/>
        <v>1739.2638367593174</v>
      </c>
      <c r="U99" s="226">
        <f t="shared" si="6"/>
        <v>1927.4698583477357</v>
      </c>
      <c r="V99" s="226">
        <f t="shared" si="6"/>
        <v>1891.0504623188044</v>
      </c>
      <c r="W99" s="226">
        <f t="shared" si="6"/>
        <v>2000.1742364965976</v>
      </c>
      <c r="DA99" s="89"/>
    </row>
    <row r="100" spans="1:105" ht="12" customHeight="1" x14ac:dyDescent="0.25">
      <c r="A100" s="55" t="s">
        <v>92</v>
      </c>
      <c r="B100" s="262">
        <v>0</v>
      </c>
      <c r="C100" s="262">
        <v>0</v>
      </c>
      <c r="D100" s="262">
        <v>0</v>
      </c>
      <c r="E100" s="262">
        <v>0</v>
      </c>
      <c r="F100" s="262">
        <v>0</v>
      </c>
      <c r="G100" s="262">
        <v>0</v>
      </c>
      <c r="H100" s="262">
        <v>0</v>
      </c>
      <c r="I100" s="262">
        <v>0</v>
      </c>
      <c r="J100" s="262">
        <v>0</v>
      </c>
      <c r="K100" s="262">
        <v>0</v>
      </c>
      <c r="L100" s="262">
        <v>0</v>
      </c>
      <c r="M100" s="262">
        <v>0</v>
      </c>
      <c r="N100" s="262">
        <v>0</v>
      </c>
      <c r="O100" s="262">
        <v>0</v>
      </c>
      <c r="P100" s="262">
        <v>0</v>
      </c>
      <c r="Q100" s="262">
        <v>0</v>
      </c>
      <c r="R100" s="262">
        <v>0</v>
      </c>
      <c r="S100" s="262">
        <v>0</v>
      </c>
      <c r="T100" s="262">
        <v>0</v>
      </c>
      <c r="U100" s="262">
        <v>0</v>
      </c>
      <c r="V100" s="262">
        <v>0</v>
      </c>
      <c r="W100" s="262">
        <v>0</v>
      </c>
      <c r="DA100" s="67" t="s">
        <v>1780</v>
      </c>
    </row>
    <row r="101" spans="1:105" ht="12" customHeight="1" x14ac:dyDescent="0.25">
      <c r="A101" s="202" t="s">
        <v>93</v>
      </c>
      <c r="B101" s="227">
        <v>0</v>
      </c>
      <c r="C101" s="227">
        <v>0</v>
      </c>
      <c r="D101" s="227">
        <v>0</v>
      </c>
      <c r="E101" s="227">
        <v>0</v>
      </c>
      <c r="F101" s="227">
        <v>0</v>
      </c>
      <c r="G101" s="227">
        <v>0</v>
      </c>
      <c r="H101" s="227">
        <v>0</v>
      </c>
      <c r="I101" s="227">
        <v>0</v>
      </c>
      <c r="J101" s="227">
        <v>0</v>
      </c>
      <c r="K101" s="227">
        <v>0</v>
      </c>
      <c r="L101" s="227">
        <v>0</v>
      </c>
      <c r="M101" s="227">
        <v>0</v>
      </c>
      <c r="N101" s="227">
        <v>0</v>
      </c>
      <c r="O101" s="227">
        <v>0</v>
      </c>
      <c r="P101" s="227">
        <v>0</v>
      </c>
      <c r="Q101" s="227">
        <v>0</v>
      </c>
      <c r="R101" s="227">
        <v>0</v>
      </c>
      <c r="S101" s="227">
        <v>0</v>
      </c>
      <c r="T101" s="227">
        <v>0</v>
      </c>
      <c r="U101" s="227">
        <v>0</v>
      </c>
      <c r="V101" s="227">
        <v>0</v>
      </c>
      <c r="W101" s="227">
        <v>0</v>
      </c>
      <c r="DA101" s="174" t="s">
        <v>1781</v>
      </c>
    </row>
    <row r="102" spans="1:105" ht="12" customHeight="1" x14ac:dyDescent="0.25">
      <c r="A102" s="202" t="s">
        <v>94</v>
      </c>
      <c r="B102" s="227">
        <v>0</v>
      </c>
      <c r="C102" s="227">
        <v>0</v>
      </c>
      <c r="D102" s="227">
        <v>0</v>
      </c>
      <c r="E102" s="227">
        <v>0</v>
      </c>
      <c r="F102" s="227">
        <v>0</v>
      </c>
      <c r="G102" s="227">
        <v>0</v>
      </c>
      <c r="H102" s="227">
        <v>0</v>
      </c>
      <c r="I102" s="227">
        <v>0</v>
      </c>
      <c r="J102" s="227">
        <v>0</v>
      </c>
      <c r="K102" s="227">
        <v>0</v>
      </c>
      <c r="L102" s="227">
        <v>0</v>
      </c>
      <c r="M102" s="227">
        <v>0</v>
      </c>
      <c r="N102" s="227">
        <v>0</v>
      </c>
      <c r="O102" s="227">
        <v>0</v>
      </c>
      <c r="P102" s="227">
        <v>0</v>
      </c>
      <c r="Q102" s="227">
        <v>0</v>
      </c>
      <c r="R102" s="227">
        <v>0</v>
      </c>
      <c r="S102" s="227">
        <v>0</v>
      </c>
      <c r="T102" s="227">
        <v>0</v>
      </c>
      <c r="U102" s="227">
        <v>0</v>
      </c>
      <c r="V102" s="227">
        <v>0</v>
      </c>
      <c r="W102" s="227">
        <v>0</v>
      </c>
      <c r="DA102" s="174" t="s">
        <v>1782</v>
      </c>
    </row>
    <row r="103" spans="1:105" ht="12" customHeight="1" x14ac:dyDescent="0.25">
      <c r="A103" s="202" t="s">
        <v>95</v>
      </c>
      <c r="B103" s="227">
        <v>0</v>
      </c>
      <c r="C103" s="227">
        <v>0</v>
      </c>
      <c r="D103" s="227">
        <v>0</v>
      </c>
      <c r="E103" s="227">
        <v>0</v>
      </c>
      <c r="F103" s="227">
        <v>0</v>
      </c>
      <c r="G103" s="227">
        <v>0</v>
      </c>
      <c r="H103" s="227">
        <v>0</v>
      </c>
      <c r="I103" s="227">
        <v>0</v>
      </c>
      <c r="J103" s="227">
        <v>0</v>
      </c>
      <c r="K103" s="227">
        <v>0</v>
      </c>
      <c r="L103" s="227">
        <v>0</v>
      </c>
      <c r="M103" s="227">
        <v>0</v>
      </c>
      <c r="N103" s="227">
        <v>0</v>
      </c>
      <c r="O103" s="227">
        <v>0</v>
      </c>
      <c r="P103" s="227">
        <v>0</v>
      </c>
      <c r="Q103" s="227">
        <v>0</v>
      </c>
      <c r="R103" s="227">
        <v>0</v>
      </c>
      <c r="S103" s="227">
        <v>0</v>
      </c>
      <c r="T103" s="227">
        <v>0</v>
      </c>
      <c r="U103" s="227">
        <v>0</v>
      </c>
      <c r="V103" s="227">
        <v>0</v>
      </c>
      <c r="W103" s="227">
        <v>0</v>
      </c>
      <c r="DA103" s="174" t="s">
        <v>1783</v>
      </c>
    </row>
    <row r="104" spans="1:105" ht="12" customHeight="1" x14ac:dyDescent="0.25">
      <c r="A104" s="56" t="s">
        <v>96</v>
      </c>
      <c r="B104" s="263">
        <v>6.3729592611498074</v>
      </c>
      <c r="C104" s="263">
        <v>6.3937601198208069</v>
      </c>
      <c r="D104" s="263">
        <v>6.7299512716189076</v>
      </c>
      <c r="E104" s="263">
        <v>7.0762459890812348</v>
      </c>
      <c r="F104" s="263">
        <v>7.5023168217252278</v>
      </c>
      <c r="G104" s="263">
        <v>6.9569051817983993</v>
      </c>
      <c r="H104" s="263">
        <v>7.362416448149224</v>
      </c>
      <c r="I104" s="263">
        <v>7.2831532278540836</v>
      </c>
      <c r="J104" s="263">
        <v>7.2077347470905737</v>
      </c>
      <c r="K104" s="263">
        <v>6.7767067781473109</v>
      </c>
      <c r="L104" s="263">
        <v>7.3148124409975281</v>
      </c>
      <c r="M104" s="263">
        <v>7.6787100718668446</v>
      </c>
      <c r="N104" s="263">
        <v>7.5437918396030472</v>
      </c>
      <c r="O104" s="263">
        <v>7.1892851526988819</v>
      </c>
      <c r="P104" s="263">
        <v>7.1591751621865152</v>
      </c>
      <c r="Q104" s="263">
        <v>6.6012814634186459</v>
      </c>
      <c r="R104" s="263">
        <v>7.5907104022824088</v>
      </c>
      <c r="S104" s="263">
        <v>7.5175992962509932</v>
      </c>
      <c r="T104" s="263">
        <v>7.2656938697319067</v>
      </c>
      <c r="U104" s="263">
        <v>8.4474972224112648</v>
      </c>
      <c r="V104" s="263">
        <v>7.8139808939307729</v>
      </c>
      <c r="W104" s="263">
        <v>8.629418411845009</v>
      </c>
      <c r="DA104" s="68" t="s">
        <v>1784</v>
      </c>
    </row>
    <row r="105" spans="1:105" ht="12" customHeight="1" x14ac:dyDescent="0.25">
      <c r="A105" s="37" t="s">
        <v>160</v>
      </c>
      <c r="B105" s="229">
        <v>0.45643678998175652</v>
      </c>
      <c r="C105" s="229">
        <v>0.48460247161637771</v>
      </c>
      <c r="D105" s="229">
        <v>0.52981034182498599</v>
      </c>
      <c r="E105" s="229">
        <v>0.55192268426092106</v>
      </c>
      <c r="F105" s="229">
        <v>0.66076443031590582</v>
      </c>
      <c r="G105" s="229">
        <v>0.48150516907170787</v>
      </c>
      <c r="H105" s="229">
        <v>0.42032992331222729</v>
      </c>
      <c r="I105" s="229">
        <v>0.39609370482055839</v>
      </c>
      <c r="J105" s="229">
        <v>0.49017980439584857</v>
      </c>
      <c r="K105" s="229">
        <v>0.40497173225374972</v>
      </c>
      <c r="L105" s="229">
        <v>0.4229234136863253</v>
      </c>
      <c r="M105" s="229">
        <v>0.4984175300430137</v>
      </c>
      <c r="N105" s="229">
        <v>0.41404394824900348</v>
      </c>
      <c r="O105" s="229">
        <v>0.32620992295940421</v>
      </c>
      <c r="P105" s="229">
        <v>0.28842696757355751</v>
      </c>
      <c r="Q105" s="229">
        <v>0.26642326095490237</v>
      </c>
      <c r="R105" s="229">
        <v>0.27399605167951108</v>
      </c>
      <c r="S105" s="229">
        <v>0.2231169275150772</v>
      </c>
      <c r="T105" s="229">
        <v>0.29770490438161701</v>
      </c>
      <c r="U105" s="229">
        <v>0.37196800276829578</v>
      </c>
      <c r="V105" s="229">
        <v>0.21370955312523951</v>
      </c>
      <c r="W105" s="229">
        <v>0.23818246600545781</v>
      </c>
      <c r="DA105" s="69" t="s">
        <v>1785</v>
      </c>
    </row>
    <row r="106" spans="1:105" ht="12" customHeight="1" x14ac:dyDescent="0.25">
      <c r="A106" s="37" t="s">
        <v>162</v>
      </c>
      <c r="B106" s="229">
        <v>5.9165224711680509</v>
      </c>
      <c r="C106" s="229">
        <v>5.9091576482044292</v>
      </c>
      <c r="D106" s="229">
        <v>6.2001409297939221</v>
      </c>
      <c r="E106" s="229">
        <v>6.5243233048203138</v>
      </c>
      <c r="F106" s="229">
        <v>6.8415523914093219</v>
      </c>
      <c r="G106" s="229">
        <v>6.4754000127266913</v>
      </c>
      <c r="H106" s="229">
        <v>6.9420865248369967</v>
      </c>
      <c r="I106" s="229">
        <v>6.8870595230335256</v>
      </c>
      <c r="J106" s="229">
        <v>6.7175549426947248</v>
      </c>
      <c r="K106" s="229">
        <v>6.3717350458935611</v>
      </c>
      <c r="L106" s="229">
        <v>6.891889027311203</v>
      </c>
      <c r="M106" s="229">
        <v>7.1802925418238308</v>
      </c>
      <c r="N106" s="229">
        <v>7.129747891354044</v>
      </c>
      <c r="O106" s="229">
        <v>6.8630752297394766</v>
      </c>
      <c r="P106" s="229">
        <v>6.8707481946129576</v>
      </c>
      <c r="Q106" s="229">
        <v>6.3348582024637432</v>
      </c>
      <c r="R106" s="229">
        <v>7.316714350602898</v>
      </c>
      <c r="S106" s="229">
        <v>7.2944823687359159</v>
      </c>
      <c r="T106" s="229">
        <v>6.9679889653502904</v>
      </c>
      <c r="U106" s="229">
        <v>8.0755292196429682</v>
      </c>
      <c r="V106" s="229">
        <v>7.6002713408055333</v>
      </c>
      <c r="W106" s="229">
        <v>8.3912359458395507</v>
      </c>
      <c r="DA106" s="69" t="s">
        <v>1786</v>
      </c>
    </row>
    <row r="107" spans="1:105" ht="12" customHeight="1" x14ac:dyDescent="0.25">
      <c r="A107" s="37" t="s">
        <v>97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DA107" s="69" t="s">
        <v>1787</v>
      </c>
    </row>
    <row r="108" spans="1:105" ht="12" customHeight="1" x14ac:dyDescent="0.25">
      <c r="A108" s="37" t="s">
        <v>78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DA108" s="69" t="s">
        <v>1788</v>
      </c>
    </row>
    <row r="109" spans="1:105" ht="12" customHeight="1" x14ac:dyDescent="0.25">
      <c r="A109" s="37" t="s">
        <v>38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DA109" s="69" t="s">
        <v>1789</v>
      </c>
    </row>
    <row r="110" spans="1:105" ht="12" customHeight="1" x14ac:dyDescent="0.25">
      <c r="A110" s="57" t="s">
        <v>1555</v>
      </c>
      <c r="B110" s="264">
        <f t="shared" ref="B110:W110" si="7">B111+B117</f>
        <v>1002.274235635765</v>
      </c>
      <c r="C110" s="264">
        <f t="shared" si="7"/>
        <v>918.78924343917265</v>
      </c>
      <c r="D110" s="264">
        <f t="shared" si="7"/>
        <v>929.90004450731749</v>
      </c>
      <c r="E110" s="264">
        <f t="shared" si="7"/>
        <v>954.40190653569459</v>
      </c>
      <c r="F110" s="264">
        <f t="shared" si="7"/>
        <v>1012.525233661233</v>
      </c>
      <c r="G110" s="264">
        <f t="shared" si="7"/>
        <v>931.58839969582436</v>
      </c>
      <c r="H110" s="264">
        <f t="shared" si="7"/>
        <v>1001.973261081126</v>
      </c>
      <c r="I110" s="264">
        <f t="shared" si="7"/>
        <v>1052.7076321560669</v>
      </c>
      <c r="J110" s="264">
        <f t="shared" si="7"/>
        <v>1048.047574335199</v>
      </c>
      <c r="K110" s="264">
        <f t="shared" si="7"/>
        <v>950.44905307880231</v>
      </c>
      <c r="L110" s="264">
        <f t="shared" si="7"/>
        <v>1030.4097202203459</v>
      </c>
      <c r="M110" s="264">
        <f t="shared" si="7"/>
        <v>1125.7723011345311</v>
      </c>
      <c r="N110" s="264">
        <f t="shared" si="7"/>
        <v>1084.405272950203</v>
      </c>
      <c r="O110" s="264">
        <f t="shared" si="7"/>
        <v>1028.445714518652</v>
      </c>
      <c r="P110" s="264">
        <f t="shared" si="7"/>
        <v>1039.558876855152</v>
      </c>
      <c r="Q110" s="264">
        <f t="shared" si="7"/>
        <v>987.70753025826298</v>
      </c>
      <c r="R110" s="264">
        <f t="shared" si="7"/>
        <v>1121.818998439473</v>
      </c>
      <c r="S110" s="264">
        <f t="shared" si="7"/>
        <v>1147.9865811801819</v>
      </c>
      <c r="T110" s="264">
        <f t="shared" si="7"/>
        <v>1149.6868756088379</v>
      </c>
      <c r="U110" s="264">
        <f t="shared" si="7"/>
        <v>1255.513159273735</v>
      </c>
      <c r="V110" s="264">
        <f t="shared" si="7"/>
        <v>1186.139740759404</v>
      </c>
      <c r="W110" s="264">
        <f t="shared" si="7"/>
        <v>1259.250739687353</v>
      </c>
      <c r="DA110" s="70"/>
    </row>
    <row r="111" spans="1:105" ht="12" customHeight="1" x14ac:dyDescent="0.25">
      <c r="A111" s="60" t="s">
        <v>1556</v>
      </c>
      <c r="B111" s="265">
        <v>1002.274235635765</v>
      </c>
      <c r="C111" s="265">
        <v>918.78924343917265</v>
      </c>
      <c r="D111" s="265">
        <v>929.90004450731749</v>
      </c>
      <c r="E111" s="265">
        <v>954.40190653569459</v>
      </c>
      <c r="F111" s="265">
        <v>1012.525233661233</v>
      </c>
      <c r="G111" s="265">
        <v>931.58839969582436</v>
      </c>
      <c r="H111" s="265">
        <v>1001.973261081126</v>
      </c>
      <c r="I111" s="265">
        <v>1052.7076321560669</v>
      </c>
      <c r="J111" s="265">
        <v>1048.047574335199</v>
      </c>
      <c r="K111" s="265">
        <v>950.44905307880231</v>
      </c>
      <c r="L111" s="265">
        <v>1030.4097202203459</v>
      </c>
      <c r="M111" s="265">
        <v>1125.7723011345311</v>
      </c>
      <c r="N111" s="265">
        <v>1084.405272950203</v>
      </c>
      <c r="O111" s="265">
        <v>1028.445714518652</v>
      </c>
      <c r="P111" s="265">
        <v>1039.558876855152</v>
      </c>
      <c r="Q111" s="265">
        <v>987.70753025826298</v>
      </c>
      <c r="R111" s="265">
        <v>1121.818998439473</v>
      </c>
      <c r="S111" s="265">
        <v>1147.9865811801819</v>
      </c>
      <c r="T111" s="265">
        <v>1149.6868756088379</v>
      </c>
      <c r="U111" s="265">
        <v>1255.513159273735</v>
      </c>
      <c r="V111" s="265">
        <v>1186.139740759404</v>
      </c>
      <c r="W111" s="265">
        <v>1259.250739687353</v>
      </c>
      <c r="DA111" s="72" t="s">
        <v>1790</v>
      </c>
    </row>
    <row r="112" spans="1:105" ht="12" customHeight="1" x14ac:dyDescent="0.25">
      <c r="A112" s="59" t="s">
        <v>30</v>
      </c>
      <c r="B112" s="233">
        <v>744.60039275606709</v>
      </c>
      <c r="C112" s="233">
        <v>603.80216146990051</v>
      </c>
      <c r="D112" s="233">
        <v>558.07763634372589</v>
      </c>
      <c r="E112" s="233">
        <v>542.03003065053088</v>
      </c>
      <c r="F112" s="233">
        <v>568.43209996959092</v>
      </c>
      <c r="G112" s="233">
        <v>507.38006404817111</v>
      </c>
      <c r="H112" s="233">
        <v>554.23849769294827</v>
      </c>
      <c r="I112" s="233">
        <v>668.12617780712105</v>
      </c>
      <c r="J112" s="233">
        <v>624.93067677485158</v>
      </c>
      <c r="K112" s="233">
        <v>485.89652712786921</v>
      </c>
      <c r="L112" s="233">
        <v>538.05801450922695</v>
      </c>
      <c r="M112" s="233">
        <v>631.5346713031347</v>
      </c>
      <c r="N112" s="233">
        <v>567.1569024703565</v>
      </c>
      <c r="O112" s="233">
        <v>510.39557640021928</v>
      </c>
      <c r="P112" s="233">
        <v>525.9938924282103</v>
      </c>
      <c r="Q112" s="233">
        <v>489.43514428562793</v>
      </c>
      <c r="R112" s="233">
        <v>516.99684412908846</v>
      </c>
      <c r="S112" s="233">
        <v>543.52717666742387</v>
      </c>
      <c r="T112" s="233">
        <v>556.20527287965865</v>
      </c>
      <c r="U112" s="233">
        <v>559.83523743000887</v>
      </c>
      <c r="V112" s="233">
        <v>511.73803573589089</v>
      </c>
      <c r="W112" s="233">
        <v>506.46104044038361</v>
      </c>
      <c r="DA112" s="71" t="s">
        <v>1791</v>
      </c>
    </row>
    <row r="113" spans="1:105" ht="12" customHeight="1" x14ac:dyDescent="0.25">
      <c r="A113" s="59" t="s">
        <v>33</v>
      </c>
      <c r="B113" s="298">
        <v>4.2347045865218274</v>
      </c>
      <c r="C113" s="298">
        <v>6.5683824463753986</v>
      </c>
      <c r="D113" s="298">
        <v>15.79307575815049</v>
      </c>
      <c r="E113" s="298">
        <v>14.320547834870711</v>
      </c>
      <c r="F113" s="298">
        <v>17.17669703844086</v>
      </c>
      <c r="G113" s="298">
        <v>8.9344244896137663</v>
      </c>
      <c r="H113" s="298">
        <v>3.996018459178313</v>
      </c>
      <c r="I113" s="298">
        <v>3.006825627674687</v>
      </c>
      <c r="J113" s="298">
        <v>3.927085975174291</v>
      </c>
      <c r="K113" s="298">
        <v>5.1404983124409727</v>
      </c>
      <c r="L113" s="298">
        <v>4.7783173790973006</v>
      </c>
      <c r="M113" s="298">
        <v>4.1156945927990307</v>
      </c>
      <c r="N113" s="298">
        <v>2.8785979755352842</v>
      </c>
      <c r="O113" s="298">
        <v>4.2110843847352273</v>
      </c>
      <c r="P113" s="298">
        <v>5.4963394439160416</v>
      </c>
      <c r="Q113" s="298">
        <v>4.8451879784154031</v>
      </c>
      <c r="R113" s="298">
        <v>4.7851511539643417</v>
      </c>
      <c r="S113" s="298">
        <v>5.4402309738779664</v>
      </c>
      <c r="T113" s="298">
        <v>5.346039975932368</v>
      </c>
      <c r="U113" s="298">
        <v>5.517319147321067</v>
      </c>
      <c r="V113" s="298">
        <v>4.2368980081643199</v>
      </c>
      <c r="W113" s="298">
        <v>4.5658803248602631</v>
      </c>
      <c r="DA113" s="122" t="s">
        <v>1792</v>
      </c>
    </row>
    <row r="114" spans="1:105" ht="12" customHeight="1" x14ac:dyDescent="0.25">
      <c r="A114" s="59" t="s">
        <v>160</v>
      </c>
      <c r="B114" s="298">
        <v>15.34949628833912</v>
      </c>
      <c r="C114" s="298">
        <v>19.855331178233161</v>
      </c>
      <c r="D114" s="298">
        <v>23.748206529211771</v>
      </c>
      <c r="E114" s="298">
        <v>26.638808172039639</v>
      </c>
      <c r="F114" s="298">
        <v>32.669506892303069</v>
      </c>
      <c r="G114" s="298">
        <v>25.264165976800051</v>
      </c>
      <c r="H114" s="298">
        <v>23.182464134690949</v>
      </c>
      <c r="I114" s="298">
        <v>19.454733501562199</v>
      </c>
      <c r="J114" s="298">
        <v>26.409483500009561</v>
      </c>
      <c r="K114" s="298">
        <v>25.84863794597717</v>
      </c>
      <c r="L114" s="298">
        <v>26.68409388445156</v>
      </c>
      <c r="M114" s="298">
        <v>30.352982753908329</v>
      </c>
      <c r="N114" s="298">
        <v>27.051746478673831</v>
      </c>
      <c r="O114" s="298">
        <v>22.354358748646909</v>
      </c>
      <c r="P114" s="298">
        <v>20.022800483984621</v>
      </c>
      <c r="Q114" s="298">
        <v>19.731881843392799</v>
      </c>
      <c r="R114" s="298">
        <v>21.52747762098226</v>
      </c>
      <c r="S114" s="298">
        <v>17.664909573197711</v>
      </c>
      <c r="T114" s="298">
        <v>23.96316779622984</v>
      </c>
      <c r="U114" s="298">
        <v>30.30743650741891</v>
      </c>
      <c r="V114" s="298">
        <v>18.23412476235071</v>
      </c>
      <c r="W114" s="298">
        <v>20.54888757328111</v>
      </c>
      <c r="DA114" s="122" t="s">
        <v>1793</v>
      </c>
    </row>
    <row r="115" spans="1:105" ht="12" customHeight="1" x14ac:dyDescent="0.25">
      <c r="A115" s="59" t="s">
        <v>70</v>
      </c>
      <c r="B115" s="298">
        <v>39.123121986371913</v>
      </c>
      <c r="C115" s="298">
        <v>46.450938133271578</v>
      </c>
      <c r="D115" s="298">
        <v>54.366151993737432</v>
      </c>
      <c r="E115" s="298">
        <v>56.512984262659657</v>
      </c>
      <c r="F115" s="298">
        <v>55.986979995833458</v>
      </c>
      <c r="G115" s="298">
        <v>50.251023581021528</v>
      </c>
      <c r="H115" s="298">
        <v>37.679252640378223</v>
      </c>
      <c r="I115" s="298">
        <v>23.851687471462089</v>
      </c>
      <c r="J115" s="298">
        <v>30.857713508743281</v>
      </c>
      <c r="K115" s="298">
        <v>26.866676881464379</v>
      </c>
      <c r="L115" s="298">
        <v>26.049775294365009</v>
      </c>
      <c r="M115" s="298">
        <v>22.498426162738099</v>
      </c>
      <c r="N115" s="298">
        <v>21.492759820377511</v>
      </c>
      <c r="O115" s="298">
        <v>21.175133544636282</v>
      </c>
      <c r="P115" s="298">
        <v>11.073731129135499</v>
      </c>
      <c r="Q115" s="298">
        <v>4.5220423997002079</v>
      </c>
      <c r="R115" s="298">
        <v>3.6457511261588418</v>
      </c>
      <c r="S115" s="298">
        <v>3.8258224345154379</v>
      </c>
      <c r="T115" s="298">
        <v>3.2978970181863221</v>
      </c>
      <c r="U115" s="298">
        <v>1.870255651939881</v>
      </c>
      <c r="V115" s="298">
        <v>3.4603924164333248</v>
      </c>
      <c r="W115" s="298">
        <v>3.7317841316821929</v>
      </c>
      <c r="DA115" s="122" t="s">
        <v>1794</v>
      </c>
    </row>
    <row r="116" spans="1:105" ht="12" customHeight="1" x14ac:dyDescent="0.25">
      <c r="A116" s="59" t="s">
        <v>162</v>
      </c>
      <c r="B116" s="298">
        <v>198.96652001846491</v>
      </c>
      <c r="C116" s="298">
        <v>242.11243021139191</v>
      </c>
      <c r="D116" s="298">
        <v>277.91497388249201</v>
      </c>
      <c r="E116" s="298">
        <v>314.89953561559378</v>
      </c>
      <c r="F116" s="298">
        <v>338.25994976506411</v>
      </c>
      <c r="G116" s="298">
        <v>339.75872160021788</v>
      </c>
      <c r="H116" s="298">
        <v>382.87702815393021</v>
      </c>
      <c r="I116" s="298">
        <v>338.26820774824648</v>
      </c>
      <c r="J116" s="298">
        <v>361.92261457642081</v>
      </c>
      <c r="K116" s="298">
        <v>406.69671281105059</v>
      </c>
      <c r="L116" s="298">
        <v>434.83951915320478</v>
      </c>
      <c r="M116" s="298">
        <v>437.27052632195102</v>
      </c>
      <c r="N116" s="298">
        <v>465.82526620525982</v>
      </c>
      <c r="O116" s="298">
        <v>470.30956144041392</v>
      </c>
      <c r="P116" s="298">
        <v>476.97211336990529</v>
      </c>
      <c r="Q116" s="298">
        <v>469.17327375112671</v>
      </c>
      <c r="R116" s="298">
        <v>574.86377440927913</v>
      </c>
      <c r="S116" s="298">
        <v>577.52844153116746</v>
      </c>
      <c r="T116" s="298">
        <v>560.87449793883093</v>
      </c>
      <c r="U116" s="298">
        <v>657.98291053704645</v>
      </c>
      <c r="V116" s="298">
        <v>648.47028983656423</v>
      </c>
      <c r="W116" s="298">
        <v>723.94314721714613</v>
      </c>
      <c r="DA116" s="122" t="s">
        <v>1795</v>
      </c>
    </row>
    <row r="117" spans="1:105" ht="12" customHeight="1" x14ac:dyDescent="0.25">
      <c r="A117" s="60" t="s">
        <v>1563</v>
      </c>
      <c r="B117" s="265">
        <v>0</v>
      </c>
      <c r="C117" s="265">
        <v>0</v>
      </c>
      <c r="D117" s="265">
        <v>0</v>
      </c>
      <c r="E117" s="265">
        <v>0</v>
      </c>
      <c r="F117" s="265">
        <v>0</v>
      </c>
      <c r="G117" s="265">
        <v>0</v>
      </c>
      <c r="H117" s="265">
        <v>0</v>
      </c>
      <c r="I117" s="265">
        <v>0</v>
      </c>
      <c r="J117" s="265">
        <v>0</v>
      </c>
      <c r="K117" s="265">
        <v>0</v>
      </c>
      <c r="L117" s="265">
        <v>0</v>
      </c>
      <c r="M117" s="265">
        <v>0</v>
      </c>
      <c r="N117" s="265">
        <v>0</v>
      </c>
      <c r="O117" s="265">
        <v>0</v>
      </c>
      <c r="P117" s="265">
        <v>0</v>
      </c>
      <c r="Q117" s="265">
        <v>0</v>
      </c>
      <c r="R117" s="265">
        <v>0</v>
      </c>
      <c r="S117" s="265">
        <v>0</v>
      </c>
      <c r="T117" s="265">
        <v>0</v>
      </c>
      <c r="U117" s="265">
        <v>0</v>
      </c>
      <c r="V117" s="265">
        <v>0</v>
      </c>
      <c r="W117" s="265">
        <v>0</v>
      </c>
      <c r="DA117" s="72" t="s">
        <v>1796</v>
      </c>
    </row>
    <row r="118" spans="1:105" ht="12" customHeight="1" x14ac:dyDescent="0.25">
      <c r="A118" s="57" t="s">
        <v>1565</v>
      </c>
      <c r="B118" s="264">
        <v>0</v>
      </c>
      <c r="C118" s="264">
        <v>0</v>
      </c>
      <c r="D118" s="264">
        <v>0</v>
      </c>
      <c r="E118" s="264">
        <v>0</v>
      </c>
      <c r="F118" s="264">
        <v>0</v>
      </c>
      <c r="G118" s="264">
        <v>0</v>
      </c>
      <c r="H118" s="264">
        <v>0</v>
      </c>
      <c r="I118" s="264">
        <v>0</v>
      </c>
      <c r="J118" s="264">
        <v>0</v>
      </c>
      <c r="K118" s="264">
        <v>0</v>
      </c>
      <c r="L118" s="264">
        <v>0</v>
      </c>
      <c r="M118" s="264">
        <v>0</v>
      </c>
      <c r="N118" s="264">
        <v>0</v>
      </c>
      <c r="O118" s="264">
        <v>0</v>
      </c>
      <c r="P118" s="264">
        <v>0</v>
      </c>
      <c r="Q118" s="264">
        <v>0</v>
      </c>
      <c r="R118" s="264">
        <v>0</v>
      </c>
      <c r="S118" s="264">
        <v>0</v>
      </c>
      <c r="T118" s="264">
        <v>0</v>
      </c>
      <c r="U118" s="264">
        <v>0</v>
      </c>
      <c r="V118" s="264">
        <v>0</v>
      </c>
      <c r="W118" s="264">
        <v>0</v>
      </c>
      <c r="DA118" s="70" t="s">
        <v>1797</v>
      </c>
    </row>
    <row r="119" spans="1:105" ht="12" customHeight="1" x14ac:dyDescent="0.25">
      <c r="A119" s="57" t="s">
        <v>1567</v>
      </c>
      <c r="B119" s="264">
        <f t="shared" ref="B119:W119" si="8">B120+B126</f>
        <v>83.81563982710216</v>
      </c>
      <c r="C119" s="264">
        <f t="shared" si="8"/>
        <v>76.834169299248643</v>
      </c>
      <c r="D119" s="264">
        <f t="shared" si="8"/>
        <v>77.763315103268539</v>
      </c>
      <c r="E119" s="264">
        <f t="shared" si="8"/>
        <v>79.812294484207257</v>
      </c>
      <c r="F119" s="264">
        <f t="shared" si="8"/>
        <v>84.672884209749498</v>
      </c>
      <c r="G119" s="264">
        <f t="shared" si="8"/>
        <v>77.904504575519454</v>
      </c>
      <c r="H119" s="264">
        <f t="shared" si="8"/>
        <v>83.790470692775628</v>
      </c>
      <c r="I119" s="264">
        <f t="shared" si="8"/>
        <v>88.033155600439059</v>
      </c>
      <c r="J119" s="264">
        <f t="shared" si="8"/>
        <v>87.64345614094978</v>
      </c>
      <c r="K119" s="264">
        <f t="shared" si="8"/>
        <v>79.481735312024171</v>
      </c>
      <c r="L119" s="264">
        <f t="shared" si="8"/>
        <v>86.168482550637151</v>
      </c>
      <c r="M119" s="264">
        <f t="shared" si="8"/>
        <v>94.143221849224631</v>
      </c>
      <c r="N119" s="264">
        <f t="shared" si="8"/>
        <v>90.683885260754991</v>
      </c>
      <c r="O119" s="264">
        <f t="shared" si="8"/>
        <v>86.004241678569713</v>
      </c>
      <c r="P119" s="264">
        <f t="shared" si="8"/>
        <v>86.933584944732161</v>
      </c>
      <c r="Q119" s="264">
        <f t="shared" si="8"/>
        <v>82.59749244988879</v>
      </c>
      <c r="R119" s="264">
        <f t="shared" si="8"/>
        <v>93.812625109295112</v>
      </c>
      <c r="S119" s="264">
        <f t="shared" si="8"/>
        <v>96.000901144097071</v>
      </c>
      <c r="T119" s="264">
        <f t="shared" si="8"/>
        <v>96.143089040747753</v>
      </c>
      <c r="U119" s="264">
        <f t="shared" si="8"/>
        <v>104.99286025158951</v>
      </c>
      <c r="V119" s="264">
        <f t="shared" si="8"/>
        <v>99.191476505469581</v>
      </c>
      <c r="W119" s="264">
        <f t="shared" si="8"/>
        <v>105.3054171173997</v>
      </c>
      <c r="DA119" s="70"/>
    </row>
    <row r="120" spans="1:105" ht="12" customHeight="1" x14ac:dyDescent="0.25">
      <c r="A120" s="60" t="s">
        <v>1568</v>
      </c>
      <c r="B120" s="265">
        <v>83.81563982710216</v>
      </c>
      <c r="C120" s="265">
        <v>76.834169299248643</v>
      </c>
      <c r="D120" s="265">
        <v>77.763315103268539</v>
      </c>
      <c r="E120" s="265">
        <v>79.812294484207257</v>
      </c>
      <c r="F120" s="265">
        <v>84.672884209749498</v>
      </c>
      <c r="G120" s="265">
        <v>77.904504575519454</v>
      </c>
      <c r="H120" s="265">
        <v>83.790470692775628</v>
      </c>
      <c r="I120" s="265">
        <v>88.033155600439059</v>
      </c>
      <c r="J120" s="265">
        <v>87.64345614094978</v>
      </c>
      <c r="K120" s="265">
        <v>79.481735312024171</v>
      </c>
      <c r="L120" s="265">
        <v>86.168482550637151</v>
      </c>
      <c r="M120" s="265">
        <v>94.143221849224631</v>
      </c>
      <c r="N120" s="265">
        <v>90.683885260754991</v>
      </c>
      <c r="O120" s="265">
        <v>86.004241678569713</v>
      </c>
      <c r="P120" s="265">
        <v>86.933584944732161</v>
      </c>
      <c r="Q120" s="265">
        <v>82.59749244988879</v>
      </c>
      <c r="R120" s="265">
        <v>93.812625109295112</v>
      </c>
      <c r="S120" s="265">
        <v>96.000901144097071</v>
      </c>
      <c r="T120" s="265">
        <v>96.143089040747753</v>
      </c>
      <c r="U120" s="265">
        <v>104.99286025158951</v>
      </c>
      <c r="V120" s="265">
        <v>99.191476505469581</v>
      </c>
      <c r="W120" s="265">
        <v>105.3054171173997</v>
      </c>
      <c r="DA120" s="72" t="s">
        <v>1798</v>
      </c>
    </row>
    <row r="121" spans="1:105" ht="12" customHeight="1" x14ac:dyDescent="0.25">
      <c r="A121" s="59" t="s">
        <v>30</v>
      </c>
      <c r="B121" s="233">
        <v>62.267547259432263</v>
      </c>
      <c r="C121" s="233">
        <v>50.493230987310717</v>
      </c>
      <c r="D121" s="233">
        <v>46.66949673077788</v>
      </c>
      <c r="E121" s="233">
        <v>45.32750838961794</v>
      </c>
      <c r="F121" s="233">
        <v>47.535393471421749</v>
      </c>
      <c r="G121" s="233">
        <v>42.429889137814762</v>
      </c>
      <c r="H121" s="233">
        <v>46.348447011091359</v>
      </c>
      <c r="I121" s="233">
        <v>55.872356174673477</v>
      </c>
      <c r="J121" s="233">
        <v>52.260112710812123</v>
      </c>
      <c r="K121" s="233">
        <v>40.633318569898222</v>
      </c>
      <c r="L121" s="233">
        <v>44.995346729215889</v>
      </c>
      <c r="M121" s="233">
        <v>52.812374763574198</v>
      </c>
      <c r="N121" s="233">
        <v>47.428754499268138</v>
      </c>
      <c r="O121" s="233">
        <v>42.682062732832023</v>
      </c>
      <c r="P121" s="233">
        <v>43.986479020937153</v>
      </c>
      <c r="Q121" s="233">
        <v>40.929237042742677</v>
      </c>
      <c r="R121" s="233">
        <v>43.234096755750123</v>
      </c>
      <c r="S121" s="233">
        <v>45.452707907732737</v>
      </c>
      <c r="T121" s="233">
        <v>46.512919482605717</v>
      </c>
      <c r="U121" s="233">
        <v>46.816476922795047</v>
      </c>
      <c r="V121" s="233">
        <v>42.794326506718008</v>
      </c>
      <c r="W121" s="233">
        <v>42.353035369690048</v>
      </c>
      <c r="DA121" s="71" t="s">
        <v>1799</v>
      </c>
    </row>
    <row r="122" spans="1:105" ht="12" customHeight="1" x14ac:dyDescent="0.25">
      <c r="A122" s="59" t="s">
        <v>33</v>
      </c>
      <c r="B122" s="298">
        <v>0.35412910137608022</v>
      </c>
      <c r="C122" s="298">
        <v>0.54928397617927904</v>
      </c>
      <c r="D122" s="298">
        <v>1.3207031593180909</v>
      </c>
      <c r="E122" s="298">
        <v>1.1975623405034881</v>
      </c>
      <c r="F122" s="298">
        <v>1.4364091195859121</v>
      </c>
      <c r="G122" s="298">
        <v>0.74714532057077132</v>
      </c>
      <c r="H122" s="298">
        <v>0.33416886517539618</v>
      </c>
      <c r="I122" s="298">
        <v>0.25144716373181097</v>
      </c>
      <c r="J122" s="298">
        <v>0.32840435477869451</v>
      </c>
      <c r="K122" s="298">
        <v>0.42987651459889981</v>
      </c>
      <c r="L122" s="298">
        <v>0.39958896895315038</v>
      </c>
      <c r="M122" s="298">
        <v>0.34417683640204511</v>
      </c>
      <c r="N122" s="298">
        <v>0.24072406787095241</v>
      </c>
      <c r="O122" s="298">
        <v>0.35215385123475201</v>
      </c>
      <c r="P122" s="298">
        <v>0.45963389142348149</v>
      </c>
      <c r="Q122" s="298">
        <v>0.40518105330311188</v>
      </c>
      <c r="R122" s="298">
        <v>0.40016044649148302</v>
      </c>
      <c r="S122" s="298">
        <v>0.45494179504032112</v>
      </c>
      <c r="T122" s="298">
        <v>0.44706502990153069</v>
      </c>
      <c r="U122" s="298">
        <v>0.46138832868401769</v>
      </c>
      <c r="V122" s="298">
        <v>0.35431252726077272</v>
      </c>
      <c r="W122" s="298">
        <v>0.38182382345625182</v>
      </c>
      <c r="DA122" s="122" t="s">
        <v>1800</v>
      </c>
    </row>
    <row r="123" spans="1:105" ht="12" customHeight="1" x14ac:dyDescent="0.25">
      <c r="A123" s="59" t="s">
        <v>160</v>
      </c>
      <c r="B123" s="298">
        <v>1.283608623955897</v>
      </c>
      <c r="C123" s="298">
        <v>1.660411120542264</v>
      </c>
      <c r="D123" s="298">
        <v>1.985954596278183</v>
      </c>
      <c r="E123" s="298">
        <v>2.227682476298174</v>
      </c>
      <c r="F123" s="298">
        <v>2.732002405786071</v>
      </c>
      <c r="G123" s="298">
        <v>2.11272739611071</v>
      </c>
      <c r="H123" s="298">
        <v>1.938644130650977</v>
      </c>
      <c r="I123" s="298">
        <v>1.626910957224059</v>
      </c>
      <c r="J123" s="298">
        <v>2.2085050960653581</v>
      </c>
      <c r="K123" s="298">
        <v>2.1616041309561518</v>
      </c>
      <c r="L123" s="298">
        <v>2.23146951464145</v>
      </c>
      <c r="M123" s="298">
        <v>2.5382820187591411</v>
      </c>
      <c r="N123" s="298">
        <v>2.26221463042235</v>
      </c>
      <c r="O123" s="298">
        <v>1.8693934402633079</v>
      </c>
      <c r="P123" s="298">
        <v>1.674415817574167</v>
      </c>
      <c r="Q123" s="298">
        <v>1.650087613643664</v>
      </c>
      <c r="R123" s="298">
        <v>1.800245129040674</v>
      </c>
      <c r="S123" s="298">
        <v>1.4772361153495011</v>
      </c>
      <c r="T123" s="298">
        <v>2.0039308302195211</v>
      </c>
      <c r="U123" s="298">
        <v>2.534473193134871</v>
      </c>
      <c r="V123" s="298">
        <v>1.5248369950108449</v>
      </c>
      <c r="W123" s="298">
        <v>1.7184100902256949</v>
      </c>
      <c r="DA123" s="122" t="s">
        <v>1801</v>
      </c>
    </row>
    <row r="124" spans="1:105" ht="12" customHeight="1" x14ac:dyDescent="0.25">
      <c r="A124" s="59" t="s">
        <v>70</v>
      </c>
      <c r="B124" s="298">
        <v>3.2716889098136939</v>
      </c>
      <c r="C124" s="298">
        <v>3.884480875376068</v>
      </c>
      <c r="D124" s="298">
        <v>4.5463942424920774</v>
      </c>
      <c r="E124" s="298">
        <v>4.7259240695828124</v>
      </c>
      <c r="F124" s="298">
        <v>4.6819367229981124</v>
      </c>
      <c r="G124" s="298">
        <v>4.2022647531575688</v>
      </c>
      <c r="H124" s="298">
        <v>3.1509446775882348</v>
      </c>
      <c r="I124" s="298">
        <v>1.9946082372441409</v>
      </c>
      <c r="J124" s="298">
        <v>2.5804903582063501</v>
      </c>
      <c r="K124" s="298">
        <v>2.2467381009944392</v>
      </c>
      <c r="L124" s="298">
        <v>2.1784243334006042</v>
      </c>
      <c r="M124" s="298">
        <v>1.881441143437709</v>
      </c>
      <c r="N124" s="298">
        <v>1.7973418371395009</v>
      </c>
      <c r="O124" s="298">
        <v>1.770780195045345</v>
      </c>
      <c r="P124" s="298">
        <v>0.92604581347244097</v>
      </c>
      <c r="Q124" s="298">
        <v>0.37815785698186472</v>
      </c>
      <c r="R124" s="298">
        <v>0.30487759978739859</v>
      </c>
      <c r="S124" s="298">
        <v>0.3199361450315929</v>
      </c>
      <c r="T124" s="298">
        <v>0.27578814144398561</v>
      </c>
      <c r="U124" s="298">
        <v>0.15640098142217621</v>
      </c>
      <c r="V124" s="298">
        <v>0.28937689319354348</v>
      </c>
      <c r="W124" s="298">
        <v>0.31207214909117698</v>
      </c>
      <c r="DA124" s="122" t="s">
        <v>1802</v>
      </c>
    </row>
    <row r="125" spans="1:105" ht="12" customHeight="1" x14ac:dyDescent="0.25">
      <c r="A125" s="59" t="s">
        <v>162</v>
      </c>
      <c r="B125" s="298">
        <v>16.63866593252423</v>
      </c>
      <c r="C125" s="298">
        <v>20.246762339840309</v>
      </c>
      <c r="D125" s="298">
        <v>23.240766374402309</v>
      </c>
      <c r="E125" s="298">
        <v>26.333617208204849</v>
      </c>
      <c r="F125" s="298">
        <v>28.28714248995767</v>
      </c>
      <c r="G125" s="298">
        <v>28.412477967865641</v>
      </c>
      <c r="H125" s="298">
        <v>32.018266008269663</v>
      </c>
      <c r="I125" s="298">
        <v>28.287833067565561</v>
      </c>
      <c r="J125" s="298">
        <v>30.26594362108726</v>
      </c>
      <c r="K125" s="298">
        <v>34.010197995576462</v>
      </c>
      <c r="L125" s="298">
        <v>36.363653004426062</v>
      </c>
      <c r="M125" s="298">
        <v>36.566947087051531</v>
      </c>
      <c r="N125" s="298">
        <v>38.954850226054063</v>
      </c>
      <c r="O125" s="298">
        <v>39.329851459194273</v>
      </c>
      <c r="P125" s="298">
        <v>39.887010401324908</v>
      </c>
      <c r="Q125" s="298">
        <v>39.234828883217482</v>
      </c>
      <c r="R125" s="298">
        <v>48.073245178225449</v>
      </c>
      <c r="S125" s="298">
        <v>48.296079180942932</v>
      </c>
      <c r="T125" s="298">
        <v>46.903385556576993</v>
      </c>
      <c r="U125" s="298">
        <v>55.024120825553346</v>
      </c>
      <c r="V125" s="298">
        <v>54.228623583286407</v>
      </c>
      <c r="W125" s="298">
        <v>60.540075684936532</v>
      </c>
      <c r="DA125" s="122" t="s">
        <v>1803</v>
      </c>
    </row>
    <row r="126" spans="1:105" ht="12" customHeight="1" x14ac:dyDescent="0.25">
      <c r="A126" s="60" t="s">
        <v>1575</v>
      </c>
      <c r="B126" s="265">
        <v>0</v>
      </c>
      <c r="C126" s="265">
        <v>0</v>
      </c>
      <c r="D126" s="265">
        <v>0</v>
      </c>
      <c r="E126" s="265">
        <v>0</v>
      </c>
      <c r="F126" s="265">
        <v>0</v>
      </c>
      <c r="G126" s="265">
        <v>0</v>
      </c>
      <c r="H126" s="265">
        <v>0</v>
      </c>
      <c r="I126" s="265">
        <v>0</v>
      </c>
      <c r="J126" s="265">
        <v>0</v>
      </c>
      <c r="K126" s="265">
        <v>0</v>
      </c>
      <c r="L126" s="265">
        <v>0</v>
      </c>
      <c r="M126" s="265">
        <v>0</v>
      </c>
      <c r="N126" s="265">
        <v>0</v>
      </c>
      <c r="O126" s="265">
        <v>0</v>
      </c>
      <c r="P126" s="265">
        <v>0</v>
      </c>
      <c r="Q126" s="265">
        <v>0</v>
      </c>
      <c r="R126" s="265">
        <v>0</v>
      </c>
      <c r="S126" s="265">
        <v>0</v>
      </c>
      <c r="T126" s="265">
        <v>0</v>
      </c>
      <c r="U126" s="265">
        <v>0</v>
      </c>
      <c r="V126" s="265">
        <v>0</v>
      </c>
      <c r="W126" s="265">
        <v>0</v>
      </c>
      <c r="DA126" s="72" t="s">
        <v>1804</v>
      </c>
    </row>
    <row r="127" spans="1:105" ht="12" customHeight="1" x14ac:dyDescent="0.25">
      <c r="A127" s="133" t="s">
        <v>1577</v>
      </c>
      <c r="B127" s="264">
        <v>0</v>
      </c>
      <c r="C127" s="264">
        <v>0</v>
      </c>
      <c r="D127" s="264">
        <v>0</v>
      </c>
      <c r="E127" s="264">
        <v>0</v>
      </c>
      <c r="F127" s="264">
        <v>0</v>
      </c>
      <c r="G127" s="264">
        <v>0</v>
      </c>
      <c r="H127" s="264">
        <v>0</v>
      </c>
      <c r="I127" s="264">
        <v>0</v>
      </c>
      <c r="J127" s="264">
        <v>0</v>
      </c>
      <c r="K127" s="264">
        <v>0</v>
      </c>
      <c r="L127" s="264">
        <v>0</v>
      </c>
      <c r="M127" s="264">
        <v>0</v>
      </c>
      <c r="N127" s="264">
        <v>0</v>
      </c>
      <c r="O127" s="264">
        <v>0</v>
      </c>
      <c r="P127" s="264">
        <v>0</v>
      </c>
      <c r="Q127" s="264">
        <v>0</v>
      </c>
      <c r="R127" s="264">
        <v>0</v>
      </c>
      <c r="S127" s="264">
        <v>0</v>
      </c>
      <c r="T127" s="264">
        <v>0</v>
      </c>
      <c r="U127" s="264">
        <v>0</v>
      </c>
      <c r="V127" s="264">
        <v>0</v>
      </c>
      <c r="W127" s="264">
        <v>0</v>
      </c>
      <c r="DA127" s="70" t="s">
        <v>1805</v>
      </c>
    </row>
    <row r="128" spans="1:105" ht="12" customHeight="1" x14ac:dyDescent="0.25">
      <c r="A128" s="100" t="s">
        <v>106</v>
      </c>
      <c r="B128" s="282">
        <v>256.85487999999998</v>
      </c>
      <c r="C128" s="282">
        <v>252.66911999999999</v>
      </c>
      <c r="D128" s="282">
        <v>267.71951999999999</v>
      </c>
      <c r="E128" s="282">
        <v>282.51247999999998</v>
      </c>
      <c r="F128" s="282">
        <v>316.20672000000002</v>
      </c>
      <c r="G128" s="282">
        <v>305.73552000000001</v>
      </c>
      <c r="H128" s="282">
        <v>330.07519999999988</v>
      </c>
      <c r="I128" s="282">
        <v>347.46976000000001</v>
      </c>
      <c r="J128" s="282">
        <v>364.11599999999999</v>
      </c>
      <c r="K128" s="282">
        <v>345.6</v>
      </c>
      <c r="L128" s="282">
        <v>380.32</v>
      </c>
      <c r="M128" s="282">
        <v>396.48</v>
      </c>
      <c r="N128" s="282">
        <v>424.32</v>
      </c>
      <c r="O128" s="282">
        <v>425.00799999999998</v>
      </c>
      <c r="P128" s="282">
        <v>437.09449935999999</v>
      </c>
      <c r="Q128" s="282">
        <v>434.41148623999999</v>
      </c>
      <c r="R128" s="282">
        <v>471.10290559999999</v>
      </c>
      <c r="S128" s="282">
        <v>494.38774399999988</v>
      </c>
      <c r="T128" s="282">
        <v>486.16817823999992</v>
      </c>
      <c r="U128" s="282">
        <v>558.51634159999992</v>
      </c>
      <c r="V128" s="282">
        <v>597.90526416</v>
      </c>
      <c r="W128" s="282">
        <v>626.98866127999986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5">
        <f t="shared" ref="B132:W132" si="9">SUM(B133:B138,B140:B141,B139,B144)</f>
        <v>1</v>
      </c>
      <c r="C132" s="235">
        <f t="shared" si="9"/>
        <v>0.99999999999999989</v>
      </c>
      <c r="D132" s="235">
        <f t="shared" si="9"/>
        <v>1</v>
      </c>
      <c r="E132" s="235">
        <f t="shared" si="9"/>
        <v>1</v>
      </c>
      <c r="F132" s="235">
        <f t="shared" si="9"/>
        <v>1</v>
      </c>
      <c r="G132" s="235">
        <f t="shared" si="9"/>
        <v>1</v>
      </c>
      <c r="H132" s="235">
        <f t="shared" si="9"/>
        <v>0.99999999999999989</v>
      </c>
      <c r="I132" s="235">
        <f t="shared" si="9"/>
        <v>1</v>
      </c>
      <c r="J132" s="235">
        <f t="shared" si="9"/>
        <v>0.99999999999999989</v>
      </c>
      <c r="K132" s="235">
        <f t="shared" si="9"/>
        <v>1</v>
      </c>
      <c r="L132" s="235">
        <f t="shared" si="9"/>
        <v>0.99999999999999989</v>
      </c>
      <c r="M132" s="235">
        <f t="shared" si="9"/>
        <v>1.0000000000000002</v>
      </c>
      <c r="N132" s="235">
        <f t="shared" si="9"/>
        <v>1</v>
      </c>
      <c r="O132" s="235">
        <f t="shared" si="9"/>
        <v>1</v>
      </c>
      <c r="P132" s="235">
        <f t="shared" si="9"/>
        <v>1</v>
      </c>
      <c r="Q132" s="235">
        <f t="shared" si="9"/>
        <v>1</v>
      </c>
      <c r="R132" s="235">
        <f t="shared" si="9"/>
        <v>0.99999999999999989</v>
      </c>
      <c r="S132" s="235">
        <f t="shared" si="9"/>
        <v>1</v>
      </c>
      <c r="T132" s="235">
        <f t="shared" si="9"/>
        <v>1</v>
      </c>
      <c r="U132" s="235">
        <f t="shared" si="9"/>
        <v>1</v>
      </c>
      <c r="V132" s="235">
        <f t="shared" si="9"/>
        <v>1</v>
      </c>
      <c r="W132" s="235">
        <f t="shared" si="9"/>
        <v>1</v>
      </c>
      <c r="DA132" s="95"/>
    </row>
    <row r="133" spans="1:105" ht="12" customHeight="1" x14ac:dyDescent="0.25">
      <c r="A133" s="55" t="s">
        <v>92</v>
      </c>
      <c r="B133" s="269">
        <f t="shared" ref="B133:W133" si="10">IF(B$6=0,0,B$6/B$5)</f>
        <v>0</v>
      </c>
      <c r="C133" s="269">
        <f t="shared" si="10"/>
        <v>0</v>
      </c>
      <c r="D133" s="269">
        <f t="shared" si="10"/>
        <v>0</v>
      </c>
      <c r="E133" s="269">
        <f t="shared" si="10"/>
        <v>0</v>
      </c>
      <c r="F133" s="269">
        <f t="shared" si="10"/>
        <v>0</v>
      </c>
      <c r="G133" s="269">
        <f t="shared" si="10"/>
        <v>0</v>
      </c>
      <c r="H133" s="269">
        <f t="shared" si="10"/>
        <v>0</v>
      </c>
      <c r="I133" s="269">
        <f t="shared" si="10"/>
        <v>0</v>
      </c>
      <c r="J133" s="269">
        <f t="shared" si="10"/>
        <v>0</v>
      </c>
      <c r="K133" s="269">
        <f t="shared" si="10"/>
        <v>0</v>
      </c>
      <c r="L133" s="269">
        <f t="shared" si="10"/>
        <v>0</v>
      </c>
      <c r="M133" s="269">
        <f t="shared" si="10"/>
        <v>0</v>
      </c>
      <c r="N133" s="269">
        <f t="shared" si="10"/>
        <v>0</v>
      </c>
      <c r="O133" s="269">
        <f t="shared" si="10"/>
        <v>0</v>
      </c>
      <c r="P133" s="269">
        <f t="shared" si="10"/>
        <v>0</v>
      </c>
      <c r="Q133" s="269">
        <f t="shared" si="10"/>
        <v>0</v>
      </c>
      <c r="R133" s="269">
        <f t="shared" si="10"/>
        <v>0</v>
      </c>
      <c r="S133" s="269">
        <f t="shared" si="10"/>
        <v>0</v>
      </c>
      <c r="T133" s="269">
        <f t="shared" si="10"/>
        <v>0</v>
      </c>
      <c r="U133" s="269">
        <f t="shared" si="10"/>
        <v>0</v>
      </c>
      <c r="V133" s="269">
        <f t="shared" si="10"/>
        <v>0</v>
      </c>
      <c r="W133" s="269">
        <f t="shared" si="10"/>
        <v>0</v>
      </c>
      <c r="DA133" s="76"/>
    </row>
    <row r="134" spans="1:105" ht="12" customHeight="1" x14ac:dyDescent="0.25">
      <c r="A134" s="202" t="s">
        <v>93</v>
      </c>
      <c r="B134" s="270">
        <f t="shared" ref="B134:W134" si="11">IF(B$7=0,0,B$7/B$5)</f>
        <v>0</v>
      </c>
      <c r="C134" s="270">
        <f t="shared" si="11"/>
        <v>0</v>
      </c>
      <c r="D134" s="270">
        <f t="shared" si="11"/>
        <v>0</v>
      </c>
      <c r="E134" s="270">
        <f t="shared" si="11"/>
        <v>0</v>
      </c>
      <c r="F134" s="270">
        <f t="shared" si="11"/>
        <v>0</v>
      </c>
      <c r="G134" s="270">
        <f t="shared" si="11"/>
        <v>0</v>
      </c>
      <c r="H134" s="270">
        <f t="shared" si="11"/>
        <v>0</v>
      </c>
      <c r="I134" s="270">
        <f t="shared" si="11"/>
        <v>0</v>
      </c>
      <c r="J134" s="270">
        <f t="shared" si="11"/>
        <v>0</v>
      </c>
      <c r="K134" s="270">
        <f t="shared" si="11"/>
        <v>0</v>
      </c>
      <c r="L134" s="270">
        <f t="shared" si="11"/>
        <v>0</v>
      </c>
      <c r="M134" s="270">
        <f t="shared" si="11"/>
        <v>0</v>
      </c>
      <c r="N134" s="270">
        <f t="shared" si="11"/>
        <v>0</v>
      </c>
      <c r="O134" s="270">
        <f t="shared" si="11"/>
        <v>0</v>
      </c>
      <c r="P134" s="270">
        <f t="shared" si="11"/>
        <v>0</v>
      </c>
      <c r="Q134" s="270">
        <f t="shared" si="11"/>
        <v>0</v>
      </c>
      <c r="R134" s="270">
        <f t="shared" si="11"/>
        <v>0</v>
      </c>
      <c r="S134" s="270">
        <f t="shared" si="11"/>
        <v>0</v>
      </c>
      <c r="T134" s="270">
        <f t="shared" si="11"/>
        <v>0</v>
      </c>
      <c r="U134" s="270">
        <f t="shared" si="11"/>
        <v>0</v>
      </c>
      <c r="V134" s="270">
        <f t="shared" si="11"/>
        <v>0</v>
      </c>
      <c r="W134" s="270">
        <f t="shared" si="11"/>
        <v>0</v>
      </c>
      <c r="DA134" s="77"/>
    </row>
    <row r="135" spans="1:105" ht="12" customHeight="1" x14ac:dyDescent="0.25">
      <c r="A135" s="202" t="s">
        <v>94</v>
      </c>
      <c r="B135" s="270">
        <f t="shared" ref="B135:W135" si="12">IF(B$8=0,0,B$8/B$5)</f>
        <v>0</v>
      </c>
      <c r="C135" s="270">
        <f t="shared" si="12"/>
        <v>0</v>
      </c>
      <c r="D135" s="270">
        <f t="shared" si="12"/>
        <v>0</v>
      </c>
      <c r="E135" s="270">
        <f t="shared" si="12"/>
        <v>0</v>
      </c>
      <c r="F135" s="270">
        <f t="shared" si="12"/>
        <v>0</v>
      </c>
      <c r="G135" s="270">
        <f t="shared" si="12"/>
        <v>0</v>
      </c>
      <c r="H135" s="270">
        <f t="shared" si="12"/>
        <v>0</v>
      </c>
      <c r="I135" s="270">
        <f t="shared" si="12"/>
        <v>0</v>
      </c>
      <c r="J135" s="270">
        <f t="shared" si="12"/>
        <v>0</v>
      </c>
      <c r="K135" s="270">
        <f t="shared" si="12"/>
        <v>0</v>
      </c>
      <c r="L135" s="270">
        <f t="shared" si="12"/>
        <v>0</v>
      </c>
      <c r="M135" s="270">
        <f t="shared" si="12"/>
        <v>0</v>
      </c>
      <c r="N135" s="270">
        <f t="shared" si="12"/>
        <v>0</v>
      </c>
      <c r="O135" s="270">
        <f t="shared" si="12"/>
        <v>0</v>
      </c>
      <c r="P135" s="270">
        <f t="shared" si="12"/>
        <v>0</v>
      </c>
      <c r="Q135" s="270">
        <f t="shared" si="12"/>
        <v>0</v>
      </c>
      <c r="R135" s="270">
        <f t="shared" si="12"/>
        <v>0</v>
      </c>
      <c r="S135" s="270">
        <f t="shared" si="12"/>
        <v>0</v>
      </c>
      <c r="T135" s="270">
        <f t="shared" si="12"/>
        <v>0</v>
      </c>
      <c r="U135" s="270">
        <f t="shared" si="12"/>
        <v>0</v>
      </c>
      <c r="V135" s="270">
        <f t="shared" si="12"/>
        <v>0</v>
      </c>
      <c r="W135" s="270">
        <f t="shared" si="12"/>
        <v>0</v>
      </c>
      <c r="DA135" s="77"/>
    </row>
    <row r="136" spans="1:105" ht="12" customHeight="1" x14ac:dyDescent="0.25">
      <c r="A136" s="202" t="s">
        <v>95</v>
      </c>
      <c r="B136" s="270">
        <f t="shared" ref="B136:W136" si="13">IF(B$9=0,0,B$9/B$5)</f>
        <v>0</v>
      </c>
      <c r="C136" s="270">
        <f t="shared" si="13"/>
        <v>0</v>
      </c>
      <c r="D136" s="270">
        <f t="shared" si="13"/>
        <v>0</v>
      </c>
      <c r="E136" s="270">
        <f t="shared" si="13"/>
        <v>0</v>
      </c>
      <c r="F136" s="270">
        <f t="shared" si="13"/>
        <v>0</v>
      </c>
      <c r="G136" s="270">
        <f t="shared" si="13"/>
        <v>0</v>
      </c>
      <c r="H136" s="270">
        <f t="shared" si="13"/>
        <v>0</v>
      </c>
      <c r="I136" s="270">
        <f t="shared" si="13"/>
        <v>0</v>
      </c>
      <c r="J136" s="270">
        <f t="shared" si="13"/>
        <v>0</v>
      </c>
      <c r="K136" s="270">
        <f t="shared" si="13"/>
        <v>0</v>
      </c>
      <c r="L136" s="270">
        <f t="shared" si="13"/>
        <v>0</v>
      </c>
      <c r="M136" s="270">
        <f t="shared" si="13"/>
        <v>0</v>
      </c>
      <c r="N136" s="270">
        <f t="shared" si="13"/>
        <v>0</v>
      </c>
      <c r="O136" s="270">
        <f t="shared" si="13"/>
        <v>0</v>
      </c>
      <c r="P136" s="270">
        <f t="shared" si="13"/>
        <v>0</v>
      </c>
      <c r="Q136" s="270">
        <f t="shared" si="13"/>
        <v>0</v>
      </c>
      <c r="R136" s="270">
        <f t="shared" si="13"/>
        <v>0</v>
      </c>
      <c r="S136" s="270">
        <f t="shared" si="13"/>
        <v>0</v>
      </c>
      <c r="T136" s="270">
        <f t="shared" si="13"/>
        <v>0</v>
      </c>
      <c r="U136" s="270">
        <f t="shared" si="13"/>
        <v>0</v>
      </c>
      <c r="V136" s="270">
        <f t="shared" si="13"/>
        <v>0</v>
      </c>
      <c r="W136" s="270">
        <f t="shared" si="13"/>
        <v>0</v>
      </c>
      <c r="DA136" s="77"/>
    </row>
    <row r="137" spans="1:105" ht="12" customHeight="1" x14ac:dyDescent="0.25">
      <c r="A137" s="56" t="s">
        <v>96</v>
      </c>
      <c r="B137" s="271">
        <f t="shared" ref="B137:W137" si="14">IF(B$10=0,0,B$10/B$5)</f>
        <v>8.6500538825890426E-4</v>
      </c>
      <c r="C137" s="271">
        <f t="shared" si="14"/>
        <v>8.7782990855868131E-4</v>
      </c>
      <c r="D137" s="271">
        <f t="shared" si="14"/>
        <v>8.7728305599850951E-4</v>
      </c>
      <c r="E137" s="271">
        <f t="shared" si="14"/>
        <v>9.1456655263898786E-4</v>
      </c>
      <c r="F137" s="271">
        <f t="shared" si="14"/>
        <v>8.8370082109998668E-4</v>
      </c>
      <c r="G137" s="271">
        <f t="shared" si="14"/>
        <v>8.9685104182139178E-4</v>
      </c>
      <c r="H137" s="271">
        <f t="shared" si="14"/>
        <v>8.6591616133155575E-4</v>
      </c>
      <c r="I137" s="271">
        <f t="shared" si="14"/>
        <v>8.0373820887912485E-4</v>
      </c>
      <c r="J137" s="271">
        <f t="shared" si="14"/>
        <v>8.0800709329542251E-4</v>
      </c>
      <c r="K137" s="271">
        <f t="shared" si="14"/>
        <v>8.0345221750148846E-4</v>
      </c>
      <c r="L137" s="271">
        <f t="shared" si="14"/>
        <v>7.5890090553996025E-4</v>
      </c>
      <c r="M137" s="271">
        <f t="shared" si="14"/>
        <v>7.5275057445688489E-4</v>
      </c>
      <c r="N137" s="271">
        <f t="shared" si="14"/>
        <v>7.0809014475698144E-4</v>
      </c>
      <c r="O137" s="271">
        <f t="shared" si="14"/>
        <v>6.8137378299007705E-4</v>
      </c>
      <c r="P137" s="271">
        <f t="shared" si="14"/>
        <v>6.5569282430507606E-4</v>
      </c>
      <c r="Q137" s="271">
        <f t="shared" si="14"/>
        <v>6.1800121038811662E-4</v>
      </c>
      <c r="R137" s="271">
        <f t="shared" si="14"/>
        <v>6.2503858134537685E-4</v>
      </c>
      <c r="S137" s="271">
        <f t="shared" si="14"/>
        <v>6.1651522888312099E-4</v>
      </c>
      <c r="T137" s="271">
        <f t="shared" si="14"/>
        <v>5.9330301753714545E-4</v>
      </c>
      <c r="U137" s="271">
        <f t="shared" si="14"/>
        <v>6.0842582513827726E-4</v>
      </c>
      <c r="V137" s="271">
        <f t="shared" si="14"/>
        <v>5.6789741183161464E-4</v>
      </c>
      <c r="W137" s="271">
        <f t="shared" si="14"/>
        <v>6.4031431355122384E-4</v>
      </c>
      <c r="DA137" s="78"/>
    </row>
    <row r="138" spans="1:105" ht="12" customHeight="1" x14ac:dyDescent="0.25">
      <c r="A138" s="203" t="s">
        <v>1452</v>
      </c>
      <c r="B138" s="272">
        <f t="shared" ref="B138:W138" si="15">IF(B$16=0,0,B$16/B$5)</f>
        <v>0</v>
      </c>
      <c r="C138" s="272">
        <f t="shared" si="15"/>
        <v>0</v>
      </c>
      <c r="D138" s="272">
        <f t="shared" si="15"/>
        <v>0</v>
      </c>
      <c r="E138" s="272">
        <f t="shared" si="15"/>
        <v>0</v>
      </c>
      <c r="F138" s="272">
        <f t="shared" si="15"/>
        <v>0</v>
      </c>
      <c r="G138" s="272">
        <f t="shared" si="15"/>
        <v>0</v>
      </c>
      <c r="H138" s="272">
        <f t="shared" si="15"/>
        <v>0</v>
      </c>
      <c r="I138" s="272">
        <f t="shared" si="15"/>
        <v>0</v>
      </c>
      <c r="J138" s="272">
        <f t="shared" si="15"/>
        <v>0</v>
      </c>
      <c r="K138" s="272">
        <f t="shared" si="15"/>
        <v>0</v>
      </c>
      <c r="L138" s="272">
        <f t="shared" si="15"/>
        <v>0</v>
      </c>
      <c r="M138" s="272">
        <f t="shared" si="15"/>
        <v>0</v>
      </c>
      <c r="N138" s="272">
        <f t="shared" si="15"/>
        <v>0</v>
      </c>
      <c r="O138" s="272">
        <f t="shared" si="15"/>
        <v>0</v>
      </c>
      <c r="P138" s="272">
        <f t="shared" si="15"/>
        <v>0</v>
      </c>
      <c r="Q138" s="272">
        <f t="shared" si="15"/>
        <v>0</v>
      </c>
      <c r="R138" s="272">
        <f t="shared" si="15"/>
        <v>0</v>
      </c>
      <c r="S138" s="272">
        <f t="shared" si="15"/>
        <v>0</v>
      </c>
      <c r="T138" s="272">
        <f t="shared" si="15"/>
        <v>0</v>
      </c>
      <c r="U138" s="272">
        <f t="shared" si="15"/>
        <v>0</v>
      </c>
      <c r="V138" s="272">
        <f t="shared" si="15"/>
        <v>0</v>
      </c>
      <c r="W138" s="272">
        <f t="shared" si="15"/>
        <v>0</v>
      </c>
      <c r="DA138" s="79"/>
    </row>
    <row r="139" spans="1:105" ht="12" customHeight="1" x14ac:dyDescent="0.25">
      <c r="A139" s="203" t="s">
        <v>1454</v>
      </c>
      <c r="B139" s="272">
        <f t="shared" ref="B139:W139" si="16">IF(B$17=0,0,B$17/B$5)</f>
        <v>0.14028556316919716</v>
      </c>
      <c r="C139" s="272">
        <f t="shared" si="16"/>
        <v>0.12989245592949122</v>
      </c>
      <c r="D139" s="272">
        <f t="shared" si="16"/>
        <v>0.12485644852826307</v>
      </c>
      <c r="E139" s="272">
        <f t="shared" si="16"/>
        <v>0.1331449990146327</v>
      </c>
      <c r="F139" s="272">
        <f t="shared" si="16"/>
        <v>0.12796047158096752</v>
      </c>
      <c r="G139" s="272">
        <f t="shared" si="16"/>
        <v>0.13545241564245455</v>
      </c>
      <c r="H139" s="272">
        <f t="shared" si="16"/>
        <v>0.13567417119193251</v>
      </c>
      <c r="I139" s="272">
        <f t="shared" si="16"/>
        <v>0.13093882272330246</v>
      </c>
      <c r="J139" s="272">
        <f t="shared" si="16"/>
        <v>0.13437033037561766</v>
      </c>
      <c r="K139" s="272">
        <f t="shared" si="16"/>
        <v>0.1393657009811661</v>
      </c>
      <c r="L139" s="272">
        <f t="shared" si="16"/>
        <v>0.13549510286695202</v>
      </c>
      <c r="M139" s="272">
        <f t="shared" si="16"/>
        <v>0.13576751385200581</v>
      </c>
      <c r="N139" s="272">
        <f t="shared" si="16"/>
        <v>0.12955324822303252</v>
      </c>
      <c r="O139" s="272">
        <f t="shared" si="16"/>
        <v>0.12779142840106544</v>
      </c>
      <c r="P139" s="272">
        <f t="shared" si="16"/>
        <v>0.12817293738889762</v>
      </c>
      <c r="Q139" s="272">
        <f t="shared" si="16"/>
        <v>0.12527904184261962</v>
      </c>
      <c r="R139" s="272">
        <f t="shared" si="16"/>
        <v>0.13380772137161859</v>
      </c>
      <c r="S139" s="272">
        <f t="shared" si="16"/>
        <v>0.13848153619503686</v>
      </c>
      <c r="T139" s="272">
        <f t="shared" si="16"/>
        <v>0.14290989733161502</v>
      </c>
      <c r="U139" s="272">
        <f t="shared" si="16"/>
        <v>0.14242606019506779</v>
      </c>
      <c r="V139" s="272">
        <f t="shared" si="16"/>
        <v>0.13778871690248506</v>
      </c>
      <c r="W139" s="272">
        <f t="shared" si="16"/>
        <v>0.14111635729715732</v>
      </c>
      <c r="DA139" s="79"/>
    </row>
    <row r="140" spans="1:105" ht="12" customHeight="1" x14ac:dyDescent="0.25">
      <c r="A140" s="203" t="s">
        <v>1463</v>
      </c>
      <c r="B140" s="272">
        <f t="shared" ref="B140:W140" si="17">IF(B$25=0,0,B$25/B$5)</f>
        <v>0.21876985327583925</v>
      </c>
      <c r="C140" s="272">
        <f t="shared" si="17"/>
        <v>0.20256220870753644</v>
      </c>
      <c r="D140" s="272">
        <f t="shared" si="17"/>
        <v>0.19470875197703919</v>
      </c>
      <c r="E140" s="272">
        <f t="shared" si="17"/>
        <v>0.20763442253649292</v>
      </c>
      <c r="F140" s="272">
        <f t="shared" si="17"/>
        <v>0.1995493546197073</v>
      </c>
      <c r="G140" s="272">
        <f t="shared" si="17"/>
        <v>0.21123274859165525</v>
      </c>
      <c r="H140" s="272">
        <f t="shared" si="17"/>
        <v>0.21157856770465894</v>
      </c>
      <c r="I140" s="272">
        <f t="shared" si="17"/>
        <v>0.20419397682952567</v>
      </c>
      <c r="J140" s="272">
        <f t="shared" si="17"/>
        <v>0.20954527890689265</v>
      </c>
      <c r="K140" s="272">
        <f t="shared" si="17"/>
        <v>0.21733536414265001</v>
      </c>
      <c r="L140" s="272">
        <f t="shared" si="17"/>
        <v>0.21129931765000357</v>
      </c>
      <c r="M140" s="272">
        <f t="shared" si="17"/>
        <v>0.21172413193512762</v>
      </c>
      <c r="N140" s="272">
        <f t="shared" si="17"/>
        <v>0.20203322754585765</v>
      </c>
      <c r="O140" s="272">
        <f t="shared" si="17"/>
        <v>0.19928573838701003</v>
      </c>
      <c r="P140" s="272">
        <f t="shared" si="17"/>
        <v>0.19988068674381843</v>
      </c>
      <c r="Q140" s="272">
        <f t="shared" si="17"/>
        <v>0.19536776973544992</v>
      </c>
      <c r="R140" s="272">
        <f t="shared" si="17"/>
        <v>0.20866791215242406</v>
      </c>
      <c r="S140" s="272">
        <f t="shared" si="17"/>
        <v>0.21595654371263995</v>
      </c>
      <c r="T140" s="272">
        <f t="shared" si="17"/>
        <v>0.22286239984078021</v>
      </c>
      <c r="U140" s="272">
        <f t="shared" si="17"/>
        <v>0.22210787473512719</v>
      </c>
      <c r="V140" s="272">
        <f t="shared" si="17"/>
        <v>0.2148761191019091</v>
      </c>
      <c r="W140" s="272">
        <f t="shared" si="17"/>
        <v>0.22006544425020805</v>
      </c>
      <c r="DA140" s="79"/>
    </row>
    <row r="141" spans="1:105" ht="12" customHeight="1" x14ac:dyDescent="0.25">
      <c r="A141" s="203" t="s">
        <v>1472</v>
      </c>
      <c r="B141" s="272">
        <f t="shared" ref="B141:W141" si="18">IF(B$33=0,0,B$33/B$5)</f>
        <v>4.5968790555672616E-3</v>
      </c>
      <c r="C141" s="272">
        <f t="shared" si="18"/>
        <v>4.7629139343597984E-3</v>
      </c>
      <c r="D141" s="272">
        <f t="shared" si="18"/>
        <v>4.6299508564932442E-3</v>
      </c>
      <c r="E141" s="272">
        <f t="shared" si="18"/>
        <v>4.7991584599677934E-3</v>
      </c>
      <c r="F141" s="272">
        <f t="shared" si="18"/>
        <v>5.8464839714019515E-3</v>
      </c>
      <c r="G141" s="272">
        <f t="shared" si="18"/>
        <v>5.999794550029254E-3</v>
      </c>
      <c r="H141" s="272">
        <f t="shared" si="18"/>
        <v>6.1253851370218102E-3</v>
      </c>
      <c r="I141" s="272">
        <f t="shared" si="18"/>
        <v>5.8083708189510634E-3</v>
      </c>
      <c r="J141" s="272">
        <f t="shared" si="18"/>
        <v>6.1862453934796403E-3</v>
      </c>
      <c r="K141" s="272">
        <f t="shared" si="18"/>
        <v>6.0804010238855021E-3</v>
      </c>
      <c r="L141" s="272">
        <f t="shared" si="18"/>
        <v>5.886368925509828E-3</v>
      </c>
      <c r="M141" s="272">
        <f t="shared" si="18"/>
        <v>6.0862504174014585E-3</v>
      </c>
      <c r="N141" s="272">
        <f t="shared" si="18"/>
        <v>5.7051509804935847E-3</v>
      </c>
      <c r="O141" s="272">
        <f t="shared" si="18"/>
        <v>5.7313760721331448E-3</v>
      </c>
      <c r="P141" s="272">
        <f t="shared" si="18"/>
        <v>6.0817767359652676E-3</v>
      </c>
      <c r="Q141" s="272">
        <f t="shared" si="18"/>
        <v>5.7910197371518046E-3</v>
      </c>
      <c r="R141" s="272">
        <f t="shared" si="18"/>
        <v>6.2128238393294967E-3</v>
      </c>
      <c r="S141" s="272">
        <f t="shared" si="18"/>
        <v>6.2921759573557161E-3</v>
      </c>
      <c r="T141" s="272">
        <f t="shared" si="18"/>
        <v>6.0131667219961273E-3</v>
      </c>
      <c r="U141" s="272">
        <f t="shared" si="18"/>
        <v>5.9412355839651744E-3</v>
      </c>
      <c r="V141" s="272">
        <f t="shared" si="18"/>
        <v>5.8770304923227131E-3</v>
      </c>
      <c r="W141" s="272">
        <f t="shared" si="18"/>
        <v>6.2274157414153701E-3</v>
      </c>
      <c r="DA141" s="79"/>
    </row>
    <row r="142" spans="1:105" ht="12" customHeight="1" x14ac:dyDescent="0.25">
      <c r="A142" s="62" t="s">
        <v>1579</v>
      </c>
      <c r="B142" s="321">
        <f t="shared" ref="B142:W142" si="19">IF(B$34=0,0,B$34/B$5)</f>
        <v>0</v>
      </c>
      <c r="C142" s="321">
        <f t="shared" si="19"/>
        <v>0</v>
      </c>
      <c r="D142" s="321">
        <f t="shared" si="19"/>
        <v>0</v>
      </c>
      <c r="E142" s="321">
        <f t="shared" si="19"/>
        <v>0</v>
      </c>
      <c r="F142" s="321">
        <f t="shared" si="19"/>
        <v>0</v>
      </c>
      <c r="G142" s="321">
        <f t="shared" si="19"/>
        <v>0</v>
      </c>
      <c r="H142" s="321">
        <f t="shared" si="19"/>
        <v>0</v>
      </c>
      <c r="I142" s="321">
        <f t="shared" si="19"/>
        <v>0</v>
      </c>
      <c r="J142" s="321">
        <f t="shared" si="19"/>
        <v>0</v>
      </c>
      <c r="K142" s="321">
        <f t="shared" si="19"/>
        <v>0</v>
      </c>
      <c r="L142" s="321">
        <f t="shared" si="19"/>
        <v>0</v>
      </c>
      <c r="M142" s="321">
        <f t="shared" si="19"/>
        <v>0</v>
      </c>
      <c r="N142" s="321">
        <f t="shared" si="19"/>
        <v>0</v>
      </c>
      <c r="O142" s="321">
        <f t="shared" si="19"/>
        <v>0</v>
      </c>
      <c r="P142" s="321">
        <f t="shared" si="19"/>
        <v>0</v>
      </c>
      <c r="Q142" s="321">
        <f t="shared" si="19"/>
        <v>0</v>
      </c>
      <c r="R142" s="321">
        <f t="shared" si="19"/>
        <v>0</v>
      </c>
      <c r="S142" s="321">
        <f t="shared" si="19"/>
        <v>0</v>
      </c>
      <c r="T142" s="321">
        <f t="shared" si="19"/>
        <v>0</v>
      </c>
      <c r="U142" s="321">
        <f t="shared" si="19"/>
        <v>0</v>
      </c>
      <c r="V142" s="321">
        <f t="shared" si="19"/>
        <v>0</v>
      </c>
      <c r="W142" s="321">
        <f t="shared" si="19"/>
        <v>0</v>
      </c>
      <c r="DA142" s="141"/>
    </row>
    <row r="143" spans="1:105" ht="12" customHeight="1" x14ac:dyDescent="0.25">
      <c r="A143" s="62" t="s">
        <v>1580</v>
      </c>
      <c r="B143" s="330">
        <f t="shared" ref="B143:W143" si="20">IF(B$35=0,0,B$35/B$5)</f>
        <v>4.5968790555672616E-3</v>
      </c>
      <c r="C143" s="330">
        <f t="shared" si="20"/>
        <v>4.7629139343597984E-3</v>
      </c>
      <c r="D143" s="330">
        <f t="shared" si="20"/>
        <v>4.6299508564932442E-3</v>
      </c>
      <c r="E143" s="330">
        <f t="shared" si="20"/>
        <v>4.7991584599677934E-3</v>
      </c>
      <c r="F143" s="330">
        <f t="shared" si="20"/>
        <v>5.8464839714019515E-3</v>
      </c>
      <c r="G143" s="330">
        <f t="shared" si="20"/>
        <v>5.999794550029254E-3</v>
      </c>
      <c r="H143" s="330">
        <f t="shared" si="20"/>
        <v>6.1253851370218102E-3</v>
      </c>
      <c r="I143" s="330">
        <f t="shared" si="20"/>
        <v>5.8083708189510634E-3</v>
      </c>
      <c r="J143" s="330">
        <f t="shared" si="20"/>
        <v>6.1862453934796403E-3</v>
      </c>
      <c r="K143" s="330">
        <f t="shared" si="20"/>
        <v>6.0804010238855021E-3</v>
      </c>
      <c r="L143" s="330">
        <f t="shared" si="20"/>
        <v>5.886368925509828E-3</v>
      </c>
      <c r="M143" s="330">
        <f t="shared" si="20"/>
        <v>6.0862504174014585E-3</v>
      </c>
      <c r="N143" s="330">
        <f t="shared" si="20"/>
        <v>5.7051509804935847E-3</v>
      </c>
      <c r="O143" s="330">
        <f t="shared" si="20"/>
        <v>5.7313760721331448E-3</v>
      </c>
      <c r="P143" s="330">
        <f t="shared" si="20"/>
        <v>6.0817767359652676E-3</v>
      </c>
      <c r="Q143" s="330">
        <f t="shared" si="20"/>
        <v>5.7910197371518046E-3</v>
      </c>
      <c r="R143" s="330">
        <f t="shared" si="20"/>
        <v>6.2128238393294967E-3</v>
      </c>
      <c r="S143" s="330">
        <f t="shared" si="20"/>
        <v>6.2921759573557161E-3</v>
      </c>
      <c r="T143" s="330">
        <f t="shared" si="20"/>
        <v>6.0131667219961273E-3</v>
      </c>
      <c r="U143" s="330">
        <f t="shared" si="20"/>
        <v>5.9412355839651744E-3</v>
      </c>
      <c r="V143" s="330">
        <f t="shared" si="20"/>
        <v>5.8770304923227131E-3</v>
      </c>
      <c r="W143" s="330">
        <f t="shared" si="20"/>
        <v>6.2274157414153701E-3</v>
      </c>
      <c r="DA143" s="151"/>
    </row>
    <row r="144" spans="1:105" ht="12" customHeight="1" x14ac:dyDescent="0.25">
      <c r="A144" s="100" t="s">
        <v>106</v>
      </c>
      <c r="B144" s="313">
        <f t="shared" ref="B144:W144" si="21">IF(B$5=0,0,B$46/B$5)</f>
        <v>0.63548269911113742</v>
      </c>
      <c r="C144" s="313">
        <f t="shared" si="21"/>
        <v>0.66190459152005376</v>
      </c>
      <c r="D144" s="313">
        <f t="shared" si="21"/>
        <v>0.67492756558220601</v>
      </c>
      <c r="E144" s="313">
        <f t="shared" si="21"/>
        <v>0.65350685343626758</v>
      </c>
      <c r="F144" s="313">
        <f t="shared" si="21"/>
        <v>0.66575998900682321</v>
      </c>
      <c r="G144" s="313">
        <f t="shared" si="21"/>
        <v>0.64641819017403956</v>
      </c>
      <c r="H144" s="313">
        <f t="shared" si="21"/>
        <v>0.64575595980505507</v>
      </c>
      <c r="I144" s="313">
        <f t="shared" si="21"/>
        <v>0.65825509141934169</v>
      </c>
      <c r="J144" s="313">
        <f t="shared" si="21"/>
        <v>0.64909013823071449</v>
      </c>
      <c r="K144" s="313">
        <f t="shared" si="21"/>
        <v>0.63641508163479688</v>
      </c>
      <c r="L144" s="313">
        <f t="shared" si="21"/>
        <v>0.64656030965199451</v>
      </c>
      <c r="M144" s="313">
        <f t="shared" si="21"/>
        <v>0.64566935322100838</v>
      </c>
      <c r="N144" s="313">
        <f t="shared" si="21"/>
        <v>0.66200028310585934</v>
      </c>
      <c r="O144" s="313">
        <f t="shared" si="21"/>
        <v>0.66651008335680129</v>
      </c>
      <c r="P144" s="313">
        <f t="shared" si="21"/>
        <v>0.66520890630701357</v>
      </c>
      <c r="Q144" s="313">
        <f t="shared" si="21"/>
        <v>0.67294416747439068</v>
      </c>
      <c r="R144" s="313">
        <f t="shared" si="21"/>
        <v>0.65068650405528239</v>
      </c>
      <c r="S144" s="313">
        <f t="shared" si="21"/>
        <v>0.63865322890608434</v>
      </c>
      <c r="T144" s="313">
        <f t="shared" si="21"/>
        <v>0.6276212330880715</v>
      </c>
      <c r="U144" s="313">
        <f t="shared" si="21"/>
        <v>0.62891640366070167</v>
      </c>
      <c r="V144" s="313">
        <f t="shared" si="21"/>
        <v>0.64089023609145146</v>
      </c>
      <c r="W144" s="313">
        <f t="shared" si="21"/>
        <v>0.631950468397668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5">
        <f t="shared" ref="B146:W146" si="22">SUM(B147:B152,B154:B156,B158:B159,B161:B162,B163)</f>
        <v>1</v>
      </c>
      <c r="C146" s="235">
        <f t="shared" si="22"/>
        <v>1</v>
      </c>
      <c r="D146" s="235">
        <f t="shared" si="22"/>
        <v>0.99999999999999989</v>
      </c>
      <c r="E146" s="235">
        <f t="shared" si="22"/>
        <v>1</v>
      </c>
      <c r="F146" s="235">
        <f t="shared" si="22"/>
        <v>1</v>
      </c>
      <c r="G146" s="235">
        <f t="shared" si="22"/>
        <v>0.99999999999999989</v>
      </c>
      <c r="H146" s="235">
        <f t="shared" si="22"/>
        <v>0.99999999999999989</v>
      </c>
      <c r="I146" s="235">
        <f t="shared" si="22"/>
        <v>1.0000000000000002</v>
      </c>
      <c r="J146" s="235">
        <f t="shared" si="22"/>
        <v>1</v>
      </c>
      <c r="K146" s="235">
        <f t="shared" si="22"/>
        <v>1</v>
      </c>
      <c r="L146" s="235">
        <f t="shared" si="22"/>
        <v>1</v>
      </c>
      <c r="M146" s="235">
        <f t="shared" si="22"/>
        <v>1.0000000000000002</v>
      </c>
      <c r="N146" s="235">
        <f t="shared" si="22"/>
        <v>1</v>
      </c>
      <c r="O146" s="235">
        <f t="shared" si="22"/>
        <v>1</v>
      </c>
      <c r="P146" s="235">
        <f t="shared" si="22"/>
        <v>1</v>
      </c>
      <c r="Q146" s="235">
        <f t="shared" si="22"/>
        <v>1</v>
      </c>
      <c r="R146" s="235">
        <f t="shared" si="22"/>
        <v>1</v>
      </c>
      <c r="S146" s="235">
        <f t="shared" si="22"/>
        <v>1</v>
      </c>
      <c r="T146" s="235">
        <f t="shared" si="22"/>
        <v>1</v>
      </c>
      <c r="U146" s="235">
        <f t="shared" si="22"/>
        <v>1</v>
      </c>
      <c r="V146" s="235">
        <f t="shared" si="22"/>
        <v>0.99999999999999978</v>
      </c>
      <c r="W146" s="235">
        <f t="shared" si="22"/>
        <v>1</v>
      </c>
      <c r="DA146" s="95"/>
    </row>
    <row r="147" spans="1:105" ht="12" customHeight="1" x14ac:dyDescent="0.25">
      <c r="A147" s="55" t="s">
        <v>92</v>
      </c>
      <c r="B147" s="269">
        <f t="shared" ref="B147:W147" si="23">IF(B$49=0,0,B$49/B$48)</f>
        <v>0</v>
      </c>
      <c r="C147" s="269">
        <f t="shared" si="23"/>
        <v>0</v>
      </c>
      <c r="D147" s="269">
        <f t="shared" si="23"/>
        <v>0</v>
      </c>
      <c r="E147" s="269">
        <f t="shared" si="23"/>
        <v>0</v>
      </c>
      <c r="F147" s="269">
        <f t="shared" si="23"/>
        <v>0</v>
      </c>
      <c r="G147" s="269">
        <f t="shared" si="23"/>
        <v>0</v>
      </c>
      <c r="H147" s="269">
        <f t="shared" si="23"/>
        <v>0</v>
      </c>
      <c r="I147" s="269">
        <f t="shared" si="23"/>
        <v>0</v>
      </c>
      <c r="J147" s="269">
        <f t="shared" si="23"/>
        <v>0</v>
      </c>
      <c r="K147" s="269">
        <f t="shared" si="23"/>
        <v>0</v>
      </c>
      <c r="L147" s="269">
        <f t="shared" si="23"/>
        <v>0</v>
      </c>
      <c r="M147" s="269">
        <f t="shared" si="23"/>
        <v>0</v>
      </c>
      <c r="N147" s="269">
        <f t="shared" si="23"/>
        <v>0</v>
      </c>
      <c r="O147" s="269">
        <f t="shared" si="23"/>
        <v>0</v>
      </c>
      <c r="P147" s="269">
        <f t="shared" si="23"/>
        <v>0</v>
      </c>
      <c r="Q147" s="269">
        <f t="shared" si="23"/>
        <v>0</v>
      </c>
      <c r="R147" s="269">
        <f t="shared" si="23"/>
        <v>0</v>
      </c>
      <c r="S147" s="269">
        <f t="shared" si="23"/>
        <v>0</v>
      </c>
      <c r="T147" s="269">
        <f t="shared" si="23"/>
        <v>0</v>
      </c>
      <c r="U147" s="269">
        <f t="shared" si="23"/>
        <v>0</v>
      </c>
      <c r="V147" s="269">
        <f t="shared" si="23"/>
        <v>0</v>
      </c>
      <c r="W147" s="269">
        <f t="shared" si="23"/>
        <v>0</v>
      </c>
      <c r="DA147" s="76"/>
    </row>
    <row r="148" spans="1:105" ht="12" customHeight="1" x14ac:dyDescent="0.25">
      <c r="A148" s="202" t="s">
        <v>93</v>
      </c>
      <c r="B148" s="270">
        <f t="shared" ref="B148:W148" si="24">IF(B$50=0,0,B$50/B$48)</f>
        <v>0</v>
      </c>
      <c r="C148" s="270">
        <f t="shared" si="24"/>
        <v>0</v>
      </c>
      <c r="D148" s="270">
        <f t="shared" si="24"/>
        <v>0</v>
      </c>
      <c r="E148" s="270">
        <f t="shared" si="24"/>
        <v>0</v>
      </c>
      <c r="F148" s="270">
        <f t="shared" si="24"/>
        <v>0</v>
      </c>
      <c r="G148" s="270">
        <f t="shared" si="24"/>
        <v>0</v>
      </c>
      <c r="H148" s="270">
        <f t="shared" si="24"/>
        <v>0</v>
      </c>
      <c r="I148" s="270">
        <f t="shared" si="24"/>
        <v>0</v>
      </c>
      <c r="J148" s="270">
        <f t="shared" si="24"/>
        <v>0</v>
      </c>
      <c r="K148" s="270">
        <f t="shared" si="24"/>
        <v>0</v>
      </c>
      <c r="L148" s="270">
        <f t="shared" si="24"/>
        <v>0</v>
      </c>
      <c r="M148" s="270">
        <f t="shared" si="24"/>
        <v>0</v>
      </c>
      <c r="N148" s="270">
        <f t="shared" si="24"/>
        <v>0</v>
      </c>
      <c r="O148" s="270">
        <f t="shared" si="24"/>
        <v>0</v>
      </c>
      <c r="P148" s="270">
        <f t="shared" si="24"/>
        <v>0</v>
      </c>
      <c r="Q148" s="270">
        <f t="shared" si="24"/>
        <v>0</v>
      </c>
      <c r="R148" s="270">
        <f t="shared" si="24"/>
        <v>0</v>
      </c>
      <c r="S148" s="270">
        <f t="shared" si="24"/>
        <v>0</v>
      </c>
      <c r="T148" s="270">
        <f t="shared" si="24"/>
        <v>0</v>
      </c>
      <c r="U148" s="270">
        <f t="shared" si="24"/>
        <v>0</v>
      </c>
      <c r="V148" s="270">
        <f t="shared" si="24"/>
        <v>0</v>
      </c>
      <c r="W148" s="270">
        <f t="shared" si="24"/>
        <v>0</v>
      </c>
      <c r="DA148" s="77"/>
    </row>
    <row r="149" spans="1:105" ht="12" customHeight="1" x14ac:dyDescent="0.25">
      <c r="A149" s="202" t="s">
        <v>94</v>
      </c>
      <c r="B149" s="270">
        <f t="shared" ref="B149:W149" si="25">IF(B$51=0,0,B$51/B$48)</f>
        <v>0</v>
      </c>
      <c r="C149" s="270">
        <f t="shared" si="25"/>
        <v>0</v>
      </c>
      <c r="D149" s="270">
        <f t="shared" si="25"/>
        <v>0</v>
      </c>
      <c r="E149" s="270">
        <f t="shared" si="25"/>
        <v>0</v>
      </c>
      <c r="F149" s="270">
        <f t="shared" si="25"/>
        <v>0</v>
      </c>
      <c r="G149" s="270">
        <f t="shared" si="25"/>
        <v>0</v>
      </c>
      <c r="H149" s="270">
        <f t="shared" si="25"/>
        <v>0</v>
      </c>
      <c r="I149" s="270">
        <f t="shared" si="25"/>
        <v>0</v>
      </c>
      <c r="J149" s="270">
        <f t="shared" si="25"/>
        <v>0</v>
      </c>
      <c r="K149" s="270">
        <f t="shared" si="25"/>
        <v>0</v>
      </c>
      <c r="L149" s="270">
        <f t="shared" si="25"/>
        <v>0</v>
      </c>
      <c r="M149" s="270">
        <f t="shared" si="25"/>
        <v>0</v>
      </c>
      <c r="N149" s="270">
        <f t="shared" si="25"/>
        <v>0</v>
      </c>
      <c r="O149" s="270">
        <f t="shared" si="25"/>
        <v>0</v>
      </c>
      <c r="P149" s="270">
        <f t="shared" si="25"/>
        <v>0</v>
      </c>
      <c r="Q149" s="270">
        <f t="shared" si="25"/>
        <v>0</v>
      </c>
      <c r="R149" s="270">
        <f t="shared" si="25"/>
        <v>0</v>
      </c>
      <c r="S149" s="270">
        <f t="shared" si="25"/>
        <v>0</v>
      </c>
      <c r="T149" s="270">
        <f t="shared" si="25"/>
        <v>0</v>
      </c>
      <c r="U149" s="270">
        <f t="shared" si="25"/>
        <v>0</v>
      </c>
      <c r="V149" s="270">
        <f t="shared" si="25"/>
        <v>0</v>
      </c>
      <c r="W149" s="270">
        <f t="shared" si="25"/>
        <v>0</v>
      </c>
      <c r="DA149" s="77"/>
    </row>
    <row r="150" spans="1:105" ht="12" customHeight="1" x14ac:dyDescent="0.25">
      <c r="A150" s="202" t="s">
        <v>95</v>
      </c>
      <c r="B150" s="270">
        <f t="shared" ref="B150:W150" si="26">IF(B$52=0,0,B$52/B$48)</f>
        <v>0</v>
      </c>
      <c r="C150" s="270">
        <f t="shared" si="26"/>
        <v>0</v>
      </c>
      <c r="D150" s="270">
        <f t="shared" si="26"/>
        <v>0</v>
      </c>
      <c r="E150" s="270">
        <f t="shared" si="26"/>
        <v>0</v>
      </c>
      <c r="F150" s="270">
        <f t="shared" si="26"/>
        <v>0</v>
      </c>
      <c r="G150" s="270">
        <f t="shared" si="26"/>
        <v>0</v>
      </c>
      <c r="H150" s="270">
        <f t="shared" si="26"/>
        <v>0</v>
      </c>
      <c r="I150" s="270">
        <f t="shared" si="26"/>
        <v>0</v>
      </c>
      <c r="J150" s="270">
        <f t="shared" si="26"/>
        <v>0</v>
      </c>
      <c r="K150" s="270">
        <f t="shared" si="26"/>
        <v>0</v>
      </c>
      <c r="L150" s="270">
        <f t="shared" si="26"/>
        <v>0</v>
      </c>
      <c r="M150" s="270">
        <f t="shared" si="26"/>
        <v>0</v>
      </c>
      <c r="N150" s="270">
        <f t="shared" si="26"/>
        <v>0</v>
      </c>
      <c r="O150" s="270">
        <f t="shared" si="26"/>
        <v>0</v>
      </c>
      <c r="P150" s="270">
        <f t="shared" si="26"/>
        <v>0</v>
      </c>
      <c r="Q150" s="270">
        <f t="shared" si="26"/>
        <v>0</v>
      </c>
      <c r="R150" s="270">
        <f t="shared" si="26"/>
        <v>0</v>
      </c>
      <c r="S150" s="270">
        <f t="shared" si="26"/>
        <v>0</v>
      </c>
      <c r="T150" s="270">
        <f t="shared" si="26"/>
        <v>0</v>
      </c>
      <c r="U150" s="270">
        <f t="shared" si="26"/>
        <v>0</v>
      </c>
      <c r="V150" s="270">
        <f t="shared" si="26"/>
        <v>0</v>
      </c>
      <c r="W150" s="270">
        <f t="shared" si="26"/>
        <v>0</v>
      </c>
      <c r="DA150" s="77"/>
    </row>
    <row r="151" spans="1:105" ht="12" customHeight="1" x14ac:dyDescent="0.25">
      <c r="A151" s="56" t="s">
        <v>96</v>
      </c>
      <c r="B151" s="271">
        <f t="shared" ref="B151:W151" si="27">IF(B$53=0,0,B$53/B$48)</f>
        <v>3.2790197545802717E-3</v>
      </c>
      <c r="C151" s="271">
        <f t="shared" si="27"/>
        <v>3.6864560365903127E-3</v>
      </c>
      <c r="D151" s="271">
        <f t="shared" si="27"/>
        <v>3.6570578384636627E-3</v>
      </c>
      <c r="E151" s="271">
        <f t="shared" si="27"/>
        <v>3.5322095947772133E-3</v>
      </c>
      <c r="F151" s="271">
        <f t="shared" si="27"/>
        <v>3.5371309597943025E-3</v>
      </c>
      <c r="G151" s="271">
        <f t="shared" si="27"/>
        <v>3.4801486714382836E-3</v>
      </c>
      <c r="H151" s="271">
        <f t="shared" si="27"/>
        <v>3.046546729368862E-3</v>
      </c>
      <c r="I151" s="271">
        <f t="shared" si="27"/>
        <v>3.287464792348537E-3</v>
      </c>
      <c r="J151" s="271">
        <f t="shared" si="27"/>
        <v>2.7588926842207098E-3</v>
      </c>
      <c r="K151" s="271">
        <f t="shared" si="27"/>
        <v>2.8819882651879929E-3</v>
      </c>
      <c r="L151" s="271">
        <f t="shared" si="27"/>
        <v>2.8916068998876784E-3</v>
      </c>
      <c r="M151" s="271">
        <f t="shared" si="27"/>
        <v>2.7163302564812584E-3</v>
      </c>
      <c r="N151" s="271">
        <f t="shared" si="27"/>
        <v>2.8409572549553137E-3</v>
      </c>
      <c r="O151" s="271">
        <f t="shared" si="27"/>
        <v>2.7914070153562602E-3</v>
      </c>
      <c r="P151" s="271">
        <f t="shared" si="27"/>
        <v>2.6913661566073995E-3</v>
      </c>
      <c r="Q151" s="271">
        <f t="shared" si="27"/>
        <v>2.5916714613535073E-3</v>
      </c>
      <c r="R151" s="271">
        <f t="shared" si="27"/>
        <v>2.5237659289602194E-3</v>
      </c>
      <c r="S151" s="271">
        <f t="shared" si="27"/>
        <v>2.4156573986360841E-3</v>
      </c>
      <c r="T151" s="271">
        <f t="shared" si="27"/>
        <v>2.2398748184405629E-3</v>
      </c>
      <c r="U151" s="271">
        <f t="shared" si="27"/>
        <v>2.2947051109991992E-3</v>
      </c>
      <c r="V151" s="271">
        <f t="shared" si="27"/>
        <v>2.1822376763415601E-3</v>
      </c>
      <c r="W151" s="271">
        <f t="shared" si="27"/>
        <v>2.2468115599308396E-3</v>
      </c>
      <c r="DA151" s="78"/>
    </row>
    <row r="152" spans="1:105" ht="12" customHeight="1" x14ac:dyDescent="0.25">
      <c r="A152" s="203" t="s">
        <v>1498</v>
      </c>
      <c r="B152" s="272">
        <f t="shared" ref="B152:W152" si="28">IF(B$59=0,0,B$59/B$48)</f>
        <v>0</v>
      </c>
      <c r="C152" s="272">
        <f t="shared" si="28"/>
        <v>0</v>
      </c>
      <c r="D152" s="272">
        <f t="shared" si="28"/>
        <v>0</v>
      </c>
      <c r="E152" s="272">
        <f t="shared" si="28"/>
        <v>0</v>
      </c>
      <c r="F152" s="272">
        <f t="shared" si="28"/>
        <v>0</v>
      </c>
      <c r="G152" s="272">
        <f t="shared" si="28"/>
        <v>0</v>
      </c>
      <c r="H152" s="272">
        <f t="shared" si="28"/>
        <v>0</v>
      </c>
      <c r="I152" s="272">
        <f t="shared" si="28"/>
        <v>0</v>
      </c>
      <c r="J152" s="272">
        <f t="shared" si="28"/>
        <v>0</v>
      </c>
      <c r="K152" s="272">
        <f t="shared" si="28"/>
        <v>0</v>
      </c>
      <c r="L152" s="272">
        <f t="shared" si="28"/>
        <v>0</v>
      </c>
      <c r="M152" s="272">
        <f t="shared" si="28"/>
        <v>0</v>
      </c>
      <c r="N152" s="272">
        <f t="shared" si="28"/>
        <v>0</v>
      </c>
      <c r="O152" s="272">
        <f t="shared" si="28"/>
        <v>0</v>
      </c>
      <c r="P152" s="272">
        <f t="shared" si="28"/>
        <v>0</v>
      </c>
      <c r="Q152" s="272">
        <f t="shared" si="28"/>
        <v>0</v>
      </c>
      <c r="R152" s="272">
        <f t="shared" si="28"/>
        <v>0</v>
      </c>
      <c r="S152" s="272">
        <f t="shared" si="28"/>
        <v>0</v>
      </c>
      <c r="T152" s="272">
        <f t="shared" si="28"/>
        <v>0</v>
      </c>
      <c r="U152" s="272">
        <f t="shared" si="28"/>
        <v>0</v>
      </c>
      <c r="V152" s="272">
        <f t="shared" si="28"/>
        <v>0</v>
      </c>
      <c r="W152" s="272">
        <f t="shared" si="28"/>
        <v>0</v>
      </c>
      <c r="DA152" s="79"/>
    </row>
    <row r="153" spans="1:105" ht="12" customHeight="1" x14ac:dyDescent="0.25">
      <c r="A153" s="203" t="s">
        <v>1500</v>
      </c>
      <c r="B153" s="272">
        <f t="shared" ref="B153:W153" si="29">IF(B$60=0,0,B$60/B$48)</f>
        <v>0.11025743872345856</v>
      </c>
      <c r="C153" s="272">
        <f t="shared" si="29"/>
        <v>0.11485618751476892</v>
      </c>
      <c r="D153" s="272">
        <f t="shared" si="29"/>
        <v>0.10972530964603083</v>
      </c>
      <c r="E153" s="272">
        <f t="shared" si="29"/>
        <v>0.10370563468293721</v>
      </c>
      <c r="F153" s="272">
        <f t="shared" si="29"/>
        <v>0.10757894573693139</v>
      </c>
      <c r="G153" s="272">
        <f t="shared" si="29"/>
        <v>0.10535124234978722</v>
      </c>
      <c r="H153" s="272">
        <f t="shared" si="29"/>
        <v>9.4364827383646974E-2</v>
      </c>
      <c r="I153" s="272">
        <f t="shared" si="29"/>
        <v>0.10743378182055864</v>
      </c>
      <c r="J153" s="272">
        <f t="shared" si="29"/>
        <v>9.1508188654490827E-2</v>
      </c>
      <c r="K153" s="272">
        <f t="shared" si="29"/>
        <v>9.2603041994999663E-2</v>
      </c>
      <c r="L153" s="272">
        <f t="shared" si="29"/>
        <v>9.3659660392456365E-2</v>
      </c>
      <c r="M153" s="272">
        <f t="shared" si="29"/>
        <v>9.1595710820328358E-2</v>
      </c>
      <c r="N153" s="272">
        <f t="shared" si="29"/>
        <v>9.4207506445811509E-2</v>
      </c>
      <c r="O153" s="272">
        <f t="shared" si="29"/>
        <v>9.2949258840546223E-2</v>
      </c>
      <c r="P153" s="272">
        <f t="shared" si="29"/>
        <v>9.2471971218420379E-2</v>
      </c>
      <c r="Q153" s="272">
        <f t="shared" si="29"/>
        <v>9.1387953618161114E-2</v>
      </c>
      <c r="R153" s="272">
        <f t="shared" si="29"/>
        <v>8.9211477787962193E-2</v>
      </c>
      <c r="S153" s="272">
        <f t="shared" si="29"/>
        <v>8.8113193254644923E-2</v>
      </c>
      <c r="T153" s="272">
        <f t="shared" si="29"/>
        <v>8.3911082924796779E-2</v>
      </c>
      <c r="U153" s="272">
        <f t="shared" si="29"/>
        <v>8.1171492728530359E-2</v>
      </c>
      <c r="V153" s="272">
        <f t="shared" si="29"/>
        <v>7.9461717793226694E-2</v>
      </c>
      <c r="W153" s="272">
        <f t="shared" si="29"/>
        <v>7.8268622910479951E-2</v>
      </c>
      <c r="DA153" s="79"/>
    </row>
    <row r="154" spans="1:105" ht="12" customHeight="1" x14ac:dyDescent="0.25">
      <c r="A154" s="62" t="s">
        <v>1501</v>
      </c>
      <c r="B154" s="321">
        <f t="shared" ref="B154:W154" si="30">IF(B$61=0,0,B$61/B$48)</f>
        <v>9.7043409852330134E-2</v>
      </c>
      <c r="C154" s="321">
        <f t="shared" si="30"/>
        <v>9.968853492380296E-2</v>
      </c>
      <c r="D154" s="321">
        <f t="shared" si="30"/>
        <v>9.5089544821294558E-2</v>
      </c>
      <c r="E154" s="321">
        <f t="shared" si="30"/>
        <v>8.9650235163071343E-2</v>
      </c>
      <c r="F154" s="321">
        <f t="shared" si="30"/>
        <v>8.9833471999710937E-2</v>
      </c>
      <c r="G154" s="321">
        <f t="shared" si="30"/>
        <v>8.769652320948558E-2</v>
      </c>
      <c r="H154" s="321">
        <f t="shared" si="30"/>
        <v>7.802255847452122E-2</v>
      </c>
      <c r="I154" s="321">
        <f t="shared" si="30"/>
        <v>8.9418221090536612E-2</v>
      </c>
      <c r="J154" s="321">
        <f t="shared" si="30"/>
        <v>7.5490725594086552E-2</v>
      </c>
      <c r="K154" s="321">
        <f t="shared" si="30"/>
        <v>7.6063962625943518E-2</v>
      </c>
      <c r="L154" s="321">
        <f t="shared" si="30"/>
        <v>7.6651841891520578E-2</v>
      </c>
      <c r="M154" s="321">
        <f t="shared" si="30"/>
        <v>7.4941339384345579E-2</v>
      </c>
      <c r="N154" s="321">
        <f t="shared" si="30"/>
        <v>7.6849883704591296E-2</v>
      </c>
      <c r="O154" s="321">
        <f t="shared" si="30"/>
        <v>7.5144192097915577E-2</v>
      </c>
      <c r="P154" s="321">
        <f t="shared" si="30"/>
        <v>7.3542007460385528E-2</v>
      </c>
      <c r="Q154" s="321">
        <f t="shared" si="30"/>
        <v>7.2972067556412293E-2</v>
      </c>
      <c r="R154" s="321">
        <f t="shared" si="30"/>
        <v>7.0188511398993417E-2</v>
      </c>
      <c r="S154" s="321">
        <f t="shared" si="30"/>
        <v>6.9417595993712111E-2</v>
      </c>
      <c r="T154" s="321">
        <f t="shared" si="30"/>
        <v>6.6696464967012134E-2</v>
      </c>
      <c r="U154" s="321">
        <f t="shared" si="30"/>
        <v>6.4179552560780187E-2</v>
      </c>
      <c r="V154" s="321">
        <f t="shared" si="30"/>
        <v>6.2336462372322585E-2</v>
      </c>
      <c r="W154" s="321">
        <f t="shared" si="30"/>
        <v>6.1698403726253175E-2</v>
      </c>
      <c r="DA154" s="141"/>
    </row>
    <row r="155" spans="1:105" ht="12" customHeight="1" x14ac:dyDescent="0.25">
      <c r="A155" s="62" t="s">
        <v>1508</v>
      </c>
      <c r="B155" s="321">
        <f t="shared" ref="B155:W155" si="31">IF(B$67=0,0,B$67/B$48)</f>
        <v>1.3214028871128419E-2</v>
      </c>
      <c r="C155" s="321">
        <f t="shared" si="31"/>
        <v>1.5167652590965966E-2</v>
      </c>
      <c r="D155" s="321">
        <f t="shared" si="31"/>
        <v>1.463576482473627E-2</v>
      </c>
      <c r="E155" s="321">
        <f t="shared" si="31"/>
        <v>1.4055399519865865E-2</v>
      </c>
      <c r="F155" s="321">
        <f t="shared" si="31"/>
        <v>1.7745473737220439E-2</v>
      </c>
      <c r="G155" s="321">
        <f t="shared" si="31"/>
        <v>1.7654719140301641E-2</v>
      </c>
      <c r="H155" s="321">
        <f t="shared" si="31"/>
        <v>1.6342268909125771E-2</v>
      </c>
      <c r="I155" s="321">
        <f t="shared" si="31"/>
        <v>1.8015560730022015E-2</v>
      </c>
      <c r="J155" s="321">
        <f t="shared" si="31"/>
        <v>1.6017463060404268E-2</v>
      </c>
      <c r="K155" s="321">
        <f t="shared" si="31"/>
        <v>1.6539079369056145E-2</v>
      </c>
      <c r="L155" s="321">
        <f t="shared" si="31"/>
        <v>1.700781850093579E-2</v>
      </c>
      <c r="M155" s="321">
        <f t="shared" si="31"/>
        <v>1.6654371435982782E-2</v>
      </c>
      <c r="N155" s="321">
        <f t="shared" si="31"/>
        <v>1.7357622741220213E-2</v>
      </c>
      <c r="O155" s="321">
        <f t="shared" si="31"/>
        <v>1.7805066742630632E-2</v>
      </c>
      <c r="P155" s="321">
        <f t="shared" si="31"/>
        <v>1.8929963758034851E-2</v>
      </c>
      <c r="Q155" s="321">
        <f t="shared" si="31"/>
        <v>1.8415886061748821E-2</v>
      </c>
      <c r="R155" s="321">
        <f t="shared" si="31"/>
        <v>1.9022966388968769E-2</v>
      </c>
      <c r="S155" s="321">
        <f t="shared" si="31"/>
        <v>1.8695597260932815E-2</v>
      </c>
      <c r="T155" s="321">
        <f t="shared" si="31"/>
        <v>1.7214617957784638E-2</v>
      </c>
      <c r="U155" s="321">
        <f t="shared" si="31"/>
        <v>1.6991940167750179E-2</v>
      </c>
      <c r="V155" s="321">
        <f t="shared" si="31"/>
        <v>1.7125255420904102E-2</v>
      </c>
      <c r="W155" s="321">
        <f t="shared" si="31"/>
        <v>1.657021918422678E-2</v>
      </c>
      <c r="DA155" s="141"/>
    </row>
    <row r="156" spans="1:105" ht="12" customHeight="1" x14ac:dyDescent="0.25">
      <c r="A156" s="62" t="s">
        <v>1520</v>
      </c>
      <c r="B156" s="321">
        <f t="shared" ref="B156:W156" si="32">IF(B$78=0,0,B$78/B$48)</f>
        <v>0</v>
      </c>
      <c r="C156" s="321">
        <f t="shared" si="32"/>
        <v>0</v>
      </c>
      <c r="D156" s="321">
        <f t="shared" si="32"/>
        <v>0</v>
      </c>
      <c r="E156" s="321">
        <f t="shared" si="32"/>
        <v>0</v>
      </c>
      <c r="F156" s="321">
        <f t="shared" si="32"/>
        <v>0</v>
      </c>
      <c r="G156" s="321">
        <f t="shared" si="32"/>
        <v>0</v>
      </c>
      <c r="H156" s="321">
        <f t="shared" si="32"/>
        <v>0</v>
      </c>
      <c r="I156" s="321">
        <f t="shared" si="32"/>
        <v>0</v>
      </c>
      <c r="J156" s="321">
        <f t="shared" si="32"/>
        <v>0</v>
      </c>
      <c r="K156" s="321">
        <f t="shared" si="32"/>
        <v>0</v>
      </c>
      <c r="L156" s="321">
        <f t="shared" si="32"/>
        <v>0</v>
      </c>
      <c r="M156" s="321">
        <f t="shared" si="32"/>
        <v>0</v>
      </c>
      <c r="N156" s="321">
        <f t="shared" si="32"/>
        <v>0</v>
      </c>
      <c r="O156" s="321">
        <f t="shared" si="32"/>
        <v>0</v>
      </c>
      <c r="P156" s="321">
        <f t="shared" si="32"/>
        <v>0</v>
      </c>
      <c r="Q156" s="321">
        <f t="shared" si="32"/>
        <v>0</v>
      </c>
      <c r="R156" s="321">
        <f t="shared" si="32"/>
        <v>0</v>
      </c>
      <c r="S156" s="321">
        <f t="shared" si="32"/>
        <v>0</v>
      </c>
      <c r="T156" s="321">
        <f t="shared" si="32"/>
        <v>0</v>
      </c>
      <c r="U156" s="321">
        <f t="shared" si="32"/>
        <v>0</v>
      </c>
      <c r="V156" s="321">
        <f t="shared" si="32"/>
        <v>0</v>
      </c>
      <c r="W156" s="321">
        <f t="shared" si="32"/>
        <v>0</v>
      </c>
      <c r="DA156" s="141"/>
    </row>
    <row r="157" spans="1:105" ht="12" customHeight="1" x14ac:dyDescent="0.25">
      <c r="A157" s="203" t="s">
        <v>1522</v>
      </c>
      <c r="B157" s="272">
        <f t="shared" ref="B157:W157" si="33">IF(B$79=0,0,B$79/B$48)</f>
        <v>0.46506543161320119</v>
      </c>
      <c r="C157" s="272">
        <f t="shared" si="33"/>
        <v>0.47704403846365712</v>
      </c>
      <c r="D157" s="272">
        <f t="shared" si="33"/>
        <v>0.45517554865319709</v>
      </c>
      <c r="E157" s="272">
        <f t="shared" si="33"/>
        <v>0.44970930068166765</v>
      </c>
      <c r="F157" s="272">
        <f t="shared" si="33"/>
        <v>0.44791702733090094</v>
      </c>
      <c r="G157" s="272">
        <f t="shared" si="33"/>
        <v>0.45966357900205862</v>
      </c>
      <c r="H157" s="272">
        <f t="shared" si="33"/>
        <v>0.41745054759724654</v>
      </c>
      <c r="I157" s="272">
        <f t="shared" si="33"/>
        <v>0.46837185155502559</v>
      </c>
      <c r="J157" s="272">
        <f t="shared" si="33"/>
        <v>0.40123506339380111</v>
      </c>
      <c r="K157" s="272">
        <f t="shared" si="33"/>
        <v>0.43718365560772121</v>
      </c>
      <c r="L157" s="272">
        <f t="shared" si="33"/>
        <v>0.45149572193620047</v>
      </c>
      <c r="M157" s="272">
        <f t="shared" si="33"/>
        <v>0.42845301190205992</v>
      </c>
      <c r="N157" s="272">
        <f t="shared" si="33"/>
        <v>0.45456952333145678</v>
      </c>
      <c r="O157" s="272">
        <f t="shared" si="33"/>
        <v>0.45784168377102064</v>
      </c>
      <c r="P157" s="272">
        <f t="shared" si="33"/>
        <v>0.46009186303085514</v>
      </c>
      <c r="Q157" s="272">
        <f t="shared" si="33"/>
        <v>0.45945703239462177</v>
      </c>
      <c r="R157" s="272">
        <f t="shared" si="33"/>
        <v>0.47249724632731688</v>
      </c>
      <c r="S157" s="272">
        <f t="shared" si="33"/>
        <v>0.47452518086977891</v>
      </c>
      <c r="T157" s="272">
        <f t="shared" si="33"/>
        <v>0.47182978895317546</v>
      </c>
      <c r="U157" s="272">
        <f t="shared" si="33"/>
        <v>0.46976922611818128</v>
      </c>
      <c r="V157" s="272">
        <f t="shared" si="33"/>
        <v>0.46304337554261094</v>
      </c>
      <c r="W157" s="272">
        <f t="shared" si="33"/>
        <v>0.43303864591914493</v>
      </c>
      <c r="DA157" s="79"/>
    </row>
    <row r="158" spans="1:105" ht="12" customHeight="1" x14ac:dyDescent="0.25">
      <c r="A158" s="62" t="s">
        <v>1523</v>
      </c>
      <c r="B158" s="321">
        <f t="shared" ref="B158:W158" si="34">IF(B$80=0,0,B$80/B$48)</f>
        <v>0.46506543161320119</v>
      </c>
      <c r="C158" s="321">
        <f t="shared" si="34"/>
        <v>0.47704403846365712</v>
      </c>
      <c r="D158" s="321">
        <f t="shared" si="34"/>
        <v>0.45517554865319709</v>
      </c>
      <c r="E158" s="321">
        <f t="shared" si="34"/>
        <v>0.44970930068166765</v>
      </c>
      <c r="F158" s="321">
        <f t="shared" si="34"/>
        <v>0.44791702733090094</v>
      </c>
      <c r="G158" s="321">
        <f t="shared" si="34"/>
        <v>0.45966357900205862</v>
      </c>
      <c r="H158" s="321">
        <f t="shared" si="34"/>
        <v>0.41745054759724654</v>
      </c>
      <c r="I158" s="321">
        <f t="shared" si="34"/>
        <v>0.46837185155502559</v>
      </c>
      <c r="J158" s="321">
        <f t="shared" si="34"/>
        <v>0.40123506339380111</v>
      </c>
      <c r="K158" s="321">
        <f t="shared" si="34"/>
        <v>0.43718365560772121</v>
      </c>
      <c r="L158" s="321">
        <f t="shared" si="34"/>
        <v>0.45149572193620047</v>
      </c>
      <c r="M158" s="321">
        <f t="shared" si="34"/>
        <v>0.42845301190205992</v>
      </c>
      <c r="N158" s="321">
        <f t="shared" si="34"/>
        <v>0.45456952333145678</v>
      </c>
      <c r="O158" s="321">
        <f t="shared" si="34"/>
        <v>0.45784168377102064</v>
      </c>
      <c r="P158" s="321">
        <f t="shared" si="34"/>
        <v>0.46009186303085514</v>
      </c>
      <c r="Q158" s="321">
        <f t="shared" si="34"/>
        <v>0.45945703239462177</v>
      </c>
      <c r="R158" s="321">
        <f t="shared" si="34"/>
        <v>0.47249724632731688</v>
      </c>
      <c r="S158" s="321">
        <f t="shared" si="34"/>
        <v>0.47452518086977891</v>
      </c>
      <c r="T158" s="321">
        <f t="shared" si="34"/>
        <v>0.47182978895317546</v>
      </c>
      <c r="U158" s="321">
        <f t="shared" si="34"/>
        <v>0.46976922611818128</v>
      </c>
      <c r="V158" s="321">
        <f t="shared" si="34"/>
        <v>0.46304337554261094</v>
      </c>
      <c r="W158" s="321">
        <f t="shared" si="34"/>
        <v>0.43303864591914493</v>
      </c>
      <c r="DA158" s="141"/>
    </row>
    <row r="159" spans="1:105" ht="12" customHeight="1" x14ac:dyDescent="0.25">
      <c r="A159" s="62" t="s">
        <v>1532</v>
      </c>
      <c r="B159" s="321">
        <f t="shared" ref="B159:W159" si="35">IF(B$88=0,0,B$88/B$48)</f>
        <v>0</v>
      </c>
      <c r="C159" s="321">
        <f t="shared" si="35"/>
        <v>0</v>
      </c>
      <c r="D159" s="321">
        <f t="shared" si="35"/>
        <v>0</v>
      </c>
      <c r="E159" s="321">
        <f t="shared" si="35"/>
        <v>0</v>
      </c>
      <c r="F159" s="321">
        <f t="shared" si="35"/>
        <v>0</v>
      </c>
      <c r="G159" s="321">
        <f t="shared" si="35"/>
        <v>0</v>
      </c>
      <c r="H159" s="321">
        <f t="shared" si="35"/>
        <v>0</v>
      </c>
      <c r="I159" s="321">
        <f t="shared" si="35"/>
        <v>0</v>
      </c>
      <c r="J159" s="321">
        <f t="shared" si="35"/>
        <v>0</v>
      </c>
      <c r="K159" s="321">
        <f t="shared" si="35"/>
        <v>0</v>
      </c>
      <c r="L159" s="321">
        <f t="shared" si="35"/>
        <v>0</v>
      </c>
      <c r="M159" s="321">
        <f t="shared" si="35"/>
        <v>0</v>
      </c>
      <c r="N159" s="321">
        <f t="shared" si="35"/>
        <v>0</v>
      </c>
      <c r="O159" s="321">
        <f t="shared" si="35"/>
        <v>0</v>
      </c>
      <c r="P159" s="321">
        <f t="shared" si="35"/>
        <v>0</v>
      </c>
      <c r="Q159" s="321">
        <f t="shared" si="35"/>
        <v>0</v>
      </c>
      <c r="R159" s="321">
        <f t="shared" si="35"/>
        <v>0</v>
      </c>
      <c r="S159" s="321">
        <f t="shared" si="35"/>
        <v>0</v>
      </c>
      <c r="T159" s="321">
        <f t="shared" si="35"/>
        <v>0</v>
      </c>
      <c r="U159" s="321">
        <f t="shared" si="35"/>
        <v>0</v>
      </c>
      <c r="V159" s="321">
        <f t="shared" si="35"/>
        <v>0</v>
      </c>
      <c r="W159" s="321">
        <f t="shared" si="35"/>
        <v>0</v>
      </c>
      <c r="DA159" s="141"/>
    </row>
    <row r="160" spans="1:105" ht="12" customHeight="1" x14ac:dyDescent="0.25">
      <c r="A160" s="203" t="s">
        <v>1534</v>
      </c>
      <c r="B160" s="272">
        <f t="shared" ref="B160:W160" si="36">IF(B$89=0,0,B$89/B$48)</f>
        <v>5.1702367032073503E-2</v>
      </c>
      <c r="C160" s="272">
        <f t="shared" si="36"/>
        <v>5.3111625295969377E-2</v>
      </c>
      <c r="D160" s="272">
        <f t="shared" si="36"/>
        <v>5.0661395294585583E-2</v>
      </c>
      <c r="E160" s="272">
        <f t="shared" si="36"/>
        <v>4.7763463484702812E-2</v>
      </c>
      <c r="F160" s="272">
        <f t="shared" si="36"/>
        <v>4.7861087611845009E-2</v>
      </c>
      <c r="G160" s="272">
        <f t="shared" si="36"/>
        <v>4.6722573303154685E-2</v>
      </c>
      <c r="H160" s="272">
        <f t="shared" si="36"/>
        <v>4.156852032682623E-2</v>
      </c>
      <c r="I160" s="272">
        <f t="shared" si="36"/>
        <v>4.7639852033363156E-2</v>
      </c>
      <c r="J160" s="272">
        <f t="shared" si="36"/>
        <v>4.0219621385133068E-2</v>
      </c>
      <c r="K160" s="272">
        <f t="shared" si="36"/>
        <v>4.0525028124885343E-2</v>
      </c>
      <c r="L160" s="272">
        <f t="shared" si="36"/>
        <v>4.08382358904169E-2</v>
      </c>
      <c r="M160" s="272">
        <f t="shared" si="36"/>
        <v>3.9926921782948745E-2</v>
      </c>
      <c r="N160" s="272">
        <f t="shared" si="36"/>
        <v>4.0943747748694172E-2</v>
      </c>
      <c r="O160" s="272">
        <f t="shared" si="36"/>
        <v>4.003499677192953E-2</v>
      </c>
      <c r="P160" s="272">
        <f t="shared" si="36"/>
        <v>3.9181391789285355E-2</v>
      </c>
      <c r="Q160" s="272">
        <f t="shared" si="36"/>
        <v>3.8877741679027598E-2</v>
      </c>
      <c r="R160" s="272">
        <f t="shared" si="36"/>
        <v>3.7394730701525318E-2</v>
      </c>
      <c r="S160" s="272">
        <f t="shared" si="36"/>
        <v>3.6984005735294388E-2</v>
      </c>
      <c r="T160" s="272">
        <f t="shared" si="36"/>
        <v>3.5534253348203988E-2</v>
      </c>
      <c r="U160" s="272">
        <f t="shared" si="36"/>
        <v>3.4193303672047703E-2</v>
      </c>
      <c r="V160" s="272">
        <f t="shared" si="36"/>
        <v>3.3211350074767332E-2</v>
      </c>
      <c r="W160" s="272">
        <f t="shared" si="36"/>
        <v>3.2871407956520805E-2</v>
      </c>
      <c r="DA160" s="79"/>
    </row>
    <row r="161" spans="1:105" ht="12" customHeight="1" x14ac:dyDescent="0.25">
      <c r="A161" s="62" t="s">
        <v>1535</v>
      </c>
      <c r="B161" s="321">
        <f t="shared" ref="B161:W161" si="37">IF(B$90=0,0,B$90/B$48)</f>
        <v>5.1702367032073503E-2</v>
      </c>
      <c r="C161" s="321">
        <f t="shared" si="37"/>
        <v>5.3111625295969377E-2</v>
      </c>
      <c r="D161" s="321">
        <f t="shared" si="37"/>
        <v>5.0661395294585583E-2</v>
      </c>
      <c r="E161" s="321">
        <f t="shared" si="37"/>
        <v>4.7763463484702812E-2</v>
      </c>
      <c r="F161" s="321">
        <f t="shared" si="37"/>
        <v>4.7861087611845009E-2</v>
      </c>
      <c r="G161" s="321">
        <f t="shared" si="37"/>
        <v>4.6722573303154685E-2</v>
      </c>
      <c r="H161" s="321">
        <f t="shared" si="37"/>
        <v>4.156852032682623E-2</v>
      </c>
      <c r="I161" s="321">
        <f t="shared" si="37"/>
        <v>4.7639852033363156E-2</v>
      </c>
      <c r="J161" s="321">
        <f t="shared" si="37"/>
        <v>4.0219621385133068E-2</v>
      </c>
      <c r="K161" s="321">
        <f t="shared" si="37"/>
        <v>4.0525028124885343E-2</v>
      </c>
      <c r="L161" s="321">
        <f t="shared" si="37"/>
        <v>4.08382358904169E-2</v>
      </c>
      <c r="M161" s="321">
        <f t="shared" si="37"/>
        <v>3.9926921782948745E-2</v>
      </c>
      <c r="N161" s="321">
        <f t="shared" si="37"/>
        <v>4.0943747748694172E-2</v>
      </c>
      <c r="O161" s="321">
        <f t="shared" si="37"/>
        <v>4.003499677192953E-2</v>
      </c>
      <c r="P161" s="321">
        <f t="shared" si="37"/>
        <v>3.9181391789285355E-2</v>
      </c>
      <c r="Q161" s="321">
        <f t="shared" si="37"/>
        <v>3.8877741679027598E-2</v>
      </c>
      <c r="R161" s="321">
        <f t="shared" si="37"/>
        <v>3.7394730701525318E-2</v>
      </c>
      <c r="S161" s="321">
        <f t="shared" si="37"/>
        <v>3.6984005735294388E-2</v>
      </c>
      <c r="T161" s="321">
        <f t="shared" si="37"/>
        <v>3.5534253348203988E-2</v>
      </c>
      <c r="U161" s="321">
        <f t="shared" si="37"/>
        <v>3.4193303672047703E-2</v>
      </c>
      <c r="V161" s="321">
        <f t="shared" si="37"/>
        <v>3.3211350074767332E-2</v>
      </c>
      <c r="W161" s="321">
        <f t="shared" si="37"/>
        <v>3.2871407956520805E-2</v>
      </c>
      <c r="DA161" s="141"/>
    </row>
    <row r="162" spans="1:105" ht="12" customHeight="1" x14ac:dyDescent="0.25">
      <c r="A162" s="62" t="s">
        <v>1542</v>
      </c>
      <c r="B162" s="330">
        <f t="shared" ref="B162:W162" si="38">IF(B$96=0,0,B$96/B$48)</f>
        <v>0</v>
      </c>
      <c r="C162" s="330">
        <f t="shared" si="38"/>
        <v>0</v>
      </c>
      <c r="D162" s="330">
        <f t="shared" si="38"/>
        <v>0</v>
      </c>
      <c r="E162" s="330">
        <f t="shared" si="38"/>
        <v>0</v>
      </c>
      <c r="F162" s="330">
        <f t="shared" si="38"/>
        <v>0</v>
      </c>
      <c r="G162" s="330">
        <f t="shared" si="38"/>
        <v>0</v>
      </c>
      <c r="H162" s="330">
        <f t="shared" si="38"/>
        <v>0</v>
      </c>
      <c r="I162" s="330">
        <f t="shared" si="38"/>
        <v>0</v>
      </c>
      <c r="J162" s="330">
        <f t="shared" si="38"/>
        <v>0</v>
      </c>
      <c r="K162" s="330">
        <f t="shared" si="38"/>
        <v>0</v>
      </c>
      <c r="L162" s="330">
        <f t="shared" si="38"/>
        <v>0</v>
      </c>
      <c r="M162" s="330">
        <f t="shared" si="38"/>
        <v>0</v>
      </c>
      <c r="N162" s="330">
        <f t="shared" si="38"/>
        <v>0</v>
      </c>
      <c r="O162" s="330">
        <f t="shared" si="38"/>
        <v>0</v>
      </c>
      <c r="P162" s="330">
        <f t="shared" si="38"/>
        <v>0</v>
      </c>
      <c r="Q162" s="330">
        <f t="shared" si="38"/>
        <v>0</v>
      </c>
      <c r="R162" s="330">
        <f t="shared" si="38"/>
        <v>0</v>
      </c>
      <c r="S162" s="330">
        <f t="shared" si="38"/>
        <v>0</v>
      </c>
      <c r="T162" s="330">
        <f t="shared" si="38"/>
        <v>0</v>
      </c>
      <c r="U162" s="330">
        <f t="shared" si="38"/>
        <v>0</v>
      </c>
      <c r="V162" s="330">
        <f t="shared" si="38"/>
        <v>0</v>
      </c>
      <c r="W162" s="330">
        <f t="shared" si="38"/>
        <v>0</v>
      </c>
      <c r="DA162" s="151"/>
    </row>
    <row r="163" spans="1:105" ht="12" customHeight="1" x14ac:dyDescent="0.25">
      <c r="A163" s="100" t="s">
        <v>106</v>
      </c>
      <c r="B163" s="313">
        <f t="shared" ref="B163:W163" si="39">IF(B$48=0,0,B$97/B$48)</f>
        <v>0.3696957428766865</v>
      </c>
      <c r="C163" s="313">
        <f t="shared" si="39"/>
        <v>0.35130169268901423</v>
      </c>
      <c r="D163" s="313">
        <f t="shared" si="39"/>
        <v>0.38078068856772274</v>
      </c>
      <c r="E163" s="313">
        <f t="shared" si="39"/>
        <v>0.39528939155591508</v>
      </c>
      <c r="F163" s="313">
        <f t="shared" si="39"/>
        <v>0.39310580836052844</v>
      </c>
      <c r="G163" s="313">
        <f t="shared" si="39"/>
        <v>0.38478245667356115</v>
      </c>
      <c r="H163" s="313">
        <f t="shared" si="39"/>
        <v>0.44356955796291131</v>
      </c>
      <c r="I163" s="313">
        <f t="shared" si="39"/>
        <v>0.37326704979870429</v>
      </c>
      <c r="J163" s="313">
        <f t="shared" si="39"/>
        <v>0.4642782338823544</v>
      </c>
      <c r="K163" s="313">
        <f t="shared" si="39"/>
        <v>0.42680628600720588</v>
      </c>
      <c r="L163" s="313">
        <f t="shared" si="39"/>
        <v>0.41111477488103854</v>
      </c>
      <c r="M163" s="313">
        <f t="shared" si="39"/>
        <v>0.43730802523818185</v>
      </c>
      <c r="N163" s="313">
        <f t="shared" si="39"/>
        <v>0.40743826521908216</v>
      </c>
      <c r="O163" s="313">
        <f t="shared" si="39"/>
        <v>0.40638265360114739</v>
      </c>
      <c r="P163" s="313">
        <f t="shared" si="39"/>
        <v>0.4055634078048318</v>
      </c>
      <c r="Q163" s="313">
        <f t="shared" si="39"/>
        <v>0.40768560084683603</v>
      </c>
      <c r="R163" s="313">
        <f t="shared" si="39"/>
        <v>0.39837277925423548</v>
      </c>
      <c r="S163" s="313">
        <f t="shared" si="39"/>
        <v>0.39796196274164569</v>
      </c>
      <c r="T163" s="313">
        <f t="shared" si="39"/>
        <v>0.40648499995538323</v>
      </c>
      <c r="U163" s="313">
        <f t="shared" si="39"/>
        <v>0.41257127237024155</v>
      </c>
      <c r="V163" s="313">
        <f t="shared" si="39"/>
        <v>0.42210131891305341</v>
      </c>
      <c r="W163" s="313">
        <f t="shared" si="39"/>
        <v>0.4535745116539236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5">
        <f t="shared" ref="B165:W165" si="40">SUM(B166:B170,B172:B174,B176:B178,B179)</f>
        <v>0.99999999999999978</v>
      </c>
      <c r="C165" s="235">
        <f t="shared" si="40"/>
        <v>1</v>
      </c>
      <c r="D165" s="235">
        <f t="shared" si="40"/>
        <v>1</v>
      </c>
      <c r="E165" s="235">
        <f t="shared" si="40"/>
        <v>0.99999999999999989</v>
      </c>
      <c r="F165" s="235">
        <f t="shared" si="40"/>
        <v>1.0000000000000002</v>
      </c>
      <c r="G165" s="235">
        <f t="shared" si="40"/>
        <v>1</v>
      </c>
      <c r="H165" s="235">
        <f t="shared" si="40"/>
        <v>0.99999999999999989</v>
      </c>
      <c r="I165" s="235">
        <f t="shared" si="40"/>
        <v>1</v>
      </c>
      <c r="J165" s="235">
        <f t="shared" si="40"/>
        <v>0.99999999999999989</v>
      </c>
      <c r="K165" s="235">
        <f t="shared" si="40"/>
        <v>1</v>
      </c>
      <c r="L165" s="235">
        <f t="shared" si="40"/>
        <v>1</v>
      </c>
      <c r="M165" s="235">
        <f t="shared" si="40"/>
        <v>1</v>
      </c>
      <c r="N165" s="235">
        <f t="shared" si="40"/>
        <v>1</v>
      </c>
      <c r="O165" s="235">
        <f t="shared" si="40"/>
        <v>1</v>
      </c>
      <c r="P165" s="235">
        <f t="shared" si="40"/>
        <v>0.99999999999999978</v>
      </c>
      <c r="Q165" s="235">
        <f t="shared" si="40"/>
        <v>1</v>
      </c>
      <c r="R165" s="235">
        <f t="shared" si="40"/>
        <v>1</v>
      </c>
      <c r="S165" s="235">
        <f t="shared" si="40"/>
        <v>1</v>
      </c>
      <c r="T165" s="235">
        <f t="shared" si="40"/>
        <v>1</v>
      </c>
      <c r="U165" s="235">
        <f t="shared" si="40"/>
        <v>1</v>
      </c>
      <c r="V165" s="235">
        <f t="shared" si="40"/>
        <v>1</v>
      </c>
      <c r="W165" s="235">
        <f t="shared" si="40"/>
        <v>1</v>
      </c>
      <c r="DA165" s="95"/>
    </row>
    <row r="166" spans="1:105" ht="12" customHeight="1" x14ac:dyDescent="0.25">
      <c r="A166" s="55" t="s">
        <v>92</v>
      </c>
      <c r="B166" s="269">
        <f t="shared" ref="B166:W166" si="41">IF(B$100=0,0,B$100/B$99)</f>
        <v>0</v>
      </c>
      <c r="C166" s="269">
        <f t="shared" si="41"/>
        <v>0</v>
      </c>
      <c r="D166" s="269">
        <f t="shared" si="41"/>
        <v>0</v>
      </c>
      <c r="E166" s="269">
        <f t="shared" si="41"/>
        <v>0</v>
      </c>
      <c r="F166" s="269">
        <f t="shared" si="41"/>
        <v>0</v>
      </c>
      <c r="G166" s="269">
        <f t="shared" si="41"/>
        <v>0</v>
      </c>
      <c r="H166" s="269">
        <f t="shared" si="41"/>
        <v>0</v>
      </c>
      <c r="I166" s="269">
        <f t="shared" si="41"/>
        <v>0</v>
      </c>
      <c r="J166" s="269">
        <f t="shared" si="41"/>
        <v>0</v>
      </c>
      <c r="K166" s="269">
        <f t="shared" si="41"/>
        <v>0</v>
      </c>
      <c r="L166" s="269">
        <f t="shared" si="41"/>
        <v>0</v>
      </c>
      <c r="M166" s="269">
        <f t="shared" si="41"/>
        <v>0</v>
      </c>
      <c r="N166" s="269">
        <f t="shared" si="41"/>
        <v>0</v>
      </c>
      <c r="O166" s="269">
        <f t="shared" si="41"/>
        <v>0</v>
      </c>
      <c r="P166" s="269">
        <f t="shared" si="41"/>
        <v>0</v>
      </c>
      <c r="Q166" s="269">
        <f t="shared" si="41"/>
        <v>0</v>
      </c>
      <c r="R166" s="269">
        <f t="shared" si="41"/>
        <v>0</v>
      </c>
      <c r="S166" s="269">
        <f t="shared" si="41"/>
        <v>0</v>
      </c>
      <c r="T166" s="269">
        <f t="shared" si="41"/>
        <v>0</v>
      </c>
      <c r="U166" s="269">
        <f t="shared" si="41"/>
        <v>0</v>
      </c>
      <c r="V166" s="269">
        <f t="shared" si="41"/>
        <v>0</v>
      </c>
      <c r="W166" s="269">
        <f t="shared" si="41"/>
        <v>0</v>
      </c>
      <c r="DA166" s="76"/>
    </row>
    <row r="167" spans="1:105" ht="12" customHeight="1" x14ac:dyDescent="0.25">
      <c r="A167" s="202" t="s">
        <v>93</v>
      </c>
      <c r="B167" s="270">
        <f t="shared" ref="B167:W167" si="42">IF(B$101=0,0,B$101/B$99)</f>
        <v>0</v>
      </c>
      <c r="C167" s="270">
        <f t="shared" si="42"/>
        <v>0</v>
      </c>
      <c r="D167" s="270">
        <f t="shared" si="42"/>
        <v>0</v>
      </c>
      <c r="E167" s="270">
        <f t="shared" si="42"/>
        <v>0</v>
      </c>
      <c r="F167" s="270">
        <f t="shared" si="42"/>
        <v>0</v>
      </c>
      <c r="G167" s="270">
        <f t="shared" si="42"/>
        <v>0</v>
      </c>
      <c r="H167" s="270">
        <f t="shared" si="42"/>
        <v>0</v>
      </c>
      <c r="I167" s="270">
        <f t="shared" si="42"/>
        <v>0</v>
      </c>
      <c r="J167" s="270">
        <f t="shared" si="42"/>
        <v>0</v>
      </c>
      <c r="K167" s="270">
        <f t="shared" si="42"/>
        <v>0</v>
      </c>
      <c r="L167" s="270">
        <f t="shared" si="42"/>
        <v>0</v>
      </c>
      <c r="M167" s="270">
        <f t="shared" si="42"/>
        <v>0</v>
      </c>
      <c r="N167" s="270">
        <f t="shared" si="42"/>
        <v>0</v>
      </c>
      <c r="O167" s="270">
        <f t="shared" si="42"/>
        <v>0</v>
      </c>
      <c r="P167" s="270">
        <f t="shared" si="42"/>
        <v>0</v>
      </c>
      <c r="Q167" s="270">
        <f t="shared" si="42"/>
        <v>0</v>
      </c>
      <c r="R167" s="270">
        <f t="shared" si="42"/>
        <v>0</v>
      </c>
      <c r="S167" s="270">
        <f t="shared" si="42"/>
        <v>0</v>
      </c>
      <c r="T167" s="270">
        <f t="shared" si="42"/>
        <v>0</v>
      </c>
      <c r="U167" s="270">
        <f t="shared" si="42"/>
        <v>0</v>
      </c>
      <c r="V167" s="270">
        <f t="shared" si="42"/>
        <v>0</v>
      </c>
      <c r="W167" s="270">
        <f t="shared" si="42"/>
        <v>0</v>
      </c>
      <c r="DA167" s="77"/>
    </row>
    <row r="168" spans="1:105" ht="12" customHeight="1" x14ac:dyDescent="0.25">
      <c r="A168" s="202" t="s">
        <v>94</v>
      </c>
      <c r="B168" s="270">
        <f t="shared" ref="B168:W168" si="43">IF(B$102=0,0,B$102/B$99)</f>
        <v>0</v>
      </c>
      <c r="C168" s="270">
        <f t="shared" si="43"/>
        <v>0</v>
      </c>
      <c r="D168" s="270">
        <f t="shared" si="43"/>
        <v>0</v>
      </c>
      <c r="E168" s="270">
        <f t="shared" si="43"/>
        <v>0</v>
      </c>
      <c r="F168" s="270">
        <f t="shared" si="43"/>
        <v>0</v>
      </c>
      <c r="G168" s="270">
        <f t="shared" si="43"/>
        <v>0</v>
      </c>
      <c r="H168" s="270">
        <f t="shared" si="43"/>
        <v>0</v>
      </c>
      <c r="I168" s="270">
        <f t="shared" si="43"/>
        <v>0</v>
      </c>
      <c r="J168" s="270">
        <f t="shared" si="43"/>
        <v>0</v>
      </c>
      <c r="K168" s="270">
        <f t="shared" si="43"/>
        <v>0</v>
      </c>
      <c r="L168" s="270">
        <f t="shared" si="43"/>
        <v>0</v>
      </c>
      <c r="M168" s="270">
        <f t="shared" si="43"/>
        <v>0</v>
      </c>
      <c r="N168" s="270">
        <f t="shared" si="43"/>
        <v>0</v>
      </c>
      <c r="O168" s="270">
        <f t="shared" si="43"/>
        <v>0</v>
      </c>
      <c r="P168" s="270">
        <f t="shared" si="43"/>
        <v>0</v>
      </c>
      <c r="Q168" s="270">
        <f t="shared" si="43"/>
        <v>0</v>
      </c>
      <c r="R168" s="270">
        <f t="shared" si="43"/>
        <v>0</v>
      </c>
      <c r="S168" s="270">
        <f t="shared" si="43"/>
        <v>0</v>
      </c>
      <c r="T168" s="270">
        <f t="shared" si="43"/>
        <v>0</v>
      </c>
      <c r="U168" s="270">
        <f t="shared" si="43"/>
        <v>0</v>
      </c>
      <c r="V168" s="270">
        <f t="shared" si="43"/>
        <v>0</v>
      </c>
      <c r="W168" s="270">
        <f t="shared" si="43"/>
        <v>0</v>
      </c>
      <c r="DA168" s="77"/>
    </row>
    <row r="169" spans="1:105" ht="12" customHeight="1" x14ac:dyDescent="0.25">
      <c r="A169" s="202" t="s">
        <v>95</v>
      </c>
      <c r="B169" s="270">
        <f t="shared" ref="B169:W169" si="44">IF(B$103=0,0,B$103/B$99)</f>
        <v>0</v>
      </c>
      <c r="C169" s="270">
        <f t="shared" si="44"/>
        <v>0</v>
      </c>
      <c r="D169" s="270">
        <f t="shared" si="44"/>
        <v>0</v>
      </c>
      <c r="E169" s="270">
        <f t="shared" si="44"/>
        <v>0</v>
      </c>
      <c r="F169" s="270">
        <f t="shared" si="44"/>
        <v>0</v>
      </c>
      <c r="G169" s="270">
        <f t="shared" si="44"/>
        <v>0</v>
      </c>
      <c r="H169" s="270">
        <f t="shared" si="44"/>
        <v>0</v>
      </c>
      <c r="I169" s="270">
        <f t="shared" si="44"/>
        <v>0</v>
      </c>
      <c r="J169" s="270">
        <f t="shared" si="44"/>
        <v>0</v>
      </c>
      <c r="K169" s="270">
        <f t="shared" si="44"/>
        <v>0</v>
      </c>
      <c r="L169" s="270">
        <f t="shared" si="44"/>
        <v>0</v>
      </c>
      <c r="M169" s="270">
        <f t="shared" si="44"/>
        <v>0</v>
      </c>
      <c r="N169" s="270">
        <f t="shared" si="44"/>
        <v>0</v>
      </c>
      <c r="O169" s="270">
        <f t="shared" si="44"/>
        <v>0</v>
      </c>
      <c r="P169" s="270">
        <f t="shared" si="44"/>
        <v>0</v>
      </c>
      <c r="Q169" s="270">
        <f t="shared" si="44"/>
        <v>0</v>
      </c>
      <c r="R169" s="270">
        <f t="shared" si="44"/>
        <v>0</v>
      </c>
      <c r="S169" s="270">
        <f t="shared" si="44"/>
        <v>0</v>
      </c>
      <c r="T169" s="270">
        <f t="shared" si="44"/>
        <v>0</v>
      </c>
      <c r="U169" s="270">
        <f t="shared" si="44"/>
        <v>0</v>
      </c>
      <c r="V169" s="270">
        <f t="shared" si="44"/>
        <v>0</v>
      </c>
      <c r="W169" s="270">
        <f t="shared" si="44"/>
        <v>0</v>
      </c>
      <c r="DA169" s="77"/>
    </row>
    <row r="170" spans="1:105" ht="12" customHeight="1" x14ac:dyDescent="0.25">
      <c r="A170" s="56" t="s">
        <v>96</v>
      </c>
      <c r="B170" s="271">
        <f t="shared" ref="B170:W170" si="45">IF(B$104=0,0,B$104/B$99)</f>
        <v>4.7230976008147208E-3</v>
      </c>
      <c r="C170" s="271">
        <f t="shared" si="45"/>
        <v>5.0959033793662335E-3</v>
      </c>
      <c r="D170" s="271">
        <f t="shared" si="45"/>
        <v>5.2491099921276952E-3</v>
      </c>
      <c r="E170" s="271">
        <f t="shared" si="45"/>
        <v>5.3453923123356383E-3</v>
      </c>
      <c r="F170" s="271">
        <f t="shared" si="45"/>
        <v>5.2799486560032955E-3</v>
      </c>
      <c r="G170" s="271">
        <f t="shared" si="45"/>
        <v>5.2616717390713942E-3</v>
      </c>
      <c r="H170" s="271">
        <f t="shared" si="45"/>
        <v>5.1731376290127884E-3</v>
      </c>
      <c r="I170" s="271">
        <f t="shared" si="45"/>
        <v>4.8700661347220557E-3</v>
      </c>
      <c r="J170" s="271">
        <f t="shared" si="45"/>
        <v>4.7827897333327495E-3</v>
      </c>
      <c r="K170" s="271">
        <f t="shared" si="45"/>
        <v>4.9024596928188722E-3</v>
      </c>
      <c r="L170" s="271">
        <f t="shared" si="45"/>
        <v>4.8628833596195756E-3</v>
      </c>
      <c r="M170" s="271">
        <f t="shared" si="45"/>
        <v>4.7280536293096021E-3</v>
      </c>
      <c r="N170" s="271">
        <f t="shared" si="45"/>
        <v>4.6944696416691542E-3</v>
      </c>
      <c r="O170" s="271">
        <f t="shared" si="45"/>
        <v>4.6483030910293684E-3</v>
      </c>
      <c r="P170" s="271">
        <f t="shared" si="45"/>
        <v>4.5578180946221182E-3</v>
      </c>
      <c r="Q170" s="271">
        <f t="shared" si="45"/>
        <v>4.3678976753267415E-3</v>
      </c>
      <c r="R170" s="271">
        <f t="shared" si="45"/>
        <v>4.4800786915584973E-3</v>
      </c>
      <c r="S170" s="271">
        <f t="shared" si="45"/>
        <v>4.3058767330572357E-3</v>
      </c>
      <c r="T170" s="271">
        <f t="shared" si="45"/>
        <v>4.17745353877403E-3</v>
      </c>
      <c r="U170" s="271">
        <f t="shared" si="45"/>
        <v>4.3826870681405216E-3</v>
      </c>
      <c r="V170" s="271">
        <f t="shared" si="45"/>
        <v>4.1320848119247309E-3</v>
      </c>
      <c r="W170" s="271">
        <f t="shared" si="45"/>
        <v>4.3143333487585837E-3</v>
      </c>
      <c r="DA170" s="78"/>
    </row>
    <row r="171" spans="1:105" ht="12" customHeight="1" x14ac:dyDescent="0.25">
      <c r="A171" s="203" t="s">
        <v>1555</v>
      </c>
      <c r="B171" s="272">
        <f t="shared" ref="B171:W171" si="46">IF(B$110=0,0,B$110/B$99)</f>
        <v>0.7428007686394047</v>
      </c>
      <c r="C171" s="272">
        <f t="shared" si="46"/>
        <v>0.73228602931982456</v>
      </c>
      <c r="D171" s="272">
        <f t="shared" si="46"/>
        <v>0.72528721506317473</v>
      </c>
      <c r="E171" s="272">
        <f t="shared" si="46"/>
        <v>0.72095467313407602</v>
      </c>
      <c r="F171" s="272">
        <f t="shared" si="46"/>
        <v>0.7125907068011117</v>
      </c>
      <c r="G171" s="272">
        <f t="shared" si="46"/>
        <v>0.70458231455429221</v>
      </c>
      <c r="H171" s="272">
        <f t="shared" si="46"/>
        <v>0.70402776271456702</v>
      </c>
      <c r="I171" s="272">
        <f t="shared" si="46"/>
        <v>0.7039198035158265</v>
      </c>
      <c r="J171" s="272">
        <f t="shared" si="46"/>
        <v>0.69544612204243927</v>
      </c>
      <c r="K171" s="272">
        <f t="shared" si="46"/>
        <v>0.68758149427716087</v>
      </c>
      <c r="L171" s="272">
        <f t="shared" si="46"/>
        <v>0.68501582541827422</v>
      </c>
      <c r="M171" s="272">
        <f t="shared" si="46"/>
        <v>0.69317785986693548</v>
      </c>
      <c r="N171" s="272">
        <f t="shared" si="46"/>
        <v>0.6748207985280984</v>
      </c>
      <c r="O171" s="272">
        <f t="shared" si="46"/>
        <v>0.66495170134659798</v>
      </c>
      <c r="P171" s="272">
        <f t="shared" si="46"/>
        <v>0.6618248823385916</v>
      </c>
      <c r="Q171" s="272">
        <f t="shared" si="46"/>
        <v>0.65354059650769092</v>
      </c>
      <c r="R171" s="272">
        <f t="shared" si="46"/>
        <v>0.66210369311191053</v>
      </c>
      <c r="S171" s="272">
        <f t="shared" si="46"/>
        <v>0.65753553960115585</v>
      </c>
      <c r="T171" s="272">
        <f t="shared" si="46"/>
        <v>0.6610192492422492</v>
      </c>
      <c r="U171" s="272">
        <f t="shared" si="46"/>
        <v>0.65137888088687679</v>
      </c>
      <c r="V171" s="272">
        <f t="shared" si="46"/>
        <v>0.62723854513377741</v>
      </c>
      <c r="W171" s="272">
        <f t="shared" si="46"/>
        <v>0.62957052276255288</v>
      </c>
      <c r="DA171" s="79"/>
    </row>
    <row r="172" spans="1:105" ht="12" customHeight="1" x14ac:dyDescent="0.25">
      <c r="A172" s="62" t="s">
        <v>1556</v>
      </c>
      <c r="B172" s="321">
        <f t="shared" ref="B172:W172" si="47">IF(B$111=0,0,B$111/B$99)</f>
        <v>0.7428007686394047</v>
      </c>
      <c r="C172" s="321">
        <f t="shared" si="47"/>
        <v>0.73228602931982456</v>
      </c>
      <c r="D172" s="321">
        <f t="shared" si="47"/>
        <v>0.72528721506317473</v>
      </c>
      <c r="E172" s="321">
        <f t="shared" si="47"/>
        <v>0.72095467313407602</v>
      </c>
      <c r="F172" s="321">
        <f t="shared" si="47"/>
        <v>0.7125907068011117</v>
      </c>
      <c r="G172" s="321">
        <f t="shared" si="47"/>
        <v>0.70458231455429221</v>
      </c>
      <c r="H172" s="321">
        <f t="shared" si="47"/>
        <v>0.70402776271456702</v>
      </c>
      <c r="I172" s="321">
        <f t="shared" si="47"/>
        <v>0.7039198035158265</v>
      </c>
      <c r="J172" s="321">
        <f t="shared" si="47"/>
        <v>0.69544612204243927</v>
      </c>
      <c r="K172" s="321">
        <f t="shared" si="47"/>
        <v>0.68758149427716087</v>
      </c>
      <c r="L172" s="321">
        <f t="shared" si="47"/>
        <v>0.68501582541827422</v>
      </c>
      <c r="M172" s="321">
        <f t="shared" si="47"/>
        <v>0.69317785986693548</v>
      </c>
      <c r="N172" s="321">
        <f t="shared" si="47"/>
        <v>0.6748207985280984</v>
      </c>
      <c r="O172" s="321">
        <f t="shared" si="47"/>
        <v>0.66495170134659798</v>
      </c>
      <c r="P172" s="321">
        <f t="shared" si="47"/>
        <v>0.6618248823385916</v>
      </c>
      <c r="Q172" s="321">
        <f t="shared" si="47"/>
        <v>0.65354059650769092</v>
      </c>
      <c r="R172" s="321">
        <f t="shared" si="47"/>
        <v>0.66210369311191053</v>
      </c>
      <c r="S172" s="321">
        <f t="shared" si="47"/>
        <v>0.65753553960115585</v>
      </c>
      <c r="T172" s="321">
        <f t="shared" si="47"/>
        <v>0.6610192492422492</v>
      </c>
      <c r="U172" s="321">
        <f t="shared" si="47"/>
        <v>0.65137888088687679</v>
      </c>
      <c r="V172" s="321">
        <f t="shared" si="47"/>
        <v>0.62723854513377741</v>
      </c>
      <c r="W172" s="321">
        <f t="shared" si="47"/>
        <v>0.62957052276255288</v>
      </c>
      <c r="DA172" s="141"/>
    </row>
    <row r="173" spans="1:105" ht="12" customHeight="1" x14ac:dyDescent="0.25">
      <c r="A173" s="62" t="s">
        <v>1563</v>
      </c>
      <c r="B173" s="321">
        <f t="shared" ref="B173:W173" si="48">IF(B$117=0,0,B$117/B$99)</f>
        <v>0</v>
      </c>
      <c r="C173" s="321">
        <f t="shared" si="48"/>
        <v>0</v>
      </c>
      <c r="D173" s="321">
        <f t="shared" si="48"/>
        <v>0</v>
      </c>
      <c r="E173" s="321">
        <f t="shared" si="48"/>
        <v>0</v>
      </c>
      <c r="F173" s="321">
        <f t="shared" si="48"/>
        <v>0</v>
      </c>
      <c r="G173" s="321">
        <f t="shared" si="48"/>
        <v>0</v>
      </c>
      <c r="H173" s="321">
        <f t="shared" si="48"/>
        <v>0</v>
      </c>
      <c r="I173" s="321">
        <f t="shared" si="48"/>
        <v>0</v>
      </c>
      <c r="J173" s="321">
        <f t="shared" si="48"/>
        <v>0</v>
      </c>
      <c r="K173" s="321">
        <f t="shared" si="48"/>
        <v>0</v>
      </c>
      <c r="L173" s="321">
        <f t="shared" si="48"/>
        <v>0</v>
      </c>
      <c r="M173" s="321">
        <f t="shared" si="48"/>
        <v>0</v>
      </c>
      <c r="N173" s="321">
        <f t="shared" si="48"/>
        <v>0</v>
      </c>
      <c r="O173" s="321">
        <f t="shared" si="48"/>
        <v>0</v>
      </c>
      <c r="P173" s="321">
        <f t="shared" si="48"/>
        <v>0</v>
      </c>
      <c r="Q173" s="321">
        <f t="shared" si="48"/>
        <v>0</v>
      </c>
      <c r="R173" s="321">
        <f t="shared" si="48"/>
        <v>0</v>
      </c>
      <c r="S173" s="321">
        <f t="shared" si="48"/>
        <v>0</v>
      </c>
      <c r="T173" s="321">
        <f t="shared" si="48"/>
        <v>0</v>
      </c>
      <c r="U173" s="321">
        <f t="shared" si="48"/>
        <v>0</v>
      </c>
      <c r="V173" s="321">
        <f t="shared" si="48"/>
        <v>0</v>
      </c>
      <c r="W173" s="321">
        <f t="shared" si="48"/>
        <v>0</v>
      </c>
      <c r="DA173" s="141"/>
    </row>
    <row r="174" spans="1:105" ht="12" customHeight="1" x14ac:dyDescent="0.25">
      <c r="A174" s="203" t="s">
        <v>1565</v>
      </c>
      <c r="B174" s="272">
        <f t="shared" ref="B174:W174" si="49">IF(B$118=0,0,B$118/B$99)</f>
        <v>0</v>
      </c>
      <c r="C174" s="272">
        <f t="shared" si="49"/>
        <v>0</v>
      </c>
      <c r="D174" s="272">
        <f t="shared" si="49"/>
        <v>0</v>
      </c>
      <c r="E174" s="272">
        <f t="shared" si="49"/>
        <v>0</v>
      </c>
      <c r="F174" s="272">
        <f t="shared" si="49"/>
        <v>0</v>
      </c>
      <c r="G174" s="272">
        <f t="shared" si="49"/>
        <v>0</v>
      </c>
      <c r="H174" s="272">
        <f t="shared" si="49"/>
        <v>0</v>
      </c>
      <c r="I174" s="272">
        <f t="shared" si="49"/>
        <v>0</v>
      </c>
      <c r="J174" s="272">
        <f t="shared" si="49"/>
        <v>0</v>
      </c>
      <c r="K174" s="272">
        <f t="shared" si="49"/>
        <v>0</v>
      </c>
      <c r="L174" s="272">
        <f t="shared" si="49"/>
        <v>0</v>
      </c>
      <c r="M174" s="272">
        <f t="shared" si="49"/>
        <v>0</v>
      </c>
      <c r="N174" s="272">
        <f t="shared" si="49"/>
        <v>0</v>
      </c>
      <c r="O174" s="272">
        <f t="shared" si="49"/>
        <v>0</v>
      </c>
      <c r="P174" s="272">
        <f t="shared" si="49"/>
        <v>0</v>
      </c>
      <c r="Q174" s="272">
        <f t="shared" si="49"/>
        <v>0</v>
      </c>
      <c r="R174" s="272">
        <f t="shared" si="49"/>
        <v>0</v>
      </c>
      <c r="S174" s="272">
        <f t="shared" si="49"/>
        <v>0</v>
      </c>
      <c r="T174" s="272">
        <f t="shared" si="49"/>
        <v>0</v>
      </c>
      <c r="U174" s="272">
        <f t="shared" si="49"/>
        <v>0</v>
      </c>
      <c r="V174" s="272">
        <f t="shared" si="49"/>
        <v>0</v>
      </c>
      <c r="W174" s="272">
        <f t="shared" si="49"/>
        <v>0</v>
      </c>
      <c r="DA174" s="79"/>
    </row>
    <row r="175" spans="1:105" ht="12" customHeight="1" x14ac:dyDescent="0.25">
      <c r="A175" s="203" t="s">
        <v>1567</v>
      </c>
      <c r="B175" s="272">
        <f t="shared" ref="B175:W175" si="50">IF(B$119=0,0,B$119/B$99)</f>
        <v>6.2117052872344009E-2</v>
      </c>
      <c r="C175" s="272">
        <f t="shared" si="50"/>
        <v>6.1237753003753892E-2</v>
      </c>
      <c r="D175" s="272">
        <f t="shared" si="50"/>
        <v>6.0652473971234362E-2</v>
      </c>
      <c r="E175" s="272">
        <f t="shared" si="50"/>
        <v>6.029016317748756E-2</v>
      </c>
      <c r="F175" s="272">
        <f t="shared" si="50"/>
        <v>5.9590722680301571E-2</v>
      </c>
      <c r="G175" s="272">
        <f t="shared" si="50"/>
        <v>5.8921017228152781E-2</v>
      </c>
      <c r="H175" s="272">
        <f t="shared" si="50"/>
        <v>5.8874642577771405E-2</v>
      </c>
      <c r="I175" s="272">
        <f t="shared" si="50"/>
        <v>5.8865614440565081E-2</v>
      </c>
      <c r="J175" s="272">
        <f t="shared" si="50"/>
        <v>5.8156998964749254E-2</v>
      </c>
      <c r="K175" s="272">
        <f t="shared" si="50"/>
        <v>5.7499315882902233E-2</v>
      </c>
      <c r="L175" s="272">
        <f t="shared" si="50"/>
        <v>5.728476065505516E-2</v>
      </c>
      <c r="M175" s="272">
        <f t="shared" si="50"/>
        <v>5.7967314506368592E-2</v>
      </c>
      <c r="N175" s="272">
        <f t="shared" si="50"/>
        <v>5.643219688411022E-2</v>
      </c>
      <c r="O175" s="272">
        <f t="shared" si="50"/>
        <v>5.5606889133623529E-2</v>
      </c>
      <c r="P175" s="272">
        <f t="shared" si="50"/>
        <v>5.534540746876427E-2</v>
      </c>
      <c r="Q175" s="272">
        <f t="shared" si="50"/>
        <v>5.4652630289884561E-2</v>
      </c>
      <c r="R175" s="272">
        <f t="shared" si="50"/>
        <v>5.5368723146774858E-2</v>
      </c>
      <c r="S175" s="272">
        <f t="shared" si="50"/>
        <v>5.4986709227112018E-2</v>
      </c>
      <c r="T175" s="272">
        <f t="shared" si="50"/>
        <v>5.5278036033846553E-2</v>
      </c>
      <c r="U175" s="272">
        <f t="shared" si="50"/>
        <v>5.4471855835707544E-2</v>
      </c>
      <c r="V175" s="272">
        <f t="shared" si="50"/>
        <v>5.2453109254335328E-2</v>
      </c>
      <c r="W175" s="272">
        <f t="shared" si="50"/>
        <v>5.2648121946539644E-2</v>
      </c>
      <c r="DA175" s="79"/>
    </row>
    <row r="176" spans="1:105" ht="12" customHeight="1" x14ac:dyDescent="0.25">
      <c r="A176" s="62" t="s">
        <v>1568</v>
      </c>
      <c r="B176" s="321">
        <f t="shared" ref="B176:W176" si="51">IF(B$120=0,0,B$120/B$99)</f>
        <v>6.2117052872344009E-2</v>
      </c>
      <c r="C176" s="321">
        <f t="shared" si="51"/>
        <v>6.1237753003753892E-2</v>
      </c>
      <c r="D176" s="321">
        <f t="shared" si="51"/>
        <v>6.0652473971234362E-2</v>
      </c>
      <c r="E176" s="321">
        <f t="shared" si="51"/>
        <v>6.029016317748756E-2</v>
      </c>
      <c r="F176" s="321">
        <f t="shared" si="51"/>
        <v>5.9590722680301571E-2</v>
      </c>
      <c r="G176" s="321">
        <f t="shared" si="51"/>
        <v>5.8921017228152781E-2</v>
      </c>
      <c r="H176" s="321">
        <f t="shared" si="51"/>
        <v>5.8874642577771405E-2</v>
      </c>
      <c r="I176" s="321">
        <f t="shared" si="51"/>
        <v>5.8865614440565081E-2</v>
      </c>
      <c r="J176" s="321">
        <f t="shared" si="51"/>
        <v>5.8156998964749254E-2</v>
      </c>
      <c r="K176" s="321">
        <f t="shared" si="51"/>
        <v>5.7499315882902233E-2</v>
      </c>
      <c r="L176" s="321">
        <f t="shared" si="51"/>
        <v>5.728476065505516E-2</v>
      </c>
      <c r="M176" s="321">
        <f t="shared" si="51"/>
        <v>5.7967314506368592E-2</v>
      </c>
      <c r="N176" s="321">
        <f t="shared" si="51"/>
        <v>5.643219688411022E-2</v>
      </c>
      <c r="O176" s="321">
        <f t="shared" si="51"/>
        <v>5.5606889133623529E-2</v>
      </c>
      <c r="P176" s="321">
        <f t="shared" si="51"/>
        <v>5.534540746876427E-2</v>
      </c>
      <c r="Q176" s="321">
        <f t="shared" si="51"/>
        <v>5.4652630289884561E-2</v>
      </c>
      <c r="R176" s="321">
        <f t="shared" si="51"/>
        <v>5.5368723146774858E-2</v>
      </c>
      <c r="S176" s="321">
        <f t="shared" si="51"/>
        <v>5.4986709227112018E-2</v>
      </c>
      <c r="T176" s="321">
        <f t="shared" si="51"/>
        <v>5.5278036033846553E-2</v>
      </c>
      <c r="U176" s="321">
        <f t="shared" si="51"/>
        <v>5.4471855835707544E-2</v>
      </c>
      <c r="V176" s="321">
        <f t="shared" si="51"/>
        <v>5.2453109254335328E-2</v>
      </c>
      <c r="W176" s="321">
        <f t="shared" si="51"/>
        <v>5.2648121946539644E-2</v>
      </c>
      <c r="DA176" s="141"/>
    </row>
    <row r="177" spans="1:105" ht="12" customHeight="1" x14ac:dyDescent="0.25">
      <c r="A177" s="62" t="s">
        <v>1575</v>
      </c>
      <c r="B177" s="321">
        <f t="shared" ref="B177:W177" si="52">IF(B$126=0,0,B$126/B$99)</f>
        <v>0</v>
      </c>
      <c r="C177" s="321">
        <f t="shared" si="52"/>
        <v>0</v>
      </c>
      <c r="D177" s="321">
        <f t="shared" si="52"/>
        <v>0</v>
      </c>
      <c r="E177" s="321">
        <f t="shared" si="52"/>
        <v>0</v>
      </c>
      <c r="F177" s="321">
        <f t="shared" si="52"/>
        <v>0</v>
      </c>
      <c r="G177" s="321">
        <f t="shared" si="52"/>
        <v>0</v>
      </c>
      <c r="H177" s="321">
        <f t="shared" si="52"/>
        <v>0</v>
      </c>
      <c r="I177" s="321">
        <f t="shared" si="52"/>
        <v>0</v>
      </c>
      <c r="J177" s="321">
        <f t="shared" si="52"/>
        <v>0</v>
      </c>
      <c r="K177" s="321">
        <f t="shared" si="52"/>
        <v>0</v>
      </c>
      <c r="L177" s="321">
        <f t="shared" si="52"/>
        <v>0</v>
      </c>
      <c r="M177" s="321">
        <f t="shared" si="52"/>
        <v>0</v>
      </c>
      <c r="N177" s="321">
        <f t="shared" si="52"/>
        <v>0</v>
      </c>
      <c r="O177" s="321">
        <f t="shared" si="52"/>
        <v>0</v>
      </c>
      <c r="P177" s="321">
        <f t="shared" si="52"/>
        <v>0</v>
      </c>
      <c r="Q177" s="321">
        <f t="shared" si="52"/>
        <v>0</v>
      </c>
      <c r="R177" s="321">
        <f t="shared" si="52"/>
        <v>0</v>
      </c>
      <c r="S177" s="321">
        <f t="shared" si="52"/>
        <v>0</v>
      </c>
      <c r="T177" s="321">
        <f t="shared" si="52"/>
        <v>0</v>
      </c>
      <c r="U177" s="321">
        <f t="shared" si="52"/>
        <v>0</v>
      </c>
      <c r="V177" s="321">
        <f t="shared" si="52"/>
        <v>0</v>
      </c>
      <c r="W177" s="321">
        <f t="shared" si="52"/>
        <v>0</v>
      </c>
      <c r="DA177" s="141"/>
    </row>
    <row r="178" spans="1:105" ht="12" customHeight="1" x14ac:dyDescent="0.25">
      <c r="A178" s="203" t="s">
        <v>1577</v>
      </c>
      <c r="B178" s="272">
        <f t="shared" ref="B178:W178" si="53">IF(B$127=0,0,B$127/B$99)</f>
        <v>0</v>
      </c>
      <c r="C178" s="272">
        <f t="shared" si="53"/>
        <v>0</v>
      </c>
      <c r="D178" s="272">
        <f t="shared" si="53"/>
        <v>0</v>
      </c>
      <c r="E178" s="272">
        <f t="shared" si="53"/>
        <v>0</v>
      </c>
      <c r="F178" s="272">
        <f t="shared" si="53"/>
        <v>0</v>
      </c>
      <c r="G178" s="272">
        <f t="shared" si="53"/>
        <v>0</v>
      </c>
      <c r="H178" s="272">
        <f t="shared" si="53"/>
        <v>0</v>
      </c>
      <c r="I178" s="272">
        <f t="shared" si="53"/>
        <v>0</v>
      </c>
      <c r="J178" s="272">
        <f t="shared" si="53"/>
        <v>0</v>
      </c>
      <c r="K178" s="272">
        <f t="shared" si="53"/>
        <v>0</v>
      </c>
      <c r="L178" s="272">
        <f t="shared" si="53"/>
        <v>0</v>
      </c>
      <c r="M178" s="272">
        <f t="shared" si="53"/>
        <v>0</v>
      </c>
      <c r="N178" s="272">
        <f t="shared" si="53"/>
        <v>0</v>
      </c>
      <c r="O178" s="272">
        <f t="shared" si="53"/>
        <v>0</v>
      </c>
      <c r="P178" s="272">
        <f t="shared" si="53"/>
        <v>0</v>
      </c>
      <c r="Q178" s="272">
        <f t="shared" si="53"/>
        <v>0</v>
      </c>
      <c r="R178" s="272">
        <f t="shared" si="53"/>
        <v>0</v>
      </c>
      <c r="S178" s="272">
        <f t="shared" si="53"/>
        <v>0</v>
      </c>
      <c r="T178" s="272">
        <f t="shared" si="53"/>
        <v>0</v>
      </c>
      <c r="U178" s="272">
        <f t="shared" si="53"/>
        <v>0</v>
      </c>
      <c r="V178" s="272">
        <f t="shared" si="53"/>
        <v>0</v>
      </c>
      <c r="W178" s="272">
        <f t="shared" si="53"/>
        <v>0</v>
      </c>
      <c r="DA178" s="79"/>
    </row>
    <row r="179" spans="1:105" ht="12" customHeight="1" x14ac:dyDescent="0.25">
      <c r="A179" s="100" t="s">
        <v>106</v>
      </c>
      <c r="B179" s="313">
        <f t="shared" ref="B179:W179" si="54">IF(B$99=0,0,B$128/B$99)</f>
        <v>0.19035908088743639</v>
      </c>
      <c r="C179" s="313">
        <f t="shared" si="54"/>
        <v>0.20138031429705533</v>
      </c>
      <c r="D179" s="313">
        <f t="shared" si="54"/>
        <v>0.20881120097346326</v>
      </c>
      <c r="E179" s="313">
        <f t="shared" si="54"/>
        <v>0.21340977137610065</v>
      </c>
      <c r="F179" s="313">
        <f t="shared" si="54"/>
        <v>0.22253862186258361</v>
      </c>
      <c r="G179" s="313">
        <f t="shared" si="54"/>
        <v>0.23123499647848358</v>
      </c>
      <c r="H179" s="313">
        <f t="shared" si="54"/>
        <v>0.23192445707864862</v>
      </c>
      <c r="I179" s="313">
        <f t="shared" si="54"/>
        <v>0.23234451590888638</v>
      </c>
      <c r="J179" s="313">
        <f t="shared" si="54"/>
        <v>0.24161408925947861</v>
      </c>
      <c r="K179" s="313">
        <f t="shared" si="54"/>
        <v>0.25001673014711806</v>
      </c>
      <c r="L179" s="313">
        <f t="shared" si="54"/>
        <v>0.25283653056705108</v>
      </c>
      <c r="M179" s="313">
        <f t="shared" si="54"/>
        <v>0.24412677199738633</v>
      </c>
      <c r="N179" s="313">
        <f t="shared" si="54"/>
        <v>0.26405253494612224</v>
      </c>
      <c r="O179" s="313">
        <f t="shared" si="54"/>
        <v>0.2747931064287491</v>
      </c>
      <c r="P179" s="313">
        <f t="shared" si="54"/>
        <v>0.27827189209802183</v>
      </c>
      <c r="Q179" s="313">
        <f t="shared" si="54"/>
        <v>0.2874388755270979</v>
      </c>
      <c r="R179" s="313">
        <f t="shared" si="54"/>
        <v>0.27804750504975612</v>
      </c>
      <c r="S179" s="313">
        <f t="shared" si="54"/>
        <v>0.28317187443867481</v>
      </c>
      <c r="T179" s="313">
        <f t="shared" si="54"/>
        <v>0.27952526118513021</v>
      </c>
      <c r="U179" s="313">
        <f t="shared" si="54"/>
        <v>0.28976657620927515</v>
      </c>
      <c r="V179" s="313">
        <f t="shared" si="54"/>
        <v>0.31617626079996253</v>
      </c>
      <c r="W179" s="313">
        <f t="shared" si="54"/>
        <v>0.31346702194214887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3">
        <f t="shared" ref="B183:W183" si="55">SUM(B184:B190,B191:B192)</f>
        <v>298.86723662705526</v>
      </c>
      <c r="C183" s="323">
        <f t="shared" si="55"/>
        <v>278.62853210303865</v>
      </c>
      <c r="D183" s="323">
        <f t="shared" si="55"/>
        <v>270.1403975959621</v>
      </c>
      <c r="E183" s="323">
        <f t="shared" si="55"/>
        <v>276.53363341188708</v>
      </c>
      <c r="F183" s="323">
        <f t="shared" si="55"/>
        <v>267.97424606604574</v>
      </c>
      <c r="G183" s="323">
        <f t="shared" si="55"/>
        <v>275.40423536240797</v>
      </c>
      <c r="H183" s="323">
        <f t="shared" si="55"/>
        <v>278.32736901029887</v>
      </c>
      <c r="I183" s="323">
        <f t="shared" si="55"/>
        <v>262.48577725165541</v>
      </c>
      <c r="J183" s="323">
        <f t="shared" si="55"/>
        <v>256.52748526774928</v>
      </c>
      <c r="K183" s="323">
        <f t="shared" si="55"/>
        <v>266.32802603645996</v>
      </c>
      <c r="L183" s="323">
        <f t="shared" si="55"/>
        <v>266.65369130188697</v>
      </c>
      <c r="M183" s="323">
        <f t="shared" si="55"/>
        <v>263.91348429910596</v>
      </c>
      <c r="N183" s="323">
        <f t="shared" si="55"/>
        <v>251.02187769130822</v>
      </c>
      <c r="O183" s="323">
        <f t="shared" si="55"/>
        <v>246.01943832163559</v>
      </c>
      <c r="P183" s="323">
        <f t="shared" si="55"/>
        <v>252.64456945257263</v>
      </c>
      <c r="Q183" s="323">
        <f t="shared" si="55"/>
        <v>249.51288107515003</v>
      </c>
      <c r="R183" s="323">
        <f t="shared" si="55"/>
        <v>271.36271069009661</v>
      </c>
      <c r="S183" s="323">
        <f t="shared" si="55"/>
        <v>277.94357543316175</v>
      </c>
      <c r="T183" s="323">
        <f t="shared" si="55"/>
        <v>284.24389812188861</v>
      </c>
      <c r="U183" s="323">
        <f t="shared" si="55"/>
        <v>283.39152043574279</v>
      </c>
      <c r="V183" s="323">
        <f t="shared" si="55"/>
        <v>265.21663410707254</v>
      </c>
      <c r="W183" s="323">
        <f t="shared" si="55"/>
        <v>261.84118400850627</v>
      </c>
      <c r="DA183" s="95"/>
    </row>
    <row r="184" spans="1:105" ht="12" customHeight="1" x14ac:dyDescent="0.25">
      <c r="A184" s="55" t="s">
        <v>92</v>
      </c>
      <c r="B184" s="276">
        <f>IF(B$6=0,0,B$6/NMM!B$9*1000)</f>
        <v>0</v>
      </c>
      <c r="C184" s="276">
        <f>IF(C$6=0,0,C$6/NMM!C$9*1000)</f>
        <v>0</v>
      </c>
      <c r="D184" s="276">
        <f>IF(D$6=0,0,D$6/NMM!D$9*1000)</f>
        <v>0</v>
      </c>
      <c r="E184" s="276">
        <f>IF(E$6=0,0,E$6/NMM!E$9*1000)</f>
        <v>0</v>
      </c>
      <c r="F184" s="276">
        <f>IF(F$6=0,0,F$6/NMM!F$9*1000)</f>
        <v>0</v>
      </c>
      <c r="G184" s="276">
        <f>IF(G$6=0,0,G$6/NMM!G$9*1000)</f>
        <v>0</v>
      </c>
      <c r="H184" s="276">
        <f>IF(H$6=0,0,H$6/NMM!H$9*1000)</f>
        <v>0</v>
      </c>
      <c r="I184" s="276">
        <f>IF(I$6=0,0,I$6/NMM!I$9*1000)</f>
        <v>0</v>
      </c>
      <c r="J184" s="276">
        <f>IF(J$6=0,0,J$6/NMM!J$9*1000)</f>
        <v>0</v>
      </c>
      <c r="K184" s="276">
        <f>IF(K$6=0,0,K$6/NMM!K$9*1000)</f>
        <v>0</v>
      </c>
      <c r="L184" s="276">
        <f>IF(L$6=0,0,L$6/NMM!L$9*1000)</f>
        <v>0</v>
      </c>
      <c r="M184" s="276">
        <f>IF(M$6=0,0,M$6/NMM!M$9*1000)</f>
        <v>0</v>
      </c>
      <c r="N184" s="276">
        <f>IF(N$6=0,0,N$6/NMM!N$9*1000)</f>
        <v>0</v>
      </c>
      <c r="O184" s="276">
        <f>IF(O$6=0,0,O$6/NMM!O$9*1000)</f>
        <v>0</v>
      </c>
      <c r="P184" s="276">
        <f>IF(P$6=0,0,P$6/NMM!P$9*1000)</f>
        <v>0</v>
      </c>
      <c r="Q184" s="276">
        <f>IF(Q$6=0,0,Q$6/NMM!Q$9*1000)</f>
        <v>0</v>
      </c>
      <c r="R184" s="276">
        <f>IF(R$6=0,0,R$6/NMM!R$9*1000)</f>
        <v>0</v>
      </c>
      <c r="S184" s="276">
        <f>IF(S$6=0,0,S$6/NMM!S$9*1000)</f>
        <v>0</v>
      </c>
      <c r="T184" s="276">
        <f>IF(T$6=0,0,T$6/NMM!T$9*1000)</f>
        <v>0</v>
      </c>
      <c r="U184" s="276">
        <f>IF(U$6=0,0,U$6/NMM!U$9*1000)</f>
        <v>0</v>
      </c>
      <c r="V184" s="276">
        <f>IF(V$6=0,0,V$6/NMM!V$9*1000)</f>
        <v>0</v>
      </c>
      <c r="W184" s="276">
        <f>IF(W$6=0,0,W$6/NMM!W$9*1000)</f>
        <v>0</v>
      </c>
      <c r="DA184" s="76"/>
    </row>
    <row r="185" spans="1:105" ht="12" customHeight="1" x14ac:dyDescent="0.25">
      <c r="A185" s="202" t="s">
        <v>93</v>
      </c>
      <c r="B185" s="277">
        <f>IF(B$7=0,0,B$7/NMM!B$9*1000)</f>
        <v>0</v>
      </c>
      <c r="C185" s="277">
        <f>IF(C$7=0,0,C$7/NMM!C$9*1000)</f>
        <v>0</v>
      </c>
      <c r="D185" s="277">
        <f>IF(D$7=0,0,D$7/NMM!D$9*1000)</f>
        <v>0</v>
      </c>
      <c r="E185" s="277">
        <f>IF(E$7=0,0,E$7/NMM!E$9*1000)</f>
        <v>0</v>
      </c>
      <c r="F185" s="277">
        <f>IF(F$7=0,0,F$7/NMM!F$9*1000)</f>
        <v>0</v>
      </c>
      <c r="G185" s="277">
        <f>IF(G$7=0,0,G$7/NMM!G$9*1000)</f>
        <v>0</v>
      </c>
      <c r="H185" s="277">
        <f>IF(H$7=0,0,H$7/NMM!H$9*1000)</f>
        <v>0</v>
      </c>
      <c r="I185" s="277">
        <f>IF(I$7=0,0,I$7/NMM!I$9*1000)</f>
        <v>0</v>
      </c>
      <c r="J185" s="277">
        <f>IF(J$7=0,0,J$7/NMM!J$9*1000)</f>
        <v>0</v>
      </c>
      <c r="K185" s="277">
        <f>IF(K$7=0,0,K$7/NMM!K$9*1000)</f>
        <v>0</v>
      </c>
      <c r="L185" s="277">
        <f>IF(L$7=0,0,L$7/NMM!L$9*1000)</f>
        <v>0</v>
      </c>
      <c r="M185" s="277">
        <f>IF(M$7=0,0,M$7/NMM!M$9*1000)</f>
        <v>0</v>
      </c>
      <c r="N185" s="277">
        <f>IF(N$7=0,0,N$7/NMM!N$9*1000)</f>
        <v>0</v>
      </c>
      <c r="O185" s="277">
        <f>IF(O$7=0,0,O$7/NMM!O$9*1000)</f>
        <v>0</v>
      </c>
      <c r="P185" s="277">
        <f>IF(P$7=0,0,P$7/NMM!P$9*1000)</f>
        <v>0</v>
      </c>
      <c r="Q185" s="277">
        <f>IF(Q$7=0,0,Q$7/NMM!Q$9*1000)</f>
        <v>0</v>
      </c>
      <c r="R185" s="277">
        <f>IF(R$7=0,0,R$7/NMM!R$9*1000)</f>
        <v>0</v>
      </c>
      <c r="S185" s="277">
        <f>IF(S$7=0,0,S$7/NMM!S$9*1000)</f>
        <v>0</v>
      </c>
      <c r="T185" s="277">
        <f>IF(T$7=0,0,T$7/NMM!T$9*1000)</f>
        <v>0</v>
      </c>
      <c r="U185" s="277">
        <f>IF(U$7=0,0,U$7/NMM!U$9*1000)</f>
        <v>0</v>
      </c>
      <c r="V185" s="277">
        <f>IF(V$7=0,0,V$7/NMM!V$9*1000)</f>
        <v>0</v>
      </c>
      <c r="W185" s="277">
        <f>IF(W$7=0,0,W$7/NMM!W$9*1000)</f>
        <v>0</v>
      </c>
      <c r="DA185" s="77"/>
    </row>
    <row r="186" spans="1:105" ht="12" customHeight="1" x14ac:dyDescent="0.25">
      <c r="A186" s="202" t="s">
        <v>94</v>
      </c>
      <c r="B186" s="277">
        <f>IF(B$8=0,0,B$8/NMM!B$9*1000)</f>
        <v>0</v>
      </c>
      <c r="C186" s="277">
        <f>IF(C$8=0,0,C$8/NMM!C$9*1000)</f>
        <v>0</v>
      </c>
      <c r="D186" s="277">
        <f>IF(D$8=0,0,D$8/NMM!D$9*1000)</f>
        <v>0</v>
      </c>
      <c r="E186" s="277">
        <f>IF(E$8=0,0,E$8/NMM!E$9*1000)</f>
        <v>0</v>
      </c>
      <c r="F186" s="277">
        <f>IF(F$8=0,0,F$8/NMM!F$9*1000)</f>
        <v>0</v>
      </c>
      <c r="G186" s="277">
        <f>IF(G$8=0,0,G$8/NMM!G$9*1000)</f>
        <v>0</v>
      </c>
      <c r="H186" s="277">
        <f>IF(H$8=0,0,H$8/NMM!H$9*1000)</f>
        <v>0</v>
      </c>
      <c r="I186" s="277">
        <f>IF(I$8=0,0,I$8/NMM!I$9*1000)</f>
        <v>0</v>
      </c>
      <c r="J186" s="277">
        <f>IF(J$8=0,0,J$8/NMM!J$9*1000)</f>
        <v>0</v>
      </c>
      <c r="K186" s="277">
        <f>IF(K$8=0,0,K$8/NMM!K$9*1000)</f>
        <v>0</v>
      </c>
      <c r="L186" s="277">
        <f>IF(L$8=0,0,L$8/NMM!L$9*1000)</f>
        <v>0</v>
      </c>
      <c r="M186" s="277">
        <f>IF(M$8=0,0,M$8/NMM!M$9*1000)</f>
        <v>0</v>
      </c>
      <c r="N186" s="277">
        <f>IF(N$8=0,0,N$8/NMM!N$9*1000)</f>
        <v>0</v>
      </c>
      <c r="O186" s="277">
        <f>IF(O$8=0,0,O$8/NMM!O$9*1000)</f>
        <v>0</v>
      </c>
      <c r="P186" s="277">
        <f>IF(P$8=0,0,P$8/NMM!P$9*1000)</f>
        <v>0</v>
      </c>
      <c r="Q186" s="277">
        <f>IF(Q$8=0,0,Q$8/NMM!Q$9*1000)</f>
        <v>0</v>
      </c>
      <c r="R186" s="277">
        <f>IF(R$8=0,0,R$8/NMM!R$9*1000)</f>
        <v>0</v>
      </c>
      <c r="S186" s="277">
        <f>IF(S$8=0,0,S$8/NMM!S$9*1000)</f>
        <v>0</v>
      </c>
      <c r="T186" s="277">
        <f>IF(T$8=0,0,T$8/NMM!T$9*1000)</f>
        <v>0</v>
      </c>
      <c r="U186" s="277">
        <f>IF(U$8=0,0,U$8/NMM!U$9*1000)</f>
        <v>0</v>
      </c>
      <c r="V186" s="277">
        <f>IF(V$8=0,0,V$8/NMM!V$9*1000)</f>
        <v>0</v>
      </c>
      <c r="W186" s="277">
        <f>IF(W$8=0,0,W$8/NMM!W$9*1000)</f>
        <v>0</v>
      </c>
      <c r="DA186" s="77"/>
    </row>
    <row r="187" spans="1:105" ht="12" customHeight="1" x14ac:dyDescent="0.25">
      <c r="A187" s="202" t="s">
        <v>95</v>
      </c>
      <c r="B187" s="277">
        <f>IF(B$9=0,0,B$9/NMM!B$9*1000)</f>
        <v>0</v>
      </c>
      <c r="C187" s="277">
        <f>IF(C$9=0,0,C$9/NMM!C$9*1000)</f>
        <v>0</v>
      </c>
      <c r="D187" s="277">
        <f>IF(D$9=0,0,D$9/NMM!D$9*1000)</f>
        <v>0</v>
      </c>
      <c r="E187" s="277">
        <f>IF(E$9=0,0,E$9/NMM!E$9*1000)</f>
        <v>0</v>
      </c>
      <c r="F187" s="277">
        <f>IF(F$9=0,0,F$9/NMM!F$9*1000)</f>
        <v>0</v>
      </c>
      <c r="G187" s="277">
        <f>IF(G$9=0,0,G$9/NMM!G$9*1000)</f>
        <v>0</v>
      </c>
      <c r="H187" s="277">
        <f>IF(H$9=0,0,H$9/NMM!H$9*1000)</f>
        <v>0</v>
      </c>
      <c r="I187" s="277">
        <f>IF(I$9=0,0,I$9/NMM!I$9*1000)</f>
        <v>0</v>
      </c>
      <c r="J187" s="277">
        <f>IF(J$9=0,0,J$9/NMM!J$9*1000)</f>
        <v>0</v>
      </c>
      <c r="K187" s="277">
        <f>IF(K$9=0,0,K$9/NMM!K$9*1000)</f>
        <v>0</v>
      </c>
      <c r="L187" s="277">
        <f>IF(L$9=0,0,L$9/NMM!L$9*1000)</f>
        <v>0</v>
      </c>
      <c r="M187" s="277">
        <f>IF(M$9=0,0,M$9/NMM!M$9*1000)</f>
        <v>0</v>
      </c>
      <c r="N187" s="277">
        <f>IF(N$9=0,0,N$9/NMM!N$9*1000)</f>
        <v>0</v>
      </c>
      <c r="O187" s="277">
        <f>IF(O$9=0,0,O$9/NMM!O$9*1000)</f>
        <v>0</v>
      </c>
      <c r="P187" s="277">
        <f>IF(P$9=0,0,P$9/NMM!P$9*1000)</f>
        <v>0</v>
      </c>
      <c r="Q187" s="277">
        <f>IF(Q$9=0,0,Q$9/NMM!Q$9*1000)</f>
        <v>0</v>
      </c>
      <c r="R187" s="277">
        <f>IF(R$9=0,0,R$9/NMM!R$9*1000)</f>
        <v>0</v>
      </c>
      <c r="S187" s="277">
        <f>IF(S$9=0,0,S$9/NMM!S$9*1000)</f>
        <v>0</v>
      </c>
      <c r="T187" s="277">
        <f>IF(T$9=0,0,T$9/NMM!T$9*1000)</f>
        <v>0</v>
      </c>
      <c r="U187" s="277">
        <f>IF(U$9=0,0,U$9/NMM!U$9*1000)</f>
        <v>0</v>
      </c>
      <c r="V187" s="277">
        <f>IF(V$9=0,0,V$9/NMM!V$9*1000)</f>
        <v>0</v>
      </c>
      <c r="W187" s="277">
        <f>IF(W$9=0,0,W$9/NMM!W$9*1000)</f>
        <v>0</v>
      </c>
      <c r="DA187" s="77"/>
    </row>
    <row r="188" spans="1:105" ht="12" customHeight="1" x14ac:dyDescent="0.25">
      <c r="A188" s="56" t="s">
        <v>96</v>
      </c>
      <c r="B188" s="278">
        <f>IF(B$10=0,0,B$10/NMM!B$9*1000)</f>
        <v>0.70921673518940109</v>
      </c>
      <c r="C188" s="278">
        <f>IF(C$10=0,0,C$10/NMM!C$9*1000)</f>
        <v>0.72343028838369328</v>
      </c>
      <c r="D188" s="278">
        <f>IF(D$10=0,0,D$10/NMM!D$9*1000)</f>
        <v>0.72903626533602373</v>
      </c>
      <c r="E188" s="278">
        <f>IF(E$10=0,0,E$10/NMM!E$9*1000)</f>
        <v>0.72990884323804184</v>
      </c>
      <c r="F188" s="278">
        <f>IF(F$10=0,0,F$10/NMM!F$9*1000)</f>
        <v>0.70850004037083636</v>
      </c>
      <c r="G188" s="278">
        <f>IF(G$10=0,0,G$10/NMM!G$9*1000)</f>
        <v>0.698555662488338</v>
      </c>
      <c r="H188" s="278">
        <f>IF(H$10=0,0,H$10/NMM!H$9*1000)</f>
        <v>0.68034501535799907</v>
      </c>
      <c r="I188" s="278">
        <f>IF(I$10=0,0,I$10/NMM!I$9*1000)</f>
        <v>0.61733135788531446</v>
      </c>
      <c r="J188" s="278">
        <f>IF(J$10=0,0,J$10/NMM!J$9*1000)</f>
        <v>0.59068168297264134</v>
      </c>
      <c r="K188" s="278">
        <f>IF(K$10=0,0,K$10/NMM!K$9*1000)</f>
        <v>0.5885333309861156</v>
      </c>
      <c r="L188" s="278">
        <f>IF(L$10=0,0,L$10/NMM!L$9*1000)</f>
        <v>0.57255518641758307</v>
      </c>
      <c r="M188" s="278">
        <f>IF(M$10=0,0,M$10/NMM!M$9*1000)</f>
        <v>0.56066566276154428</v>
      </c>
      <c r="N188" s="278">
        <f>IF(N$10=0,0,N$10/NMM!N$9*1000)</f>
        <v>0.52587652837376964</v>
      </c>
      <c r="O188" s="278">
        <f>IF(O$10=0,0,O$10/NMM!O$9*1000)</f>
        <v>0.50265746282714641</v>
      </c>
      <c r="P188" s="278">
        <f>IF(P$10=0,0,P$10/NMM!P$9*1000)</f>
        <v>0.4948077604525824</v>
      </c>
      <c r="Q188" s="278">
        <f>IF(Q$10=0,0,Q$10/NMM!Q$9*1000)</f>
        <v>0.47147687696349105</v>
      </c>
      <c r="R188" s="278">
        <f>IF(R$10=0,0,R$10/NMM!R$9*1000)</f>
        <v>0.48555857614678816</v>
      </c>
      <c r="S188" s="278">
        <f>IF(S$10=0,0,S$10/NMM!S$9*1000)</f>
        <v>0.47421607367907659</v>
      </c>
      <c r="T188" s="278">
        <f>IF(T$10=0,0,T$10/NMM!T$9*1000)</f>
        <v>0.45287964152940891</v>
      </c>
      <c r="U188" s="278">
        <f>IF(U$10=0,0,U$10/NMM!U$9*1000)</f>
        <v>0.464646568480095</v>
      </c>
      <c r="V188" s="278">
        <f>IF(V$10=0,0,V$10/NMM!V$9*1000)</f>
        <v>0.41941449445650525</v>
      </c>
      <c r="W188" s="278">
        <f>IF(W$10=0,0,W$10/NMM!W$9*1000)</f>
        <v>0.45553830015194646</v>
      </c>
      <c r="DA188" s="78"/>
    </row>
    <row r="189" spans="1:105" ht="12" customHeight="1" x14ac:dyDescent="0.25">
      <c r="A189" s="203" t="s">
        <v>1452</v>
      </c>
      <c r="B189" s="279">
        <f>IF(B$16=0,0,B$16/NMM!B$9*1000)</f>
        <v>0</v>
      </c>
      <c r="C189" s="279">
        <f>IF(C$16=0,0,C$16/NMM!C$9*1000)</f>
        <v>0</v>
      </c>
      <c r="D189" s="279">
        <f>IF(D$16=0,0,D$16/NMM!D$9*1000)</f>
        <v>0</v>
      </c>
      <c r="E189" s="279">
        <f>IF(E$16=0,0,E$16/NMM!E$9*1000)</f>
        <v>0</v>
      </c>
      <c r="F189" s="279">
        <f>IF(F$16=0,0,F$16/NMM!F$9*1000)</f>
        <v>0</v>
      </c>
      <c r="G189" s="279">
        <f>IF(G$16=0,0,G$16/NMM!G$9*1000)</f>
        <v>0</v>
      </c>
      <c r="H189" s="279">
        <f>IF(H$16=0,0,H$16/NMM!H$9*1000)</f>
        <v>0</v>
      </c>
      <c r="I189" s="279">
        <f>IF(I$16=0,0,I$16/NMM!I$9*1000)</f>
        <v>0</v>
      </c>
      <c r="J189" s="279">
        <f>IF(J$16=0,0,J$16/NMM!J$9*1000)</f>
        <v>0</v>
      </c>
      <c r="K189" s="279">
        <f>IF(K$16=0,0,K$16/NMM!K$9*1000)</f>
        <v>0</v>
      </c>
      <c r="L189" s="279">
        <f>IF(L$16=0,0,L$16/NMM!L$9*1000)</f>
        <v>0</v>
      </c>
      <c r="M189" s="279">
        <f>IF(M$16=0,0,M$16/NMM!M$9*1000)</f>
        <v>0</v>
      </c>
      <c r="N189" s="279">
        <f>IF(N$16=0,0,N$16/NMM!N$9*1000)</f>
        <v>0</v>
      </c>
      <c r="O189" s="279">
        <f>IF(O$16=0,0,O$16/NMM!O$9*1000)</f>
        <v>0</v>
      </c>
      <c r="P189" s="279">
        <f>IF(P$16=0,0,P$16/NMM!P$9*1000)</f>
        <v>0</v>
      </c>
      <c r="Q189" s="279">
        <f>IF(Q$16=0,0,Q$16/NMM!Q$9*1000)</f>
        <v>0</v>
      </c>
      <c r="R189" s="279">
        <f>IF(R$16=0,0,R$16/NMM!R$9*1000)</f>
        <v>0</v>
      </c>
      <c r="S189" s="279">
        <f>IF(S$16=0,0,S$16/NMM!S$9*1000)</f>
        <v>0</v>
      </c>
      <c r="T189" s="279">
        <f>IF(T$16=0,0,T$16/NMM!T$9*1000)</f>
        <v>0</v>
      </c>
      <c r="U189" s="279">
        <f>IF(U$16=0,0,U$16/NMM!U$9*1000)</f>
        <v>0</v>
      </c>
      <c r="V189" s="279">
        <f>IF(V$16=0,0,V$16/NMM!V$9*1000)</f>
        <v>0</v>
      </c>
      <c r="W189" s="279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9">
        <f>IF(B$17=0,0,B$17/NMM!B$9*1000)</f>
        <v>115.01994144259059</v>
      </c>
      <c r="C190" s="279">
        <f>IF(C$17=0,0,C$17/NMM!C$9*1000)</f>
        <v>107.04595040083032</v>
      </c>
      <c r="D190" s="279">
        <f>IF(D$17=0,0,D$17/NMM!D$9*1000)</f>
        <v>103.75770774982234</v>
      </c>
      <c r="E190" s="279">
        <f>IF(E$17=0,0,E$17/NMM!E$9*1000)</f>
        <v>106.26204504557543</v>
      </c>
      <c r="F190" s="279">
        <f>IF(F$17=0,0,F$17/NMM!F$9*1000)</f>
        <v>102.59128102669146</v>
      </c>
      <c r="G190" s="279">
        <f>IF(G$17=0,0,G$17/NMM!G$9*1000)</f>
        <v>105.50364278174567</v>
      </c>
      <c r="H190" s="279">
        <f>IF(H$17=0,0,H$17/NMM!H$9*1000)</f>
        <v>106.59836391241095</v>
      </c>
      <c r="I190" s="279">
        <f>IF(I$17=0,0,I$17/NMM!I$9*1000)</f>
        <v>100.57085794690308</v>
      </c>
      <c r="J190" s="279">
        <f>IF(J$17=0,0,J$17/NMM!J$9*1000)</f>
        <v>98.229450640281044</v>
      </c>
      <c r="K190" s="279">
        <f>IF(K$17=0,0,K$17/NMM!K$9*1000)</f>
        <v>102.08617069814571</v>
      </c>
      <c r="L190" s="279">
        <f>IF(L$17=0,0,L$17/NMM!L$9*1000)</f>
        <v>102.22470854143998</v>
      </c>
      <c r="M190" s="279">
        <f>IF(M$17=0,0,M$17/NMM!M$9*1000)</f>
        <v>101.12271676477066</v>
      </c>
      <c r="N190" s="279">
        <f>IF(N$17=0,0,N$17/NMM!N$9*1000)</f>
        <v>96.215168251572919</v>
      </c>
      <c r="O190" s="279">
        <f>IF(O$17=0,0,O$17/NMM!O$9*1000)</f>
        <v>94.273241464108324</v>
      </c>
      <c r="P190" s="279">
        <f>IF(P$17=0,0,P$17/NMM!P$9*1000)</f>
        <v>96.723590298925487</v>
      </c>
      <c r="Q190" s="279">
        <f>IF(Q$17=0,0,Q$17/NMM!Q$9*1000)</f>
        <v>95.576141929952101</v>
      </c>
      <c r="R190" s="279">
        <f>IF(R$17=0,0,R$17/NMM!R$9*1000)</f>
        <v>103.94796194308533</v>
      </c>
      <c r="S190" s="279">
        <f>IF(S$17=0,0,S$17/NMM!S$9*1000)</f>
        <v>106.51832638493843</v>
      </c>
      <c r="T190" s="279">
        <f>IF(T$17=0,0,T$17/NMM!T$9*1000)</f>
        <v>109.08588219087287</v>
      </c>
      <c r="U190" s="279">
        <f>IF(U$17=0,0,U$17/NMM!U$9*1000)</f>
        <v>108.76885463686133</v>
      </c>
      <c r="V190" s="279">
        <f>IF(V$17=0,0,V$17/NMM!V$9*1000)</f>
        <v>101.76236735271756</v>
      </c>
      <c r="W190" s="279">
        <f>IF(W$17=0,0,W$17/NMM!W$9*1000)</f>
        <v>100.39429724795491</v>
      </c>
      <c r="DA190" s="79"/>
    </row>
    <row r="191" spans="1:105" ht="12" customHeight="1" x14ac:dyDescent="0.25">
      <c r="A191" s="203" t="s">
        <v>1463</v>
      </c>
      <c r="B191" s="279">
        <f>IF(B$25=0,0,B$25/NMM!B$9*1000)</f>
        <v>179.36910359651498</v>
      </c>
      <c r="C191" s="279">
        <f>IF(C$25=0,0,C$25/NMM!C$9*1000)</f>
        <v>166.93397619766228</v>
      </c>
      <c r="D191" s="279">
        <f>IF(D$25=0,0,D$25/NMM!D$9*1000)</f>
        <v>161.80609029090829</v>
      </c>
      <c r="E191" s="279">
        <f>IF(E$25=0,0,E$25/NMM!E$9*1000)</f>
        <v>165.71150643187167</v>
      </c>
      <c r="F191" s="279">
        <f>IF(F$25=0,0,F$25/NMM!F$9*1000)</f>
        <v>159.98709340119578</v>
      </c>
      <c r="G191" s="279">
        <f>IF(G$25=0,0,G$25/NMM!G$9*1000)</f>
        <v>164.52880774047478</v>
      </c>
      <c r="H191" s="279">
        <f>IF(H$25=0,0,H$25/NMM!H$9*1000)</f>
        <v>166.23598256105669</v>
      </c>
      <c r="I191" s="279">
        <f>IF(I$25=0,0,I$25/NMM!I$9*1000)</f>
        <v>156.8363225682246</v>
      </c>
      <c r="J191" s="279">
        <f>IF(J$25=0,0,J$25/NMM!J$9*1000)</f>
        <v>153.18498937786006</v>
      </c>
      <c r="K191" s="279">
        <f>IF(K$25=0,0,K$25/NMM!K$9*1000)</f>
        <v>159.19939358399648</v>
      </c>
      <c r="L191" s="279">
        <f>IF(L$25=0,0,L$25/NMM!L$9*1000)</f>
        <v>159.41543793642978</v>
      </c>
      <c r="M191" s="279">
        <f>IF(M$25=0,0,M$25/NMM!M$9*1000)</f>
        <v>157.69692482754803</v>
      </c>
      <c r="N191" s="279">
        <f>IF(N$25=0,0,N$25/NMM!N$9*1000)</f>
        <v>150.04379471264483</v>
      </c>
      <c r="O191" s="279">
        <f>IF(O$25=0,0,O$25/NMM!O$9*1000)</f>
        <v>147.01543577984674</v>
      </c>
      <c r="P191" s="279">
        <f>IF(P$25=0,0,P$25/NMM!P$9*1000)</f>
        <v>150.83665902589826</v>
      </c>
      <c r="Q191" s="279">
        <f>IF(Q$25=0,0,Q$25/NMM!Q$9*1000)</f>
        <v>149.04725813780308</v>
      </c>
      <c r="R191" s="279">
        <f>IF(R$25=0,0,R$25/NMM!R$9*1000)</f>
        <v>162.10278426999622</v>
      </c>
      <c r="S191" s="279">
        <f>IF(S$25=0,0,S$25/NMM!S$9*1000)</f>
        <v>166.1111671649021</v>
      </c>
      <c r="T191" s="279">
        <f>IF(T$25=0,0,T$25/NMM!T$9*1000)</f>
        <v>170.11517010185662</v>
      </c>
      <c r="U191" s="279">
        <f>IF(U$25=0,0,U$25/NMM!U$9*1000)</f>
        <v>169.62077802109889</v>
      </c>
      <c r="V191" s="279">
        <f>IF(V$25=0,0,V$25/NMM!V$9*1000)</f>
        <v>158.69443492132842</v>
      </c>
      <c r="W191" s="279">
        <f>IF(W$25=0,0,W$25/NMM!W$9*1000)</f>
        <v>156.56098305836647</v>
      </c>
      <c r="DA191" s="79"/>
    </row>
    <row r="192" spans="1:105" ht="12" customHeight="1" x14ac:dyDescent="0.25">
      <c r="A192" s="41" t="s">
        <v>1808</v>
      </c>
      <c r="B192" s="280">
        <f>IF(B$33=0,0,B$33/NMM!B$9*1000)</f>
        <v>3.7689748527602784</v>
      </c>
      <c r="C192" s="280">
        <f>IF(C$33=0,0,C$33/NMM!C$9*1000)</f>
        <v>3.9251752161623759</v>
      </c>
      <c r="D192" s="280">
        <f>IF(D$33=0,0,D$33/NMM!D$9*1000)</f>
        <v>3.8475632898954499</v>
      </c>
      <c r="E192" s="280">
        <f>IF(E$33=0,0,E$33/NMM!E$9*1000)</f>
        <v>3.8301730912019178</v>
      </c>
      <c r="F192" s="280">
        <f>IF(F$33=0,0,F$33/NMM!F$9*1000)</f>
        <v>4.6873715977876804</v>
      </c>
      <c r="G192" s="280">
        <f>IF(G$33=0,0,G$33/NMM!G$9*1000)</f>
        <v>4.6732291776991461</v>
      </c>
      <c r="H192" s="280">
        <f>IF(H$33=0,0,H$33/NMM!H$9*1000)</f>
        <v>4.812677521473228</v>
      </c>
      <c r="I192" s="280">
        <f>IF(I$33=0,0,I$33/NMM!I$9*1000)</f>
        <v>4.4612653786424028</v>
      </c>
      <c r="J192" s="280">
        <f>IF(J$33=0,0,J$33/NMM!J$9*1000)</f>
        <v>4.5223635666355415</v>
      </c>
      <c r="K192" s="280">
        <f>IF(K$33=0,0,K$33/NMM!K$9*1000)</f>
        <v>4.4539284233316501</v>
      </c>
      <c r="L192" s="280">
        <f>IF(L$33=0,0,L$33/NMM!L$9*1000)</f>
        <v>4.4409896375996416</v>
      </c>
      <c r="M192" s="280">
        <f>IF(M$33=0,0,M$33/NMM!M$9*1000)</f>
        <v>4.533177044025706</v>
      </c>
      <c r="N192" s="280">
        <f>IF(N$33=0,0,N$33/NMM!N$9*1000)</f>
        <v>4.2370381987167098</v>
      </c>
      <c r="O192" s="280">
        <f>IF(O$33=0,0,O$33/NMM!O$9*1000)</f>
        <v>4.2281036148533726</v>
      </c>
      <c r="P192" s="280">
        <f>IF(P$33=0,0,P$33/NMM!P$9*1000)</f>
        <v>4.5895123672963063</v>
      </c>
      <c r="Q192" s="280">
        <f>IF(Q$33=0,0,Q$33/NMM!Q$9*1000)</f>
        <v>4.4180041304313447</v>
      </c>
      <c r="R192" s="280">
        <f>IF(R$33=0,0,R$33/NMM!R$9*1000)</f>
        <v>4.8264059008682594</v>
      </c>
      <c r="S192" s="280">
        <f>IF(S$33=0,0,S$33/NMM!S$9*1000)</f>
        <v>4.8398658096421343</v>
      </c>
      <c r="T192" s="280">
        <f>IF(T$33=0,0,T$33/NMM!T$9*1000)</f>
        <v>4.589966187629714</v>
      </c>
      <c r="U192" s="280">
        <f>IF(U$33=0,0,U$33/NMM!U$9*1000)</f>
        <v>4.537241209302473</v>
      </c>
      <c r="V192" s="280">
        <f>IF(V$33=0,0,V$33/NMM!V$9*1000)</f>
        <v>4.3404173385700515</v>
      </c>
      <c r="W192" s="280">
        <f>IF(W$33=0,0,W$33/NMM!W$9*1000)</f>
        <v>4.430365402032967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3">
        <f t="shared" ref="B194:W194" si="56">SUM(B195:B201,B202,B203)</f>
        <v>179.78123711039655</v>
      </c>
      <c r="C194" s="323">
        <f t="shared" si="56"/>
        <v>154.96660284544089</v>
      </c>
      <c r="D194" s="323">
        <f t="shared" si="56"/>
        <v>150.33024017100428</v>
      </c>
      <c r="E194" s="323">
        <f t="shared" si="56"/>
        <v>152.71354963037297</v>
      </c>
      <c r="F194" s="323">
        <f t="shared" si="56"/>
        <v>145.56102179609579</v>
      </c>
      <c r="G194" s="323">
        <f t="shared" si="56"/>
        <v>148.33991885353268</v>
      </c>
      <c r="H194" s="323">
        <f t="shared" si="56"/>
        <v>152.0563531361199</v>
      </c>
      <c r="I194" s="323">
        <f t="shared" si="56"/>
        <v>145.82119663217594</v>
      </c>
      <c r="J194" s="323">
        <f t="shared" si="56"/>
        <v>141.27153356623219</v>
      </c>
      <c r="K194" s="323">
        <f t="shared" si="56"/>
        <v>144.47687488594269</v>
      </c>
      <c r="L194" s="323">
        <f t="shared" si="56"/>
        <v>143.94890936143779</v>
      </c>
      <c r="M194" s="323">
        <f t="shared" si="56"/>
        <v>149.32045125670697</v>
      </c>
      <c r="N194" s="323">
        <f t="shared" si="56"/>
        <v>137.81582001258886</v>
      </c>
      <c r="O194" s="323">
        <f t="shared" si="56"/>
        <v>134.58981770733448</v>
      </c>
      <c r="P194" s="323">
        <f t="shared" si="56"/>
        <v>134.50432675499474</v>
      </c>
      <c r="Q194" s="323">
        <f t="shared" si="56"/>
        <v>132.00253242677627</v>
      </c>
      <c r="R194" s="323">
        <f t="shared" si="56"/>
        <v>146.90452787188053</v>
      </c>
      <c r="S194" s="323">
        <f t="shared" si="56"/>
        <v>149.96627504317178</v>
      </c>
      <c r="T194" s="323">
        <f t="shared" si="56"/>
        <v>152.04363176070063</v>
      </c>
      <c r="U194" s="323">
        <f t="shared" si="56"/>
        <v>155.95516136369821</v>
      </c>
      <c r="V194" s="323">
        <f t="shared" si="56"/>
        <v>145.45954595892329</v>
      </c>
      <c r="W194" s="323">
        <f t="shared" si="56"/>
        <v>148.4698422692901</v>
      </c>
      <c r="DA194" s="95"/>
    </row>
    <row r="195" spans="1:105" ht="12" customHeight="1" x14ac:dyDescent="0.25">
      <c r="A195" s="55" t="s">
        <v>92</v>
      </c>
      <c r="B195" s="276">
        <f>IF(B$49=0,0,B$49/NMM!B$10*1000)</f>
        <v>0</v>
      </c>
      <c r="C195" s="276">
        <f>IF(C$49=0,0,C$49/NMM!C$10*1000)</f>
        <v>0</v>
      </c>
      <c r="D195" s="276">
        <f>IF(D$49=0,0,D$49/NMM!D$10*1000)</f>
        <v>0</v>
      </c>
      <c r="E195" s="276">
        <f>IF(E$49=0,0,E$49/NMM!E$10*1000)</f>
        <v>0</v>
      </c>
      <c r="F195" s="276">
        <f>IF(F$49=0,0,F$49/NMM!F$10*1000)</f>
        <v>0</v>
      </c>
      <c r="G195" s="276">
        <f>IF(G$49=0,0,G$49/NMM!G$10*1000)</f>
        <v>0</v>
      </c>
      <c r="H195" s="276">
        <f>IF(H$49=0,0,H$49/NMM!H$10*1000)</f>
        <v>0</v>
      </c>
      <c r="I195" s="276">
        <f>IF(I$49=0,0,I$49/NMM!I$10*1000)</f>
        <v>0</v>
      </c>
      <c r="J195" s="276">
        <f>IF(J$49=0,0,J$49/NMM!J$10*1000)</f>
        <v>0</v>
      </c>
      <c r="K195" s="276">
        <f>IF(K$49=0,0,K$49/NMM!K$10*1000)</f>
        <v>0</v>
      </c>
      <c r="L195" s="276">
        <f>IF(L$49=0,0,L$49/NMM!L$10*1000)</f>
        <v>0</v>
      </c>
      <c r="M195" s="276">
        <f>IF(M$49=0,0,M$49/NMM!M$10*1000)</f>
        <v>0</v>
      </c>
      <c r="N195" s="276">
        <f>IF(N$49=0,0,N$49/NMM!N$10*1000)</f>
        <v>0</v>
      </c>
      <c r="O195" s="276">
        <f>IF(O$49=0,0,O$49/NMM!O$10*1000)</f>
        <v>0</v>
      </c>
      <c r="P195" s="276">
        <f>IF(P$49=0,0,P$49/NMM!P$10*1000)</f>
        <v>0</v>
      </c>
      <c r="Q195" s="276">
        <f>IF(Q$49=0,0,Q$49/NMM!Q$10*1000)</f>
        <v>0</v>
      </c>
      <c r="R195" s="276">
        <f>IF(R$49=0,0,R$49/NMM!R$10*1000)</f>
        <v>0</v>
      </c>
      <c r="S195" s="276">
        <f>IF(S$49=0,0,S$49/NMM!S$10*1000)</f>
        <v>0</v>
      </c>
      <c r="T195" s="276">
        <f>IF(T$49=0,0,T$49/NMM!T$10*1000)</f>
        <v>0</v>
      </c>
      <c r="U195" s="276">
        <f>IF(U$49=0,0,U$49/NMM!U$10*1000)</f>
        <v>0</v>
      </c>
      <c r="V195" s="276">
        <f>IF(V$49=0,0,V$49/NMM!V$10*1000)</f>
        <v>0</v>
      </c>
      <c r="W195" s="276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7">
        <f>IF(B$50=0,0,B$50/NMM!B$10*1000)</f>
        <v>0</v>
      </c>
      <c r="C196" s="277">
        <f>IF(C$50=0,0,C$50/NMM!C$10*1000)</f>
        <v>0</v>
      </c>
      <c r="D196" s="277">
        <f>IF(D$50=0,0,D$50/NMM!D$10*1000)</f>
        <v>0</v>
      </c>
      <c r="E196" s="277">
        <f>IF(E$50=0,0,E$50/NMM!E$10*1000)</f>
        <v>0</v>
      </c>
      <c r="F196" s="277">
        <f>IF(F$50=0,0,F$50/NMM!F$10*1000)</f>
        <v>0</v>
      </c>
      <c r="G196" s="277">
        <f>IF(G$50=0,0,G$50/NMM!G$10*1000)</f>
        <v>0</v>
      </c>
      <c r="H196" s="277">
        <f>IF(H$50=0,0,H$50/NMM!H$10*1000)</f>
        <v>0</v>
      </c>
      <c r="I196" s="277">
        <f>IF(I$50=0,0,I$50/NMM!I$10*1000)</f>
        <v>0</v>
      </c>
      <c r="J196" s="277">
        <f>IF(J$50=0,0,J$50/NMM!J$10*1000)</f>
        <v>0</v>
      </c>
      <c r="K196" s="277">
        <f>IF(K$50=0,0,K$50/NMM!K$10*1000)</f>
        <v>0</v>
      </c>
      <c r="L196" s="277">
        <f>IF(L$50=0,0,L$50/NMM!L$10*1000)</f>
        <v>0</v>
      </c>
      <c r="M196" s="277">
        <f>IF(M$50=0,0,M$50/NMM!M$10*1000)</f>
        <v>0</v>
      </c>
      <c r="N196" s="277">
        <f>IF(N$50=0,0,N$50/NMM!N$10*1000)</f>
        <v>0</v>
      </c>
      <c r="O196" s="277">
        <f>IF(O$50=0,0,O$50/NMM!O$10*1000)</f>
        <v>0</v>
      </c>
      <c r="P196" s="277">
        <f>IF(P$50=0,0,P$50/NMM!P$10*1000)</f>
        <v>0</v>
      </c>
      <c r="Q196" s="277">
        <f>IF(Q$50=0,0,Q$50/NMM!Q$10*1000)</f>
        <v>0</v>
      </c>
      <c r="R196" s="277">
        <f>IF(R$50=0,0,R$50/NMM!R$10*1000)</f>
        <v>0</v>
      </c>
      <c r="S196" s="277">
        <f>IF(S$50=0,0,S$50/NMM!S$10*1000)</f>
        <v>0</v>
      </c>
      <c r="T196" s="277">
        <f>IF(T$50=0,0,T$50/NMM!T$10*1000)</f>
        <v>0</v>
      </c>
      <c r="U196" s="277">
        <f>IF(U$50=0,0,U$50/NMM!U$10*1000)</f>
        <v>0</v>
      </c>
      <c r="V196" s="277">
        <f>IF(V$50=0,0,V$50/NMM!V$10*1000)</f>
        <v>0</v>
      </c>
      <c r="W196" s="277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7">
        <f>IF(B$51=0,0,B$51/NMM!B$10*1000)</f>
        <v>0</v>
      </c>
      <c r="C197" s="277">
        <f>IF(C$51=0,0,C$51/NMM!C$10*1000)</f>
        <v>0</v>
      </c>
      <c r="D197" s="277">
        <f>IF(D$51=0,0,D$51/NMM!D$10*1000)</f>
        <v>0</v>
      </c>
      <c r="E197" s="277">
        <f>IF(E$51=0,0,E$51/NMM!E$10*1000)</f>
        <v>0</v>
      </c>
      <c r="F197" s="277">
        <f>IF(F$51=0,0,F$51/NMM!F$10*1000)</f>
        <v>0</v>
      </c>
      <c r="G197" s="277">
        <f>IF(G$51=0,0,G$51/NMM!G$10*1000)</f>
        <v>0</v>
      </c>
      <c r="H197" s="277">
        <f>IF(H$51=0,0,H$51/NMM!H$10*1000)</f>
        <v>0</v>
      </c>
      <c r="I197" s="277">
        <f>IF(I$51=0,0,I$51/NMM!I$10*1000)</f>
        <v>0</v>
      </c>
      <c r="J197" s="277">
        <f>IF(J$51=0,0,J$51/NMM!J$10*1000)</f>
        <v>0</v>
      </c>
      <c r="K197" s="277">
        <f>IF(K$51=0,0,K$51/NMM!K$10*1000)</f>
        <v>0</v>
      </c>
      <c r="L197" s="277">
        <f>IF(L$51=0,0,L$51/NMM!L$10*1000)</f>
        <v>0</v>
      </c>
      <c r="M197" s="277">
        <f>IF(M$51=0,0,M$51/NMM!M$10*1000)</f>
        <v>0</v>
      </c>
      <c r="N197" s="277">
        <f>IF(N$51=0,0,N$51/NMM!N$10*1000)</f>
        <v>0</v>
      </c>
      <c r="O197" s="277">
        <f>IF(O$51=0,0,O$51/NMM!O$10*1000)</f>
        <v>0</v>
      </c>
      <c r="P197" s="277">
        <f>IF(P$51=0,0,P$51/NMM!P$10*1000)</f>
        <v>0</v>
      </c>
      <c r="Q197" s="277">
        <f>IF(Q$51=0,0,Q$51/NMM!Q$10*1000)</f>
        <v>0</v>
      </c>
      <c r="R197" s="277">
        <f>IF(R$51=0,0,R$51/NMM!R$10*1000)</f>
        <v>0</v>
      </c>
      <c r="S197" s="277">
        <f>IF(S$51=0,0,S$51/NMM!S$10*1000)</f>
        <v>0</v>
      </c>
      <c r="T197" s="277">
        <f>IF(T$51=0,0,T$51/NMM!T$10*1000)</f>
        <v>0</v>
      </c>
      <c r="U197" s="277">
        <f>IF(U$51=0,0,U$51/NMM!U$10*1000)</f>
        <v>0</v>
      </c>
      <c r="V197" s="277">
        <f>IF(V$51=0,0,V$51/NMM!V$10*1000)</f>
        <v>0</v>
      </c>
      <c r="W197" s="277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7">
        <f>IF(B$52=0,0,B$52/NMM!B$10*1000)</f>
        <v>0</v>
      </c>
      <c r="C198" s="277">
        <f>IF(C$52=0,0,C$52/NMM!C$10*1000)</f>
        <v>0</v>
      </c>
      <c r="D198" s="277">
        <f>IF(D$52=0,0,D$52/NMM!D$10*1000)</f>
        <v>0</v>
      </c>
      <c r="E198" s="277">
        <f>IF(E$52=0,0,E$52/NMM!E$10*1000)</f>
        <v>0</v>
      </c>
      <c r="F198" s="277">
        <f>IF(F$52=0,0,F$52/NMM!F$10*1000)</f>
        <v>0</v>
      </c>
      <c r="G198" s="277">
        <f>IF(G$52=0,0,G$52/NMM!G$10*1000)</f>
        <v>0</v>
      </c>
      <c r="H198" s="277">
        <f>IF(H$52=0,0,H$52/NMM!H$10*1000)</f>
        <v>0</v>
      </c>
      <c r="I198" s="277">
        <f>IF(I$52=0,0,I$52/NMM!I$10*1000)</f>
        <v>0</v>
      </c>
      <c r="J198" s="277">
        <f>IF(J$52=0,0,J$52/NMM!J$10*1000)</f>
        <v>0</v>
      </c>
      <c r="K198" s="277">
        <f>IF(K$52=0,0,K$52/NMM!K$10*1000)</f>
        <v>0</v>
      </c>
      <c r="L198" s="277">
        <f>IF(L$52=0,0,L$52/NMM!L$10*1000)</f>
        <v>0</v>
      </c>
      <c r="M198" s="277">
        <f>IF(M$52=0,0,M$52/NMM!M$10*1000)</f>
        <v>0</v>
      </c>
      <c r="N198" s="277">
        <f>IF(N$52=0,0,N$52/NMM!N$10*1000)</f>
        <v>0</v>
      </c>
      <c r="O198" s="277">
        <f>IF(O$52=0,0,O$52/NMM!O$10*1000)</f>
        <v>0</v>
      </c>
      <c r="P198" s="277">
        <f>IF(P$52=0,0,P$52/NMM!P$10*1000)</f>
        <v>0</v>
      </c>
      <c r="Q198" s="277">
        <f>IF(Q$52=0,0,Q$52/NMM!Q$10*1000)</f>
        <v>0</v>
      </c>
      <c r="R198" s="277">
        <f>IF(R$52=0,0,R$52/NMM!R$10*1000)</f>
        <v>0</v>
      </c>
      <c r="S198" s="277">
        <f>IF(S$52=0,0,S$52/NMM!S$10*1000)</f>
        <v>0</v>
      </c>
      <c r="T198" s="277">
        <f>IF(T$52=0,0,T$52/NMM!T$10*1000)</f>
        <v>0</v>
      </c>
      <c r="U198" s="277">
        <f>IF(U$52=0,0,U$52/NMM!U$10*1000)</f>
        <v>0</v>
      </c>
      <c r="V198" s="277">
        <f>IF(V$52=0,0,V$52/NMM!V$10*1000)</f>
        <v>0</v>
      </c>
      <c r="W198" s="277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8">
        <f>IF(B$53=0,0,B$53/NMM!B$10*1000)</f>
        <v>0.93527248360713267</v>
      </c>
      <c r="C199" s="278">
        <f>IF(C$53=0,0,C$53/NMM!C$10*1000)</f>
        <v>0.88065216463652463</v>
      </c>
      <c r="D199" s="278">
        <f>IF(D$53=0,0,D$53/NMM!D$10*1000)</f>
        <v>0.88783791626890007</v>
      </c>
      <c r="E199" s="278">
        <f>IF(E$53=0,0,E$53/NMM!E$10*1000)</f>
        <v>0.89202381721862434</v>
      </c>
      <c r="F199" s="278">
        <f>IF(F$53=0,0,F$53/NMM!F$10*1000)</f>
        <v>0.8483659982696351</v>
      </c>
      <c r="G199" s="278">
        <f>IF(G$53=0,0,G$53/NMM!G$10*1000)</f>
        <v>0.83912589476574995</v>
      </c>
      <c r="H199" s="278">
        <f>IF(H$53=0,0,H$53/NMM!H$10*1000)</f>
        <v>0.83253314400027967</v>
      </c>
      <c r="I199" s="278">
        <f>IF(I$53=0,0,I$53/NMM!I$10*1000)</f>
        <v>0.76489045254831767</v>
      </c>
      <c r="J199" s="278">
        <f>IF(J$53=0,0,J$53/NMM!J$10*1000)</f>
        <v>0.72752877537353577</v>
      </c>
      <c r="K199" s="278">
        <f>IF(K$53=0,0,K$53/NMM!K$10*1000)</f>
        <v>0.72642223361429792</v>
      </c>
      <c r="L199" s="278">
        <f>IF(L$53=0,0,L$53/NMM!L$10*1000)</f>
        <v>0.70683325338439862</v>
      </c>
      <c r="M199" s="278">
        <f>IF(M$53=0,0,M$53/NMM!M$10*1000)</f>
        <v>0.72082716273271186</v>
      </c>
      <c r="N199" s="278">
        <f>IF(N$53=0,0,N$53/NMM!N$10*1000)</f>
        <v>0.66073934702708437</v>
      </c>
      <c r="O199" s="278">
        <f>IF(O$53=0,0,O$53/NMM!O$10*1000)</f>
        <v>0.63289080688579391</v>
      </c>
      <c r="P199" s="278">
        <f>IF(P$53=0,0,P$53/NMM!P$10*1000)</f>
        <v>0.60898066791083794</v>
      </c>
      <c r="Q199" s="278">
        <f>IF(Q$53=0,0,Q$53/NMM!Q$10*1000)</f>
        <v>0.57757703781299252</v>
      </c>
      <c r="R199" s="278">
        <f>IF(R$53=0,0,R$53/NMM!R$10*1000)</f>
        <v>0.6162497797115325</v>
      </c>
      <c r="S199" s="278">
        <f>IF(S$53=0,0,S$53/NMM!S$10*1000)</f>
        <v>0.60173464039527302</v>
      </c>
      <c r="T199" s="278">
        <f>IF(T$53=0,0,T$53/NMM!T$10*1000)</f>
        <v>0.57379965470028904</v>
      </c>
      <c r="U199" s="278">
        <f>IF(U$53=0,0,U$53/NMM!U$10*1000)</f>
        <v>0.60921621472612097</v>
      </c>
      <c r="V199" s="278">
        <f>IF(V$53=0,0,V$53/NMM!V$10*1000)</f>
        <v>0.5492784669071451</v>
      </c>
      <c r="W199" s="278">
        <f>IF(W$53=0,0,W$53/NMM!W$10*1000)</f>
        <v>0.61048352433456654</v>
      </c>
      <c r="DA199" s="78"/>
    </row>
    <row r="200" spans="1:105" ht="12" customHeight="1" x14ac:dyDescent="0.25">
      <c r="A200" s="203" t="s">
        <v>1498</v>
      </c>
      <c r="B200" s="279">
        <f>IF(B$59=0,0,B$59/NMM!B$10*1000)</f>
        <v>0</v>
      </c>
      <c r="C200" s="279">
        <f>IF(C$59=0,0,C$59/NMM!C$10*1000)</f>
        <v>0</v>
      </c>
      <c r="D200" s="279">
        <f>IF(D$59=0,0,D$59/NMM!D$10*1000)</f>
        <v>0</v>
      </c>
      <c r="E200" s="279">
        <f>IF(E$59=0,0,E$59/NMM!E$10*1000)</f>
        <v>0</v>
      </c>
      <c r="F200" s="279">
        <f>IF(F$59=0,0,F$59/NMM!F$10*1000)</f>
        <v>0</v>
      </c>
      <c r="G200" s="279">
        <f>IF(G$59=0,0,G$59/NMM!G$10*1000)</f>
        <v>0</v>
      </c>
      <c r="H200" s="279">
        <f>IF(H$59=0,0,H$59/NMM!H$10*1000)</f>
        <v>0</v>
      </c>
      <c r="I200" s="279">
        <f>IF(I$59=0,0,I$59/NMM!I$10*1000)</f>
        <v>0</v>
      </c>
      <c r="J200" s="279">
        <f>IF(J$59=0,0,J$59/NMM!J$10*1000)</f>
        <v>0</v>
      </c>
      <c r="K200" s="279">
        <f>IF(K$59=0,0,K$59/NMM!K$10*1000)</f>
        <v>0</v>
      </c>
      <c r="L200" s="279">
        <f>IF(L$59=0,0,L$59/NMM!L$10*1000)</f>
        <v>0</v>
      </c>
      <c r="M200" s="279">
        <f>IF(M$59=0,0,M$59/NMM!M$10*1000)</f>
        <v>0</v>
      </c>
      <c r="N200" s="279">
        <f>IF(N$59=0,0,N$59/NMM!N$10*1000)</f>
        <v>0</v>
      </c>
      <c r="O200" s="279">
        <f>IF(O$59=0,0,O$59/NMM!O$10*1000)</f>
        <v>0</v>
      </c>
      <c r="P200" s="279">
        <f>IF(P$59=0,0,P$59/NMM!P$10*1000)</f>
        <v>0</v>
      </c>
      <c r="Q200" s="279">
        <f>IF(Q$59=0,0,Q$59/NMM!Q$10*1000)</f>
        <v>0</v>
      </c>
      <c r="R200" s="279">
        <f>IF(R$59=0,0,R$59/NMM!R$10*1000)</f>
        <v>0</v>
      </c>
      <c r="S200" s="279">
        <f>IF(S$59=0,0,S$59/NMM!S$10*1000)</f>
        <v>0</v>
      </c>
      <c r="T200" s="279">
        <f>IF(T$59=0,0,T$59/NMM!T$10*1000)</f>
        <v>0</v>
      </c>
      <c r="U200" s="279">
        <f>IF(U$59=0,0,U$59/NMM!U$10*1000)</f>
        <v>0</v>
      </c>
      <c r="V200" s="279">
        <f>IF(V$59=0,0,V$59/NMM!V$10*1000)</f>
        <v>0</v>
      </c>
      <c r="W200" s="279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9">
        <f>IF(B$60=0,0,B$60/NMM!B$10*1000)</f>
        <v>31.448651203460113</v>
      </c>
      <c r="C201" s="279">
        <f>IF(C$60=0,0,C$60/NMM!C$10*1000)</f>
        <v>27.437828948133678</v>
      </c>
      <c r="D201" s="279">
        <f>IF(D$60=0,0,D$60/NMM!D$10*1000)</f>
        <v>26.638433019428941</v>
      </c>
      <c r="E201" s="279">
        <f>IF(E$60=0,0,E$60/NMM!E$10*1000)</f>
        <v>26.189809419502627</v>
      </c>
      <c r="F201" s="279">
        <f>IF(F$60=0,0,F$60/NMM!F$10*1000)</f>
        <v>25.802358106134186</v>
      </c>
      <c r="G201" s="279">
        <f>IF(G$60=0,0,G$60/NMM!G$10*1000)</f>
        <v>25.402062913856263</v>
      </c>
      <c r="H201" s="279">
        <f>IF(H$60=0,0,H$60/NMM!H$10*1000)</f>
        <v>25.787179191249948</v>
      </c>
      <c r="I201" s="279">
        <f>IF(I$60=0,0,I$60/NMM!I$10*1000)</f>
        <v>24.996487928011891</v>
      </c>
      <c r="J201" s="279">
        <f>IF(J$60=0,0,J$60/NMM!J$10*1000)</f>
        <v>24.131000386213731</v>
      </c>
      <c r="K201" s="279">
        <f>IF(K$60=0,0,K$60/NMM!K$10*1000)</f>
        <v>23.341145908898529</v>
      </c>
      <c r="L201" s="279">
        <f>IF(L$60=0,0,L$60/NMM!L$10*1000)</f>
        <v>22.894454453214017</v>
      </c>
      <c r="M201" s="279">
        <f>IF(M$60=0,0,M$60/NMM!M$10*1000)</f>
        <v>24.306571776964919</v>
      </c>
      <c r="N201" s="279">
        <f>IF(N$60=0,0,N$60/NMM!N$10*1000)</f>
        <v>21.91043395161341</v>
      </c>
      <c r="O201" s="279">
        <f>IF(O$60=0,0,O$60/NMM!O$10*1000)</f>
        <v>21.074222104984539</v>
      </c>
      <c r="P201" s="279">
        <f>IF(P$60=0,0,P$60/NMM!P$10*1000)</f>
        <v>20.923813230456744</v>
      </c>
      <c r="Q201" s="279">
        <f>IF(Q$60=0,0,Q$60/NMM!Q$10*1000)</f>
        <v>20.366618350229576</v>
      </c>
      <c r="R201" s="279">
        <f>IF(R$60=0,0,R$60/NMM!R$10*1000)</f>
        <v>21.783538997700184</v>
      </c>
      <c r="S201" s="279">
        <f>IF(S$60=0,0,S$60/NMM!S$10*1000)</f>
        <v>21.948791532731114</v>
      </c>
      <c r="T201" s="279">
        <f>IF(T$60=0,0,T$60/NMM!T$10*1000)</f>
        <v>21.495911294407616</v>
      </c>
      <c r="U201" s="279">
        <f>IF(U$60=0,0,U$60/NMM!U$10*1000)</f>
        <v>21.550041138929327</v>
      </c>
      <c r="V201" s="279">
        <f>IF(V$60=0,0,V$60/NMM!V$10*1000)</f>
        <v>20.000850961588966</v>
      </c>
      <c r="W201" s="279">
        <f>IF(W$60=0,0,W$60/NMM!W$10*1000)</f>
        <v>21.266449581857142</v>
      </c>
      <c r="DA201" s="79"/>
    </row>
    <row r="202" spans="1:105" ht="12" customHeight="1" x14ac:dyDescent="0.25">
      <c r="A202" s="203" t="s">
        <v>1522</v>
      </c>
      <c r="B202" s="279">
        <f>IF(B$79=0,0,B$79/NMM!B$10*1000)</f>
        <v>132.6502838713086</v>
      </c>
      <c r="C202" s="279">
        <f>IF(C$79=0,0,C$79/NMM!C$10*1000)</f>
        <v>113.96036218257423</v>
      </c>
      <c r="D202" s="279">
        <f>IF(D$79=0,0,D$79/NMM!D$10*1000)</f>
        <v>110.5047085671963</v>
      </c>
      <c r="E202" s="279">
        <f>IF(E$79=0,0,E$79/NMM!E$10*1000)</f>
        <v>113.56953665091923</v>
      </c>
      <c r="F202" s="279">
        <f>IF(F$79=0,0,F$79/NMM!F$10*1000)</f>
        <v>107.43101693233477</v>
      </c>
      <c r="G202" s="279">
        <f>IF(G$79=0,0,G$79/NMM!G$10*1000)</f>
        <v>110.83308457104508</v>
      </c>
      <c r="H202" s="279">
        <f>IF(H$79=0,0,H$79/NMM!H$10*1000)</f>
        <v>114.07716596153196</v>
      </c>
      <c r="I202" s="279">
        <f>IF(I$79=0,0,I$79/NMM!I$10*1000)</f>
        <v>108.97551156460719</v>
      </c>
      <c r="J202" s="279">
        <f>IF(J$79=0,0,J$79/NMM!J$10*1000)</f>
        <v>105.80696232853631</v>
      </c>
      <c r="K202" s="279">
        <f>IF(K$79=0,0,K$79/NMM!K$10*1000)</f>
        <v>110.19473307449745</v>
      </c>
      <c r="L202" s="279">
        <f>IF(L$79=0,0,L$79/NMM!L$10*1000)</f>
        <v>110.36499810458288</v>
      </c>
      <c r="M202" s="279">
        <f>IF(M$79=0,0,M$79/NMM!M$10*1000)</f>
        <v>113.69772441945977</v>
      </c>
      <c r="N202" s="279">
        <f>IF(N$79=0,0,N$79/NMM!N$10*1000)</f>
        <v>105.72210106313764</v>
      </c>
      <c r="O202" s="279">
        <f>IF(O$79=0,0,O$79/NMM!O$10*1000)</f>
        <v>103.80564033611915</v>
      </c>
      <c r="P202" s="279">
        <f>IF(P$79=0,0,P$79/NMM!P$10*1000)</f>
        <v>104.10588294015766</v>
      </c>
      <c r="Q202" s="279">
        <f>IF(Q$79=0,0,Q$79/NMM!Q$10*1000)</f>
        <v>102.39408649205971</v>
      </c>
      <c r="R202" s="279">
        <f>IF(R$79=0,0,R$79/NMM!R$10*1000)</f>
        <v>115.3737439047995</v>
      </c>
      <c r="S202" s="279">
        <f>IF(S$79=0,0,S$79/NMM!S$10*1000)</f>
        <v>118.20311904759235</v>
      </c>
      <c r="T202" s="279">
        <f>IF(T$79=0,0,T$79/NMM!T$10*1000)</f>
        <v>120.87093785318454</v>
      </c>
      <c r="U202" s="279">
        <f>IF(U$79=0,0,U$79/NMM!U$10*1000)</f>
        <v>124.71799899635886</v>
      </c>
      <c r="V202" s="279">
        <f>IF(V$79=0,0,V$79/NMM!V$10*1000)</f>
        <v>116.54997903617254</v>
      </c>
      <c r="W202" s="279">
        <f>IF(W$79=0,0,W$79/NMM!W$10*1000)</f>
        <v>117.66138444735684</v>
      </c>
      <c r="DA202" s="79"/>
    </row>
    <row r="203" spans="1:105" ht="12" customHeight="1" x14ac:dyDescent="0.25">
      <c r="A203" s="41" t="s">
        <v>1534</v>
      </c>
      <c r="B203" s="280">
        <f>IF(B$89=0,0,B$89/NMM!B$10*1000)</f>
        <v>14.747029552020699</v>
      </c>
      <c r="C203" s="280">
        <f>IF(C$89=0,0,C$89/NMM!C$10*1000)</f>
        <v>12.687759550096446</v>
      </c>
      <c r="D203" s="280">
        <f>IF(D$89=0,0,D$89/NMM!D$10*1000)</f>
        <v>12.299260668110115</v>
      </c>
      <c r="E203" s="280">
        <f>IF(E$89=0,0,E$89/NMM!E$10*1000)</f>
        <v>12.062179742732472</v>
      </c>
      <c r="F203" s="280">
        <f>IF(F$89=0,0,F$89/NMM!F$10*1000)</f>
        <v>11.479280759357188</v>
      </c>
      <c r="G203" s="280">
        <f>IF(G$89=0,0,G$89/NMM!G$10*1000)</f>
        <v>11.265645473865582</v>
      </c>
      <c r="H203" s="280">
        <f>IF(H$89=0,0,H$89/NMM!H$10*1000)</f>
        <v>11.359474839337709</v>
      </c>
      <c r="I203" s="280">
        <f>IF(I$89=0,0,I$89/NMM!I$10*1000)</f>
        <v>11.084306687008542</v>
      </c>
      <c r="J203" s="280">
        <f>IF(J$89=0,0,J$89/NMM!J$10*1000)</f>
        <v>10.606042076108629</v>
      </c>
      <c r="K203" s="280">
        <f>IF(K$89=0,0,K$89/NMM!K$10*1000)</f>
        <v>10.214573668932406</v>
      </c>
      <c r="L203" s="280">
        <f>IF(L$89=0,0,L$89/NMM!L$10*1000)</f>
        <v>9.9826235502564877</v>
      </c>
      <c r="M203" s="280">
        <f>IF(M$89=0,0,M$89/NMM!M$10*1000)</f>
        <v>10.595327897549568</v>
      </c>
      <c r="N203" s="280">
        <f>IF(N$89=0,0,N$89/NMM!N$10*1000)</f>
        <v>9.5225456508107058</v>
      </c>
      <c r="O203" s="280">
        <f>IF(O$89=0,0,O$89/NMM!O$10*1000)</f>
        <v>9.0770644593450101</v>
      </c>
      <c r="P203" s="280">
        <f>IF(P$89=0,0,P$89/NMM!P$10*1000)</f>
        <v>8.8656499164694953</v>
      </c>
      <c r="Q203" s="280">
        <f>IF(Q$89=0,0,Q$89/NMM!Q$10*1000)</f>
        <v>8.6642505466739799</v>
      </c>
      <c r="R203" s="280">
        <f>IF(R$89=0,0,R$89/NMM!R$10*1000)</f>
        <v>9.13099518966931</v>
      </c>
      <c r="S203" s="280">
        <f>IF(S$89=0,0,S$89/NMM!S$10*1000)</f>
        <v>9.2126298224530245</v>
      </c>
      <c r="T203" s="280">
        <f>IF(T$89=0,0,T$89/NMM!T$10*1000)</f>
        <v>9.1029829584081696</v>
      </c>
      <c r="U203" s="280">
        <f>IF(U$89=0,0,U$89/NMM!U$10*1000)</f>
        <v>9.077905013683889</v>
      </c>
      <c r="V203" s="280">
        <f>IF(V$89=0,0,V$89/NMM!V$10*1000)</f>
        <v>8.3594374942546104</v>
      </c>
      <c r="W203" s="280">
        <f>IF(W$89=0,0,W$89/NMM!W$10*1000)</f>
        <v>8.9315247157415563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3">
        <f t="shared" ref="B205:W205" si="57">SUM(B206:B211,B212:B213,B214)</f>
        <v>680.51677101031805</v>
      </c>
      <c r="C205" s="323">
        <f t="shared" si="57"/>
        <v>634.51658697872824</v>
      </c>
      <c r="D205" s="323">
        <f t="shared" si="57"/>
        <v>606.2424202058661</v>
      </c>
      <c r="E205" s="323">
        <f t="shared" si="57"/>
        <v>589.7313687573635</v>
      </c>
      <c r="F205" s="323">
        <f t="shared" si="57"/>
        <v>558.97632267534743</v>
      </c>
      <c r="G205" s="323">
        <f t="shared" si="57"/>
        <v>531.9367848148712</v>
      </c>
      <c r="H205" s="323">
        <f t="shared" si="57"/>
        <v>529.87980834527457</v>
      </c>
      <c r="I205" s="323">
        <f t="shared" si="57"/>
        <v>528.63256519789684</v>
      </c>
      <c r="J205" s="323">
        <f t="shared" si="57"/>
        <v>502.21303770149706</v>
      </c>
      <c r="K205" s="323">
        <f t="shared" si="57"/>
        <v>479.9571736893397</v>
      </c>
      <c r="L205" s="323">
        <f t="shared" si="57"/>
        <v>472.81994750188494</v>
      </c>
      <c r="M205" s="323">
        <f t="shared" si="57"/>
        <v>495.39718848088074</v>
      </c>
      <c r="N205" s="323">
        <f t="shared" si="57"/>
        <v>445.94002641423873</v>
      </c>
      <c r="O205" s="323">
        <f t="shared" si="57"/>
        <v>422.25623662610417</v>
      </c>
      <c r="P205" s="323">
        <f t="shared" si="57"/>
        <v>414.97722387153516</v>
      </c>
      <c r="Q205" s="323">
        <f t="shared" si="57"/>
        <v>396.6400846322411</v>
      </c>
      <c r="R205" s="323">
        <f t="shared" si="57"/>
        <v>415.44123609873168</v>
      </c>
      <c r="S205" s="323">
        <f t="shared" si="57"/>
        <v>405.02786626378179</v>
      </c>
      <c r="T205" s="323">
        <f t="shared" si="57"/>
        <v>412.39907163178231</v>
      </c>
      <c r="U205" s="323">
        <f t="shared" si="57"/>
        <v>392.16858373770759</v>
      </c>
      <c r="V205" s="323">
        <f t="shared" si="57"/>
        <v>346.04684739828821</v>
      </c>
      <c r="W205" s="323">
        <f t="shared" si="57"/>
        <v>367.09406446946934</v>
      </c>
      <c r="DA205" s="95"/>
    </row>
    <row r="206" spans="1:105" ht="12" customHeight="1" x14ac:dyDescent="0.25">
      <c r="A206" s="55" t="s">
        <v>92</v>
      </c>
      <c r="B206" s="276">
        <f>IF(B$100=0,0,B$100/NMM!B$11*1000)</f>
        <v>0</v>
      </c>
      <c r="C206" s="276">
        <f>IF(C$100=0,0,C$100/NMM!C$11*1000)</f>
        <v>0</v>
      </c>
      <c r="D206" s="276">
        <f>IF(D$100=0,0,D$100/NMM!D$11*1000)</f>
        <v>0</v>
      </c>
      <c r="E206" s="276">
        <f>IF(E$100=0,0,E$100/NMM!E$11*1000)</f>
        <v>0</v>
      </c>
      <c r="F206" s="276">
        <f>IF(F$100=0,0,F$100/NMM!F$11*1000)</f>
        <v>0</v>
      </c>
      <c r="G206" s="276">
        <f>IF(G$100=0,0,G$100/NMM!G$11*1000)</f>
        <v>0</v>
      </c>
      <c r="H206" s="276">
        <f>IF(H$100=0,0,H$100/NMM!H$11*1000)</f>
        <v>0</v>
      </c>
      <c r="I206" s="276">
        <f>IF(I$100=0,0,I$100/NMM!I$11*1000)</f>
        <v>0</v>
      </c>
      <c r="J206" s="276">
        <f>IF(J$100=0,0,J$100/NMM!J$11*1000)</f>
        <v>0</v>
      </c>
      <c r="K206" s="276">
        <f>IF(K$100=0,0,K$100/NMM!K$11*1000)</f>
        <v>0</v>
      </c>
      <c r="L206" s="276">
        <f>IF(L$100=0,0,L$100/NMM!L$11*1000)</f>
        <v>0</v>
      </c>
      <c r="M206" s="276">
        <f>IF(M$100=0,0,M$100/NMM!M$11*1000)</f>
        <v>0</v>
      </c>
      <c r="N206" s="276">
        <f>IF(N$100=0,0,N$100/NMM!N$11*1000)</f>
        <v>0</v>
      </c>
      <c r="O206" s="276">
        <f>IF(O$100=0,0,O$100/NMM!O$11*1000)</f>
        <v>0</v>
      </c>
      <c r="P206" s="276">
        <f>IF(P$100=0,0,P$100/NMM!P$11*1000)</f>
        <v>0</v>
      </c>
      <c r="Q206" s="276">
        <f>IF(Q$100=0,0,Q$100/NMM!Q$11*1000)</f>
        <v>0</v>
      </c>
      <c r="R206" s="276">
        <f>IF(R$100=0,0,R$100/NMM!R$11*1000)</f>
        <v>0</v>
      </c>
      <c r="S206" s="276">
        <f>IF(S$100=0,0,S$100/NMM!S$11*1000)</f>
        <v>0</v>
      </c>
      <c r="T206" s="276">
        <f>IF(T$100=0,0,T$100/NMM!T$11*1000)</f>
        <v>0</v>
      </c>
      <c r="U206" s="276">
        <f>IF(U$100=0,0,U$100/NMM!U$11*1000)</f>
        <v>0</v>
      </c>
      <c r="V206" s="276">
        <f>IF(V$100=0,0,V$100/NMM!V$11*1000)</f>
        <v>0</v>
      </c>
      <c r="W206" s="276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7">
        <f>IF(B$101=0,0,B$101/NMM!B$11*1000)</f>
        <v>0</v>
      </c>
      <c r="C207" s="277">
        <f>IF(C$101=0,0,C$101/NMM!C$11*1000)</f>
        <v>0</v>
      </c>
      <c r="D207" s="277">
        <f>IF(D$101=0,0,D$101/NMM!D$11*1000)</f>
        <v>0</v>
      </c>
      <c r="E207" s="277">
        <f>IF(E$101=0,0,E$101/NMM!E$11*1000)</f>
        <v>0</v>
      </c>
      <c r="F207" s="277">
        <f>IF(F$101=0,0,F$101/NMM!F$11*1000)</f>
        <v>0</v>
      </c>
      <c r="G207" s="277">
        <f>IF(G$101=0,0,G$101/NMM!G$11*1000)</f>
        <v>0</v>
      </c>
      <c r="H207" s="277">
        <f>IF(H$101=0,0,H$101/NMM!H$11*1000)</f>
        <v>0</v>
      </c>
      <c r="I207" s="277">
        <f>IF(I$101=0,0,I$101/NMM!I$11*1000)</f>
        <v>0</v>
      </c>
      <c r="J207" s="277">
        <f>IF(J$101=0,0,J$101/NMM!J$11*1000)</f>
        <v>0</v>
      </c>
      <c r="K207" s="277">
        <f>IF(K$101=0,0,K$101/NMM!K$11*1000)</f>
        <v>0</v>
      </c>
      <c r="L207" s="277">
        <f>IF(L$101=0,0,L$101/NMM!L$11*1000)</f>
        <v>0</v>
      </c>
      <c r="M207" s="277">
        <f>IF(M$101=0,0,M$101/NMM!M$11*1000)</f>
        <v>0</v>
      </c>
      <c r="N207" s="277">
        <f>IF(N$101=0,0,N$101/NMM!N$11*1000)</f>
        <v>0</v>
      </c>
      <c r="O207" s="277">
        <f>IF(O$101=0,0,O$101/NMM!O$11*1000)</f>
        <v>0</v>
      </c>
      <c r="P207" s="277">
        <f>IF(P$101=0,0,P$101/NMM!P$11*1000)</f>
        <v>0</v>
      </c>
      <c r="Q207" s="277">
        <f>IF(Q$101=0,0,Q$101/NMM!Q$11*1000)</f>
        <v>0</v>
      </c>
      <c r="R207" s="277">
        <f>IF(R$101=0,0,R$101/NMM!R$11*1000)</f>
        <v>0</v>
      </c>
      <c r="S207" s="277">
        <f>IF(S$101=0,0,S$101/NMM!S$11*1000)</f>
        <v>0</v>
      </c>
      <c r="T207" s="277">
        <f>IF(T$101=0,0,T$101/NMM!T$11*1000)</f>
        <v>0</v>
      </c>
      <c r="U207" s="277">
        <f>IF(U$101=0,0,U$101/NMM!U$11*1000)</f>
        <v>0</v>
      </c>
      <c r="V207" s="277">
        <f>IF(V$101=0,0,V$101/NMM!V$11*1000)</f>
        <v>0</v>
      </c>
      <c r="W207" s="277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7">
        <f>IF(B$102=0,0,B$102/NMM!B$11*1000)</f>
        <v>0</v>
      </c>
      <c r="C208" s="277">
        <f>IF(C$102=0,0,C$102/NMM!C$11*1000)</f>
        <v>0</v>
      </c>
      <c r="D208" s="277">
        <f>IF(D$102=0,0,D$102/NMM!D$11*1000)</f>
        <v>0</v>
      </c>
      <c r="E208" s="277">
        <f>IF(E$102=0,0,E$102/NMM!E$11*1000)</f>
        <v>0</v>
      </c>
      <c r="F208" s="277">
        <f>IF(F$102=0,0,F$102/NMM!F$11*1000)</f>
        <v>0</v>
      </c>
      <c r="G208" s="277">
        <f>IF(G$102=0,0,G$102/NMM!G$11*1000)</f>
        <v>0</v>
      </c>
      <c r="H208" s="277">
        <f>IF(H$102=0,0,H$102/NMM!H$11*1000)</f>
        <v>0</v>
      </c>
      <c r="I208" s="277">
        <f>IF(I$102=0,0,I$102/NMM!I$11*1000)</f>
        <v>0</v>
      </c>
      <c r="J208" s="277">
        <f>IF(J$102=0,0,J$102/NMM!J$11*1000)</f>
        <v>0</v>
      </c>
      <c r="K208" s="277">
        <f>IF(K$102=0,0,K$102/NMM!K$11*1000)</f>
        <v>0</v>
      </c>
      <c r="L208" s="277">
        <f>IF(L$102=0,0,L$102/NMM!L$11*1000)</f>
        <v>0</v>
      </c>
      <c r="M208" s="277">
        <f>IF(M$102=0,0,M$102/NMM!M$11*1000)</f>
        <v>0</v>
      </c>
      <c r="N208" s="277">
        <f>IF(N$102=0,0,N$102/NMM!N$11*1000)</f>
        <v>0</v>
      </c>
      <c r="O208" s="277">
        <f>IF(O$102=0,0,O$102/NMM!O$11*1000)</f>
        <v>0</v>
      </c>
      <c r="P208" s="277">
        <f>IF(P$102=0,0,P$102/NMM!P$11*1000)</f>
        <v>0</v>
      </c>
      <c r="Q208" s="277">
        <f>IF(Q$102=0,0,Q$102/NMM!Q$11*1000)</f>
        <v>0</v>
      </c>
      <c r="R208" s="277">
        <f>IF(R$102=0,0,R$102/NMM!R$11*1000)</f>
        <v>0</v>
      </c>
      <c r="S208" s="277">
        <f>IF(S$102=0,0,S$102/NMM!S$11*1000)</f>
        <v>0</v>
      </c>
      <c r="T208" s="277">
        <f>IF(T$102=0,0,T$102/NMM!T$11*1000)</f>
        <v>0</v>
      </c>
      <c r="U208" s="277">
        <f>IF(U$102=0,0,U$102/NMM!U$11*1000)</f>
        <v>0</v>
      </c>
      <c r="V208" s="277">
        <f>IF(V$102=0,0,V$102/NMM!V$11*1000)</f>
        <v>0</v>
      </c>
      <c r="W208" s="277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7">
        <f>IF(B$103=0,0,B$103/NMM!B$11*1000)</f>
        <v>0</v>
      </c>
      <c r="C209" s="277">
        <f>IF(C$103=0,0,C$103/NMM!C$11*1000)</f>
        <v>0</v>
      </c>
      <c r="D209" s="277">
        <f>IF(D$103=0,0,D$103/NMM!D$11*1000)</f>
        <v>0</v>
      </c>
      <c r="E209" s="277">
        <f>IF(E$103=0,0,E$103/NMM!E$11*1000)</f>
        <v>0</v>
      </c>
      <c r="F209" s="277">
        <f>IF(F$103=0,0,F$103/NMM!F$11*1000)</f>
        <v>0</v>
      </c>
      <c r="G209" s="277">
        <f>IF(G$103=0,0,G$103/NMM!G$11*1000)</f>
        <v>0</v>
      </c>
      <c r="H209" s="277">
        <f>IF(H$103=0,0,H$103/NMM!H$11*1000)</f>
        <v>0</v>
      </c>
      <c r="I209" s="277">
        <f>IF(I$103=0,0,I$103/NMM!I$11*1000)</f>
        <v>0</v>
      </c>
      <c r="J209" s="277">
        <f>IF(J$103=0,0,J$103/NMM!J$11*1000)</f>
        <v>0</v>
      </c>
      <c r="K209" s="277">
        <f>IF(K$103=0,0,K$103/NMM!K$11*1000)</f>
        <v>0</v>
      </c>
      <c r="L209" s="277">
        <f>IF(L$103=0,0,L$103/NMM!L$11*1000)</f>
        <v>0</v>
      </c>
      <c r="M209" s="277">
        <f>IF(M$103=0,0,M$103/NMM!M$11*1000)</f>
        <v>0</v>
      </c>
      <c r="N209" s="277">
        <f>IF(N$103=0,0,N$103/NMM!N$11*1000)</f>
        <v>0</v>
      </c>
      <c r="O209" s="277">
        <f>IF(O$103=0,0,O$103/NMM!O$11*1000)</f>
        <v>0</v>
      </c>
      <c r="P209" s="277">
        <f>IF(P$103=0,0,P$103/NMM!P$11*1000)</f>
        <v>0</v>
      </c>
      <c r="Q209" s="277">
        <f>IF(Q$103=0,0,Q$103/NMM!Q$11*1000)</f>
        <v>0</v>
      </c>
      <c r="R209" s="277">
        <f>IF(R$103=0,0,R$103/NMM!R$11*1000)</f>
        <v>0</v>
      </c>
      <c r="S209" s="277">
        <f>IF(S$103=0,0,S$103/NMM!S$11*1000)</f>
        <v>0</v>
      </c>
      <c r="T209" s="277">
        <f>IF(T$103=0,0,T$103/NMM!T$11*1000)</f>
        <v>0</v>
      </c>
      <c r="U209" s="277">
        <f>IF(U$103=0,0,U$103/NMM!U$11*1000)</f>
        <v>0</v>
      </c>
      <c r="V209" s="277">
        <f>IF(V$103=0,0,V$103/NMM!V$11*1000)</f>
        <v>0</v>
      </c>
      <c r="W209" s="277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8">
        <f>IF(B$104=0,0,B$104/NMM!B$11*1000)</f>
        <v>3.9698427446033699</v>
      </c>
      <c r="C210" s="278">
        <f>IF(C$104=0,0,C$104/NMM!C$11*1000)</f>
        <v>4.0487797605474265</v>
      </c>
      <c r="D210" s="278">
        <f>IF(D$104=0,0,D$104/NMM!D$11*1000)</f>
        <v>4.0220907442947205</v>
      </c>
      <c r="E210" s="278">
        <f>IF(E$104=0,0,E$104/NMM!E$11*1000)</f>
        <v>4.0076082948724867</v>
      </c>
      <c r="F210" s="278">
        <f>IF(F$104=0,0,F$104/NMM!F$11*1000)</f>
        <v>3.796158068607892</v>
      </c>
      <c r="G210" s="278">
        <f>IF(G$104=0,0,G$104/NMM!G$11*1000)</f>
        <v>3.6407442258843323</v>
      </c>
      <c r="H210" s="278">
        <f>IF(H$104=0,0,H$104/NMM!H$11*1000)</f>
        <v>3.5688431960470703</v>
      </c>
      <c r="I210" s="278">
        <f>IF(I$104=0,0,I$104/NMM!I$11*1000)</f>
        <v>3.3536861350370555</v>
      </c>
      <c r="J210" s="278">
        <f>IF(J$104=0,0,J$104/NMM!J$11*1000)</f>
        <v>3.1672257179978138</v>
      </c>
      <c r="K210" s="278">
        <f>IF(K$104=0,0,K$104/NMM!K$11*1000)</f>
        <v>3.1373642491422737</v>
      </c>
      <c r="L210" s="278">
        <f>IF(L$104=0,0,L$104/NMM!L$11*1000)</f>
        <v>3.0773295923422501</v>
      </c>
      <c r="M210" s="278">
        <f>IF(M$104=0,0,M$104/NMM!M$11*1000)</f>
        <v>3.0987530556363376</v>
      </c>
      <c r="N210" s="278">
        <f>IF(N$104=0,0,N$104/NMM!N$11*1000)</f>
        <v>2.844567058673849</v>
      </c>
      <c r="O210" s="278">
        <f>IF(O$104=0,0,O$104/NMM!O$11*1000)</f>
        <v>2.7065034644802477</v>
      </c>
      <c r="P210" s="278">
        <f>IF(P$104=0,0,P$104/NMM!P$11*1000)</f>
        <v>2.6206415949572759</v>
      </c>
      <c r="Q210" s="278">
        <f>IF(Q$104=0,0,Q$104/NMM!Q$11*1000)</f>
        <v>2.431346931658847</v>
      </c>
      <c r="R210" s="278">
        <f>IF(R$104=0,0,R$104/NMM!R$11*1000)</f>
        <v>2.5780220200900099</v>
      </c>
      <c r="S210" s="278">
        <f>IF(S$104=0,0,S$104/NMM!S$11*1000)</f>
        <v>2.4329403428741934</v>
      </c>
      <c r="T210" s="278">
        <f>IF(T$104=0,0,T$104/NMM!T$11*1000)</f>
        <v>2.3911705273791584</v>
      </c>
      <c r="U210" s="278">
        <f>IF(U$104=0,0,U$104/NMM!U$11*1000)</f>
        <v>2.4199821113807176</v>
      </c>
      <c r="V210" s="278">
        <f>IF(V$104=0,0,V$104/NMM!V$11*1000)</f>
        <v>2.0910284922568589</v>
      </c>
      <c r="W210" s="278">
        <f>IF(W$104=0,0,W$104/NMM!W$11*1000)</f>
        <v>2.3069047155641638</v>
      </c>
      <c r="DA210" s="78"/>
    </row>
    <row r="211" spans="1:105" ht="12" customHeight="1" x14ac:dyDescent="0.25">
      <c r="A211" s="203" t="s">
        <v>1555</v>
      </c>
      <c r="B211" s="279">
        <f>IF(B$110=0,0,B$110/NMM!B$11*1000)</f>
        <v>624.33650356077487</v>
      </c>
      <c r="C211" s="279">
        <f>IF(C$110=0,0,C$110/NMM!C$11*1000)</f>
        <v>581.81339670739192</v>
      </c>
      <c r="D211" s="279">
        <f>IF(D$110=0,0,D$110/NMM!D$11*1000)</f>
        <v>555.74583101437952</v>
      </c>
      <c r="E211" s="279">
        <f>IF(E$110=0,0,E$110/NMM!E$11*1000)</f>
        <v>540.52233390082847</v>
      </c>
      <c r="F211" s="279">
        <f>IF(F$110=0,0,F$110/NMM!F$11*1000)</f>
        <v>512.33584594848992</v>
      </c>
      <c r="G211" s="279">
        <f>IF(G$110=0,0,G$110/NMM!G$11*1000)</f>
        <v>487.52642137011719</v>
      </c>
      <c r="H211" s="279">
        <f>IF(H$110=0,0,H$110/NMM!H$11*1000)</f>
        <v>485.69453801127798</v>
      </c>
      <c r="I211" s="279">
        <f>IF(I$110=0,0,I$110/NMM!I$11*1000)</f>
        <v>484.74209998870316</v>
      </c>
      <c r="J211" s="279">
        <f>IF(J$110=0,0,J$110/NMM!J$11*1000)</f>
        <v>460.5334890354498</v>
      </c>
      <c r="K211" s="279">
        <f>IF(K$110=0,0,K$110/NMM!K$11*1000)</f>
        <v>440.02270975870476</v>
      </c>
      <c r="L211" s="279">
        <f>IF(L$110=0,0,L$110/NMM!L$11*1000)</f>
        <v>433.49167867915264</v>
      </c>
      <c r="M211" s="279">
        <f>IF(M$110=0,0,M$110/NMM!M$11*1000)</f>
        <v>454.30682047398346</v>
      </c>
      <c r="N211" s="279">
        <f>IF(N$110=0,0,N$110/NMM!N$11*1000)</f>
        <v>408.90093248499358</v>
      </c>
      <c r="O211" s="279">
        <f>IF(O$110=0,0,O$110/NMM!O$11*1000)</f>
        <v>387.1722751641953</v>
      </c>
      <c r="P211" s="279">
        <f>IF(P$110=0,0,P$110/NMM!P$11*1000)</f>
        <v>380.53423353614892</v>
      </c>
      <c r="Q211" s="279">
        <f>IF(Q$110=0,0,Q$110/NMM!Q$11*1000)</f>
        <v>363.78689295064635</v>
      </c>
      <c r="R211" s="279">
        <f>IF(R$110=0,0,R$110/NMM!R$11*1000)</f>
        <v>381.00176758985305</v>
      </c>
      <c r="S211" s="279">
        <f>IF(S$110=0,0,S$110/NMM!S$11*1000)</f>
        <v>371.52590293344548</v>
      </c>
      <c r="T211" s="279">
        <f>IF(T$110=0,0,T$110/NMM!T$11*1000)</f>
        <v>378.36680459700119</v>
      </c>
      <c r="U211" s="279">
        <f>IF(U$110=0,0,U$110/NMM!U$11*1000)</f>
        <v>359.67095413595968</v>
      </c>
      <c r="V211" s="279">
        <f>IF(V$110=0,0,V$110/NMM!V$11*1000)</f>
        <v>317.41208833163699</v>
      </c>
      <c r="W211" s="279">
        <f>IF(W$110=0,0,W$110/NMM!W$11*1000)</f>
        <v>336.63583463225763</v>
      </c>
      <c r="DA211" s="79"/>
    </row>
    <row r="212" spans="1:105" ht="12" customHeight="1" x14ac:dyDescent="0.25">
      <c r="A212" s="203" t="s">
        <v>1565</v>
      </c>
      <c r="B212" s="279">
        <f>IF(B$118=0,0,B$118/NMM!B$11*1000)</f>
        <v>0</v>
      </c>
      <c r="C212" s="279">
        <f>IF(C$118=0,0,C$118/NMM!C$11*1000)</f>
        <v>0</v>
      </c>
      <c r="D212" s="279">
        <f>IF(D$118=0,0,D$118/NMM!D$11*1000)</f>
        <v>0</v>
      </c>
      <c r="E212" s="279">
        <f>IF(E$118=0,0,E$118/NMM!E$11*1000)</f>
        <v>0</v>
      </c>
      <c r="F212" s="279">
        <f>IF(F$118=0,0,F$118/NMM!F$11*1000)</f>
        <v>0</v>
      </c>
      <c r="G212" s="279">
        <f>IF(G$118=0,0,G$118/NMM!G$11*1000)</f>
        <v>0</v>
      </c>
      <c r="H212" s="279">
        <f>IF(H$118=0,0,H$118/NMM!H$11*1000)</f>
        <v>0</v>
      </c>
      <c r="I212" s="279">
        <f>IF(I$118=0,0,I$118/NMM!I$11*1000)</f>
        <v>0</v>
      </c>
      <c r="J212" s="279">
        <f>IF(J$118=0,0,J$118/NMM!J$11*1000)</f>
        <v>0</v>
      </c>
      <c r="K212" s="279">
        <f>IF(K$118=0,0,K$118/NMM!K$11*1000)</f>
        <v>0</v>
      </c>
      <c r="L212" s="279">
        <f>IF(L$118=0,0,L$118/NMM!L$11*1000)</f>
        <v>0</v>
      </c>
      <c r="M212" s="279">
        <f>IF(M$118=0,0,M$118/NMM!M$11*1000)</f>
        <v>0</v>
      </c>
      <c r="N212" s="279">
        <f>IF(N$118=0,0,N$118/NMM!N$11*1000)</f>
        <v>0</v>
      </c>
      <c r="O212" s="279">
        <f>IF(O$118=0,0,O$118/NMM!O$11*1000)</f>
        <v>0</v>
      </c>
      <c r="P212" s="279">
        <f>IF(P$118=0,0,P$118/NMM!P$11*1000)</f>
        <v>0</v>
      </c>
      <c r="Q212" s="279">
        <f>IF(Q$118=0,0,Q$118/NMM!Q$11*1000)</f>
        <v>0</v>
      </c>
      <c r="R212" s="279">
        <f>IF(R$118=0,0,R$118/NMM!R$11*1000)</f>
        <v>0</v>
      </c>
      <c r="S212" s="279">
        <f>IF(S$118=0,0,S$118/NMM!S$11*1000)</f>
        <v>0</v>
      </c>
      <c r="T212" s="279">
        <f>IF(T$118=0,0,T$118/NMM!T$11*1000)</f>
        <v>0</v>
      </c>
      <c r="U212" s="279">
        <f>IF(U$118=0,0,U$118/NMM!U$11*1000)</f>
        <v>0</v>
      </c>
      <c r="V212" s="279">
        <f>IF(V$118=0,0,V$118/NMM!V$11*1000)</f>
        <v>0</v>
      </c>
      <c r="W212" s="279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9">
        <f>IF(B$119=0,0,B$119/NMM!B$11*1000)</f>
        <v>52.21042470493979</v>
      </c>
      <c r="C213" s="279">
        <f>IF(C$119=0,0,C$119/NMM!C$11*1000)</f>
        <v>48.654410510788907</v>
      </c>
      <c r="D213" s="279">
        <f>IF(D$119=0,0,D$119/NMM!D$11*1000)</f>
        <v>46.47449844719192</v>
      </c>
      <c r="E213" s="279">
        <f>IF(E$119=0,0,E$119/NMM!E$11*1000)</f>
        <v>45.201426561662551</v>
      </c>
      <c r="F213" s="279">
        <f>IF(F$119=0,0,F$119/NMM!F$11*1000)</f>
        <v>42.844318658249641</v>
      </c>
      <c r="G213" s="279">
        <f>IF(G$119=0,0,G$119/NMM!G$11*1000)</f>
        <v>40.769619218869671</v>
      </c>
      <c r="H213" s="279">
        <f>IF(H$119=0,0,H$119/NMM!H$11*1000)</f>
        <v>40.616427137949479</v>
      </c>
      <c r="I213" s="279">
        <f>IF(I$119=0,0,I$119/NMM!I$11*1000)</f>
        <v>40.536779074156698</v>
      </c>
      <c r="J213" s="279">
        <f>IF(J$119=0,0,J$119/NMM!J$11*1000)</f>
        <v>38.512322948049423</v>
      </c>
      <c r="K213" s="279">
        <f>IF(K$119=0,0,K$119/NMM!K$11*1000)</f>
        <v>36.797099681492675</v>
      </c>
      <c r="L213" s="279">
        <f>IF(L$119=0,0,L$119/NMM!L$11*1000)</f>
        <v>36.250939230390053</v>
      </c>
      <c r="M213" s="279">
        <f>IF(M$119=0,0,M$119/NMM!M$11*1000)</f>
        <v>37.991614951260949</v>
      </c>
      <c r="N213" s="279">
        <f>IF(N$119=0,0,N$119/NMM!N$11*1000)</f>
        <v>34.194526870571266</v>
      </c>
      <c r="O213" s="279">
        <f>IF(O$119=0,0,O$119/NMM!O$11*1000)</f>
        <v>32.377457997428642</v>
      </c>
      <c r="P213" s="279">
        <f>IF(P$119=0,0,P$119/NMM!P$11*1000)</f>
        <v>31.822348740429018</v>
      </c>
      <c r="Q213" s="279">
        <f>IF(Q$119=0,0,Q$119/NMM!Q$11*1000)</f>
        <v>30.421844749935925</v>
      </c>
      <c r="R213" s="279">
        <f>IF(R$119=0,0,R$119/NMM!R$11*1000)</f>
        <v>31.86144648878858</v>
      </c>
      <c r="S213" s="279">
        <f>IF(S$119=0,0,S$119/NMM!S$11*1000)</f>
        <v>31.069022987462105</v>
      </c>
      <c r="T213" s="279">
        <f>IF(T$119=0,0,T$119/NMM!T$11*1000)</f>
        <v>31.641096507401976</v>
      </c>
      <c r="U213" s="279">
        <f>IF(U$119=0,0,U$119/NMM!U$11*1000)</f>
        <v>30.07764749036722</v>
      </c>
      <c r="V213" s="279">
        <f>IF(V$119=0,0,V$119/NMM!V$11*1000)</f>
        <v>26.543730574394367</v>
      </c>
      <c r="W213" s="279">
        <f>IF(W$119=0,0,W$119/NMM!W$11*1000)</f>
        <v>28.151325121647577</v>
      </c>
      <c r="DA213" s="79"/>
    </row>
    <row r="214" spans="1:105" ht="12" customHeight="1" x14ac:dyDescent="0.25">
      <c r="A214" s="41" t="s">
        <v>1577</v>
      </c>
      <c r="B214" s="280">
        <f>IF(B$127=0,0,B$127/NMM!B$11*1000)</f>
        <v>0</v>
      </c>
      <c r="C214" s="280">
        <f>IF(C$127=0,0,C$127/NMM!C$11*1000)</f>
        <v>0</v>
      </c>
      <c r="D214" s="280">
        <f>IF(D$127=0,0,D$127/NMM!D$11*1000)</f>
        <v>0</v>
      </c>
      <c r="E214" s="280">
        <f>IF(E$127=0,0,E$127/NMM!E$11*1000)</f>
        <v>0</v>
      </c>
      <c r="F214" s="280">
        <f>IF(F$127=0,0,F$127/NMM!F$11*1000)</f>
        <v>0</v>
      </c>
      <c r="G214" s="280">
        <f>IF(G$127=0,0,G$127/NMM!G$11*1000)</f>
        <v>0</v>
      </c>
      <c r="H214" s="280">
        <f>IF(H$127=0,0,H$127/NMM!H$11*1000)</f>
        <v>0</v>
      </c>
      <c r="I214" s="280">
        <f>IF(I$127=0,0,I$127/NMM!I$11*1000)</f>
        <v>0</v>
      </c>
      <c r="J214" s="280">
        <f>IF(J$127=0,0,J$127/NMM!J$11*1000)</f>
        <v>0</v>
      </c>
      <c r="K214" s="280">
        <f>IF(K$127=0,0,K$127/NMM!K$11*1000)</f>
        <v>0</v>
      </c>
      <c r="L214" s="280">
        <f>IF(L$127=0,0,L$127/NMM!L$11*1000)</f>
        <v>0</v>
      </c>
      <c r="M214" s="280">
        <f>IF(M$127=0,0,M$127/NMM!M$11*1000)</f>
        <v>0</v>
      </c>
      <c r="N214" s="280">
        <f>IF(N$127=0,0,N$127/NMM!N$11*1000)</f>
        <v>0</v>
      </c>
      <c r="O214" s="280">
        <f>IF(O$127=0,0,O$127/NMM!O$11*1000)</f>
        <v>0</v>
      </c>
      <c r="P214" s="280">
        <f>IF(P$127=0,0,P$127/NMM!P$11*1000)</f>
        <v>0</v>
      </c>
      <c r="Q214" s="280">
        <f>IF(Q$127=0,0,Q$127/NMM!Q$11*1000)</f>
        <v>0</v>
      </c>
      <c r="R214" s="280">
        <f>IF(R$127=0,0,R$127/NMM!R$11*1000)</f>
        <v>0</v>
      </c>
      <c r="S214" s="280">
        <f>IF(S$127=0,0,S$127/NMM!S$11*1000)</f>
        <v>0</v>
      </c>
      <c r="T214" s="280">
        <f>IF(T$127=0,0,T$127/NMM!T$11*1000)</f>
        <v>0</v>
      </c>
      <c r="U214" s="280">
        <f>IF(U$127=0,0,U$127/NMM!U$11*1000)</f>
        <v>0</v>
      </c>
      <c r="V214" s="280">
        <f>IF(V$127=0,0,V$127/NMM!V$11*1000)</f>
        <v>0</v>
      </c>
      <c r="W214" s="280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PL: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f t="shared" ref="B3:W3" si="0">SUM(B4,B7)</f>
        <v>2478.6673188760255</v>
      </c>
      <c r="C3" s="206">
        <f t="shared" si="0"/>
        <v>2260.7961399276242</v>
      </c>
      <c r="D3" s="206">
        <f t="shared" si="0"/>
        <v>2280.3743000663926</v>
      </c>
      <c r="E3" s="206">
        <f t="shared" si="0"/>
        <v>2324.1841549645046</v>
      </c>
      <c r="F3" s="206">
        <f t="shared" si="0"/>
        <v>2379.7819898632233</v>
      </c>
      <c r="G3" s="206">
        <f t="shared" si="0"/>
        <v>2482.7944893985023</v>
      </c>
      <c r="H3" s="206">
        <f t="shared" si="0"/>
        <v>2507.9643566184959</v>
      </c>
      <c r="I3" s="206">
        <f t="shared" si="0"/>
        <v>3094.8735489895871</v>
      </c>
      <c r="J3" s="206">
        <f t="shared" si="0"/>
        <v>2611.5291132866587</v>
      </c>
      <c r="K3" s="206">
        <f t="shared" si="0"/>
        <v>2846.734351629425</v>
      </c>
      <c r="L3" s="206">
        <f t="shared" si="0"/>
        <v>2797.8553170265377</v>
      </c>
      <c r="M3" s="206">
        <f t="shared" si="0"/>
        <v>3101.2500259988765</v>
      </c>
      <c r="N3" s="206">
        <f t="shared" si="0"/>
        <v>3343.8721427548235</v>
      </c>
      <c r="O3" s="206">
        <f t="shared" si="0"/>
        <v>2942.1203789822266</v>
      </c>
      <c r="P3" s="206">
        <f t="shared" si="0"/>
        <v>3558.6485143998293</v>
      </c>
      <c r="Q3" s="206">
        <f t="shared" si="0"/>
        <v>4047.5</v>
      </c>
      <c r="R3" s="206">
        <f t="shared" si="0"/>
        <v>4130.2984044666573</v>
      </c>
      <c r="S3" s="206">
        <f t="shared" si="0"/>
        <v>3919.7624081345011</v>
      </c>
      <c r="T3" s="206">
        <f t="shared" si="0"/>
        <v>4253.8757756539444</v>
      </c>
      <c r="U3" s="206">
        <f t="shared" si="0"/>
        <v>4337.8471648407194</v>
      </c>
      <c r="V3" s="206">
        <f t="shared" si="0"/>
        <v>4185.5299344192936</v>
      </c>
      <c r="W3" s="206">
        <f t="shared" si="0"/>
        <v>4931.1668008906145</v>
      </c>
      <c r="DA3" s="112"/>
    </row>
    <row r="4" spans="1:105" ht="12" customHeight="1" x14ac:dyDescent="0.25">
      <c r="A4" s="50" t="s">
        <v>1811</v>
      </c>
      <c r="B4" s="244">
        <f t="shared" ref="B4:W4" si="1">SUM(B5:B6)</f>
        <v>1464.7535192130006</v>
      </c>
      <c r="C4" s="244">
        <f t="shared" si="1"/>
        <v>1368.8781664656217</v>
      </c>
      <c r="D4" s="244">
        <f t="shared" si="1"/>
        <v>1381.4528554785861</v>
      </c>
      <c r="E4" s="244">
        <f t="shared" si="1"/>
        <v>1474.8267702030585</v>
      </c>
      <c r="F4" s="244">
        <f t="shared" si="1"/>
        <v>1499.4098451711452</v>
      </c>
      <c r="G4" s="244">
        <f t="shared" si="1"/>
        <v>1425.6685656228453</v>
      </c>
      <c r="H4" s="244">
        <f t="shared" si="1"/>
        <v>1475.7144835864999</v>
      </c>
      <c r="I4" s="244">
        <f t="shared" si="1"/>
        <v>1763.5816746479029</v>
      </c>
      <c r="J4" s="244">
        <f t="shared" si="1"/>
        <v>1395.3848686440267</v>
      </c>
      <c r="K4" s="244">
        <f t="shared" si="1"/>
        <v>1610.048497484476</v>
      </c>
      <c r="L4" s="244">
        <f t="shared" si="1"/>
        <v>1505.3305347160169</v>
      </c>
      <c r="M4" s="244">
        <f t="shared" si="1"/>
        <v>1747.4365107427357</v>
      </c>
      <c r="N4" s="244">
        <f t="shared" si="1"/>
        <v>1955.8188552601957</v>
      </c>
      <c r="O4" s="244">
        <f t="shared" si="1"/>
        <v>1732.5047781604846</v>
      </c>
      <c r="P4" s="244">
        <f t="shared" si="1"/>
        <v>2222.5713909191363</v>
      </c>
      <c r="Q4" s="244">
        <f t="shared" si="1"/>
        <v>2438.5</v>
      </c>
      <c r="R4" s="244">
        <f t="shared" si="1"/>
        <v>2560.9042052654695</v>
      </c>
      <c r="S4" s="244">
        <f t="shared" si="1"/>
        <v>2499.7483137018021</v>
      </c>
      <c r="T4" s="244">
        <f t="shared" si="1"/>
        <v>2765.7175921307294</v>
      </c>
      <c r="U4" s="244">
        <f t="shared" si="1"/>
        <v>2797.4414060601343</v>
      </c>
      <c r="V4" s="244">
        <f t="shared" si="1"/>
        <v>2789.9686520376176</v>
      </c>
      <c r="W4" s="244">
        <f t="shared" si="1"/>
        <v>3256.3361599317827</v>
      </c>
      <c r="DA4" s="83"/>
    </row>
    <row r="5" spans="1:105" ht="12" customHeight="1" x14ac:dyDescent="0.25">
      <c r="A5" s="99" t="s">
        <v>52</v>
      </c>
      <c r="B5" s="285">
        <v>107.03300949538659</v>
      </c>
      <c r="C5" s="285">
        <v>91.152446253893658</v>
      </c>
      <c r="D5" s="285">
        <v>85.960348899967144</v>
      </c>
      <c r="E5" s="285">
        <v>87.673439621352429</v>
      </c>
      <c r="F5" s="285">
        <v>83.087071924382258</v>
      </c>
      <c r="G5" s="285">
        <v>77.860664847833206</v>
      </c>
      <c r="H5" s="285">
        <v>77.928696503677003</v>
      </c>
      <c r="I5" s="285">
        <v>88.477061635601956</v>
      </c>
      <c r="J5" s="285">
        <v>67.610253323305557</v>
      </c>
      <c r="K5" s="285">
        <v>73.437568268880085</v>
      </c>
      <c r="L5" s="285">
        <v>64.481748309518977</v>
      </c>
      <c r="M5" s="285">
        <v>74.683425683741632</v>
      </c>
      <c r="N5" s="285">
        <v>79.133835779584885</v>
      </c>
      <c r="O5" s="285">
        <v>69.611065366201643</v>
      </c>
      <c r="P5" s="285">
        <v>87.104046529121192</v>
      </c>
      <c r="Q5" s="285">
        <v>93.377077584527072</v>
      </c>
      <c r="R5" s="285">
        <v>37.199508530511388</v>
      </c>
      <c r="S5" s="285">
        <v>54.873304218014162</v>
      </c>
      <c r="T5" s="285">
        <v>59.170037757916383</v>
      </c>
      <c r="U5" s="285">
        <v>3.1277703769532899</v>
      </c>
      <c r="V5" s="285">
        <v>2.5688074566647998</v>
      </c>
      <c r="W5" s="285">
        <v>2.618160773166847</v>
      </c>
      <c r="DA5" s="94" t="s">
        <v>1812</v>
      </c>
    </row>
    <row r="6" spans="1:105" ht="12" customHeight="1" x14ac:dyDescent="0.25">
      <c r="A6" s="99" t="s">
        <v>59</v>
      </c>
      <c r="B6" s="285">
        <v>1357.720509717614</v>
      </c>
      <c r="C6" s="285">
        <v>1277.725720211728</v>
      </c>
      <c r="D6" s="285">
        <v>1295.492506578619</v>
      </c>
      <c r="E6" s="285">
        <v>1387.1533305817061</v>
      </c>
      <c r="F6" s="285">
        <v>1416.3227732467631</v>
      </c>
      <c r="G6" s="285">
        <v>1347.8079007750121</v>
      </c>
      <c r="H6" s="285">
        <v>1397.7857870828229</v>
      </c>
      <c r="I6" s="285">
        <v>1675.1046130123009</v>
      </c>
      <c r="J6" s="285">
        <v>1327.7746153207211</v>
      </c>
      <c r="K6" s="285">
        <v>1536.6109292155959</v>
      </c>
      <c r="L6" s="285">
        <v>1440.848786406498</v>
      </c>
      <c r="M6" s="285">
        <v>1672.753085058994</v>
      </c>
      <c r="N6" s="285">
        <v>1876.6850194806109</v>
      </c>
      <c r="O6" s="285">
        <v>1662.8937127942829</v>
      </c>
      <c r="P6" s="285">
        <v>2135.4673443900151</v>
      </c>
      <c r="Q6" s="285">
        <v>2345.1229224154731</v>
      </c>
      <c r="R6" s="285">
        <v>2523.7046967349579</v>
      </c>
      <c r="S6" s="285">
        <v>2444.8750094837878</v>
      </c>
      <c r="T6" s="285">
        <v>2706.547554372813</v>
      </c>
      <c r="U6" s="285">
        <v>2794.313635683181</v>
      </c>
      <c r="V6" s="285">
        <v>2787.399844580953</v>
      </c>
      <c r="W6" s="285">
        <v>3253.7179991586158</v>
      </c>
      <c r="DA6" s="94" t="s">
        <v>1813</v>
      </c>
    </row>
    <row r="7" spans="1:105" ht="12" customHeight="1" x14ac:dyDescent="0.25">
      <c r="A7" s="49" t="s">
        <v>60</v>
      </c>
      <c r="B7" s="245">
        <v>1013.913799663025</v>
      </c>
      <c r="C7" s="245">
        <v>891.91797346200246</v>
      </c>
      <c r="D7" s="245">
        <v>898.92144458780649</v>
      </c>
      <c r="E7" s="245">
        <v>849.35738476144616</v>
      </c>
      <c r="F7" s="245">
        <v>880.37214469207788</v>
      </c>
      <c r="G7" s="245">
        <v>1057.1259237756569</v>
      </c>
      <c r="H7" s="245">
        <v>1032.249873031996</v>
      </c>
      <c r="I7" s="245">
        <v>1331.291874341684</v>
      </c>
      <c r="J7" s="245">
        <v>1216.144244642632</v>
      </c>
      <c r="K7" s="245">
        <v>1236.685854144949</v>
      </c>
      <c r="L7" s="245">
        <v>1292.524782310521</v>
      </c>
      <c r="M7" s="245">
        <v>1353.813515256141</v>
      </c>
      <c r="N7" s="245">
        <v>1388.053287494628</v>
      </c>
      <c r="O7" s="245">
        <v>1209.615600821742</v>
      </c>
      <c r="P7" s="245">
        <v>1336.077123480693</v>
      </c>
      <c r="Q7" s="245">
        <v>1609</v>
      </c>
      <c r="R7" s="245">
        <v>1569.394199201188</v>
      </c>
      <c r="S7" s="245">
        <v>1420.014094432699</v>
      </c>
      <c r="T7" s="245">
        <v>1488.158183523215</v>
      </c>
      <c r="U7" s="245">
        <v>1540.4057587805851</v>
      </c>
      <c r="V7" s="245">
        <v>1395.5612823816759</v>
      </c>
      <c r="W7" s="245">
        <v>1674.830640958832</v>
      </c>
      <c r="DA7" s="84" t="s">
        <v>1814</v>
      </c>
    </row>
    <row r="8" spans="1:105" ht="12" customHeight="1" x14ac:dyDescent="0.25">
      <c r="A8" s="152"/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DA8" s="153"/>
    </row>
    <row r="9" spans="1:105" ht="12" customHeight="1" x14ac:dyDescent="0.25">
      <c r="A9" s="30" t="s">
        <v>439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DA9" s="112"/>
    </row>
    <row r="10" spans="1:105" ht="12" customHeight="1" x14ac:dyDescent="0.25">
      <c r="A10" s="50" t="s">
        <v>1815</v>
      </c>
      <c r="B10" s="244">
        <v>994</v>
      </c>
      <c r="C10" s="244">
        <v>977</v>
      </c>
      <c r="D10" s="244">
        <v>1025</v>
      </c>
      <c r="E10" s="244">
        <v>1029</v>
      </c>
      <c r="F10" s="244">
        <v>1027</v>
      </c>
      <c r="G10" s="244">
        <v>1049.4000000000001</v>
      </c>
      <c r="H10" s="244">
        <v>1061.2</v>
      </c>
      <c r="I10" s="244">
        <v>1055.78</v>
      </c>
      <c r="J10" s="244">
        <v>1041.27</v>
      </c>
      <c r="K10" s="244">
        <v>1033.76</v>
      </c>
      <c r="L10" s="244">
        <v>1079.8</v>
      </c>
      <c r="M10" s="244">
        <v>1093.02</v>
      </c>
      <c r="N10" s="244">
        <v>1039.8</v>
      </c>
      <c r="O10" s="244">
        <v>1107.51</v>
      </c>
      <c r="P10" s="244">
        <v>1119.6600000000001</v>
      </c>
      <c r="Q10" s="244">
        <v>1115.23</v>
      </c>
      <c r="R10" s="244">
        <v>1156</v>
      </c>
      <c r="S10" s="244">
        <v>1761.79</v>
      </c>
      <c r="T10" s="244">
        <v>1742.7</v>
      </c>
      <c r="U10" s="244">
        <v>1622.54</v>
      </c>
      <c r="V10" s="244">
        <v>1716.54</v>
      </c>
      <c r="W10" s="244">
        <v>1749.18</v>
      </c>
      <c r="DA10" s="83" t="s">
        <v>1816</v>
      </c>
    </row>
    <row r="11" spans="1:105" ht="12" customHeight="1" x14ac:dyDescent="0.25">
      <c r="A11" s="107" t="s">
        <v>1817</v>
      </c>
      <c r="B11" s="285">
        <v>1934</v>
      </c>
      <c r="C11" s="285">
        <v>2086</v>
      </c>
      <c r="D11" s="285">
        <v>2341.9899999999998</v>
      </c>
      <c r="E11" s="285">
        <v>2461</v>
      </c>
      <c r="F11" s="285">
        <v>2635</v>
      </c>
      <c r="G11" s="285">
        <v>2731.9</v>
      </c>
      <c r="H11" s="285">
        <v>2857.1</v>
      </c>
      <c r="I11" s="285">
        <v>2992</v>
      </c>
      <c r="J11" s="285">
        <v>3055.4</v>
      </c>
      <c r="K11" s="285">
        <v>3274.96</v>
      </c>
      <c r="L11" s="285">
        <v>3699.8</v>
      </c>
      <c r="M11" s="285">
        <v>3755.6</v>
      </c>
      <c r="N11" s="285">
        <v>3821.8</v>
      </c>
      <c r="O11" s="285">
        <v>4105.51</v>
      </c>
      <c r="P11" s="285">
        <v>4278.38</v>
      </c>
      <c r="Q11" s="285">
        <v>4399.34</v>
      </c>
      <c r="R11" s="285">
        <v>4637</v>
      </c>
      <c r="S11" s="285">
        <v>4779.03</v>
      </c>
      <c r="T11" s="285">
        <v>4856.03</v>
      </c>
      <c r="U11" s="285">
        <v>4879.7299999999996</v>
      </c>
      <c r="V11" s="285">
        <v>5128.8599999999997</v>
      </c>
      <c r="W11" s="285">
        <v>5323.94</v>
      </c>
      <c r="DA11" s="94" t="s">
        <v>1818</v>
      </c>
    </row>
    <row r="12" spans="1:105" ht="12" customHeight="1" x14ac:dyDescent="0.25">
      <c r="A12" s="49" t="s">
        <v>1819</v>
      </c>
      <c r="B12" s="245">
        <v>154.10526315789491</v>
      </c>
      <c r="C12" s="245">
        <v>144.32984293193729</v>
      </c>
      <c r="D12" s="245">
        <v>151.28586206896571</v>
      </c>
      <c r="E12" s="245">
        <v>145.4166666666668</v>
      </c>
      <c r="F12" s="245">
        <v>152.58333333333351</v>
      </c>
      <c r="G12" s="245">
        <v>178.1764397905761</v>
      </c>
      <c r="H12" s="245">
        <v>163.26250000000019</v>
      </c>
      <c r="I12" s="245">
        <v>195.17597484276749</v>
      </c>
      <c r="J12" s="245">
        <v>179.60348643006279</v>
      </c>
      <c r="K12" s="245">
        <v>172.5280499219968</v>
      </c>
      <c r="L12" s="245">
        <v>173.35336787564779</v>
      </c>
      <c r="M12" s="245">
        <v>175.95927732365789</v>
      </c>
      <c r="N12" s="245">
        <v>171.11125037605279</v>
      </c>
      <c r="O12" s="245">
        <v>189.07326424870479</v>
      </c>
      <c r="P12" s="245">
        <v>195.78383419689129</v>
      </c>
      <c r="Q12" s="245">
        <v>200.01031088082919</v>
      </c>
      <c r="R12" s="245">
        <v>210.10880829015559</v>
      </c>
      <c r="S12" s="245">
        <v>237.23181347150279</v>
      </c>
      <c r="T12" s="245">
        <v>239.3321761658033</v>
      </c>
      <c r="U12" s="245">
        <v>256.84642411642432</v>
      </c>
      <c r="V12" s="245">
        <v>248.27875647668409</v>
      </c>
      <c r="W12" s="245">
        <v>203.75242798353929</v>
      </c>
      <c r="DA12" s="84" t="s">
        <v>1820</v>
      </c>
    </row>
    <row r="13" spans="1:105" ht="12" customHeight="1" x14ac:dyDescent="0.25">
      <c r="A13" s="142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DA13" s="173"/>
    </row>
    <row r="14" spans="1:105" ht="12" customHeight="1" x14ac:dyDescent="0.25">
      <c r="A14" s="30" t="s">
        <v>447</v>
      </c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DA14" s="112"/>
    </row>
    <row r="15" spans="1:105" ht="12" customHeight="1" x14ac:dyDescent="0.25">
      <c r="A15" s="50" t="s">
        <v>1815</v>
      </c>
      <c r="B15" s="244">
        <v>1166.666666666667</v>
      </c>
      <c r="C15" s="244">
        <v>1166.666666666667</v>
      </c>
      <c r="D15" s="244">
        <v>1166.666666666667</v>
      </c>
      <c r="E15" s="244">
        <v>1166.666666666667</v>
      </c>
      <c r="F15" s="244">
        <v>1166.666666666667</v>
      </c>
      <c r="G15" s="244">
        <v>1166.666666666667</v>
      </c>
      <c r="H15" s="244">
        <v>1166.666666666667</v>
      </c>
      <c r="I15" s="244">
        <v>1166.666666666667</v>
      </c>
      <c r="J15" s="244">
        <v>1166.666666666667</v>
      </c>
      <c r="K15" s="244">
        <v>1166.666666666667</v>
      </c>
      <c r="L15" s="244">
        <v>1166.666666666667</v>
      </c>
      <c r="M15" s="244">
        <v>1166.666666666667</v>
      </c>
      <c r="N15" s="244">
        <v>1166.666666666667</v>
      </c>
      <c r="O15" s="244">
        <v>1166.666666666667</v>
      </c>
      <c r="P15" s="244">
        <v>1259.303598176386</v>
      </c>
      <c r="Q15" s="244">
        <v>1259.303598176386</v>
      </c>
      <c r="R15" s="244">
        <v>1259.303598176386</v>
      </c>
      <c r="S15" s="244">
        <v>1907.762118744419</v>
      </c>
      <c r="T15" s="244">
        <v>1907.762118744419</v>
      </c>
      <c r="U15" s="244">
        <v>1815.1251872347</v>
      </c>
      <c r="V15" s="244">
        <v>1815.1251872347</v>
      </c>
      <c r="W15" s="244">
        <v>1907.762118744419</v>
      </c>
      <c r="DA15" s="83" t="s">
        <v>1821</v>
      </c>
    </row>
    <row r="16" spans="1:105" ht="12" customHeight="1" x14ac:dyDescent="0.25">
      <c r="A16" s="107" t="s">
        <v>1817</v>
      </c>
      <c r="B16" s="285">
        <v>3777.7777777777778</v>
      </c>
      <c r="C16" s="285">
        <v>3481.9476797309931</v>
      </c>
      <c r="D16" s="285">
        <v>3481.9476797309931</v>
      </c>
      <c r="E16" s="285">
        <v>3186.1175816842078</v>
      </c>
      <c r="F16" s="285">
        <v>3186.1175816842078</v>
      </c>
      <c r="G16" s="285">
        <v>2890.287483637424</v>
      </c>
      <c r="H16" s="285">
        <v>3186.1175816842078</v>
      </c>
      <c r="I16" s="285">
        <v>3186.1175816842078</v>
      </c>
      <c r="J16" s="285">
        <v>3481.9476797309931</v>
      </c>
      <c r="K16" s="285">
        <v>3481.9476797309931</v>
      </c>
      <c r="L16" s="285">
        <v>4073.6078758245621</v>
      </c>
      <c r="M16" s="285">
        <v>4073.6078758245621</v>
      </c>
      <c r="N16" s="285">
        <v>4073.6078758245621</v>
      </c>
      <c r="O16" s="285">
        <v>4369.4379738713469</v>
      </c>
      <c r="P16" s="285">
        <v>4665.2680719181317</v>
      </c>
      <c r="Q16" s="285">
        <v>4665.2680719181317</v>
      </c>
      <c r="R16" s="285">
        <v>4961.0981699649165</v>
      </c>
      <c r="S16" s="285">
        <v>5256.9282680117012</v>
      </c>
      <c r="T16" s="285">
        <v>5256.9282680117012</v>
      </c>
      <c r="U16" s="285">
        <v>5256.9282680117012</v>
      </c>
      <c r="V16" s="285">
        <v>5552.758366058486</v>
      </c>
      <c r="W16" s="285">
        <v>5848.5884641052708</v>
      </c>
      <c r="DA16" s="94" t="s">
        <v>1822</v>
      </c>
    </row>
    <row r="17" spans="1:105" ht="12" customHeight="1" x14ac:dyDescent="0.25">
      <c r="A17" s="49" t="s">
        <v>1819</v>
      </c>
      <c r="B17" s="245">
        <v>171.2280701754388</v>
      </c>
      <c r="C17" s="245">
        <v>158.47875202645409</v>
      </c>
      <c r="D17" s="245">
        <v>171.2280701754388</v>
      </c>
      <c r="E17" s="245">
        <v>171.2280701754388</v>
      </c>
      <c r="F17" s="245">
        <v>171.2280701754388</v>
      </c>
      <c r="G17" s="245">
        <v>196.72670647340809</v>
      </c>
      <c r="H17" s="245">
        <v>196.72670647340809</v>
      </c>
      <c r="I17" s="245">
        <v>209.47602462239271</v>
      </c>
      <c r="J17" s="245">
        <v>196.72670647340809</v>
      </c>
      <c r="K17" s="245">
        <v>196.72670647340809</v>
      </c>
      <c r="L17" s="245">
        <v>183.9773883244234</v>
      </c>
      <c r="M17" s="245">
        <v>196.72670647340809</v>
      </c>
      <c r="N17" s="245">
        <v>196.72670647340809</v>
      </c>
      <c r="O17" s="245">
        <v>209.47602462239271</v>
      </c>
      <c r="P17" s="245">
        <v>209.47602462239271</v>
      </c>
      <c r="Q17" s="245">
        <v>222.2253427713774</v>
      </c>
      <c r="R17" s="245">
        <v>222.2253427713774</v>
      </c>
      <c r="S17" s="245">
        <v>260.47329721833142</v>
      </c>
      <c r="T17" s="245">
        <v>260.47329721833142</v>
      </c>
      <c r="U17" s="245">
        <v>273.222615367316</v>
      </c>
      <c r="V17" s="245">
        <v>273.222615367316</v>
      </c>
      <c r="W17" s="245">
        <v>273.222615367316</v>
      </c>
      <c r="DA17" s="84" t="s">
        <v>1823</v>
      </c>
    </row>
    <row r="18" spans="1:105" ht="12" customHeight="1" x14ac:dyDescent="0.25">
      <c r="A18" s="108" t="s">
        <v>452</v>
      </c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DA18" s="109"/>
    </row>
    <row r="19" spans="1:105" ht="12" customHeight="1" x14ac:dyDescent="0.25">
      <c r="A19" s="51" t="s">
        <v>1815</v>
      </c>
      <c r="B19" s="249">
        <v>0</v>
      </c>
      <c r="C19" s="244">
        <v>0</v>
      </c>
      <c r="D19" s="244">
        <v>92.636931509719091</v>
      </c>
      <c r="E19" s="244">
        <v>0</v>
      </c>
      <c r="F19" s="244">
        <v>92.636931509719091</v>
      </c>
      <c r="G19" s="244">
        <v>0</v>
      </c>
      <c r="H19" s="244">
        <v>0</v>
      </c>
      <c r="I19" s="244">
        <v>92.636931509719091</v>
      </c>
      <c r="J19" s="244">
        <v>0</v>
      </c>
      <c r="K19" s="244">
        <v>92.636931509719091</v>
      </c>
      <c r="L19" s="244">
        <v>0</v>
      </c>
      <c r="M19" s="244">
        <v>0</v>
      </c>
      <c r="N19" s="244">
        <v>92.636931509719091</v>
      </c>
      <c r="O19" s="244">
        <v>0</v>
      </c>
      <c r="P19" s="244">
        <v>185.27386301943821</v>
      </c>
      <c r="Q19" s="244">
        <v>0</v>
      </c>
      <c r="R19" s="244">
        <v>92.636931509719091</v>
      </c>
      <c r="S19" s="244">
        <v>648.45852056803369</v>
      </c>
      <c r="T19" s="244">
        <v>0</v>
      </c>
      <c r="U19" s="244">
        <v>0</v>
      </c>
      <c r="V19" s="244">
        <v>0</v>
      </c>
      <c r="W19" s="244">
        <v>185.27386301943821</v>
      </c>
      <c r="DA19" s="83" t="s">
        <v>1824</v>
      </c>
    </row>
    <row r="20" spans="1:105" ht="12" customHeight="1" x14ac:dyDescent="0.25">
      <c r="A20" s="99" t="s">
        <v>1817</v>
      </c>
      <c r="B20" s="286">
        <v>0</v>
      </c>
      <c r="C20" s="285">
        <v>0</v>
      </c>
      <c r="D20" s="285">
        <v>0</v>
      </c>
      <c r="E20" s="285">
        <v>0</v>
      </c>
      <c r="F20" s="285">
        <v>0</v>
      </c>
      <c r="G20" s="285">
        <v>0</v>
      </c>
      <c r="H20" s="285">
        <v>295.83009804678471</v>
      </c>
      <c r="I20" s="285">
        <v>0</v>
      </c>
      <c r="J20" s="285">
        <v>591.66019609356931</v>
      </c>
      <c r="K20" s="285">
        <v>0</v>
      </c>
      <c r="L20" s="285">
        <v>887.49029414035397</v>
      </c>
      <c r="M20" s="285">
        <v>0</v>
      </c>
      <c r="N20" s="285">
        <v>295.83009804678471</v>
      </c>
      <c r="O20" s="285">
        <v>295.83009804678471</v>
      </c>
      <c r="P20" s="285">
        <v>295.83009804678471</v>
      </c>
      <c r="Q20" s="285">
        <v>295.83009804678471</v>
      </c>
      <c r="R20" s="285">
        <v>295.83009804678471</v>
      </c>
      <c r="S20" s="285">
        <v>591.66019609356931</v>
      </c>
      <c r="T20" s="285">
        <v>0</v>
      </c>
      <c r="U20" s="285">
        <v>295.83009804678471</v>
      </c>
      <c r="V20" s="285">
        <v>295.83009804678471</v>
      </c>
      <c r="W20" s="285">
        <v>295.83009804678471</v>
      </c>
      <c r="DA20" s="94" t="s">
        <v>1825</v>
      </c>
    </row>
    <row r="21" spans="1:105" ht="12" customHeight="1" x14ac:dyDescent="0.25">
      <c r="A21" s="52" t="s">
        <v>1819</v>
      </c>
      <c r="B21" s="250">
        <v>0</v>
      </c>
      <c r="C21" s="245">
        <v>0</v>
      </c>
      <c r="D21" s="245">
        <v>25.498636297969309</v>
      </c>
      <c r="E21" s="245">
        <v>0</v>
      </c>
      <c r="F21" s="245">
        <v>12.749318148984649</v>
      </c>
      <c r="G21" s="245">
        <v>38.247954446953948</v>
      </c>
      <c r="H21" s="245">
        <v>0</v>
      </c>
      <c r="I21" s="245">
        <v>25.498636297969309</v>
      </c>
      <c r="J21" s="245">
        <v>0</v>
      </c>
      <c r="K21" s="245">
        <v>0</v>
      </c>
      <c r="L21" s="245">
        <v>0</v>
      </c>
      <c r="M21" s="245">
        <v>25.498636297969309</v>
      </c>
      <c r="N21" s="245">
        <v>0</v>
      </c>
      <c r="O21" s="245">
        <v>25.498636297969309</v>
      </c>
      <c r="P21" s="245">
        <v>12.749318148984649</v>
      </c>
      <c r="Q21" s="245">
        <v>12.749318148984649</v>
      </c>
      <c r="R21" s="245">
        <v>12.749318148984649</v>
      </c>
      <c r="S21" s="245">
        <v>50.997272595938611</v>
      </c>
      <c r="T21" s="245">
        <v>0</v>
      </c>
      <c r="U21" s="245">
        <v>25.498636297969309</v>
      </c>
      <c r="V21" s="245">
        <v>12.749318148984649</v>
      </c>
      <c r="W21" s="245">
        <v>0</v>
      </c>
      <c r="DA21" s="84" t="s">
        <v>1826</v>
      </c>
    </row>
    <row r="22" spans="1:105" ht="12" customHeight="1" x14ac:dyDescent="0.25">
      <c r="A22" s="108" t="s">
        <v>457</v>
      </c>
      <c r="B22" s="248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DA22" s="109"/>
    </row>
    <row r="23" spans="1:105" ht="12" customHeight="1" x14ac:dyDescent="0.25">
      <c r="A23" s="51" t="s">
        <v>1815</v>
      </c>
      <c r="B23" s="249"/>
      <c r="C23" s="244">
        <f t="shared" ref="C23:W23" si="2">B15+C19-C15</f>
        <v>0</v>
      </c>
      <c r="D23" s="244">
        <f t="shared" si="2"/>
        <v>92.636931509719034</v>
      </c>
      <c r="E23" s="244">
        <f t="shared" si="2"/>
        <v>0</v>
      </c>
      <c r="F23" s="244">
        <f t="shared" si="2"/>
        <v>92.636931509719034</v>
      </c>
      <c r="G23" s="244">
        <f t="shared" si="2"/>
        <v>0</v>
      </c>
      <c r="H23" s="244">
        <f t="shared" si="2"/>
        <v>0</v>
      </c>
      <c r="I23" s="244">
        <f t="shared" si="2"/>
        <v>92.636931509719034</v>
      </c>
      <c r="J23" s="244">
        <f t="shared" si="2"/>
        <v>0</v>
      </c>
      <c r="K23" s="244">
        <f t="shared" si="2"/>
        <v>92.636931509719034</v>
      </c>
      <c r="L23" s="244">
        <f t="shared" si="2"/>
        <v>0</v>
      </c>
      <c r="M23" s="244">
        <f t="shared" si="2"/>
        <v>0</v>
      </c>
      <c r="N23" s="244">
        <f t="shared" si="2"/>
        <v>92.636931509719034</v>
      </c>
      <c r="O23" s="244">
        <f t="shared" si="2"/>
        <v>0</v>
      </c>
      <c r="P23" s="244">
        <f t="shared" si="2"/>
        <v>92.636931509719261</v>
      </c>
      <c r="Q23" s="244">
        <f t="shared" si="2"/>
        <v>0</v>
      </c>
      <c r="R23" s="244">
        <f t="shared" si="2"/>
        <v>92.636931509719034</v>
      </c>
      <c r="S23" s="244">
        <f t="shared" si="2"/>
        <v>0</v>
      </c>
      <c r="T23" s="244">
        <f t="shared" si="2"/>
        <v>0</v>
      </c>
      <c r="U23" s="244">
        <f t="shared" si="2"/>
        <v>92.636931509719034</v>
      </c>
      <c r="V23" s="244">
        <f t="shared" si="2"/>
        <v>0</v>
      </c>
      <c r="W23" s="244">
        <f t="shared" si="2"/>
        <v>92.636931509719261</v>
      </c>
      <c r="DA23" s="83"/>
    </row>
    <row r="24" spans="1:105" ht="12" customHeight="1" x14ac:dyDescent="0.25">
      <c r="A24" s="99" t="s">
        <v>1817</v>
      </c>
      <c r="B24" s="286"/>
      <c r="C24" s="285">
        <f t="shared" ref="C24:W24" si="3">B16+C20-C16</f>
        <v>295.83009804678477</v>
      </c>
      <c r="D24" s="285">
        <f t="shared" si="3"/>
        <v>0</v>
      </c>
      <c r="E24" s="285">
        <f t="shared" si="3"/>
        <v>295.83009804678522</v>
      </c>
      <c r="F24" s="285">
        <f t="shared" si="3"/>
        <v>0</v>
      </c>
      <c r="G24" s="285">
        <f t="shared" si="3"/>
        <v>295.83009804678386</v>
      </c>
      <c r="H24" s="285">
        <f t="shared" si="3"/>
        <v>0</v>
      </c>
      <c r="I24" s="285">
        <f t="shared" si="3"/>
        <v>0</v>
      </c>
      <c r="J24" s="285">
        <f t="shared" si="3"/>
        <v>295.83009804678431</v>
      </c>
      <c r="K24" s="285">
        <f t="shared" si="3"/>
        <v>0</v>
      </c>
      <c r="L24" s="285">
        <f t="shared" si="3"/>
        <v>295.83009804678477</v>
      </c>
      <c r="M24" s="285">
        <f t="shared" si="3"/>
        <v>0</v>
      </c>
      <c r="N24" s="285">
        <f t="shared" si="3"/>
        <v>295.83009804678477</v>
      </c>
      <c r="O24" s="285">
        <f t="shared" si="3"/>
        <v>0</v>
      </c>
      <c r="P24" s="285">
        <f t="shared" si="3"/>
        <v>0</v>
      </c>
      <c r="Q24" s="285">
        <f t="shared" si="3"/>
        <v>295.83009804678477</v>
      </c>
      <c r="R24" s="285">
        <f t="shared" si="3"/>
        <v>0</v>
      </c>
      <c r="S24" s="285">
        <f t="shared" si="3"/>
        <v>295.83009804678477</v>
      </c>
      <c r="T24" s="285">
        <f t="shared" si="3"/>
        <v>0</v>
      </c>
      <c r="U24" s="285">
        <f t="shared" si="3"/>
        <v>295.83009804678477</v>
      </c>
      <c r="V24" s="285">
        <f t="shared" si="3"/>
        <v>0</v>
      </c>
      <c r="W24" s="285">
        <f t="shared" si="3"/>
        <v>0</v>
      </c>
      <c r="DA24" s="94"/>
    </row>
    <row r="25" spans="1:105" ht="12" customHeight="1" x14ac:dyDescent="0.25">
      <c r="A25" s="52" t="s">
        <v>1819</v>
      </c>
      <c r="B25" s="250"/>
      <c r="C25" s="245">
        <f t="shared" ref="C25:W25" si="4">B17+C21-C17</f>
        <v>12.749318148984713</v>
      </c>
      <c r="D25" s="245">
        <f t="shared" si="4"/>
        <v>12.749318148984599</v>
      </c>
      <c r="E25" s="245">
        <f t="shared" si="4"/>
        <v>0</v>
      </c>
      <c r="F25" s="245">
        <f t="shared" si="4"/>
        <v>12.749318148984656</v>
      </c>
      <c r="G25" s="245">
        <f t="shared" si="4"/>
        <v>12.749318148984656</v>
      </c>
      <c r="H25" s="245">
        <f t="shared" si="4"/>
        <v>0</v>
      </c>
      <c r="I25" s="245">
        <f t="shared" si="4"/>
        <v>12.749318148984685</v>
      </c>
      <c r="J25" s="245">
        <f t="shared" si="4"/>
        <v>12.749318148984628</v>
      </c>
      <c r="K25" s="245">
        <f t="shared" si="4"/>
        <v>0</v>
      </c>
      <c r="L25" s="245">
        <f t="shared" si="4"/>
        <v>12.749318148984685</v>
      </c>
      <c r="M25" s="245">
        <f t="shared" si="4"/>
        <v>12.749318148984628</v>
      </c>
      <c r="N25" s="245">
        <f t="shared" si="4"/>
        <v>0</v>
      </c>
      <c r="O25" s="245">
        <f t="shared" si="4"/>
        <v>12.749318148984685</v>
      </c>
      <c r="P25" s="245">
        <f t="shared" si="4"/>
        <v>12.749318148984656</v>
      </c>
      <c r="Q25" s="245">
        <f t="shared" si="4"/>
        <v>0</v>
      </c>
      <c r="R25" s="245">
        <f t="shared" si="4"/>
        <v>12.749318148984656</v>
      </c>
      <c r="S25" s="245">
        <f t="shared" si="4"/>
        <v>12.749318148984571</v>
      </c>
      <c r="T25" s="245">
        <f t="shared" si="4"/>
        <v>0</v>
      </c>
      <c r="U25" s="245">
        <f t="shared" si="4"/>
        <v>12.749318148984742</v>
      </c>
      <c r="V25" s="245">
        <f t="shared" si="4"/>
        <v>12.749318148984628</v>
      </c>
      <c r="W25" s="245">
        <f t="shared" si="4"/>
        <v>0</v>
      </c>
      <c r="DA25" s="84"/>
    </row>
    <row r="26" spans="1:105" ht="12" customHeight="1" x14ac:dyDescent="0.25">
      <c r="A26" s="30" t="s">
        <v>458</v>
      </c>
      <c r="B26" s="206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DA26" s="112"/>
    </row>
    <row r="27" spans="1:105" ht="12" customHeight="1" x14ac:dyDescent="0.25">
      <c r="A27" s="50" t="s">
        <v>1815</v>
      </c>
      <c r="B27" s="244">
        <f t="shared" ref="B27:W27" si="5">B15-B10</f>
        <v>172.66666666666697</v>
      </c>
      <c r="C27" s="244">
        <f t="shared" si="5"/>
        <v>189.66666666666697</v>
      </c>
      <c r="D27" s="244">
        <f t="shared" si="5"/>
        <v>141.66666666666697</v>
      </c>
      <c r="E27" s="244">
        <f t="shared" si="5"/>
        <v>137.66666666666697</v>
      </c>
      <c r="F27" s="244">
        <f t="shared" si="5"/>
        <v>139.66666666666697</v>
      </c>
      <c r="G27" s="244">
        <f t="shared" si="5"/>
        <v>117.26666666666688</v>
      </c>
      <c r="H27" s="244">
        <f t="shared" si="5"/>
        <v>105.46666666666692</v>
      </c>
      <c r="I27" s="244">
        <f t="shared" si="5"/>
        <v>110.886666666667</v>
      </c>
      <c r="J27" s="244">
        <f t="shared" si="5"/>
        <v>125.39666666666699</v>
      </c>
      <c r="K27" s="244">
        <f t="shared" si="5"/>
        <v>132.90666666666698</v>
      </c>
      <c r="L27" s="244">
        <f t="shared" si="5"/>
        <v>86.866666666667015</v>
      </c>
      <c r="M27" s="244">
        <f t="shared" si="5"/>
        <v>73.646666666666988</v>
      </c>
      <c r="N27" s="244">
        <f t="shared" si="5"/>
        <v>126.86666666666702</v>
      </c>
      <c r="O27" s="244">
        <f t="shared" si="5"/>
        <v>59.156666666666979</v>
      </c>
      <c r="P27" s="244">
        <f t="shared" si="5"/>
        <v>139.64359817638592</v>
      </c>
      <c r="Q27" s="244">
        <f t="shared" si="5"/>
        <v>144.07359817638599</v>
      </c>
      <c r="R27" s="244">
        <f t="shared" si="5"/>
        <v>103.303598176386</v>
      </c>
      <c r="S27" s="244">
        <f t="shared" si="5"/>
        <v>145.97211874441905</v>
      </c>
      <c r="T27" s="244">
        <f t="shared" si="5"/>
        <v>165.06211874441897</v>
      </c>
      <c r="U27" s="244">
        <f t="shared" si="5"/>
        <v>192.58518723470002</v>
      </c>
      <c r="V27" s="244">
        <f t="shared" si="5"/>
        <v>98.585187234700015</v>
      </c>
      <c r="W27" s="244">
        <f t="shared" si="5"/>
        <v>158.58211874441895</v>
      </c>
      <c r="DA27" s="83"/>
    </row>
    <row r="28" spans="1:105" ht="12" customHeight="1" x14ac:dyDescent="0.25">
      <c r="A28" s="107" t="s">
        <v>1817</v>
      </c>
      <c r="B28" s="285">
        <f t="shared" ref="B28:W28" si="6">B16-B11</f>
        <v>1843.7777777777778</v>
      </c>
      <c r="C28" s="285">
        <f t="shared" si="6"/>
        <v>1395.9476797309931</v>
      </c>
      <c r="D28" s="285">
        <f t="shared" si="6"/>
        <v>1139.9576797309933</v>
      </c>
      <c r="E28" s="285">
        <f t="shared" si="6"/>
        <v>725.11758168420783</v>
      </c>
      <c r="F28" s="285">
        <f t="shared" si="6"/>
        <v>551.11758168420783</v>
      </c>
      <c r="G28" s="285">
        <f t="shared" si="6"/>
        <v>158.38748363742388</v>
      </c>
      <c r="H28" s="285">
        <f t="shared" si="6"/>
        <v>329.01758168420793</v>
      </c>
      <c r="I28" s="285">
        <f t="shared" si="6"/>
        <v>194.11758168420783</v>
      </c>
      <c r="J28" s="285">
        <f t="shared" si="6"/>
        <v>426.54767973099297</v>
      </c>
      <c r="K28" s="285">
        <f t="shared" si="6"/>
        <v>206.98767973099302</v>
      </c>
      <c r="L28" s="285">
        <f t="shared" si="6"/>
        <v>373.80787582456196</v>
      </c>
      <c r="M28" s="285">
        <f t="shared" si="6"/>
        <v>318.00787582456223</v>
      </c>
      <c r="N28" s="285">
        <f t="shared" si="6"/>
        <v>251.80787582456196</v>
      </c>
      <c r="O28" s="285">
        <f t="shared" si="6"/>
        <v>263.92797387134669</v>
      </c>
      <c r="P28" s="285">
        <f t="shared" si="6"/>
        <v>386.88807191813157</v>
      </c>
      <c r="Q28" s="285">
        <f t="shared" si="6"/>
        <v>265.92807191813154</v>
      </c>
      <c r="R28" s="285">
        <f t="shared" si="6"/>
        <v>324.09816996491645</v>
      </c>
      <c r="S28" s="285">
        <f t="shared" si="6"/>
        <v>477.89826801170148</v>
      </c>
      <c r="T28" s="285">
        <f t="shared" si="6"/>
        <v>400.89826801170148</v>
      </c>
      <c r="U28" s="285">
        <f t="shared" si="6"/>
        <v>377.19826801170166</v>
      </c>
      <c r="V28" s="285">
        <f t="shared" si="6"/>
        <v>423.89836605848632</v>
      </c>
      <c r="W28" s="285">
        <f t="shared" si="6"/>
        <v>524.64846410527116</v>
      </c>
      <c r="DA28" s="94"/>
    </row>
    <row r="29" spans="1:105" ht="12" customHeight="1" x14ac:dyDescent="0.25">
      <c r="A29" s="49" t="s">
        <v>1819</v>
      </c>
      <c r="B29" s="245">
        <f t="shared" ref="B29:W29" si="7">B17-B12</f>
        <v>17.122807017543892</v>
      </c>
      <c r="C29" s="245">
        <f t="shared" si="7"/>
        <v>14.148909094516796</v>
      </c>
      <c r="D29" s="245">
        <f t="shared" si="7"/>
        <v>19.942208106473089</v>
      </c>
      <c r="E29" s="245">
        <f t="shared" si="7"/>
        <v>25.811403508772003</v>
      </c>
      <c r="F29" s="245">
        <f t="shared" si="7"/>
        <v>18.644736842105289</v>
      </c>
      <c r="G29" s="245">
        <f t="shared" si="7"/>
        <v>18.550266682831989</v>
      </c>
      <c r="H29" s="245">
        <f t="shared" si="7"/>
        <v>33.464206473407899</v>
      </c>
      <c r="I29" s="245">
        <f t="shared" si="7"/>
        <v>14.300049779625226</v>
      </c>
      <c r="J29" s="245">
        <f t="shared" si="7"/>
        <v>17.123220043345299</v>
      </c>
      <c r="K29" s="245">
        <f t="shared" si="7"/>
        <v>24.19865655141129</v>
      </c>
      <c r="L29" s="245">
        <f t="shared" si="7"/>
        <v>10.62402044877561</v>
      </c>
      <c r="M29" s="245">
        <f t="shared" si="7"/>
        <v>20.7674291497502</v>
      </c>
      <c r="N29" s="245">
        <f t="shared" si="7"/>
        <v>25.615456097355292</v>
      </c>
      <c r="O29" s="245">
        <f t="shared" si="7"/>
        <v>20.402760373687926</v>
      </c>
      <c r="P29" s="245">
        <f t="shared" si="7"/>
        <v>13.692190425501423</v>
      </c>
      <c r="Q29" s="245">
        <f t="shared" si="7"/>
        <v>22.215031890548204</v>
      </c>
      <c r="R29" s="245">
        <f t="shared" si="7"/>
        <v>12.116534481221805</v>
      </c>
      <c r="S29" s="245">
        <f t="shared" si="7"/>
        <v>23.241483746828635</v>
      </c>
      <c r="T29" s="245">
        <f t="shared" si="7"/>
        <v>21.141121052528121</v>
      </c>
      <c r="U29" s="245">
        <f t="shared" si="7"/>
        <v>16.376191250891679</v>
      </c>
      <c r="V29" s="245">
        <f t="shared" si="7"/>
        <v>24.943858890631901</v>
      </c>
      <c r="W29" s="245">
        <f t="shared" si="7"/>
        <v>69.470187383776704</v>
      </c>
      <c r="DA29" s="84"/>
    </row>
    <row r="30" spans="1:105" ht="12" customHeight="1" x14ac:dyDescent="0.25">
      <c r="A30" s="142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3">
        <v>1121.341616509028</v>
      </c>
      <c r="C32" s="213">
        <v>1110.7259673258809</v>
      </c>
      <c r="D32" s="213">
        <v>1122.6702493551161</v>
      </c>
      <c r="E32" s="213">
        <v>1197.4924333619949</v>
      </c>
      <c r="F32" s="213">
        <v>1216.050988822012</v>
      </c>
      <c r="G32" s="213">
        <v>1199.1832330180571</v>
      </c>
      <c r="H32" s="213">
        <v>1207.577815993121</v>
      </c>
      <c r="I32" s="213">
        <v>1194.061994840928</v>
      </c>
      <c r="J32" s="213">
        <v>1173.73766122098</v>
      </c>
      <c r="K32" s="213">
        <v>1201.543594153052</v>
      </c>
      <c r="L32" s="213">
        <v>1274.347807394669</v>
      </c>
      <c r="M32" s="213">
        <v>1241.573258813414</v>
      </c>
      <c r="N32" s="213">
        <v>1283.165864144454</v>
      </c>
      <c r="O32" s="213">
        <v>1570.776784178847</v>
      </c>
      <c r="P32" s="213">
        <v>1551.7644883920891</v>
      </c>
      <c r="Q32" s="213">
        <v>1568.0728288908001</v>
      </c>
      <c r="R32" s="213">
        <v>1636.9310404127259</v>
      </c>
      <c r="S32" s="213">
        <v>1754.858727429063</v>
      </c>
      <c r="T32" s="213">
        <v>1760.6809114359421</v>
      </c>
      <c r="U32" s="213">
        <v>1884.523215821152</v>
      </c>
      <c r="V32" s="213">
        <v>1893.4053310404131</v>
      </c>
      <c r="W32" s="213">
        <v>1549.811521926053</v>
      </c>
      <c r="DA32" s="109" t="s">
        <v>1827</v>
      </c>
    </row>
    <row r="33" spans="1:105" ht="12" customHeight="1" x14ac:dyDescent="0.25">
      <c r="A33" s="24" t="s">
        <v>30</v>
      </c>
      <c r="B33" s="216">
        <v>375.52622527944959</v>
      </c>
      <c r="C33" s="216">
        <v>372.37687016337048</v>
      </c>
      <c r="D33" s="216">
        <v>342.61392949269128</v>
      </c>
      <c r="E33" s="216">
        <v>336.89243336199479</v>
      </c>
      <c r="F33" s="216">
        <v>330.19071367153919</v>
      </c>
      <c r="G33" s="216">
        <v>321.40773860705082</v>
      </c>
      <c r="H33" s="216">
        <v>277.52854686156502</v>
      </c>
      <c r="I33" s="216">
        <v>226.42794496990541</v>
      </c>
      <c r="J33" s="216">
        <v>188.18065348237309</v>
      </c>
      <c r="K33" s="216">
        <v>203.3731728288908</v>
      </c>
      <c r="L33" s="216">
        <v>241.55176268271711</v>
      </c>
      <c r="M33" s="216">
        <v>269.91461736887362</v>
      </c>
      <c r="N33" s="216">
        <v>254.19862424763539</v>
      </c>
      <c r="O33" s="216">
        <v>273.72889079965603</v>
      </c>
      <c r="P33" s="216">
        <v>269.68976784178852</v>
      </c>
      <c r="Q33" s="216">
        <v>260.86440240756662</v>
      </c>
      <c r="R33" s="216">
        <v>229.96861564918311</v>
      </c>
      <c r="S33" s="216">
        <v>208.85872742906281</v>
      </c>
      <c r="T33" s="216">
        <v>167.77540842648321</v>
      </c>
      <c r="U33" s="216">
        <v>185.12949269131559</v>
      </c>
      <c r="V33" s="216">
        <v>158.52527944969901</v>
      </c>
      <c r="W33" s="216">
        <v>171.82725709372309</v>
      </c>
      <c r="DA33" s="85" t="s">
        <v>1828</v>
      </c>
    </row>
    <row r="34" spans="1:105" ht="12" customHeight="1" x14ac:dyDescent="0.25">
      <c r="A34" s="14" t="s">
        <v>31</v>
      </c>
      <c r="B34" s="207">
        <f t="shared" ref="B34:W34" si="8">B35+B36+B37+B38+B39</f>
        <v>52.667927773000855</v>
      </c>
      <c r="C34" s="207">
        <f t="shared" si="8"/>
        <v>49.259587274290624</v>
      </c>
      <c r="D34" s="207">
        <f t="shared" si="8"/>
        <v>49.032674118658633</v>
      </c>
      <c r="E34" s="207">
        <f t="shared" si="8"/>
        <v>53.140842648323307</v>
      </c>
      <c r="F34" s="207">
        <f t="shared" si="8"/>
        <v>54.084264832330177</v>
      </c>
      <c r="G34" s="207">
        <f t="shared" si="8"/>
        <v>48.903783319002578</v>
      </c>
      <c r="H34" s="207">
        <f t="shared" si="8"/>
        <v>51.060533104041269</v>
      </c>
      <c r="I34" s="207">
        <f t="shared" si="8"/>
        <v>56.281685296646593</v>
      </c>
      <c r="J34" s="207">
        <f t="shared" si="8"/>
        <v>47.881427343078244</v>
      </c>
      <c r="K34" s="207">
        <f t="shared" si="8"/>
        <v>47.652106620808254</v>
      </c>
      <c r="L34" s="207">
        <f t="shared" si="8"/>
        <v>47.573430782459155</v>
      </c>
      <c r="M34" s="207">
        <f t="shared" si="8"/>
        <v>47.494582975064482</v>
      </c>
      <c r="N34" s="207">
        <f t="shared" si="8"/>
        <v>42.638779019776436</v>
      </c>
      <c r="O34" s="207">
        <f t="shared" si="8"/>
        <v>44.707222699914013</v>
      </c>
      <c r="P34" s="207">
        <f t="shared" si="8"/>
        <v>36.906534823731725</v>
      </c>
      <c r="Q34" s="207">
        <f t="shared" si="8"/>
        <v>43.708856405846944</v>
      </c>
      <c r="R34" s="207">
        <f t="shared" si="8"/>
        <v>45.022527944969895</v>
      </c>
      <c r="S34" s="207">
        <f t="shared" si="8"/>
        <v>41.836715391229582</v>
      </c>
      <c r="T34" s="207">
        <f t="shared" si="8"/>
        <v>36.763886500429912</v>
      </c>
      <c r="U34" s="207">
        <f t="shared" si="8"/>
        <v>41.188993981083399</v>
      </c>
      <c r="V34" s="207">
        <f t="shared" si="8"/>
        <v>36.166723989681849</v>
      </c>
      <c r="W34" s="207">
        <f t="shared" si="8"/>
        <v>47.715735167669827</v>
      </c>
      <c r="DA34" s="71"/>
    </row>
    <row r="35" spans="1:105" ht="12" customHeight="1" x14ac:dyDescent="0.25">
      <c r="A35" s="18" t="s">
        <v>32</v>
      </c>
      <c r="B35" s="207">
        <v>0</v>
      </c>
      <c r="C35" s="207">
        <v>0</v>
      </c>
      <c r="D35" s="207">
        <v>0</v>
      </c>
      <c r="E35" s="207">
        <v>0</v>
      </c>
      <c r="F35" s="207">
        <v>0</v>
      </c>
      <c r="G35" s="207">
        <v>0</v>
      </c>
      <c r="H35" s="207">
        <v>0</v>
      </c>
      <c r="I35" s="207">
        <v>0</v>
      </c>
      <c r="J35" s="207">
        <v>0</v>
      </c>
      <c r="K35" s="207">
        <v>0</v>
      </c>
      <c r="L35" s="207">
        <v>0</v>
      </c>
      <c r="M35" s="207">
        <v>0</v>
      </c>
      <c r="N35" s="207">
        <v>0</v>
      </c>
      <c r="O35" s="207">
        <v>0</v>
      </c>
      <c r="P35" s="207">
        <v>0</v>
      </c>
      <c r="Q35" s="207">
        <v>0</v>
      </c>
      <c r="R35" s="207">
        <v>0</v>
      </c>
      <c r="S35" s="207">
        <v>0</v>
      </c>
      <c r="T35" s="207">
        <v>0</v>
      </c>
      <c r="U35" s="207">
        <v>0</v>
      </c>
      <c r="V35" s="207">
        <v>0</v>
      </c>
      <c r="W35" s="207">
        <v>0</v>
      </c>
      <c r="DA35" s="71" t="s">
        <v>1829</v>
      </c>
    </row>
    <row r="36" spans="1:105" ht="12" customHeight="1" x14ac:dyDescent="0.25">
      <c r="A36" s="18" t="s">
        <v>33</v>
      </c>
      <c r="B36" s="207">
        <v>3.389251934651762</v>
      </c>
      <c r="C36" s="207">
        <v>2.259501289767841</v>
      </c>
      <c r="D36" s="207">
        <v>1.129750644883921</v>
      </c>
      <c r="E36" s="207">
        <v>1.129750644883921</v>
      </c>
      <c r="F36" s="207">
        <v>2.259501289767841</v>
      </c>
      <c r="G36" s="207">
        <v>1.129750644883921</v>
      </c>
      <c r="H36" s="207">
        <v>2.259501289767841</v>
      </c>
      <c r="I36" s="207">
        <v>4.519002579535683</v>
      </c>
      <c r="J36" s="207">
        <v>1.129750644883921</v>
      </c>
      <c r="K36" s="207">
        <v>2.1974204643164228</v>
      </c>
      <c r="L36" s="207">
        <v>2.1974204643164228</v>
      </c>
      <c r="M36" s="207">
        <v>2.1974204643164228</v>
      </c>
      <c r="N36" s="207">
        <v>2.1974204643164228</v>
      </c>
      <c r="O36" s="207">
        <v>2.1974204643164228</v>
      </c>
      <c r="P36" s="207">
        <v>2.1974204643164228</v>
      </c>
      <c r="Q36" s="207">
        <v>2.1974204643164228</v>
      </c>
      <c r="R36" s="207">
        <v>2.1974204643164228</v>
      </c>
      <c r="S36" s="207">
        <v>2.5643164230438522</v>
      </c>
      <c r="T36" s="207">
        <v>2.657695614789338</v>
      </c>
      <c r="U36" s="207">
        <v>2.9038693035253651</v>
      </c>
      <c r="V36" s="207">
        <v>3.2686156491831468</v>
      </c>
      <c r="W36" s="207">
        <v>3.776182287188306</v>
      </c>
      <c r="DA36" s="71" t="s">
        <v>1830</v>
      </c>
    </row>
    <row r="37" spans="1:105" ht="12" customHeight="1" x14ac:dyDescent="0.25">
      <c r="A37" s="18" t="s">
        <v>69</v>
      </c>
      <c r="B37" s="207">
        <v>14.378503869303531</v>
      </c>
      <c r="C37" s="207">
        <v>11.297420464316421</v>
      </c>
      <c r="D37" s="207">
        <v>10.27033533963886</v>
      </c>
      <c r="E37" s="207">
        <v>11.297420464316421</v>
      </c>
      <c r="F37" s="207">
        <v>11.297420464316421</v>
      </c>
      <c r="G37" s="207">
        <v>8.2163370593293195</v>
      </c>
      <c r="H37" s="207">
        <v>9.2433361994840926</v>
      </c>
      <c r="I37" s="207">
        <v>10.27033533963886</v>
      </c>
      <c r="J37" s="207">
        <v>7.1892519346517627</v>
      </c>
      <c r="K37" s="207">
        <v>7.2393809114359424</v>
      </c>
      <c r="L37" s="207">
        <v>6.2052450558899386</v>
      </c>
      <c r="M37" s="207">
        <v>5.171023215821152</v>
      </c>
      <c r="N37" s="207">
        <v>4.1368013757523636</v>
      </c>
      <c r="O37" s="207">
        <v>6.2052450558899386</v>
      </c>
      <c r="P37" s="207">
        <v>4.1368013757523636</v>
      </c>
      <c r="Q37" s="207">
        <v>6.1622527944969896</v>
      </c>
      <c r="R37" s="207">
        <v>11.297420464316421</v>
      </c>
      <c r="S37" s="207">
        <v>13.70885640584695</v>
      </c>
      <c r="T37" s="207">
        <v>11.426827171109201</v>
      </c>
      <c r="U37" s="207">
        <v>14.10636285468615</v>
      </c>
      <c r="V37" s="207">
        <v>10.3627687016337</v>
      </c>
      <c r="W37" s="207">
        <v>18.498968185726572</v>
      </c>
      <c r="DA37" s="71" t="s">
        <v>1831</v>
      </c>
    </row>
    <row r="38" spans="1:105" ht="12" customHeight="1" x14ac:dyDescent="0.25">
      <c r="A38" s="18" t="s">
        <v>70</v>
      </c>
      <c r="B38" s="207">
        <v>32.807910576096297</v>
      </c>
      <c r="C38" s="207">
        <v>35.702665520206359</v>
      </c>
      <c r="D38" s="207">
        <v>37.632588134135851</v>
      </c>
      <c r="E38" s="207">
        <v>38.597506448839212</v>
      </c>
      <c r="F38" s="207">
        <v>40.527343078245913</v>
      </c>
      <c r="G38" s="207">
        <v>38.597506448839212</v>
      </c>
      <c r="H38" s="207">
        <v>38.597506448839212</v>
      </c>
      <c r="I38" s="207">
        <v>41.492347377472051</v>
      </c>
      <c r="J38" s="207">
        <v>39.562424763542559</v>
      </c>
      <c r="K38" s="207">
        <v>38.215305245055887</v>
      </c>
      <c r="L38" s="207">
        <v>39.170765262252793</v>
      </c>
      <c r="M38" s="207">
        <v>40.126139294926908</v>
      </c>
      <c r="N38" s="207">
        <v>36.304557179707651</v>
      </c>
      <c r="O38" s="207">
        <v>36.304557179707651</v>
      </c>
      <c r="P38" s="207">
        <v>30.57231298366294</v>
      </c>
      <c r="Q38" s="207">
        <v>35.349183147033528</v>
      </c>
      <c r="R38" s="207">
        <v>31.527687016337051</v>
      </c>
      <c r="S38" s="207">
        <v>25.262252794496991</v>
      </c>
      <c r="T38" s="207">
        <v>22.20928632846087</v>
      </c>
      <c r="U38" s="207">
        <v>23.650300945829748</v>
      </c>
      <c r="V38" s="207">
        <v>22.50128976784179</v>
      </c>
      <c r="W38" s="207">
        <v>25.397162510748071</v>
      </c>
      <c r="DA38" s="71" t="s">
        <v>1832</v>
      </c>
    </row>
    <row r="39" spans="1:105" ht="12" customHeight="1" x14ac:dyDescent="0.25">
      <c r="A39" s="18" t="s">
        <v>34</v>
      </c>
      <c r="B39" s="207">
        <v>2.0922613929492688</v>
      </c>
      <c r="C39" s="207">
        <v>0</v>
      </c>
      <c r="D39" s="207">
        <v>0</v>
      </c>
      <c r="E39" s="207">
        <v>2.116165090283749</v>
      </c>
      <c r="F39" s="207">
        <v>0</v>
      </c>
      <c r="G39" s="207">
        <v>0.96018916595012893</v>
      </c>
      <c r="H39" s="207">
        <v>0.96018916595012893</v>
      </c>
      <c r="I39" s="207">
        <v>0</v>
      </c>
      <c r="J39" s="207">
        <v>0</v>
      </c>
      <c r="K39" s="207">
        <v>0</v>
      </c>
      <c r="L39" s="207">
        <v>0</v>
      </c>
      <c r="M39" s="207">
        <v>0</v>
      </c>
      <c r="N39" s="207">
        <v>0</v>
      </c>
      <c r="O39" s="207">
        <v>0</v>
      </c>
      <c r="P39" s="207">
        <v>0</v>
      </c>
      <c r="Q39" s="207">
        <v>0</v>
      </c>
      <c r="R39" s="207">
        <v>0</v>
      </c>
      <c r="S39" s="207">
        <v>0.3012897678417884</v>
      </c>
      <c r="T39" s="207">
        <v>0.4700773860705072</v>
      </c>
      <c r="U39" s="207">
        <v>0.5284608770421324</v>
      </c>
      <c r="V39" s="207">
        <v>3.4049871023215821E-2</v>
      </c>
      <c r="W39" s="207">
        <v>4.342218400687875E-2</v>
      </c>
      <c r="DA39" s="71" t="s">
        <v>1833</v>
      </c>
    </row>
    <row r="40" spans="1:105" ht="12" customHeight="1" x14ac:dyDescent="0.25">
      <c r="A40" s="14" t="s">
        <v>35</v>
      </c>
      <c r="B40" s="207">
        <f t="shared" ref="B40:W40" si="9">B41+B42</f>
        <v>28.912295786758381</v>
      </c>
      <c r="C40" s="207">
        <f t="shared" si="9"/>
        <v>34.52278589853826</v>
      </c>
      <c r="D40" s="207">
        <f t="shared" si="9"/>
        <v>34.888220120378328</v>
      </c>
      <c r="E40" s="207">
        <f t="shared" si="9"/>
        <v>50.02149613069647</v>
      </c>
      <c r="F40" s="207">
        <f t="shared" si="9"/>
        <v>63.456577815993107</v>
      </c>
      <c r="G40" s="207">
        <f t="shared" si="9"/>
        <v>54.643164230438522</v>
      </c>
      <c r="H40" s="207">
        <f t="shared" si="9"/>
        <v>71.087704213241608</v>
      </c>
      <c r="I40" s="207">
        <f t="shared" si="9"/>
        <v>97.613929492691312</v>
      </c>
      <c r="J40" s="207">
        <f t="shared" si="9"/>
        <v>115.17626827171109</v>
      </c>
      <c r="K40" s="207">
        <f t="shared" si="9"/>
        <v>118.76612209802239</v>
      </c>
      <c r="L40" s="207">
        <f t="shared" si="9"/>
        <v>122.6354256233878</v>
      </c>
      <c r="M40" s="207">
        <f t="shared" si="9"/>
        <v>109.5657781599312</v>
      </c>
      <c r="N40" s="207">
        <f t="shared" si="9"/>
        <v>132.20120378331899</v>
      </c>
      <c r="O40" s="207">
        <f t="shared" si="9"/>
        <v>149.7850386930352</v>
      </c>
      <c r="P40" s="207">
        <f t="shared" si="9"/>
        <v>167.04643164230441</v>
      </c>
      <c r="Q40" s="207">
        <f t="shared" si="9"/>
        <v>171.15219260533101</v>
      </c>
      <c r="R40" s="207">
        <f t="shared" si="9"/>
        <v>190.86414445399831</v>
      </c>
      <c r="S40" s="207">
        <f t="shared" si="9"/>
        <v>208.0082545141874</v>
      </c>
      <c r="T40" s="207">
        <f t="shared" si="9"/>
        <v>203.3385210662081</v>
      </c>
      <c r="U40" s="207">
        <f t="shared" si="9"/>
        <v>237.29802235597589</v>
      </c>
      <c r="V40" s="207">
        <f t="shared" si="9"/>
        <v>222.45270851246781</v>
      </c>
      <c r="W40" s="207">
        <f t="shared" si="9"/>
        <v>235.39277730008601</v>
      </c>
      <c r="DA40" s="71"/>
    </row>
    <row r="41" spans="1:105" ht="12" customHeight="1" x14ac:dyDescent="0.25">
      <c r="A41" s="18" t="s">
        <v>72</v>
      </c>
      <c r="B41" s="207">
        <v>28.912295786758381</v>
      </c>
      <c r="C41" s="207">
        <v>34.52278589853826</v>
      </c>
      <c r="D41" s="207">
        <v>34.888220120378328</v>
      </c>
      <c r="E41" s="207">
        <v>50.02149613069647</v>
      </c>
      <c r="F41" s="207">
        <v>63.456577815993107</v>
      </c>
      <c r="G41" s="207">
        <v>54.643164230438522</v>
      </c>
      <c r="H41" s="207">
        <v>71.087704213241608</v>
      </c>
      <c r="I41" s="207">
        <v>97.613929492691312</v>
      </c>
      <c r="J41" s="207">
        <v>115.17626827171109</v>
      </c>
      <c r="K41" s="207">
        <v>118.76612209802239</v>
      </c>
      <c r="L41" s="207">
        <v>122.6354256233878</v>
      </c>
      <c r="M41" s="207">
        <v>109.5657781599312</v>
      </c>
      <c r="N41" s="207">
        <v>132.20120378331899</v>
      </c>
      <c r="O41" s="207">
        <v>149.7850386930352</v>
      </c>
      <c r="P41" s="207">
        <v>167.04643164230441</v>
      </c>
      <c r="Q41" s="207">
        <v>171.15219260533101</v>
      </c>
      <c r="R41" s="207">
        <v>190.86414445399831</v>
      </c>
      <c r="S41" s="207">
        <v>208.0082545141874</v>
      </c>
      <c r="T41" s="207">
        <v>203.3385210662081</v>
      </c>
      <c r="U41" s="207">
        <v>237.29802235597589</v>
      </c>
      <c r="V41" s="207">
        <v>222.45270851246781</v>
      </c>
      <c r="W41" s="207">
        <v>235.39277730008601</v>
      </c>
      <c r="DA41" s="71" t="s">
        <v>1834</v>
      </c>
    </row>
    <row r="42" spans="1:105" ht="12" customHeight="1" x14ac:dyDescent="0.25">
      <c r="A42" s="18" t="s">
        <v>36</v>
      </c>
      <c r="B42" s="207">
        <v>0</v>
      </c>
      <c r="C42" s="207">
        <v>0</v>
      </c>
      <c r="D42" s="207">
        <v>0</v>
      </c>
      <c r="E42" s="207">
        <v>0</v>
      </c>
      <c r="F42" s="207">
        <v>0</v>
      </c>
      <c r="G42" s="207">
        <v>0</v>
      </c>
      <c r="H42" s="207">
        <v>0</v>
      </c>
      <c r="I42" s="207">
        <v>0</v>
      </c>
      <c r="J42" s="207">
        <v>0</v>
      </c>
      <c r="K42" s="207">
        <v>0</v>
      </c>
      <c r="L42" s="207">
        <v>0</v>
      </c>
      <c r="M42" s="207">
        <v>0</v>
      </c>
      <c r="N42" s="207">
        <v>0</v>
      </c>
      <c r="O42" s="207">
        <v>0</v>
      </c>
      <c r="P42" s="207">
        <v>0</v>
      </c>
      <c r="Q42" s="207">
        <v>0</v>
      </c>
      <c r="R42" s="207">
        <v>0</v>
      </c>
      <c r="S42" s="207">
        <v>0</v>
      </c>
      <c r="T42" s="207">
        <v>0</v>
      </c>
      <c r="U42" s="207">
        <v>0</v>
      </c>
      <c r="V42" s="207">
        <v>0</v>
      </c>
      <c r="W42" s="207">
        <v>0</v>
      </c>
      <c r="DA42" s="71" t="s">
        <v>1835</v>
      </c>
    </row>
    <row r="43" spans="1:105" ht="12" customHeight="1" x14ac:dyDescent="0.25">
      <c r="A43" s="14" t="s">
        <v>37</v>
      </c>
      <c r="B43" s="207">
        <f t="shared" ref="B43:W43" si="10">B44+B45+B46+B47+B48+B49</f>
        <v>380.67257093723123</v>
      </c>
      <c r="C43" s="207">
        <f t="shared" si="10"/>
        <v>361.56491831470328</v>
      </c>
      <c r="D43" s="207">
        <f t="shared" si="10"/>
        <v>397.00963026655199</v>
      </c>
      <c r="E43" s="207">
        <f t="shared" si="10"/>
        <v>428.7283748925193</v>
      </c>
      <c r="F43" s="207">
        <f t="shared" si="10"/>
        <v>452.78013757523638</v>
      </c>
      <c r="G43" s="207">
        <f t="shared" si="10"/>
        <v>444.51607910576092</v>
      </c>
      <c r="H43" s="207">
        <f t="shared" si="10"/>
        <v>462.85950128976782</v>
      </c>
      <c r="I43" s="207">
        <f t="shared" si="10"/>
        <v>445.30429922613928</v>
      </c>
      <c r="J43" s="207">
        <f t="shared" si="10"/>
        <v>471.21908856405838</v>
      </c>
      <c r="K43" s="207">
        <f t="shared" si="10"/>
        <v>458.32141014617366</v>
      </c>
      <c r="L43" s="207">
        <f t="shared" si="10"/>
        <v>468.85451418744628</v>
      </c>
      <c r="M43" s="207">
        <f t="shared" si="10"/>
        <v>465.15236457437669</v>
      </c>
      <c r="N43" s="207">
        <f t="shared" si="10"/>
        <v>488.2249355116079</v>
      </c>
      <c r="O43" s="207">
        <f t="shared" si="10"/>
        <v>651.5716251074806</v>
      </c>
      <c r="P43" s="207">
        <f t="shared" si="10"/>
        <v>650.0668959587274</v>
      </c>
      <c r="Q43" s="207">
        <f t="shared" si="10"/>
        <v>651.18942390369739</v>
      </c>
      <c r="R43" s="207">
        <f t="shared" si="10"/>
        <v>733.63903697334479</v>
      </c>
      <c r="S43" s="207">
        <f t="shared" si="10"/>
        <v>816.26938950988824</v>
      </c>
      <c r="T43" s="207">
        <f t="shared" si="10"/>
        <v>874.02966466036105</v>
      </c>
      <c r="U43" s="207">
        <f t="shared" si="10"/>
        <v>935.25245055889934</v>
      </c>
      <c r="V43" s="207">
        <f t="shared" si="10"/>
        <v>980.30154772141009</v>
      </c>
      <c r="W43" s="207">
        <f t="shared" si="10"/>
        <v>590.09647463456577</v>
      </c>
      <c r="DA43" s="71"/>
    </row>
    <row r="44" spans="1:105" ht="12" customHeight="1" x14ac:dyDescent="0.25">
      <c r="A44" s="18" t="s">
        <v>73</v>
      </c>
      <c r="B44" s="207">
        <v>380.67257093723123</v>
      </c>
      <c r="C44" s="207">
        <v>361.56491831470328</v>
      </c>
      <c r="D44" s="207">
        <v>397.00963026655199</v>
      </c>
      <c r="E44" s="207">
        <v>428.7283748925193</v>
      </c>
      <c r="F44" s="207">
        <v>452.78013757523638</v>
      </c>
      <c r="G44" s="207">
        <v>444.51607910576092</v>
      </c>
      <c r="H44" s="207">
        <v>462.85950128976782</v>
      </c>
      <c r="I44" s="207">
        <v>445.30429922613928</v>
      </c>
      <c r="J44" s="207">
        <v>471.21908856405838</v>
      </c>
      <c r="K44" s="207">
        <v>457.89148753224418</v>
      </c>
      <c r="L44" s="207">
        <v>467.6841788478074</v>
      </c>
      <c r="M44" s="207">
        <v>463.40877042132422</v>
      </c>
      <c r="N44" s="207">
        <v>486.24247635425621</v>
      </c>
      <c r="O44" s="207">
        <v>649.39810834049865</v>
      </c>
      <c r="P44" s="207">
        <v>647.55898538263114</v>
      </c>
      <c r="Q44" s="207">
        <v>649.13533963886505</v>
      </c>
      <c r="R44" s="207">
        <v>730.98787618228721</v>
      </c>
      <c r="S44" s="207">
        <v>812.95150472914872</v>
      </c>
      <c r="T44" s="207">
        <v>871.74574376612202</v>
      </c>
      <c r="U44" s="207">
        <v>932.73963886500428</v>
      </c>
      <c r="V44" s="207">
        <v>977.7006018916594</v>
      </c>
      <c r="W44" s="207">
        <v>586.04264832330182</v>
      </c>
      <c r="DA44" s="71" t="s">
        <v>1836</v>
      </c>
    </row>
    <row r="45" spans="1:105" ht="12" customHeight="1" x14ac:dyDescent="0.25">
      <c r="A45" s="18" t="s">
        <v>74</v>
      </c>
      <c r="B45" s="207">
        <v>0</v>
      </c>
      <c r="C45" s="207">
        <v>0</v>
      </c>
      <c r="D45" s="207">
        <v>0</v>
      </c>
      <c r="E45" s="207">
        <v>0</v>
      </c>
      <c r="F45" s="207">
        <v>0</v>
      </c>
      <c r="G45" s="207">
        <v>0</v>
      </c>
      <c r="H45" s="207">
        <v>0</v>
      </c>
      <c r="I45" s="207">
        <v>0</v>
      </c>
      <c r="J45" s="207">
        <v>0</v>
      </c>
      <c r="K45" s="207">
        <v>0.42992261392949271</v>
      </c>
      <c r="L45" s="207">
        <v>1.1703353396388649</v>
      </c>
      <c r="M45" s="207">
        <v>1.7435941530524499</v>
      </c>
      <c r="N45" s="207">
        <v>1.982459157351677</v>
      </c>
      <c r="O45" s="207">
        <v>2.1735167669819431</v>
      </c>
      <c r="P45" s="207">
        <v>2.507910576096303</v>
      </c>
      <c r="Q45" s="207">
        <v>2.0540842648323299</v>
      </c>
      <c r="R45" s="207">
        <v>2.6511607910576092</v>
      </c>
      <c r="S45" s="207">
        <v>3.3178847807394671</v>
      </c>
      <c r="T45" s="207">
        <v>2.2839208942390372</v>
      </c>
      <c r="U45" s="207">
        <v>2.5128116938950988</v>
      </c>
      <c r="V45" s="207">
        <v>2.600945829750644</v>
      </c>
      <c r="W45" s="207">
        <v>4.0538263112639719</v>
      </c>
      <c r="DA45" s="71" t="s">
        <v>1837</v>
      </c>
    </row>
    <row r="46" spans="1:105" ht="12" customHeight="1" x14ac:dyDescent="0.25">
      <c r="A46" s="18" t="s">
        <v>75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DA46" s="71" t="s">
        <v>1838</v>
      </c>
    </row>
    <row r="47" spans="1:105" ht="12" customHeight="1" x14ac:dyDescent="0.25">
      <c r="A47" s="18" t="s">
        <v>76</v>
      </c>
      <c r="B47" s="207">
        <v>0</v>
      </c>
      <c r="C47" s="207">
        <v>0</v>
      </c>
      <c r="D47" s="207">
        <v>0</v>
      </c>
      <c r="E47" s="207">
        <v>0</v>
      </c>
      <c r="F47" s="207">
        <v>0</v>
      </c>
      <c r="G47" s="207">
        <v>0</v>
      </c>
      <c r="H47" s="207">
        <v>0</v>
      </c>
      <c r="I47" s="207">
        <v>0</v>
      </c>
      <c r="J47" s="207">
        <v>0</v>
      </c>
      <c r="K47" s="207">
        <v>0</v>
      </c>
      <c r="L47" s="207">
        <v>0</v>
      </c>
      <c r="M47" s="207">
        <v>0</v>
      </c>
      <c r="N47" s="207">
        <v>0</v>
      </c>
      <c r="O47" s="207">
        <v>0</v>
      </c>
      <c r="P47" s="207">
        <v>0</v>
      </c>
      <c r="Q47" s="207">
        <v>0</v>
      </c>
      <c r="R47" s="207">
        <v>0</v>
      </c>
      <c r="S47" s="207">
        <v>0</v>
      </c>
      <c r="T47" s="207">
        <v>0</v>
      </c>
      <c r="U47" s="207">
        <v>0</v>
      </c>
      <c r="V47" s="207">
        <v>0</v>
      </c>
      <c r="W47" s="207">
        <v>0</v>
      </c>
      <c r="DA47" s="71" t="s">
        <v>1839</v>
      </c>
    </row>
    <row r="48" spans="1:105" ht="12" customHeight="1" x14ac:dyDescent="0.25">
      <c r="A48" s="18" t="s">
        <v>77</v>
      </c>
      <c r="B48" s="207">
        <v>0</v>
      </c>
      <c r="C48" s="207">
        <v>0</v>
      </c>
      <c r="D48" s="207">
        <v>0</v>
      </c>
      <c r="E48" s="207">
        <v>0</v>
      </c>
      <c r="F48" s="207">
        <v>0</v>
      </c>
      <c r="G48" s="207">
        <v>0</v>
      </c>
      <c r="H48" s="207">
        <v>0</v>
      </c>
      <c r="I48" s="207">
        <v>0</v>
      </c>
      <c r="J48" s="207">
        <v>0</v>
      </c>
      <c r="K48" s="207">
        <v>0</v>
      </c>
      <c r="L48" s="207">
        <v>0</v>
      </c>
      <c r="M48" s="207">
        <v>0</v>
      </c>
      <c r="N48" s="207">
        <v>0</v>
      </c>
      <c r="O48" s="207">
        <v>0</v>
      </c>
      <c r="P48" s="207">
        <v>0</v>
      </c>
      <c r="Q48" s="207">
        <v>0</v>
      </c>
      <c r="R48" s="207">
        <v>0</v>
      </c>
      <c r="S48" s="207">
        <v>0</v>
      </c>
      <c r="T48" s="207">
        <v>0</v>
      </c>
      <c r="U48" s="207">
        <v>0</v>
      </c>
      <c r="V48" s="207">
        <v>0</v>
      </c>
      <c r="W48" s="207">
        <v>0</v>
      </c>
      <c r="DA48" s="71" t="s">
        <v>1840</v>
      </c>
    </row>
    <row r="49" spans="1:105" ht="12" customHeight="1" x14ac:dyDescent="0.25">
      <c r="A49" s="18" t="s">
        <v>78</v>
      </c>
      <c r="B49" s="207">
        <v>0</v>
      </c>
      <c r="C49" s="207">
        <v>0</v>
      </c>
      <c r="D49" s="207">
        <v>0</v>
      </c>
      <c r="E49" s="207">
        <v>0</v>
      </c>
      <c r="F49" s="207">
        <v>0</v>
      </c>
      <c r="G49" s="207">
        <v>0</v>
      </c>
      <c r="H49" s="207">
        <v>0</v>
      </c>
      <c r="I49" s="207">
        <v>0</v>
      </c>
      <c r="J49" s="207">
        <v>0</v>
      </c>
      <c r="K49" s="207">
        <v>0</v>
      </c>
      <c r="L49" s="207">
        <v>0</v>
      </c>
      <c r="M49" s="207">
        <v>0</v>
      </c>
      <c r="N49" s="207">
        <v>0</v>
      </c>
      <c r="O49" s="207">
        <v>0</v>
      </c>
      <c r="P49" s="207">
        <v>0</v>
      </c>
      <c r="Q49" s="207">
        <v>0</v>
      </c>
      <c r="R49" s="207">
        <v>0</v>
      </c>
      <c r="S49" s="207">
        <v>0</v>
      </c>
      <c r="T49" s="207">
        <v>0</v>
      </c>
      <c r="U49" s="207">
        <v>0</v>
      </c>
      <c r="V49" s="207">
        <v>0</v>
      </c>
      <c r="W49" s="207">
        <v>0</v>
      </c>
      <c r="DA49" s="71" t="s">
        <v>1841</v>
      </c>
    </row>
    <row r="50" spans="1:105" ht="12" customHeight="1" x14ac:dyDescent="0.25">
      <c r="A50" s="14" t="s">
        <v>79</v>
      </c>
      <c r="B50" s="207">
        <v>53.811951848667228</v>
      </c>
      <c r="C50" s="207">
        <v>60.499656061908851</v>
      </c>
      <c r="D50" s="207">
        <v>60.690713671539108</v>
      </c>
      <c r="E50" s="207">
        <v>70.411779879621662</v>
      </c>
      <c r="F50" s="207">
        <v>61.884952708512458</v>
      </c>
      <c r="G50" s="207">
        <v>61.526741186586413</v>
      </c>
      <c r="H50" s="207">
        <v>72.298624247635416</v>
      </c>
      <c r="I50" s="207">
        <v>87.178761822871877</v>
      </c>
      <c r="J50" s="207">
        <v>76.645657781599311</v>
      </c>
      <c r="K50" s="207">
        <v>79.535683576956146</v>
      </c>
      <c r="L50" s="207">
        <v>78.341444539982803</v>
      </c>
      <c r="M50" s="207">
        <v>45.834565778159927</v>
      </c>
      <c r="N50" s="207">
        <v>39.505073086844369</v>
      </c>
      <c r="O50" s="207">
        <v>82.282373172828883</v>
      </c>
      <c r="P50" s="207">
        <v>64.512295786758386</v>
      </c>
      <c r="Q50" s="207">
        <v>75.809716251074803</v>
      </c>
      <c r="R50" s="207">
        <v>70.626741186586415</v>
      </c>
      <c r="S50" s="207">
        <v>78.727343078245909</v>
      </c>
      <c r="T50" s="207">
        <v>79.064144453998267</v>
      </c>
      <c r="U50" s="207">
        <v>58.984780739466899</v>
      </c>
      <c r="V50" s="207">
        <v>73.210060189165944</v>
      </c>
      <c r="W50" s="207">
        <v>90.416423043852092</v>
      </c>
      <c r="DA50" s="71" t="s">
        <v>1842</v>
      </c>
    </row>
    <row r="51" spans="1:105" ht="12" customHeight="1" x14ac:dyDescent="0.25">
      <c r="A51" s="21" t="s">
        <v>38</v>
      </c>
      <c r="B51" s="210">
        <v>229.7506448839209</v>
      </c>
      <c r="C51" s="210">
        <v>232.50214961306961</v>
      </c>
      <c r="D51" s="210">
        <v>238.43508168529661</v>
      </c>
      <c r="E51" s="210">
        <v>258.29750644883921</v>
      </c>
      <c r="F51" s="210">
        <v>253.6543422184007</v>
      </c>
      <c r="G51" s="210">
        <v>268.18572656921748</v>
      </c>
      <c r="H51" s="210">
        <v>272.74290627687009</v>
      </c>
      <c r="I51" s="210">
        <v>281.25537403267413</v>
      </c>
      <c r="J51" s="210">
        <v>274.63456577815992</v>
      </c>
      <c r="K51" s="210">
        <v>293.89509888220118</v>
      </c>
      <c r="L51" s="210">
        <v>315.39122957867579</v>
      </c>
      <c r="M51" s="210">
        <v>303.61134995700769</v>
      </c>
      <c r="N51" s="210">
        <v>326.39724849527079</v>
      </c>
      <c r="O51" s="210">
        <v>368.70163370593292</v>
      </c>
      <c r="P51" s="210">
        <v>363.54256233877902</v>
      </c>
      <c r="Q51" s="210">
        <v>365.34823731728278</v>
      </c>
      <c r="R51" s="210">
        <v>366.80997420464308</v>
      </c>
      <c r="S51" s="210">
        <v>401.15829750644878</v>
      </c>
      <c r="T51" s="210">
        <v>399.70928632846079</v>
      </c>
      <c r="U51" s="210">
        <v>426.66947549441102</v>
      </c>
      <c r="V51" s="210">
        <v>422.74901117798788</v>
      </c>
      <c r="W51" s="210">
        <v>414.36285468615648</v>
      </c>
      <c r="DA51" s="86" t="s">
        <v>1843</v>
      </c>
    </row>
    <row r="52" spans="1:105" ht="12" customHeight="1" x14ac:dyDescent="0.25">
      <c r="A52" s="114" t="s">
        <v>145</v>
      </c>
      <c r="B52" s="287">
        <f t="shared" ref="B52:W52" si="11">SUM(B53:B55)</f>
        <v>1121.3416165090282</v>
      </c>
      <c r="C52" s="287">
        <f t="shared" si="11"/>
        <v>1110.7259673258809</v>
      </c>
      <c r="D52" s="287">
        <f t="shared" si="11"/>
        <v>1122.6702493551159</v>
      </c>
      <c r="E52" s="287">
        <f t="shared" si="11"/>
        <v>1197.4924333619949</v>
      </c>
      <c r="F52" s="287">
        <f t="shared" si="11"/>
        <v>1216.0509888220124</v>
      </c>
      <c r="G52" s="287">
        <f t="shared" si="11"/>
        <v>1199.1832330180569</v>
      </c>
      <c r="H52" s="287">
        <f t="shared" si="11"/>
        <v>1207.5778159931212</v>
      </c>
      <c r="I52" s="287">
        <f t="shared" si="11"/>
        <v>1194.0619948409285</v>
      </c>
      <c r="J52" s="287">
        <f t="shared" si="11"/>
        <v>1173.73766122098</v>
      </c>
      <c r="K52" s="287">
        <f t="shared" si="11"/>
        <v>1201.543594153052</v>
      </c>
      <c r="L52" s="287">
        <f t="shared" si="11"/>
        <v>1274.347807394669</v>
      </c>
      <c r="M52" s="287">
        <f t="shared" si="11"/>
        <v>1241.5732588134138</v>
      </c>
      <c r="N52" s="287">
        <f t="shared" si="11"/>
        <v>1283.1658641444537</v>
      </c>
      <c r="O52" s="287">
        <f t="shared" si="11"/>
        <v>1570.776784178847</v>
      </c>
      <c r="P52" s="287">
        <f t="shared" si="11"/>
        <v>1551.76448839209</v>
      </c>
      <c r="Q52" s="287">
        <f t="shared" si="11"/>
        <v>1568.0728288907999</v>
      </c>
      <c r="R52" s="287">
        <f t="shared" si="11"/>
        <v>1636.9310404127261</v>
      </c>
      <c r="S52" s="287">
        <f t="shared" si="11"/>
        <v>1754.8587274290624</v>
      </c>
      <c r="T52" s="287">
        <f t="shared" si="11"/>
        <v>1760.6809114359414</v>
      </c>
      <c r="U52" s="287">
        <f t="shared" si="11"/>
        <v>1884.5232158211522</v>
      </c>
      <c r="V52" s="287">
        <f t="shared" si="11"/>
        <v>1893.4053310404126</v>
      </c>
      <c r="W52" s="287">
        <f t="shared" si="11"/>
        <v>1549.8115219260533</v>
      </c>
      <c r="DA52" s="118"/>
    </row>
    <row r="53" spans="1:105" ht="12" customHeight="1" x14ac:dyDescent="0.25">
      <c r="A53" s="51" t="s">
        <v>52</v>
      </c>
      <c r="B53" s="244">
        <f>PPA_fec!B5</f>
        <v>419.68997709366062</v>
      </c>
      <c r="C53" s="244">
        <f>PPA_fec!C5</f>
        <v>393.81287135178212</v>
      </c>
      <c r="D53" s="244">
        <f>PPA_fec!D5</f>
        <v>377.79707111146848</v>
      </c>
      <c r="E53" s="244">
        <f>PPA_fec!E5</f>
        <v>391.90718516554131</v>
      </c>
      <c r="F53" s="244">
        <f>PPA_fec!F5</f>
        <v>375.68202765959302</v>
      </c>
      <c r="G53" s="244">
        <f>PPA_fec!G5</f>
        <v>365.80358718388487</v>
      </c>
      <c r="H53" s="244">
        <f>PPA_fec!H5</f>
        <v>365.31903716135417</v>
      </c>
      <c r="I53" s="244">
        <f>PPA_fec!I5</f>
        <v>344.14489376904879</v>
      </c>
      <c r="J53" s="244">
        <f>PPA_fec!J5</f>
        <v>337.13754900282959</v>
      </c>
      <c r="K53" s="244">
        <f>PPA_fec!K5</f>
        <v>324.97470438446038</v>
      </c>
      <c r="L53" s="244">
        <f>PPA_fec!L5</f>
        <v>333.60463046577229</v>
      </c>
      <c r="M53" s="244">
        <f>PPA_fec!M5</f>
        <v>324.46092284455619</v>
      </c>
      <c r="N53" s="244">
        <f>PPA_fec!N5</f>
        <v>318.64485213031668</v>
      </c>
      <c r="O53" s="244">
        <f>PPA_fec!O5</f>
        <v>390.15062964794561</v>
      </c>
      <c r="P53" s="244">
        <f>PPA_fec!P5</f>
        <v>368.97717782964799</v>
      </c>
      <c r="Q53" s="244">
        <f>PPA_fec!Q5</f>
        <v>368.34296186150982</v>
      </c>
      <c r="R53" s="244">
        <f>PPA_fec!R5</f>
        <v>378.26278069044872</v>
      </c>
      <c r="S53" s="244">
        <f>PPA_fec!S5</f>
        <v>514.27028596415357</v>
      </c>
      <c r="T53" s="244">
        <f>PPA_fec!T5</f>
        <v>506.31938182733398</v>
      </c>
      <c r="U53" s="244">
        <f>PPA_fec!U5</f>
        <v>517.63021167526438</v>
      </c>
      <c r="V53" s="244">
        <f>PPA_fec!V5</f>
        <v>530.43276814337048</v>
      </c>
      <c r="W53" s="244">
        <f>PPA_fec!W5</f>
        <v>426.53967886272733</v>
      </c>
      <c r="DA53" s="83"/>
    </row>
    <row r="54" spans="1:105" ht="12" customHeight="1" x14ac:dyDescent="0.25">
      <c r="A54" s="99" t="s">
        <v>59</v>
      </c>
      <c r="B54" s="285">
        <f>PPA_fec!B32</f>
        <v>667.25468180605026</v>
      </c>
      <c r="C54" s="285">
        <f>PPA_fec!C32</f>
        <v>682.84177154344218</v>
      </c>
      <c r="D54" s="285">
        <f>PPA_fec!D32</f>
        <v>710.43546505457437</v>
      </c>
      <c r="E54" s="285">
        <f>PPA_fec!E32</f>
        <v>768.8523776230204</v>
      </c>
      <c r="F54" s="285">
        <f>PPA_fec!F32</f>
        <v>803.06681015200763</v>
      </c>
      <c r="G54" s="285">
        <f>PPA_fec!G32</f>
        <v>796.59491027754427</v>
      </c>
      <c r="H54" s="285">
        <f>PPA_fec!H32</f>
        <v>805.21654091324535</v>
      </c>
      <c r="I54" s="285">
        <f>PPA_fec!I32</f>
        <v>813.28945859901216</v>
      </c>
      <c r="J54" s="285">
        <f>PPA_fec!J32</f>
        <v>800.59591511792428</v>
      </c>
      <c r="K54" s="285">
        <f>PPA_fec!K32</f>
        <v>839.71175054772141</v>
      </c>
      <c r="L54" s="285">
        <f>PPA_fec!L32</f>
        <v>901.65278122330949</v>
      </c>
      <c r="M54" s="285">
        <f>PPA_fec!M32</f>
        <v>879.02729379837194</v>
      </c>
      <c r="N54" s="285">
        <f>PPA_fec!N32</f>
        <v>925.16012396281576</v>
      </c>
      <c r="O54" s="285">
        <f>PPA_fec!O32</f>
        <v>1132.4428519015869</v>
      </c>
      <c r="P54" s="285">
        <f>PPA_fec!P32</f>
        <v>1135.187206775126</v>
      </c>
      <c r="Q54" s="285">
        <f>PPA_fec!Q32</f>
        <v>1151.6295077546599</v>
      </c>
      <c r="R54" s="285">
        <f>PPA_fec!R32</f>
        <v>1208.4556868742791</v>
      </c>
      <c r="S54" s="285">
        <f>PPA_fec!S32</f>
        <v>1188.947570155078</v>
      </c>
      <c r="T54" s="285">
        <f>PPA_fec!T32</f>
        <v>1202.9236773109101</v>
      </c>
      <c r="U54" s="285">
        <f>PPA_fec!U32</f>
        <v>1310.606580146652</v>
      </c>
      <c r="V54" s="285">
        <f>PPA_fec!V32</f>
        <v>1310.5649962590369</v>
      </c>
      <c r="W54" s="285">
        <f>PPA_fec!W32</f>
        <v>1080.374609554927</v>
      </c>
      <c r="DA54" s="94"/>
    </row>
    <row r="55" spans="1:105" ht="12" customHeight="1" x14ac:dyDescent="0.25">
      <c r="A55" s="52" t="s">
        <v>60</v>
      </c>
      <c r="B55" s="245">
        <f>PPA_fec!B83</f>
        <v>34.396957609317163</v>
      </c>
      <c r="C55" s="245">
        <f>PPA_fec!C83</f>
        <v>34.071324430656702</v>
      </c>
      <c r="D55" s="245">
        <f>PPA_fec!D83</f>
        <v>34.437713189073051</v>
      </c>
      <c r="E55" s="245">
        <f>PPA_fec!E83</f>
        <v>36.732870573433267</v>
      </c>
      <c r="F55" s="245">
        <f>PPA_fec!F83</f>
        <v>37.302151010411713</v>
      </c>
      <c r="G55" s="245">
        <f>PPA_fec!G83</f>
        <v>36.784735556627673</v>
      </c>
      <c r="H55" s="245">
        <f>PPA_fec!H83</f>
        <v>37.042237918521742</v>
      </c>
      <c r="I55" s="245">
        <f>PPA_fec!I83</f>
        <v>36.627642472867613</v>
      </c>
      <c r="J55" s="245">
        <f>PPA_fec!J83</f>
        <v>36.004197100226023</v>
      </c>
      <c r="K55" s="245">
        <f>PPA_fec!K83</f>
        <v>36.857139220870387</v>
      </c>
      <c r="L55" s="245">
        <f>PPA_fec!L83</f>
        <v>39.09039570558717</v>
      </c>
      <c r="M55" s="245">
        <f>PPA_fec!M83</f>
        <v>38.085042170485522</v>
      </c>
      <c r="N55" s="245">
        <f>PPA_fec!N83</f>
        <v>39.360888051321368</v>
      </c>
      <c r="O55" s="245">
        <f>PPA_fec!O83</f>
        <v>48.183302629314582</v>
      </c>
      <c r="P55" s="245">
        <f>PPA_fec!P83</f>
        <v>47.600103787315987</v>
      </c>
      <c r="Q55" s="245">
        <f>PPA_fec!Q83</f>
        <v>48.1003592746302</v>
      </c>
      <c r="R55" s="245">
        <f>PPA_fec!R83</f>
        <v>50.212572847998473</v>
      </c>
      <c r="S55" s="245">
        <f>PPA_fec!S83</f>
        <v>51.640871309830892</v>
      </c>
      <c r="T55" s="245">
        <f>PPA_fec!T83</f>
        <v>51.437852297697518</v>
      </c>
      <c r="U55" s="245">
        <f>PPA_fec!U83</f>
        <v>56.286423999235687</v>
      </c>
      <c r="V55" s="245">
        <f>PPA_fec!V83</f>
        <v>52.40756663800515</v>
      </c>
      <c r="W55" s="245">
        <f>PPA_fec!W83</f>
        <v>42.897233508398841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6">
        <f t="shared" ref="B57:W57" si="12">SUM(B58:B60)</f>
        <v>1726.6496336174339</v>
      </c>
      <c r="C57" s="206">
        <f t="shared" si="12"/>
        <v>1718.2318951646896</v>
      </c>
      <c r="D57" s="206">
        <f t="shared" si="12"/>
        <v>1600.3818797748484</v>
      </c>
      <c r="E57" s="206">
        <f t="shared" si="12"/>
        <v>1625.3926929541985</v>
      </c>
      <c r="F57" s="206">
        <f t="shared" si="12"/>
        <v>1632.4183696140856</v>
      </c>
      <c r="G57" s="206">
        <f t="shared" si="12"/>
        <v>1559.7283851166087</v>
      </c>
      <c r="H57" s="206">
        <f t="shared" si="12"/>
        <v>1429.8627708168056</v>
      </c>
      <c r="I57" s="206">
        <f t="shared" si="12"/>
        <v>1306.1632907353783</v>
      </c>
      <c r="J57" s="206">
        <f t="shared" si="12"/>
        <v>1170.6591855673066</v>
      </c>
      <c r="K57" s="206">
        <f t="shared" si="12"/>
        <v>1237.1467684257198</v>
      </c>
      <c r="L57" s="206">
        <f t="shared" si="12"/>
        <v>1397.6933237592534</v>
      </c>
      <c r="M57" s="206">
        <f t="shared" si="12"/>
        <v>1479.9864432534127</v>
      </c>
      <c r="N57" s="206">
        <f t="shared" si="12"/>
        <v>1454.5131536765605</v>
      </c>
      <c r="O57" s="206">
        <f t="shared" si="12"/>
        <v>1585.2877401204946</v>
      </c>
      <c r="P57" s="206">
        <f t="shared" si="12"/>
        <v>1597.2478134723858</v>
      </c>
      <c r="Q57" s="206">
        <f t="shared" si="12"/>
        <v>1590.9854828632169</v>
      </c>
      <c r="R57" s="206">
        <f t="shared" si="12"/>
        <v>1530.3022941519139</v>
      </c>
      <c r="S57" s="206">
        <f t="shared" si="12"/>
        <v>1491.3375964434154</v>
      </c>
      <c r="T57" s="206">
        <f t="shared" si="12"/>
        <v>1310.7188285208133</v>
      </c>
      <c r="U57" s="206">
        <f t="shared" si="12"/>
        <v>1482.8682898924733</v>
      </c>
      <c r="V57" s="206">
        <f t="shared" si="12"/>
        <v>1340.9154931117814</v>
      </c>
      <c r="W57" s="206">
        <f t="shared" si="12"/>
        <v>1442.0587072998212</v>
      </c>
      <c r="DA57" s="112"/>
    </row>
    <row r="58" spans="1:105" ht="12" customHeight="1" x14ac:dyDescent="0.25">
      <c r="A58" s="51" t="s">
        <v>52</v>
      </c>
      <c r="B58" s="244">
        <f>PPA_emi!B5</f>
        <v>604.48506257243741</v>
      </c>
      <c r="C58" s="244">
        <f>PPA_emi!C5</f>
        <v>564.65059070493351</v>
      </c>
      <c r="D58" s="244">
        <f>PPA_emi!D5</f>
        <v>495.2026687280981</v>
      </c>
      <c r="E58" s="244">
        <f>PPA_emi!E5</f>
        <v>485.3909668967687</v>
      </c>
      <c r="F58" s="244">
        <f>PPA_emi!F5</f>
        <v>460.18608011532251</v>
      </c>
      <c r="G58" s="244">
        <f>PPA_emi!G5</f>
        <v>427.5520250083091</v>
      </c>
      <c r="H58" s="244">
        <f>PPA_emi!H5</f>
        <v>386.67724786676649</v>
      </c>
      <c r="I58" s="244">
        <f>PPA_emi!I5</f>
        <v>330.48574230782339</v>
      </c>
      <c r="J58" s="244">
        <f>PPA_emi!J5</f>
        <v>295.10220828276562</v>
      </c>
      <c r="K58" s="244">
        <f>PPA_emi!K5</f>
        <v>288.3387444820894</v>
      </c>
      <c r="L58" s="244">
        <f>PPA_emi!L5</f>
        <v>313.24651130456732</v>
      </c>
      <c r="M58" s="244">
        <f>PPA_emi!M5</f>
        <v>332.51789788652258</v>
      </c>
      <c r="N58" s="244">
        <f>PPA_emi!N5</f>
        <v>304.73398373295299</v>
      </c>
      <c r="O58" s="244">
        <f>PPA_emi!O5</f>
        <v>340.13244667473538</v>
      </c>
      <c r="P58" s="244">
        <f>PPA_emi!P5</f>
        <v>326.54496874974052</v>
      </c>
      <c r="Q58" s="244">
        <f>PPA_emi!Q5</f>
        <v>321.34052376974381</v>
      </c>
      <c r="R58" s="244">
        <f>PPA_emi!R5</f>
        <v>306.43314231764327</v>
      </c>
      <c r="S58" s="244">
        <f>PPA_emi!S5</f>
        <v>384.74549044028072</v>
      </c>
      <c r="T58" s="244">
        <f>PPA_emi!T5</f>
        <v>331.3246290698238</v>
      </c>
      <c r="U58" s="244">
        <f>PPA_emi!U5</f>
        <v>356.79459768778378</v>
      </c>
      <c r="V58" s="244">
        <f>PPA_emi!V5</f>
        <v>329.7403583592461</v>
      </c>
      <c r="W58" s="244">
        <f>PPA_emi!W5</f>
        <v>330.98067497745978</v>
      </c>
      <c r="DA58" s="83"/>
    </row>
    <row r="59" spans="1:105" ht="12" customHeight="1" x14ac:dyDescent="0.25">
      <c r="A59" s="99" t="s">
        <v>59</v>
      </c>
      <c r="B59" s="285">
        <f>PPA_emi!B32</f>
        <v>1111.5451507139239</v>
      </c>
      <c r="C59" s="285">
        <f>PPA_emi!C32</f>
        <v>1143.8957989875771</v>
      </c>
      <c r="D59" s="285">
        <f>PPA_emi!D32</f>
        <v>1096.311214260523</v>
      </c>
      <c r="E59" s="285">
        <f>PPA_emi!E32</f>
        <v>1129.837186370283</v>
      </c>
      <c r="F59" s="285">
        <f>PPA_emi!F32</f>
        <v>1159.9974296057319</v>
      </c>
      <c r="G59" s="285">
        <f>PPA_emi!G32</f>
        <v>1123.5103554611619</v>
      </c>
      <c r="H59" s="285">
        <f>PPA_emi!H32</f>
        <v>1033.4951378035271</v>
      </c>
      <c r="I59" s="285">
        <f>PPA_emi!I32</f>
        <v>966.00312040362178</v>
      </c>
      <c r="J59" s="285">
        <f>PPA_emi!J32</f>
        <v>865.19572661099767</v>
      </c>
      <c r="K59" s="285">
        <f>PPA_emi!K32</f>
        <v>939.86366253557776</v>
      </c>
      <c r="L59" s="285">
        <f>PPA_emi!L32</f>
        <v>1075.7126415486689</v>
      </c>
      <c r="M59" s="285">
        <f>PPA_emi!M32</f>
        <v>1139.1023134072791</v>
      </c>
      <c r="N59" s="285">
        <f>PPA_emi!N32</f>
        <v>1141.8178375557809</v>
      </c>
      <c r="O59" s="285">
        <f>PPA_emi!O32</f>
        <v>1232.8586568775099</v>
      </c>
      <c r="P59" s="285">
        <f>PPA_emi!P32</f>
        <v>1258.0920300909941</v>
      </c>
      <c r="Q59" s="285">
        <f>PPA_emi!Q32</f>
        <v>1256.5194233694069</v>
      </c>
      <c r="R59" s="285">
        <f>PPA_emi!R32</f>
        <v>1207.7913244996671</v>
      </c>
      <c r="S59" s="285">
        <f>PPA_emi!S32</f>
        <v>1089.1956260477641</v>
      </c>
      <c r="T59" s="285">
        <f>PPA_emi!T32</f>
        <v>962.19684525278285</v>
      </c>
      <c r="U59" s="285">
        <f>PPA_emi!U32</f>
        <v>1106.624301511554</v>
      </c>
      <c r="V59" s="285">
        <f>PPA_emi!V32</f>
        <v>993.21615427188169</v>
      </c>
      <c r="W59" s="285">
        <f>PPA_emi!W32</f>
        <v>1101.2465611257351</v>
      </c>
      <c r="DA59" s="94"/>
    </row>
    <row r="60" spans="1:105" ht="12" customHeight="1" x14ac:dyDescent="0.25">
      <c r="A60" s="52" t="s">
        <v>60</v>
      </c>
      <c r="B60" s="245">
        <f>PPA_emi!B83</f>
        <v>10.61942033107259</v>
      </c>
      <c r="C60" s="245">
        <f>PPA_emi!C83</f>
        <v>9.6855054721789315</v>
      </c>
      <c r="D60" s="245">
        <f>PPA_emi!D83</f>
        <v>8.8679967862271596</v>
      </c>
      <c r="E60" s="245">
        <f>PPA_emi!E83</f>
        <v>10.164539687146879</v>
      </c>
      <c r="F60" s="245">
        <f>PPA_emi!F83</f>
        <v>12.23485989303118</v>
      </c>
      <c r="G60" s="245">
        <f>PPA_emi!G83</f>
        <v>8.6660046471377434</v>
      </c>
      <c r="H60" s="245">
        <f>PPA_emi!H83</f>
        <v>9.6903851465120852</v>
      </c>
      <c r="I60" s="245">
        <f>PPA_emi!I83</f>
        <v>9.6744280239332578</v>
      </c>
      <c r="J60" s="245">
        <f>PPA_emi!J83</f>
        <v>10.3612506735432</v>
      </c>
      <c r="K60" s="245">
        <f>PPA_emi!K83</f>
        <v>8.9443614080526732</v>
      </c>
      <c r="L60" s="245">
        <f>PPA_emi!L83</f>
        <v>8.734170906017269</v>
      </c>
      <c r="M60" s="245">
        <f>PPA_emi!M83</f>
        <v>8.366231959610948</v>
      </c>
      <c r="N60" s="245">
        <f>PPA_emi!N83</f>
        <v>7.9613323878265403</v>
      </c>
      <c r="O60" s="245">
        <f>PPA_emi!O83</f>
        <v>12.296636568249451</v>
      </c>
      <c r="P60" s="245">
        <f>PPA_emi!P83</f>
        <v>12.6108146316512</v>
      </c>
      <c r="Q60" s="245">
        <f>PPA_emi!Q83</f>
        <v>13.1255357240662</v>
      </c>
      <c r="R60" s="245">
        <f>PPA_emi!R83</f>
        <v>16.077827334603519</v>
      </c>
      <c r="S60" s="245">
        <f>PPA_emi!S83</f>
        <v>17.396479955370449</v>
      </c>
      <c r="T60" s="245">
        <f>PPA_emi!T83</f>
        <v>17.19735419820687</v>
      </c>
      <c r="U60" s="245">
        <f>PPA_emi!U83</f>
        <v>19.449390693135381</v>
      </c>
      <c r="V60" s="245">
        <f>PPA_emi!V83</f>
        <v>17.958980480653661</v>
      </c>
      <c r="W60" s="245">
        <f>PPA_emi!W83</f>
        <v>9.8314711966264454</v>
      </c>
      <c r="DA60" s="84"/>
    </row>
    <row r="61" spans="1:105" ht="12" customHeight="1" x14ac:dyDescent="0.25">
      <c r="A61" s="143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DA61" s="145"/>
    </row>
    <row r="62" spans="1:105" ht="12" customHeight="1" x14ac:dyDescent="0.25">
      <c r="A62" s="115" t="s">
        <v>148</v>
      </c>
      <c r="B62" s="315"/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DA62" s="118"/>
    </row>
    <row r="63" spans="1:105" ht="12" customHeight="1" x14ac:dyDescent="0.25">
      <c r="A63" s="50" t="s">
        <v>52</v>
      </c>
      <c r="B63" s="290">
        <f t="shared" ref="B63:W63" si="13">IF(B$10=0,"",B$5/B$10*1000)</f>
        <v>107.6790839993829</v>
      </c>
      <c r="C63" s="290">
        <f t="shared" si="13"/>
        <v>93.298307322306712</v>
      </c>
      <c r="D63" s="290">
        <f t="shared" si="13"/>
        <v>83.863755024358198</v>
      </c>
      <c r="E63" s="290">
        <f t="shared" si="13"/>
        <v>85.202565229691388</v>
      </c>
      <c r="F63" s="290">
        <f t="shared" si="13"/>
        <v>80.902699050031401</v>
      </c>
      <c r="G63" s="290">
        <f t="shared" si="13"/>
        <v>74.195411518804264</v>
      </c>
      <c r="H63" s="290">
        <f t="shared" si="13"/>
        <v>73.434504809345071</v>
      </c>
      <c r="I63" s="290">
        <f t="shared" si="13"/>
        <v>83.8025551114834</v>
      </c>
      <c r="J63" s="290">
        <f t="shared" si="13"/>
        <v>64.930568750953697</v>
      </c>
      <c r="K63" s="290">
        <f t="shared" si="13"/>
        <v>71.039282105014777</v>
      </c>
      <c r="L63" s="290">
        <f t="shared" si="13"/>
        <v>59.71638109790608</v>
      </c>
      <c r="M63" s="290">
        <f t="shared" si="13"/>
        <v>68.327592984338466</v>
      </c>
      <c r="N63" s="290">
        <f t="shared" si="13"/>
        <v>76.104862261574226</v>
      </c>
      <c r="O63" s="290">
        <f t="shared" si="13"/>
        <v>62.853667566163409</v>
      </c>
      <c r="P63" s="290">
        <f t="shared" si="13"/>
        <v>77.795086480825603</v>
      </c>
      <c r="Q63" s="290">
        <f t="shared" si="13"/>
        <v>83.728986473218157</v>
      </c>
      <c r="R63" s="290">
        <f t="shared" si="13"/>
        <v>32.179505649231302</v>
      </c>
      <c r="S63" s="290">
        <f t="shared" si="13"/>
        <v>31.146336520251655</v>
      </c>
      <c r="T63" s="290">
        <f t="shared" si="13"/>
        <v>33.953083007928143</v>
      </c>
      <c r="U63" s="290">
        <f t="shared" si="13"/>
        <v>1.9277000116812466</v>
      </c>
      <c r="V63" s="290">
        <f t="shared" si="13"/>
        <v>1.4965031147918486</v>
      </c>
      <c r="W63" s="290">
        <f t="shared" si="13"/>
        <v>1.4967932249207325</v>
      </c>
      <c r="DA63" s="83"/>
    </row>
    <row r="64" spans="1:105" ht="12" customHeight="1" x14ac:dyDescent="0.25">
      <c r="A64" s="107" t="s">
        <v>59</v>
      </c>
      <c r="B64" s="291">
        <f t="shared" ref="B64:W64" si="14">IF(B$11=0,"",B$6/B$11*1000)</f>
        <v>702.02715083640851</v>
      </c>
      <c r="C64" s="291">
        <f t="shared" si="14"/>
        <v>612.52431457896841</v>
      </c>
      <c r="D64" s="291">
        <f t="shared" si="14"/>
        <v>553.15885489631432</v>
      </c>
      <c r="E64" s="291">
        <f t="shared" si="14"/>
        <v>563.65433993567899</v>
      </c>
      <c r="F64" s="291">
        <f t="shared" si="14"/>
        <v>537.50389876537497</v>
      </c>
      <c r="G64" s="291">
        <f t="shared" si="14"/>
        <v>493.35916423551811</v>
      </c>
      <c r="H64" s="291">
        <f t="shared" si="14"/>
        <v>489.23236396444753</v>
      </c>
      <c r="I64" s="291">
        <f t="shared" si="14"/>
        <v>559.86116745063532</v>
      </c>
      <c r="J64" s="291">
        <f t="shared" si="14"/>
        <v>434.56654294714963</v>
      </c>
      <c r="K64" s="291">
        <f t="shared" si="14"/>
        <v>469.19990754561763</v>
      </c>
      <c r="L64" s="291">
        <f t="shared" si="14"/>
        <v>389.43964171211906</v>
      </c>
      <c r="M64" s="291">
        <f t="shared" si="14"/>
        <v>445.40235516535148</v>
      </c>
      <c r="N64" s="291">
        <f t="shared" si="14"/>
        <v>491.04741731137443</v>
      </c>
      <c r="O64" s="291">
        <f t="shared" si="14"/>
        <v>405.03949881848609</v>
      </c>
      <c r="P64" s="291">
        <f t="shared" si="14"/>
        <v>499.12989131166825</v>
      </c>
      <c r="Q64" s="291">
        <f t="shared" si="14"/>
        <v>533.06244173341304</v>
      </c>
      <c r="R64" s="291">
        <f t="shared" si="14"/>
        <v>544.25376250484328</v>
      </c>
      <c r="S64" s="291">
        <f t="shared" si="14"/>
        <v>511.58394265861227</v>
      </c>
      <c r="T64" s="291">
        <f t="shared" si="14"/>
        <v>557.35807941318592</v>
      </c>
      <c r="U64" s="291">
        <f t="shared" si="14"/>
        <v>572.63693599506144</v>
      </c>
      <c r="V64" s="291">
        <f t="shared" si="14"/>
        <v>543.4735681186371</v>
      </c>
      <c r="W64" s="291">
        <f t="shared" si="14"/>
        <v>611.14851015575232</v>
      </c>
      <c r="DA64" s="94"/>
    </row>
    <row r="65" spans="1:105" ht="12" customHeight="1" x14ac:dyDescent="0.25">
      <c r="A65" s="49" t="s">
        <v>60</v>
      </c>
      <c r="B65" s="292">
        <f t="shared" ref="B65:W65" si="15">IF(B$12=0,"",B$7/B$12*1000)</f>
        <v>6579.3586726767262</v>
      </c>
      <c r="C65" s="292">
        <f t="shared" si="15"/>
        <v>6179.7196985976834</v>
      </c>
      <c r="D65" s="292">
        <f t="shared" si="15"/>
        <v>5941.8734328130467</v>
      </c>
      <c r="E65" s="292">
        <f t="shared" si="15"/>
        <v>5840.8530757234066</v>
      </c>
      <c r="F65" s="292">
        <f t="shared" si="15"/>
        <v>5769.7792115264456</v>
      </c>
      <c r="G65" s="292">
        <f t="shared" si="15"/>
        <v>5933.0286597833865</v>
      </c>
      <c r="H65" s="292">
        <f t="shared" si="15"/>
        <v>6322.6391426812324</v>
      </c>
      <c r="I65" s="292">
        <f t="shared" si="15"/>
        <v>6820.9823233323887</v>
      </c>
      <c r="J65" s="292">
        <f t="shared" si="15"/>
        <v>6771.2730349262783</v>
      </c>
      <c r="K65" s="292">
        <f t="shared" si="15"/>
        <v>7168.0277769561417</v>
      </c>
      <c r="L65" s="292">
        <f t="shared" si="15"/>
        <v>7456.0119491747782</v>
      </c>
      <c r="M65" s="292">
        <f t="shared" si="15"/>
        <v>7693.9024520199</v>
      </c>
      <c r="N65" s="292">
        <f t="shared" si="15"/>
        <v>8111.9931298736374</v>
      </c>
      <c r="O65" s="292">
        <f t="shared" si="15"/>
        <v>6397.6025675984929</v>
      </c>
      <c r="P65" s="292">
        <f t="shared" si="15"/>
        <v>6824.2463886832375</v>
      </c>
      <c r="Q65" s="292">
        <f t="shared" si="15"/>
        <v>8044.5852662000007</v>
      </c>
      <c r="R65" s="292">
        <f t="shared" si="15"/>
        <v>7469.4355366286663</v>
      </c>
      <c r="S65" s="292">
        <f t="shared" si="15"/>
        <v>5985.7658787541859</v>
      </c>
      <c r="T65" s="292">
        <f t="shared" si="15"/>
        <v>6217.9611925320751</v>
      </c>
      <c r="U65" s="292">
        <f t="shared" si="15"/>
        <v>5997.3805906768011</v>
      </c>
      <c r="V65" s="292">
        <f t="shared" si="15"/>
        <v>5620.9451915501822</v>
      </c>
      <c r="W65" s="292">
        <f t="shared" si="15"/>
        <v>8219.9297330294285</v>
      </c>
      <c r="DA65" s="84"/>
    </row>
    <row r="66" spans="1:105" ht="12" customHeight="1" x14ac:dyDescent="0.25">
      <c r="A66" s="115" t="s">
        <v>149</v>
      </c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DA66" s="118"/>
    </row>
    <row r="67" spans="1:105" ht="12" customHeight="1" x14ac:dyDescent="0.25">
      <c r="A67" s="50" t="s">
        <v>52</v>
      </c>
      <c r="B67" s="255">
        <f t="shared" ref="B67:W67" si="16">IF(B$53=0,"",B$53/B$10)</f>
        <v>0.42222331699563442</v>
      </c>
      <c r="C67" s="255">
        <f t="shared" si="16"/>
        <v>0.40308379872239725</v>
      </c>
      <c r="D67" s="255">
        <f t="shared" si="16"/>
        <v>0.36858250840143264</v>
      </c>
      <c r="E67" s="255">
        <f t="shared" si="16"/>
        <v>0.38086218189071069</v>
      </c>
      <c r="F67" s="255">
        <f t="shared" si="16"/>
        <v>0.36580528496552389</v>
      </c>
      <c r="G67" s="255">
        <f t="shared" si="16"/>
        <v>0.34858355935190094</v>
      </c>
      <c r="H67" s="255">
        <f t="shared" si="16"/>
        <v>0.34425088311473251</v>
      </c>
      <c r="I67" s="255">
        <f t="shared" si="16"/>
        <v>0.32596269466086569</v>
      </c>
      <c r="J67" s="255">
        <f t="shared" si="16"/>
        <v>0.32377534069245212</v>
      </c>
      <c r="K67" s="255">
        <f t="shared" si="16"/>
        <v>0.31436184838304865</v>
      </c>
      <c r="L67" s="255">
        <f t="shared" si="16"/>
        <v>0.30895038939226921</v>
      </c>
      <c r="M67" s="255">
        <f t="shared" si="16"/>
        <v>0.29684811151173462</v>
      </c>
      <c r="N67" s="255">
        <f t="shared" si="16"/>
        <v>0.3064482132432359</v>
      </c>
      <c r="O67" s="255">
        <f t="shared" si="16"/>
        <v>0.35227729740403751</v>
      </c>
      <c r="P67" s="255">
        <f t="shared" si="16"/>
        <v>0.32954394890381722</v>
      </c>
      <c r="Q67" s="255">
        <f t="shared" si="16"/>
        <v>0.33028430176870227</v>
      </c>
      <c r="R67" s="255">
        <f t="shared" si="16"/>
        <v>0.32721693831353693</v>
      </c>
      <c r="S67" s="255">
        <f t="shared" si="16"/>
        <v>0.2919021483628319</v>
      </c>
      <c r="T67" s="255">
        <f t="shared" si="16"/>
        <v>0.29053731670817351</v>
      </c>
      <c r="U67" s="255">
        <f t="shared" si="16"/>
        <v>0.31902462292163175</v>
      </c>
      <c r="V67" s="255">
        <f t="shared" si="16"/>
        <v>0.30901276296699787</v>
      </c>
      <c r="W67" s="255">
        <f t="shared" si="16"/>
        <v>0.24385122106514329</v>
      </c>
      <c r="DA67" s="83"/>
    </row>
    <row r="68" spans="1:105" ht="12" customHeight="1" x14ac:dyDescent="0.25">
      <c r="A68" s="107" t="s">
        <v>59</v>
      </c>
      <c r="B68" s="294">
        <f t="shared" ref="B68:W68" si="17">IF(B$54=0,"",B$54/B$11)</f>
        <v>0.34501276205069814</v>
      </c>
      <c r="C68" s="294">
        <f t="shared" si="17"/>
        <v>0.32734504867854369</v>
      </c>
      <c r="D68" s="294">
        <f t="shared" si="17"/>
        <v>0.30334692507422084</v>
      </c>
      <c r="E68" s="294">
        <f t="shared" si="17"/>
        <v>0.31241461910728174</v>
      </c>
      <c r="F68" s="294">
        <f t="shared" si="17"/>
        <v>0.3047691879134754</v>
      </c>
      <c r="G68" s="294">
        <f t="shared" si="17"/>
        <v>0.29159006928421399</v>
      </c>
      <c r="H68" s="294">
        <f t="shared" si="17"/>
        <v>0.28183001676988745</v>
      </c>
      <c r="I68" s="294">
        <f t="shared" si="17"/>
        <v>0.27182134311464312</v>
      </c>
      <c r="J68" s="294">
        <f t="shared" si="17"/>
        <v>0.26202654811740667</v>
      </c>
      <c r="K68" s="294">
        <f t="shared" si="17"/>
        <v>0.25640366616621924</v>
      </c>
      <c r="L68" s="294">
        <f t="shared" si="17"/>
        <v>0.2437031140124627</v>
      </c>
      <c r="M68" s="294">
        <f t="shared" si="17"/>
        <v>0.2340577521030919</v>
      </c>
      <c r="N68" s="294">
        <f t="shared" si="17"/>
        <v>0.24207444763274261</v>
      </c>
      <c r="O68" s="294">
        <f t="shared" si="17"/>
        <v>0.27583487846859145</v>
      </c>
      <c r="P68" s="294">
        <f t="shared" si="17"/>
        <v>0.26533108484405921</v>
      </c>
      <c r="Q68" s="294">
        <f t="shared" si="17"/>
        <v>0.26177324502190324</v>
      </c>
      <c r="R68" s="294">
        <f t="shared" si="17"/>
        <v>0.26061153480144039</v>
      </c>
      <c r="S68" s="294">
        <f t="shared" si="17"/>
        <v>0.24878428680194056</v>
      </c>
      <c r="T68" s="294">
        <f t="shared" si="17"/>
        <v>0.24771751354726187</v>
      </c>
      <c r="U68" s="294">
        <f t="shared" si="17"/>
        <v>0.26858178221882195</v>
      </c>
      <c r="V68" s="294">
        <f t="shared" si="17"/>
        <v>0.25552754340321959</v>
      </c>
      <c r="W68" s="294">
        <f t="shared" si="17"/>
        <v>0.20292764560737481</v>
      </c>
      <c r="DA68" s="94"/>
    </row>
    <row r="69" spans="1:105" ht="12" customHeight="1" x14ac:dyDescent="0.25">
      <c r="A69" s="49" t="s">
        <v>60</v>
      </c>
      <c r="B69" s="256">
        <f t="shared" ref="B69:W69" si="18">IF(B$55=0,"",B$55/B$12)</f>
        <v>0.22320430142657971</v>
      </c>
      <c r="C69" s="256">
        <f t="shared" si="18"/>
        <v>0.23606569326569538</v>
      </c>
      <c r="D69" s="256">
        <f t="shared" si="18"/>
        <v>0.2276333870072681</v>
      </c>
      <c r="E69" s="256">
        <f t="shared" si="18"/>
        <v>0.25260426755369558</v>
      </c>
      <c r="F69" s="256">
        <f t="shared" si="18"/>
        <v>0.24447067838609504</v>
      </c>
      <c r="G69" s="256">
        <f t="shared" si="18"/>
        <v>0.20645117614799963</v>
      </c>
      <c r="H69" s="256">
        <f t="shared" si="18"/>
        <v>0.22688760688168869</v>
      </c>
      <c r="I69" s="256">
        <f t="shared" si="18"/>
        <v>0.18766470874488833</v>
      </c>
      <c r="J69" s="256">
        <f t="shared" si="18"/>
        <v>0.20046491198958979</v>
      </c>
      <c r="K69" s="256">
        <f t="shared" si="18"/>
        <v>0.21362983722087045</v>
      </c>
      <c r="L69" s="256">
        <f t="shared" si="18"/>
        <v>0.22549545004298979</v>
      </c>
      <c r="M69" s="256">
        <f t="shared" si="18"/>
        <v>0.21644236524359123</v>
      </c>
      <c r="N69" s="256">
        <f t="shared" si="18"/>
        <v>0.23003097671729694</v>
      </c>
      <c r="O69" s="256">
        <f t="shared" si="18"/>
        <v>0.25483932284542793</v>
      </c>
      <c r="P69" s="256">
        <f t="shared" si="18"/>
        <v>0.24312581262172356</v>
      </c>
      <c r="Q69" s="256">
        <f t="shared" si="18"/>
        <v>0.24048939808552927</v>
      </c>
      <c r="R69" s="256">
        <f t="shared" si="18"/>
        <v>0.23898366401972079</v>
      </c>
      <c r="S69" s="256">
        <f t="shared" si="18"/>
        <v>0.21768105446799274</v>
      </c>
      <c r="T69" s="256">
        <f t="shared" si="18"/>
        <v>0.2149224275722236</v>
      </c>
      <c r="U69" s="256">
        <f t="shared" si="18"/>
        <v>0.21914427733563449</v>
      </c>
      <c r="V69" s="256">
        <f t="shared" si="18"/>
        <v>0.21108357147312665</v>
      </c>
      <c r="W69" s="256">
        <f t="shared" si="18"/>
        <v>0.21053606051685633</v>
      </c>
      <c r="DA69" s="84"/>
    </row>
    <row r="70" spans="1:105" ht="12" customHeight="1" x14ac:dyDescent="0.25">
      <c r="A70" s="115" t="s">
        <v>150</v>
      </c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DA70" s="118"/>
    </row>
    <row r="71" spans="1:105" ht="12" customHeight="1" x14ac:dyDescent="0.25">
      <c r="A71" s="50" t="s">
        <v>52</v>
      </c>
      <c r="B71" s="255">
        <f>IF(PPA_ued!B$5=0,"",PPA_ued!B$5/B$10)</f>
        <v>0.21753495341149898</v>
      </c>
      <c r="C71" s="255">
        <f>IF(PPA_ued!C$5=0,"",PPA_ued!C$5/C$10)</f>
        <v>0.2081759513677699</v>
      </c>
      <c r="D71" s="255">
        <f>IF(PPA_ued!D$5=0,"",PPA_ued!D$5/D$10)</f>
        <v>0.19099206983975259</v>
      </c>
      <c r="E71" s="255">
        <f>IF(PPA_ued!E$5=0,"",PPA_ued!E$5/E$10)</f>
        <v>0.19804627686543011</v>
      </c>
      <c r="F71" s="255">
        <f>IF(PPA_ued!F$5=0,"",PPA_ued!F$5/F$10)</f>
        <v>0.19109515626744714</v>
      </c>
      <c r="G71" s="255">
        <f>IF(PPA_ued!G$5=0,"",PPA_ued!G$5/G$10)</f>
        <v>0.18224234795702104</v>
      </c>
      <c r="H71" s="255">
        <f>IF(PPA_ued!H$5=0,"",PPA_ued!H$5/H$10)</f>
        <v>0.18080741732262692</v>
      </c>
      <c r="I71" s="255">
        <f>IF(PPA_ued!I$5=0,"",PPA_ued!I$5/I$10)</f>
        <v>0.17399394573683136</v>
      </c>
      <c r="J71" s="255">
        <f>IF(PPA_ued!J$5=0,"",PPA_ued!J$5/J$10)</f>
        <v>0.1729891997854017</v>
      </c>
      <c r="K71" s="255">
        <f>IF(PPA_ued!K$5=0,"",PPA_ued!K$5/K$10)</f>
        <v>0.1699507725020348</v>
      </c>
      <c r="L71" s="255">
        <f>IF(PPA_ued!L$5=0,"",PPA_ued!L$5/L$10)</f>
        <v>0.16685102228542104</v>
      </c>
      <c r="M71" s="255">
        <f>IF(PPA_ued!M$5=0,"",PPA_ued!M$5/M$10)</f>
        <v>0.15939159194663063</v>
      </c>
      <c r="N71" s="255">
        <f>IF(PPA_ued!N$5=0,"",PPA_ued!N$5/N$10)</f>
        <v>0.1672166867542843</v>
      </c>
      <c r="O71" s="255">
        <f>IF(PPA_ued!O$5=0,"",PPA_ued!O$5/O$10)</f>
        <v>0.19227086870612536</v>
      </c>
      <c r="P71" s="255">
        <f>IF(PPA_ued!P$5=0,"",PPA_ued!P$5/P$10)</f>
        <v>0.18487368970517415</v>
      </c>
      <c r="Q71" s="255">
        <f>IF(PPA_ued!Q$5=0,"",PPA_ued!Q$5/Q$10)</f>
        <v>0.18555148280435255</v>
      </c>
      <c r="R71" s="255">
        <f>IF(PPA_ued!R$5=0,"",PPA_ued!R$5/R$10)</f>
        <v>0.18642399767339879</v>
      </c>
      <c r="S71" s="255">
        <f>IF(PPA_ued!S$5=0,"",PPA_ued!S$5/S$10)</f>
        <v>0.17232813649515238</v>
      </c>
      <c r="T71" s="255">
        <f>IF(PPA_ued!T$5=0,"",PPA_ued!T$5/T$10)</f>
        <v>0.17562402836640936</v>
      </c>
      <c r="U71" s="255">
        <f>IF(PPA_ued!U$5=0,"",PPA_ued!U$5/U$10)</f>
        <v>0.19363544691150739</v>
      </c>
      <c r="V71" s="255">
        <f>IF(PPA_ued!V$5=0,"",PPA_ued!V$5/V$10)</f>
        <v>0.18754776220852046</v>
      </c>
      <c r="W71" s="255">
        <f>IF(PPA_ued!W$5=0,"",PPA_ued!W$5/W$10)</f>
        <v>0.15269550684020122</v>
      </c>
      <c r="DA71" s="83"/>
    </row>
    <row r="72" spans="1:105" ht="12" customHeight="1" x14ac:dyDescent="0.25">
      <c r="A72" s="107" t="s">
        <v>59</v>
      </c>
      <c r="B72" s="294">
        <f>IF(PPA_ued!B$32=0,"",PPA_ued!B$32/B$11)</f>
        <v>0.1893596355015098</v>
      </c>
      <c r="C72" s="294">
        <f>IF(PPA_ued!C$32=0,"",PPA_ued!C$32/C$11)</f>
        <v>0.17996359816778443</v>
      </c>
      <c r="D72" s="294">
        <f>IF(PPA_ued!D$32=0,"",PPA_ued!D$32/D$11)</f>
        <v>0.16681666455014413</v>
      </c>
      <c r="E72" s="294">
        <f>IF(PPA_ued!E$32=0,"",PPA_ued!E$32/E$11)</f>
        <v>0.17237474589221971</v>
      </c>
      <c r="F72" s="294">
        <f>IF(PPA_ued!F$32=0,"",PPA_ued!F$32/F$11)</f>
        <v>0.16825405045581607</v>
      </c>
      <c r="G72" s="294">
        <f>IF(PPA_ued!G$32=0,"",PPA_ued!G$32/G$11)</f>
        <v>0.16076347701867669</v>
      </c>
      <c r="H72" s="294">
        <f>IF(PPA_ued!H$32=0,"",PPA_ued!H$32/H$11)</f>
        <v>0.1575448246916259</v>
      </c>
      <c r="I72" s="294">
        <f>IF(PPA_ued!I$32=0,"",PPA_ued!I$32/I$11)</f>
        <v>0.15316714556368541</v>
      </c>
      <c r="J72" s="294">
        <f>IF(PPA_ued!J$32=0,"",PPA_ued!J$32/J$11)</f>
        <v>0.15084458364293279</v>
      </c>
      <c r="K72" s="294">
        <f>IF(PPA_ued!K$32=0,"",PPA_ued!K$32/K$11)</f>
        <v>0.14765442267498902</v>
      </c>
      <c r="L72" s="294">
        <f>IF(PPA_ued!L$32=0,"",PPA_ued!L$32/L$11)</f>
        <v>0.14405233879217022</v>
      </c>
      <c r="M72" s="294">
        <f>IF(PPA_ued!M$32=0,"",PPA_ued!M$32/M$11)</f>
        <v>0.137436011559426</v>
      </c>
      <c r="N72" s="294">
        <f>IF(PPA_ued!N$32=0,"",PPA_ued!N$32/N$11)</f>
        <v>0.14378585704407471</v>
      </c>
      <c r="O72" s="294">
        <f>IF(PPA_ued!O$32=0,"",PPA_ued!O$32/O$11)</f>
        <v>0.16585195004245801</v>
      </c>
      <c r="P72" s="294">
        <f>IF(PPA_ued!P$32=0,"",PPA_ued!P$32/P$11)</f>
        <v>0.16102788328423276</v>
      </c>
      <c r="Q72" s="294">
        <f>IF(PPA_ued!Q$32=0,"",PPA_ued!Q$32/Q$11)</f>
        <v>0.16068960791471742</v>
      </c>
      <c r="R72" s="294">
        <f>IF(PPA_ued!R$32=0,"",PPA_ued!R$32/R$11)</f>
        <v>0.16168722884191164</v>
      </c>
      <c r="S72" s="294">
        <f>IF(PPA_ued!S$32=0,"",PPA_ued!S$32/S$11)</f>
        <v>0.15747301667441505</v>
      </c>
      <c r="T72" s="294">
        <f>IF(PPA_ued!T$32=0,"",PPA_ued!T$32/T$11)</f>
        <v>0.15673166413543443</v>
      </c>
      <c r="U72" s="294">
        <f>IF(PPA_ued!U$32=0,"",PPA_ued!U$32/U$11)</f>
        <v>0.1715560656497222</v>
      </c>
      <c r="V72" s="294">
        <f>IF(PPA_ued!V$32=0,"",PPA_ued!V$32/V$11)</f>
        <v>0.16479749494432622</v>
      </c>
      <c r="W72" s="294">
        <f>IF(PPA_ued!W$32=0,"",PPA_ued!W$32/W$11)</f>
        <v>0.13364782195762853</v>
      </c>
      <c r="DA72" s="94"/>
    </row>
    <row r="73" spans="1:105" ht="12" customHeight="1" x14ac:dyDescent="0.25">
      <c r="A73" s="49" t="s">
        <v>60</v>
      </c>
      <c r="B73" s="256">
        <f>IF(PPA_ued!B$83=0,"",PPA_ued!B$83/B$12)</f>
        <v>0.11272088643389347</v>
      </c>
      <c r="C73" s="256">
        <f>IF(PPA_ued!C$83=0,"",PPA_ued!C$83/C$12)</f>
        <v>0.11941261198107736</v>
      </c>
      <c r="D73" s="256">
        <f>IF(PPA_ued!D$83=0,"",PPA_ued!D$83/D$12)</f>
        <v>0.11584422951408513</v>
      </c>
      <c r="E73" s="256">
        <f>IF(PPA_ued!E$83=0,"",PPA_ued!E$83/E$12)</f>
        <v>0.12838089079398618</v>
      </c>
      <c r="F73" s="256">
        <f>IF(PPA_ued!F$83=0,"",PPA_ued!F$83/F$12)</f>
        <v>0.12445240325932902</v>
      </c>
      <c r="G73" s="256">
        <f>IF(PPA_ued!G$83=0,"",PPA_ued!G$83/G$12)</f>
        <v>0.10702265524875293</v>
      </c>
      <c r="H73" s="256">
        <f>IF(PPA_ued!H$83=0,"",PPA_ued!H$83/H$12)</f>
        <v>0.11738787460631908</v>
      </c>
      <c r="I73" s="256">
        <f>IF(PPA_ued!I$83=0,"",PPA_ued!I$83/I$12)</f>
        <v>9.8000143404938081E-2</v>
      </c>
      <c r="J73" s="256">
        <f>IF(PPA_ued!J$83=0,"",PPA_ued!J$83/J$12)</f>
        <v>0.10453901093708316</v>
      </c>
      <c r="K73" s="256">
        <f>IF(PPA_ued!K$83=0,"",PPA_ued!K$83/K$12)</f>
        <v>0.11160671789615149</v>
      </c>
      <c r="L73" s="256">
        <f>IF(PPA_ued!L$83=0,"",PPA_ued!L$83/L$12)</f>
        <v>0.11792559963104587</v>
      </c>
      <c r="M73" s="256">
        <f>IF(PPA_ued!M$83=0,"",PPA_ued!M$83/M$12)</f>
        <v>0.11534888558161338</v>
      </c>
      <c r="N73" s="256">
        <f>IF(PPA_ued!N$83=0,"",PPA_ued!N$83/N$12)</f>
        <v>0.12261689576560328</v>
      </c>
      <c r="O73" s="256">
        <f>IF(PPA_ued!O$83=0,"",PPA_ued!O$83/O$12)</f>
        <v>0.13812947782995399</v>
      </c>
      <c r="P73" s="256">
        <f>IF(PPA_ued!P$83=0,"",PPA_ued!P$83/P$12)</f>
        <v>0.13288474439089876</v>
      </c>
      <c r="Q73" s="256">
        <f>IF(PPA_ued!Q$83=0,"",PPA_ued!Q$83/Q$12)</f>
        <v>0.13257485228417951</v>
      </c>
      <c r="R73" s="256">
        <f>IF(PPA_ued!R$83=0,"",PPA_ued!R$83/R$12)</f>
        <v>0.13265703338796098</v>
      </c>
      <c r="S73" s="256">
        <f>IF(PPA_ued!S$83=0,"",PPA_ued!S$83/S$12)</f>
        <v>0.12474435385195691</v>
      </c>
      <c r="T73" s="256">
        <f>IF(PPA_ued!T$83=0,"",PPA_ued!T$83/T$12)</f>
        <v>0.12330879363130662</v>
      </c>
      <c r="U73" s="256">
        <f>IF(PPA_ued!U$83=0,"",PPA_ued!U$83/U$12)</f>
        <v>0.1275946177260989</v>
      </c>
      <c r="V73" s="256">
        <f>IF(PPA_ued!V$83=0,"",PPA_ued!V$83/V$12)</f>
        <v>0.12394674170938343</v>
      </c>
      <c r="W73" s="256">
        <f>IF(PPA_ued!W$83=0,"",PPA_ued!W$83/W$12)</f>
        <v>0.12395437871317704</v>
      </c>
      <c r="DA73" s="84"/>
    </row>
    <row r="74" spans="1:105" ht="12" customHeight="1" x14ac:dyDescent="0.25">
      <c r="A74" s="110" t="s">
        <v>88</v>
      </c>
      <c r="B74" s="257">
        <f t="shared" ref="B74:W74" si="19">IF(B$52=0,"",B$57/B$52)</f>
        <v>1.5398069671157453</v>
      </c>
      <c r="C74" s="257">
        <f t="shared" si="19"/>
        <v>1.5469449222488285</v>
      </c>
      <c r="D74" s="257">
        <f t="shared" si="19"/>
        <v>1.4255137523187593</v>
      </c>
      <c r="E74" s="257">
        <f t="shared" si="19"/>
        <v>1.3573302408190264</v>
      </c>
      <c r="F74" s="257">
        <f t="shared" si="19"/>
        <v>1.3423930284332961</v>
      </c>
      <c r="G74" s="257">
        <f t="shared" si="19"/>
        <v>1.3006589336569909</v>
      </c>
      <c r="H74" s="257">
        <f t="shared" si="19"/>
        <v>1.1840750565965601</v>
      </c>
      <c r="I74" s="257">
        <f t="shared" si="19"/>
        <v>1.0938823079361</v>
      </c>
      <c r="J74" s="257">
        <f t="shared" si="19"/>
        <v>0.99737720296844612</v>
      </c>
      <c r="K74" s="257">
        <f t="shared" si="19"/>
        <v>1.0296311964425759</v>
      </c>
      <c r="L74" s="257">
        <f t="shared" si="19"/>
        <v>1.0967910923916111</v>
      </c>
      <c r="M74" s="257">
        <f t="shared" si="19"/>
        <v>1.1920250639642911</v>
      </c>
      <c r="N74" s="257">
        <f t="shared" si="19"/>
        <v>1.1335347941525487</v>
      </c>
      <c r="O74" s="257">
        <f t="shared" si="19"/>
        <v>1.0092380764013096</v>
      </c>
      <c r="P74" s="257">
        <f t="shared" si="19"/>
        <v>1.0293107139778825</v>
      </c>
      <c r="Q74" s="257">
        <f t="shared" si="19"/>
        <v>1.0146119832894653</v>
      </c>
      <c r="R74" s="257">
        <f t="shared" si="19"/>
        <v>0.93486057529098632</v>
      </c>
      <c r="S74" s="257">
        <f t="shared" si="19"/>
        <v>0.84983342142206741</v>
      </c>
      <c r="T74" s="257">
        <f t="shared" si="19"/>
        <v>0.74443859759451991</v>
      </c>
      <c r="U74" s="257">
        <f t="shared" si="19"/>
        <v>0.78686655459764976</v>
      </c>
      <c r="V74" s="257">
        <f t="shared" si="19"/>
        <v>0.70820308315861669</v>
      </c>
      <c r="W74" s="257">
        <f t="shared" si="19"/>
        <v>0.93047360075609675</v>
      </c>
      <c r="DA74" s="109"/>
    </row>
    <row r="75" spans="1:105" ht="12" customHeight="1" x14ac:dyDescent="0.25">
      <c r="A75" s="50" t="s">
        <v>52</v>
      </c>
      <c r="B75" s="258">
        <f t="shared" ref="B75:W75" si="20">IF(B$53=0,"",B$58/B$53)</f>
        <v>1.4403133159349593</v>
      </c>
      <c r="C75" s="258">
        <f t="shared" si="20"/>
        <v>1.4338043060064098</v>
      </c>
      <c r="D75" s="258">
        <f t="shared" si="20"/>
        <v>1.3107636522200281</v>
      </c>
      <c r="E75" s="258">
        <f t="shared" si="20"/>
        <v>1.2385355136873542</v>
      </c>
      <c r="F75" s="258">
        <f t="shared" si="20"/>
        <v>1.2249350414289686</v>
      </c>
      <c r="G75" s="258">
        <f t="shared" si="20"/>
        <v>1.1688021659377115</v>
      </c>
      <c r="H75" s="258">
        <f t="shared" si="20"/>
        <v>1.0584645434066959</v>
      </c>
      <c r="I75" s="258">
        <f t="shared" si="20"/>
        <v>0.96030988194643419</v>
      </c>
      <c r="J75" s="258">
        <f t="shared" si="20"/>
        <v>0.87531694157356776</v>
      </c>
      <c r="K75" s="258">
        <f t="shared" si="20"/>
        <v>0.88726519508106416</v>
      </c>
      <c r="L75" s="258">
        <f t="shared" si="20"/>
        <v>0.93897530998661094</v>
      </c>
      <c r="M75" s="258">
        <f t="shared" si="20"/>
        <v>1.0248318810515937</v>
      </c>
      <c r="N75" s="258">
        <f t="shared" si="20"/>
        <v>0.95634365876504246</v>
      </c>
      <c r="O75" s="258">
        <f t="shared" si="20"/>
        <v>0.87179776431901601</v>
      </c>
      <c r="P75" s="258">
        <f t="shared" si="20"/>
        <v>0.88500045089645663</v>
      </c>
      <c r="Q75" s="258">
        <f t="shared" si="20"/>
        <v>0.87239490649087503</v>
      </c>
      <c r="R75" s="258">
        <f t="shared" si="20"/>
        <v>0.81010651314492599</v>
      </c>
      <c r="S75" s="258">
        <f t="shared" si="20"/>
        <v>0.74813867520842692</v>
      </c>
      <c r="T75" s="258">
        <f t="shared" si="20"/>
        <v>0.6543787201549649</v>
      </c>
      <c r="U75" s="258">
        <f t="shared" si="20"/>
        <v>0.68928472419152209</v>
      </c>
      <c r="V75" s="258">
        <f t="shared" si="20"/>
        <v>0.62164402005820407</v>
      </c>
      <c r="W75" s="258">
        <f t="shared" si="20"/>
        <v>0.77596690619720476</v>
      </c>
      <c r="DA75" s="83"/>
    </row>
    <row r="76" spans="1:105" ht="12" customHeight="1" x14ac:dyDescent="0.25">
      <c r="A76" s="107" t="s">
        <v>59</v>
      </c>
      <c r="B76" s="296">
        <f t="shared" ref="B76:W76" si="21">IF(B$54=0,"",B$59/B$54)</f>
        <v>1.6658484099434387</v>
      </c>
      <c r="C76" s="296">
        <f t="shared" si="21"/>
        <v>1.6751989211234171</v>
      </c>
      <c r="D76" s="296">
        <f t="shared" si="21"/>
        <v>1.5431538375921399</v>
      </c>
      <c r="E76" s="296">
        <f t="shared" si="21"/>
        <v>1.4695112082026476</v>
      </c>
      <c r="F76" s="296">
        <f t="shared" si="21"/>
        <v>1.444459433438873</v>
      </c>
      <c r="G76" s="296">
        <f t="shared" si="21"/>
        <v>1.4103910795384269</v>
      </c>
      <c r="H76" s="296">
        <f t="shared" si="21"/>
        <v>1.2834996367950626</v>
      </c>
      <c r="I76" s="296">
        <f t="shared" si="21"/>
        <v>1.1877728282224105</v>
      </c>
      <c r="J76" s="296">
        <f t="shared" si="21"/>
        <v>1.0806896591316708</v>
      </c>
      <c r="K76" s="296">
        <f t="shared" si="21"/>
        <v>1.1192693944350902</v>
      </c>
      <c r="L76" s="296">
        <f t="shared" si="21"/>
        <v>1.1930453318063359</v>
      </c>
      <c r="M76" s="296">
        <f t="shared" si="21"/>
        <v>1.2958668308069194</v>
      </c>
      <c r="N76" s="296">
        <f t="shared" si="21"/>
        <v>1.234184016346205</v>
      </c>
      <c r="O76" s="296">
        <f t="shared" si="21"/>
        <v>1.0886718520120515</v>
      </c>
      <c r="P76" s="296">
        <f t="shared" si="21"/>
        <v>1.1082683301770284</v>
      </c>
      <c r="Q76" s="296">
        <f t="shared" si="21"/>
        <v>1.0910795658746637</v>
      </c>
      <c r="R76" s="296">
        <f t="shared" si="21"/>
        <v>0.99945023853019355</v>
      </c>
      <c r="S76" s="296">
        <f t="shared" si="21"/>
        <v>0.9161006367216824</v>
      </c>
      <c r="T76" s="296">
        <f t="shared" si="21"/>
        <v>0.79988187397203547</v>
      </c>
      <c r="U76" s="296">
        <f t="shared" si="21"/>
        <v>0.84436040401058177</v>
      </c>
      <c r="V76" s="296">
        <f t="shared" si="21"/>
        <v>0.75785341215962831</v>
      </c>
      <c r="W76" s="296">
        <f t="shared" si="21"/>
        <v>1.0193191800197956</v>
      </c>
      <c r="DA76" s="94"/>
    </row>
    <row r="77" spans="1:105" ht="12" customHeight="1" x14ac:dyDescent="0.25">
      <c r="A77" s="49" t="s">
        <v>60</v>
      </c>
      <c r="B77" s="259">
        <f t="shared" ref="B77:W77" si="22">IF(B$55=0,"",B$60/B$55)</f>
        <v>0.30873138408601841</v>
      </c>
      <c r="C77" s="259">
        <f t="shared" si="22"/>
        <v>0.28427146974844647</v>
      </c>
      <c r="D77" s="259">
        <f t="shared" si="22"/>
        <v>0.2575082943962998</v>
      </c>
      <c r="E77" s="259">
        <f t="shared" si="22"/>
        <v>0.2767150927349058</v>
      </c>
      <c r="F77" s="259">
        <f t="shared" si="22"/>
        <v>0.32799341490028838</v>
      </c>
      <c r="G77" s="259">
        <f t="shared" si="22"/>
        <v>0.2355869769349572</v>
      </c>
      <c r="H77" s="259">
        <f t="shared" si="22"/>
        <v>0.26160366357527037</v>
      </c>
      <c r="I77" s="259">
        <f t="shared" si="22"/>
        <v>0.26412914866414655</v>
      </c>
      <c r="J77" s="259">
        <f t="shared" si="22"/>
        <v>0.28777896767702549</v>
      </c>
      <c r="K77" s="259">
        <f t="shared" si="22"/>
        <v>0.24267649625361917</v>
      </c>
      <c r="L77" s="259">
        <f t="shared" si="22"/>
        <v>0.22343521339101968</v>
      </c>
      <c r="M77" s="259">
        <f t="shared" si="22"/>
        <v>0.21967238272075393</v>
      </c>
      <c r="N77" s="259">
        <f t="shared" si="22"/>
        <v>0.20226506011363415</v>
      </c>
      <c r="O77" s="259">
        <f t="shared" si="22"/>
        <v>0.25520534909884346</v>
      </c>
      <c r="P77" s="259">
        <f t="shared" si="22"/>
        <v>0.26493250283650865</v>
      </c>
      <c r="Q77" s="259">
        <f t="shared" si="22"/>
        <v>0.27287812236756126</v>
      </c>
      <c r="R77" s="259">
        <f t="shared" si="22"/>
        <v>0.32019525036635121</v>
      </c>
      <c r="S77" s="259">
        <f t="shared" si="22"/>
        <v>0.33687425316657416</v>
      </c>
      <c r="T77" s="259">
        <f t="shared" si="22"/>
        <v>0.33433266417650692</v>
      </c>
      <c r="U77" s="259">
        <f t="shared" si="22"/>
        <v>0.34554319338886202</v>
      </c>
      <c r="V77" s="259">
        <f t="shared" si="22"/>
        <v>0.34267915174733737</v>
      </c>
      <c r="W77" s="259">
        <f t="shared" si="22"/>
        <v>0.22918660231787544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PL: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6">
        <v>419.68997709366062</v>
      </c>
      <c r="C5" s="226">
        <v>393.81287135178212</v>
      </c>
      <c r="D5" s="226">
        <v>377.79707111146848</v>
      </c>
      <c r="E5" s="226">
        <v>391.90718516554131</v>
      </c>
      <c r="F5" s="226">
        <v>375.68202765959302</v>
      </c>
      <c r="G5" s="226">
        <v>365.80358718388487</v>
      </c>
      <c r="H5" s="226">
        <v>365.31903716135417</v>
      </c>
      <c r="I5" s="226">
        <v>344.14489376904879</v>
      </c>
      <c r="J5" s="226">
        <v>337.13754900282959</v>
      </c>
      <c r="K5" s="226">
        <v>324.97470438446038</v>
      </c>
      <c r="L5" s="226">
        <v>333.60463046577229</v>
      </c>
      <c r="M5" s="226">
        <v>324.46092284455619</v>
      </c>
      <c r="N5" s="226">
        <v>318.64485213031668</v>
      </c>
      <c r="O5" s="226">
        <v>390.15062964794561</v>
      </c>
      <c r="P5" s="226">
        <v>368.97717782964799</v>
      </c>
      <c r="Q5" s="226">
        <v>368.34296186150982</v>
      </c>
      <c r="R5" s="226">
        <v>378.26278069044872</v>
      </c>
      <c r="S5" s="226">
        <v>514.27028596415357</v>
      </c>
      <c r="T5" s="226">
        <v>506.31938182733398</v>
      </c>
      <c r="U5" s="226">
        <v>517.63021167526438</v>
      </c>
      <c r="V5" s="226">
        <v>530.43276814337048</v>
      </c>
      <c r="W5" s="226">
        <v>426.53967886272733</v>
      </c>
      <c r="DA5" s="89" t="s">
        <v>1844</v>
      </c>
    </row>
    <row r="6" spans="1:105" ht="12" customHeight="1" x14ac:dyDescent="0.25">
      <c r="A6" s="55" t="s">
        <v>92</v>
      </c>
      <c r="B6" s="262">
        <v>2.0984498854682458</v>
      </c>
      <c r="C6" s="262">
        <v>1.9690643567589099</v>
      </c>
      <c r="D6" s="262">
        <v>1.888985355557373</v>
      </c>
      <c r="E6" s="262">
        <v>1.959535925827776</v>
      </c>
      <c r="F6" s="262">
        <v>1.8784101382980201</v>
      </c>
      <c r="G6" s="262">
        <v>1.8290179359195611</v>
      </c>
      <c r="H6" s="262">
        <v>1.826595185806918</v>
      </c>
      <c r="I6" s="262">
        <v>1.720724468845465</v>
      </c>
      <c r="J6" s="262">
        <v>1.685687745014363</v>
      </c>
      <c r="K6" s="262">
        <v>1.624873521922571</v>
      </c>
      <c r="L6" s="262">
        <v>1.668023152329112</v>
      </c>
      <c r="M6" s="262">
        <v>1.6223046142229931</v>
      </c>
      <c r="N6" s="262">
        <v>1.593224260651821</v>
      </c>
      <c r="O6" s="262">
        <v>1.9507531482399501</v>
      </c>
      <c r="P6" s="262">
        <v>1.8448858891484521</v>
      </c>
      <c r="Q6" s="262">
        <v>1.841714809307778</v>
      </c>
      <c r="R6" s="262">
        <v>1.89131390345244</v>
      </c>
      <c r="S6" s="262">
        <v>2.5713514298209321</v>
      </c>
      <c r="T6" s="262">
        <v>2.5315969091368582</v>
      </c>
      <c r="U6" s="262">
        <v>2.588151058376476</v>
      </c>
      <c r="V6" s="262">
        <v>2.6521638407170189</v>
      </c>
      <c r="W6" s="262">
        <v>2.132698394313906</v>
      </c>
      <c r="DA6" s="67" t="s">
        <v>1845</v>
      </c>
    </row>
    <row r="7" spans="1:105" ht="12" customHeight="1" x14ac:dyDescent="0.25">
      <c r="A7" s="202" t="s">
        <v>93</v>
      </c>
      <c r="B7" s="227">
        <v>2.937829839655544</v>
      </c>
      <c r="C7" s="227">
        <v>2.7566900994624741</v>
      </c>
      <c r="D7" s="227">
        <v>2.6445794977803221</v>
      </c>
      <c r="E7" s="227">
        <v>2.7433502961588871</v>
      </c>
      <c r="F7" s="227">
        <v>2.6297741936172279</v>
      </c>
      <c r="G7" s="227">
        <v>2.5606251102873849</v>
      </c>
      <c r="H7" s="227">
        <v>2.557233260129685</v>
      </c>
      <c r="I7" s="227">
        <v>2.4090142563836521</v>
      </c>
      <c r="J7" s="227">
        <v>2.3599628430201078</v>
      </c>
      <c r="K7" s="227">
        <v>2.2748229306916001</v>
      </c>
      <c r="L7" s="227">
        <v>2.335232413260758</v>
      </c>
      <c r="M7" s="227">
        <v>2.2712264599121901</v>
      </c>
      <c r="N7" s="227">
        <v>2.2305139649125492</v>
      </c>
      <c r="O7" s="227">
        <v>2.7310544075359302</v>
      </c>
      <c r="P7" s="227">
        <v>2.5828402448078318</v>
      </c>
      <c r="Q7" s="227">
        <v>2.57840073303089</v>
      </c>
      <c r="R7" s="227">
        <v>2.6478394648334169</v>
      </c>
      <c r="S7" s="227">
        <v>3.5998920017493039</v>
      </c>
      <c r="T7" s="227">
        <v>3.544235672791602</v>
      </c>
      <c r="U7" s="227">
        <v>3.6234114817270662</v>
      </c>
      <c r="V7" s="227">
        <v>3.7130293770038261</v>
      </c>
      <c r="W7" s="227">
        <v>2.985777752039469</v>
      </c>
      <c r="DA7" s="174" t="s">
        <v>1846</v>
      </c>
    </row>
    <row r="8" spans="1:105" ht="12" customHeight="1" x14ac:dyDescent="0.25">
      <c r="A8" s="202" t="s">
        <v>94</v>
      </c>
      <c r="B8" s="227">
        <v>16.78759908374597</v>
      </c>
      <c r="C8" s="227">
        <v>15.752514854071279</v>
      </c>
      <c r="D8" s="227">
        <v>15.111882844458981</v>
      </c>
      <c r="E8" s="227">
        <v>15.67628740662221</v>
      </c>
      <c r="F8" s="227">
        <v>15.02728110638416</v>
      </c>
      <c r="G8" s="227">
        <v>14.63214348735649</v>
      </c>
      <c r="H8" s="227">
        <v>14.612761486455341</v>
      </c>
      <c r="I8" s="227">
        <v>13.76579575076372</v>
      </c>
      <c r="J8" s="227">
        <v>13.485501960114901</v>
      </c>
      <c r="K8" s="227">
        <v>12.998988175380569</v>
      </c>
      <c r="L8" s="227">
        <v>13.3441852186329</v>
      </c>
      <c r="M8" s="227">
        <v>12.978436913783939</v>
      </c>
      <c r="N8" s="227">
        <v>12.74579408521457</v>
      </c>
      <c r="O8" s="227">
        <v>15.6060251859196</v>
      </c>
      <c r="P8" s="227">
        <v>14.75908711318761</v>
      </c>
      <c r="Q8" s="227">
        <v>14.733718474462229</v>
      </c>
      <c r="R8" s="227">
        <v>15.13051122761952</v>
      </c>
      <c r="S8" s="227">
        <v>20.570811438567461</v>
      </c>
      <c r="T8" s="227">
        <v>20.252775273094869</v>
      </c>
      <c r="U8" s="227">
        <v>20.705208467011811</v>
      </c>
      <c r="V8" s="227">
        <v>21.217310725736152</v>
      </c>
      <c r="W8" s="227">
        <v>17.061587154511251</v>
      </c>
      <c r="DA8" s="174" t="s">
        <v>1847</v>
      </c>
    </row>
    <row r="9" spans="1:105" ht="12" customHeight="1" x14ac:dyDescent="0.25">
      <c r="A9" s="202" t="s">
        <v>95</v>
      </c>
      <c r="B9" s="227">
        <v>8.3937995418729834</v>
      </c>
      <c r="C9" s="227">
        <v>7.8762574270356387</v>
      </c>
      <c r="D9" s="227">
        <v>7.5559414222294903</v>
      </c>
      <c r="E9" s="227">
        <v>7.838143703311105</v>
      </c>
      <c r="F9" s="227">
        <v>7.5136405531920794</v>
      </c>
      <c r="G9" s="227">
        <v>7.3160717436782434</v>
      </c>
      <c r="H9" s="227">
        <v>7.3063807432276722</v>
      </c>
      <c r="I9" s="227">
        <v>6.8828978753818602</v>
      </c>
      <c r="J9" s="227">
        <v>6.7427509800574512</v>
      </c>
      <c r="K9" s="227">
        <v>6.4994940876902847</v>
      </c>
      <c r="L9" s="227">
        <v>6.6720926093164499</v>
      </c>
      <c r="M9" s="227">
        <v>6.4892184568919706</v>
      </c>
      <c r="N9" s="227">
        <v>6.372897042607284</v>
      </c>
      <c r="O9" s="227">
        <v>7.8030125929597984</v>
      </c>
      <c r="P9" s="227">
        <v>7.3795435565938066</v>
      </c>
      <c r="Q9" s="227">
        <v>7.3668592372311128</v>
      </c>
      <c r="R9" s="227">
        <v>7.5652556138097617</v>
      </c>
      <c r="S9" s="227">
        <v>10.28540571928373</v>
      </c>
      <c r="T9" s="227">
        <v>10.126387636547429</v>
      </c>
      <c r="U9" s="227">
        <v>10.3526042335059</v>
      </c>
      <c r="V9" s="227">
        <v>10.608655362868079</v>
      </c>
      <c r="W9" s="227">
        <v>8.5307935772556256</v>
      </c>
      <c r="DA9" s="174" t="s">
        <v>1848</v>
      </c>
    </row>
    <row r="10" spans="1:105" ht="12" customHeight="1" x14ac:dyDescent="0.25">
      <c r="A10" s="56" t="s">
        <v>96</v>
      </c>
      <c r="B10" s="263">
        <v>3.3495898406570901</v>
      </c>
      <c r="C10" s="263">
        <v>3.25382181084455</v>
      </c>
      <c r="D10" s="263">
        <v>3.1624753962932761</v>
      </c>
      <c r="E10" s="263">
        <v>3.467057084237037</v>
      </c>
      <c r="F10" s="263">
        <v>3.4074316118952939</v>
      </c>
      <c r="G10" s="263">
        <v>3.3505082095754548</v>
      </c>
      <c r="H10" s="263">
        <v>3.4874994421095811</v>
      </c>
      <c r="I10" s="263">
        <v>3.5112246671060121</v>
      </c>
      <c r="J10" s="263">
        <v>3.496834060097751</v>
      </c>
      <c r="K10" s="263">
        <v>3.448716234565778</v>
      </c>
      <c r="L10" s="263">
        <v>3.559323417605591</v>
      </c>
      <c r="M10" s="263">
        <v>3.4153018192438869</v>
      </c>
      <c r="N10" s="263">
        <v>3.4791323592423238</v>
      </c>
      <c r="O10" s="263">
        <v>4.083791065582469</v>
      </c>
      <c r="P10" s="263">
        <v>3.920405382497024</v>
      </c>
      <c r="Q10" s="263">
        <v>3.9198075857296302</v>
      </c>
      <c r="R10" s="263">
        <v>4.034011375233657</v>
      </c>
      <c r="S10" s="263">
        <v>5.4610723303737849</v>
      </c>
      <c r="T10" s="263">
        <v>5.3465006922059386</v>
      </c>
      <c r="U10" s="263">
        <v>5.5444641341971943</v>
      </c>
      <c r="V10" s="263">
        <v>5.6112010753758899</v>
      </c>
      <c r="W10" s="263">
        <v>4.8694449325697011</v>
      </c>
      <c r="DA10" s="68" t="s">
        <v>1849</v>
      </c>
    </row>
    <row r="11" spans="1:105" ht="12" customHeight="1" x14ac:dyDescent="0.25">
      <c r="A11" s="37" t="s">
        <v>160</v>
      </c>
      <c r="B11" s="229">
        <v>0.56308812400880404</v>
      </c>
      <c r="C11" s="229">
        <v>0.38978051112716477</v>
      </c>
      <c r="D11" s="229">
        <v>0.3248782275002543</v>
      </c>
      <c r="E11" s="229">
        <v>0.31113039770872919</v>
      </c>
      <c r="F11" s="229">
        <v>0.28897632074828761</v>
      </c>
      <c r="G11" s="229">
        <v>0.19077347534048469</v>
      </c>
      <c r="H11" s="229">
        <v>0.1926737203687601</v>
      </c>
      <c r="I11" s="229">
        <v>0.16528541916776279</v>
      </c>
      <c r="J11" s="229">
        <v>0.1102519695703329</v>
      </c>
      <c r="K11" s="229">
        <v>9.3518039447675519E-2</v>
      </c>
      <c r="L11" s="229">
        <v>7.5757685169784234E-2</v>
      </c>
      <c r="M11" s="229">
        <v>6.6708354663756797E-2</v>
      </c>
      <c r="N11" s="229">
        <v>4.3390731504144048E-2</v>
      </c>
      <c r="O11" s="229">
        <v>7.971816357099408E-2</v>
      </c>
      <c r="P11" s="229">
        <v>4.8365620314441853E-2</v>
      </c>
      <c r="Q11" s="229">
        <v>7.1088250831833663E-2</v>
      </c>
      <c r="R11" s="229">
        <v>0.13209270756203109</v>
      </c>
      <c r="S11" s="229">
        <v>0.20421824535483141</v>
      </c>
      <c r="T11" s="229">
        <v>0.171320628372685</v>
      </c>
      <c r="U11" s="229">
        <v>0.19271519812422899</v>
      </c>
      <c r="V11" s="229">
        <v>0.15337000002702711</v>
      </c>
      <c r="W11" s="229">
        <v>0.16490700649504381</v>
      </c>
      <c r="DA11" s="69" t="s">
        <v>1850</v>
      </c>
    </row>
    <row r="12" spans="1:105" ht="12" customHeight="1" x14ac:dyDescent="0.25">
      <c r="A12" s="37" t="s">
        <v>162</v>
      </c>
      <c r="B12" s="229">
        <v>1.1322576078384441</v>
      </c>
      <c r="C12" s="229">
        <v>1.1910957174311141</v>
      </c>
      <c r="D12" s="229">
        <v>1.103607889958711</v>
      </c>
      <c r="E12" s="229">
        <v>1.3775895156143461</v>
      </c>
      <c r="F12" s="229">
        <v>1.623153572309983</v>
      </c>
      <c r="G12" s="229">
        <v>1.2687486246690749</v>
      </c>
      <c r="H12" s="229">
        <v>1.4817953331616029</v>
      </c>
      <c r="I12" s="229">
        <v>1.5709476584022879</v>
      </c>
      <c r="J12" s="229">
        <v>1.766304831176053</v>
      </c>
      <c r="K12" s="229">
        <v>1.539769843270782</v>
      </c>
      <c r="L12" s="229">
        <v>1.511501604975275</v>
      </c>
      <c r="M12" s="229">
        <v>1.43593729437077</v>
      </c>
      <c r="N12" s="229">
        <v>1.407446662783584</v>
      </c>
      <c r="O12" s="229">
        <v>1.9521963872603729</v>
      </c>
      <c r="P12" s="229">
        <v>1.982353077541378</v>
      </c>
      <c r="Q12" s="229">
        <v>1.99812173671127</v>
      </c>
      <c r="R12" s="229">
        <v>2.2626369183347061</v>
      </c>
      <c r="S12" s="229">
        <v>3.1480855942158632</v>
      </c>
      <c r="T12" s="229">
        <v>3.08286503652179</v>
      </c>
      <c r="U12" s="229">
        <v>3.2761947833282021</v>
      </c>
      <c r="V12" s="229">
        <v>3.3308163065636158</v>
      </c>
      <c r="W12" s="229">
        <v>2.1345202727263461</v>
      </c>
      <c r="DA12" s="69" t="s">
        <v>1851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1852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1853</v>
      </c>
    </row>
    <row r="15" spans="1:105" ht="12" customHeight="1" x14ac:dyDescent="0.25">
      <c r="A15" s="37" t="s">
        <v>38</v>
      </c>
      <c r="B15" s="229">
        <v>1.654244108809841</v>
      </c>
      <c r="C15" s="229">
        <v>1.6729455822862711</v>
      </c>
      <c r="D15" s="229">
        <v>1.733989278834311</v>
      </c>
      <c r="E15" s="229">
        <v>1.778337170913961</v>
      </c>
      <c r="F15" s="229">
        <v>1.495301718837023</v>
      </c>
      <c r="G15" s="229">
        <v>1.8909861095658951</v>
      </c>
      <c r="H15" s="229">
        <v>1.8130303885792169</v>
      </c>
      <c r="I15" s="229">
        <v>1.7749915895359609</v>
      </c>
      <c r="J15" s="229">
        <v>1.620277259351365</v>
      </c>
      <c r="K15" s="229">
        <v>1.81542835184732</v>
      </c>
      <c r="L15" s="229">
        <v>1.9720641274605311</v>
      </c>
      <c r="M15" s="229">
        <v>1.9126561702093601</v>
      </c>
      <c r="N15" s="229">
        <v>2.028294964954596</v>
      </c>
      <c r="O15" s="229">
        <v>2.0518765147511022</v>
      </c>
      <c r="P15" s="229">
        <v>1.8896866846412039</v>
      </c>
      <c r="Q15" s="229">
        <v>1.8505975981865259</v>
      </c>
      <c r="R15" s="229">
        <v>1.6392817493369201</v>
      </c>
      <c r="S15" s="229">
        <v>2.1087684908030901</v>
      </c>
      <c r="T15" s="229">
        <v>2.092315027311463</v>
      </c>
      <c r="U15" s="229">
        <v>2.075554152744763</v>
      </c>
      <c r="V15" s="229">
        <v>2.127014768785247</v>
      </c>
      <c r="W15" s="229">
        <v>2.570017653348311</v>
      </c>
      <c r="DA15" s="69" t="s">
        <v>1854</v>
      </c>
    </row>
    <row r="16" spans="1:105" ht="12" customHeight="1" x14ac:dyDescent="0.25">
      <c r="A16" s="57" t="s">
        <v>1855</v>
      </c>
      <c r="B16" s="264">
        <v>6.5142972013744798</v>
      </c>
      <c r="C16" s="264">
        <v>6.4801399870095304</v>
      </c>
      <c r="D16" s="264">
        <v>6.4831487080899386</v>
      </c>
      <c r="E16" s="264">
        <v>7.0117758412877116</v>
      </c>
      <c r="F16" s="264">
        <v>6.520035595433149</v>
      </c>
      <c r="G16" s="264">
        <v>7.0992322828725358</v>
      </c>
      <c r="H16" s="264">
        <v>7.2627610722256861</v>
      </c>
      <c r="I16" s="264">
        <v>7.4544536396310672</v>
      </c>
      <c r="J16" s="264">
        <v>7.265005039968023</v>
      </c>
      <c r="K16" s="264">
        <v>7.5963264199330043</v>
      </c>
      <c r="L16" s="264">
        <v>7.9924820681716957</v>
      </c>
      <c r="M16" s="264">
        <v>7.6318901045596093</v>
      </c>
      <c r="N16" s="264">
        <v>8.0465263585661724</v>
      </c>
      <c r="O16" s="264">
        <v>8.7842710504681065</v>
      </c>
      <c r="P16" s="264">
        <v>8.3994417372115517</v>
      </c>
      <c r="Q16" s="264">
        <v>8.3484581236867434</v>
      </c>
      <c r="R16" s="264">
        <v>8.149211028537378</v>
      </c>
      <c r="S16" s="264">
        <v>10.76306022108375</v>
      </c>
      <c r="T16" s="264">
        <v>10.54677936615966</v>
      </c>
      <c r="U16" s="264">
        <v>10.87624030951724</v>
      </c>
      <c r="V16" s="264">
        <v>10.94272389445708</v>
      </c>
      <c r="W16" s="264">
        <v>11.4389902449771</v>
      </c>
      <c r="DA16" s="70" t="s">
        <v>1856</v>
      </c>
    </row>
    <row r="17" spans="1:105" ht="12" customHeight="1" x14ac:dyDescent="0.25">
      <c r="A17" s="57" t="s">
        <v>1857</v>
      </c>
      <c r="B17" s="297">
        <f t="shared" ref="B17:W17" si="0">B18+B29</f>
        <v>365.13219569783189</v>
      </c>
      <c r="C17" s="297">
        <f t="shared" si="0"/>
        <v>341.32407173435632</v>
      </c>
      <c r="D17" s="297">
        <f t="shared" si="0"/>
        <v>326.54306075797052</v>
      </c>
      <c r="E17" s="297">
        <f t="shared" si="0"/>
        <v>337.62931081634611</v>
      </c>
      <c r="F17" s="297">
        <f t="shared" si="0"/>
        <v>324.21648647092167</v>
      </c>
      <c r="G17" s="297">
        <f t="shared" si="0"/>
        <v>313.23991667447854</v>
      </c>
      <c r="H17" s="297">
        <f t="shared" si="0"/>
        <v>312.12633692200893</v>
      </c>
      <c r="I17" s="297">
        <f t="shared" si="0"/>
        <v>291.83533057842362</v>
      </c>
      <c r="J17" s="297">
        <f t="shared" si="0"/>
        <v>285.95735073018363</v>
      </c>
      <c r="K17" s="297">
        <f t="shared" si="0"/>
        <v>273.65075763664771</v>
      </c>
      <c r="L17" s="297">
        <f t="shared" si="0"/>
        <v>280.27222032385214</v>
      </c>
      <c r="M17" s="297">
        <f t="shared" si="0"/>
        <v>273.09278868803142</v>
      </c>
      <c r="N17" s="297">
        <f t="shared" si="0"/>
        <v>266.29559437341936</v>
      </c>
      <c r="O17" s="297">
        <f t="shared" si="0"/>
        <v>329.67111986286625</v>
      </c>
      <c r="P17" s="297">
        <f t="shared" si="0"/>
        <v>311.42554782350942</v>
      </c>
      <c r="Q17" s="297">
        <f t="shared" si="0"/>
        <v>311.00187373431311</v>
      </c>
      <c r="R17" s="297">
        <f t="shared" si="0"/>
        <v>320.73528023576836</v>
      </c>
      <c r="S17" s="297">
        <f t="shared" si="0"/>
        <v>437.10078122086634</v>
      </c>
      <c r="T17" s="297">
        <f t="shared" si="0"/>
        <v>430.53381879704295</v>
      </c>
      <c r="U17" s="297">
        <f t="shared" si="0"/>
        <v>439.77070908089053</v>
      </c>
      <c r="V17" s="297">
        <f t="shared" si="0"/>
        <v>451.37051965730791</v>
      </c>
      <c r="W17" s="297">
        <f t="shared" si="0"/>
        <v>354.10040848488904</v>
      </c>
      <c r="DA17" s="70"/>
    </row>
    <row r="18" spans="1:105" ht="12" customHeight="1" x14ac:dyDescent="0.25">
      <c r="A18" s="60" t="s">
        <v>1858</v>
      </c>
      <c r="B18" s="332">
        <v>310.84638568637808</v>
      </c>
      <c r="C18" s="332">
        <v>287.32290517594379</v>
      </c>
      <c r="D18" s="332">
        <v>272.51682152388793</v>
      </c>
      <c r="E18" s="332">
        <v>279.1978454722821</v>
      </c>
      <c r="F18" s="332">
        <v>269.88285650897899</v>
      </c>
      <c r="G18" s="332">
        <v>254.07964765054101</v>
      </c>
      <c r="H18" s="332">
        <v>251.60332798679511</v>
      </c>
      <c r="I18" s="332">
        <v>229.7148835814983</v>
      </c>
      <c r="J18" s="332">
        <v>225.41564206378371</v>
      </c>
      <c r="K18" s="332">
        <v>210.34803747053959</v>
      </c>
      <c r="L18" s="332">
        <v>213.66820308908831</v>
      </c>
      <c r="M18" s="332">
        <v>209.4937044833683</v>
      </c>
      <c r="N18" s="332">
        <v>199.24120805203489</v>
      </c>
      <c r="O18" s="332">
        <v>256.46886110896571</v>
      </c>
      <c r="P18" s="332">
        <v>241.4302000134135</v>
      </c>
      <c r="Q18" s="332">
        <v>241.43138937025719</v>
      </c>
      <c r="R18" s="332">
        <v>252.82518833129049</v>
      </c>
      <c r="S18" s="332">
        <v>347.40861271183542</v>
      </c>
      <c r="T18" s="332">
        <v>342.64399074571281</v>
      </c>
      <c r="U18" s="332">
        <v>349.13537316824721</v>
      </c>
      <c r="V18" s="332">
        <v>360.18115387016599</v>
      </c>
      <c r="W18" s="332">
        <v>258.77548977674689</v>
      </c>
      <c r="DA18" s="72" t="s">
        <v>1859</v>
      </c>
    </row>
    <row r="19" spans="1:105" ht="12" customHeight="1" x14ac:dyDescent="0.25">
      <c r="A19" s="64" t="s">
        <v>30</v>
      </c>
      <c r="B19" s="232">
        <v>132.13514670951</v>
      </c>
      <c r="C19" s="232">
        <v>122.9278171976555</v>
      </c>
      <c r="D19" s="232">
        <v>106.4794436020734</v>
      </c>
      <c r="E19" s="232">
        <v>101.0951337232873</v>
      </c>
      <c r="F19" s="232">
        <v>93.623543639610247</v>
      </c>
      <c r="G19" s="232">
        <v>88.470302270528165</v>
      </c>
      <c r="H19" s="232">
        <v>75.427632843842261</v>
      </c>
      <c r="I19" s="232">
        <v>57.589712908437193</v>
      </c>
      <c r="J19" s="232">
        <v>47.732804111800462</v>
      </c>
      <c r="K19" s="232">
        <v>47.628813438618693</v>
      </c>
      <c r="L19" s="232">
        <v>54.357372153604267</v>
      </c>
      <c r="M19" s="232">
        <v>60.87042183866631</v>
      </c>
      <c r="N19" s="232">
        <v>53.439435559392777</v>
      </c>
      <c r="O19" s="232">
        <v>59.036259391162552</v>
      </c>
      <c r="P19" s="232">
        <v>55.424204889277377</v>
      </c>
      <c r="Q19" s="232">
        <v>52.976129992092048</v>
      </c>
      <c r="R19" s="232">
        <v>46.377617018496032</v>
      </c>
      <c r="S19" s="232">
        <v>54.323790249847853</v>
      </c>
      <c r="T19" s="232">
        <v>42.799568258782237</v>
      </c>
      <c r="U19" s="232">
        <v>44.951318673139582</v>
      </c>
      <c r="V19" s="232">
        <v>39.337806983241279</v>
      </c>
      <c r="W19" s="232">
        <v>39.590366890936203</v>
      </c>
      <c r="DA19" s="73" t="s">
        <v>1860</v>
      </c>
    </row>
    <row r="20" spans="1:105" ht="12" customHeight="1" x14ac:dyDescent="0.25">
      <c r="A20" s="64" t="s">
        <v>32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3" t="s">
        <v>1861</v>
      </c>
    </row>
    <row r="21" spans="1:105" ht="12" customHeight="1" x14ac:dyDescent="0.25">
      <c r="A21" s="64" t="s">
        <v>33</v>
      </c>
      <c r="B21" s="232">
        <v>1.1925646505445511</v>
      </c>
      <c r="C21" s="232">
        <v>0.74589907097234576</v>
      </c>
      <c r="D21" s="232">
        <v>0.35111012635839028</v>
      </c>
      <c r="E21" s="232">
        <v>0.33901709034761118</v>
      </c>
      <c r="F21" s="232">
        <v>0.64066767733743513</v>
      </c>
      <c r="G21" s="232">
        <v>0.31097378512532192</v>
      </c>
      <c r="H21" s="232">
        <v>0.61409478636375736</v>
      </c>
      <c r="I21" s="232">
        <v>1.1493637025347589</v>
      </c>
      <c r="J21" s="232">
        <v>0.28656594197912971</v>
      </c>
      <c r="K21" s="232">
        <v>0.51462308369052445</v>
      </c>
      <c r="L21" s="232">
        <v>0.4944944331194483</v>
      </c>
      <c r="M21" s="232">
        <v>0.49555637973122812</v>
      </c>
      <c r="N21" s="232">
        <v>0.46195729676857528</v>
      </c>
      <c r="O21" s="232">
        <v>0.47392689950941841</v>
      </c>
      <c r="P21" s="232">
        <v>0.45159400379480402</v>
      </c>
      <c r="Q21" s="232">
        <v>0.44625035493740278</v>
      </c>
      <c r="R21" s="232">
        <v>0.44315231639319907</v>
      </c>
      <c r="S21" s="232">
        <v>0.66697422326767564</v>
      </c>
      <c r="T21" s="232">
        <v>0.67797912663753324</v>
      </c>
      <c r="U21" s="232">
        <v>0.7050889220852915</v>
      </c>
      <c r="V21" s="232">
        <v>0.81110200187830472</v>
      </c>
      <c r="W21" s="232">
        <v>0.87006243785463389</v>
      </c>
      <c r="DA21" s="73" t="s">
        <v>1862</v>
      </c>
    </row>
    <row r="22" spans="1:105" ht="12" customHeight="1" x14ac:dyDescent="0.25">
      <c r="A22" s="64" t="s">
        <v>160</v>
      </c>
      <c r="B22" s="232">
        <v>4.1045118807666396</v>
      </c>
      <c r="C22" s="232">
        <v>3.0900317972158788</v>
      </c>
      <c r="D22" s="232">
        <v>2.6709119815029081</v>
      </c>
      <c r="E22" s="232">
        <v>2.9042978438863281</v>
      </c>
      <c r="F22" s="232">
        <v>2.7501134769266349</v>
      </c>
      <c r="G22" s="232">
        <v>1.97594131994255</v>
      </c>
      <c r="H22" s="232">
        <v>2.228062806390434</v>
      </c>
      <c r="I22" s="232">
        <v>2.3790695998703471</v>
      </c>
      <c r="J22" s="232">
        <v>1.668149112116265</v>
      </c>
      <c r="K22" s="232">
        <v>1.5684260904248459</v>
      </c>
      <c r="L22" s="232">
        <v>1.2947446649587291</v>
      </c>
      <c r="M22" s="232">
        <v>1.0759044855658999</v>
      </c>
      <c r="N22" s="232">
        <v>0.81291940684927533</v>
      </c>
      <c r="O22" s="232">
        <v>1.2289399838174671</v>
      </c>
      <c r="P22" s="232">
        <v>0.78436510596004716</v>
      </c>
      <c r="Q22" s="232">
        <v>1.154648581032228</v>
      </c>
      <c r="R22" s="232">
        <v>2.0952526505680238</v>
      </c>
      <c r="S22" s="232">
        <v>3.2801534642090409</v>
      </c>
      <c r="T22" s="232">
        <v>2.6759543978408811</v>
      </c>
      <c r="U22" s="232">
        <v>3.155931780045897</v>
      </c>
      <c r="V22" s="232">
        <v>2.3619764911972871</v>
      </c>
      <c r="W22" s="232">
        <v>4.0585687521904044</v>
      </c>
      <c r="DA22" s="73" t="s">
        <v>1863</v>
      </c>
    </row>
    <row r="23" spans="1:105" ht="12" customHeight="1" x14ac:dyDescent="0.25">
      <c r="A23" s="64" t="s">
        <v>70</v>
      </c>
      <c r="B23" s="232">
        <v>11.544008874424151</v>
      </c>
      <c r="C23" s="232">
        <v>11.78604551515639</v>
      </c>
      <c r="D23" s="232">
        <v>11.695662963155311</v>
      </c>
      <c r="E23" s="232">
        <v>11.582391557123749</v>
      </c>
      <c r="F23" s="232">
        <v>11.491278573806429</v>
      </c>
      <c r="G23" s="232">
        <v>10.624302567251741</v>
      </c>
      <c r="H23" s="232">
        <v>10.49015886125431</v>
      </c>
      <c r="I23" s="232">
        <v>10.55316901667484</v>
      </c>
      <c r="J23" s="232">
        <v>10.03517331075115</v>
      </c>
      <c r="K23" s="232">
        <v>8.9498020741802868</v>
      </c>
      <c r="L23" s="232">
        <v>8.8147560641009299</v>
      </c>
      <c r="M23" s="232">
        <v>9.0491394999230348</v>
      </c>
      <c r="N23" s="232">
        <v>7.6322011956574336</v>
      </c>
      <c r="O23" s="232">
        <v>7.8299563063337638</v>
      </c>
      <c r="P23" s="232">
        <v>6.2829455945087398</v>
      </c>
      <c r="Q23" s="232">
        <v>7.1786832708041404</v>
      </c>
      <c r="R23" s="232">
        <v>6.358167569061866</v>
      </c>
      <c r="S23" s="232">
        <v>6.5706678334186046</v>
      </c>
      <c r="T23" s="232">
        <v>5.6655970926175216</v>
      </c>
      <c r="U23" s="232">
        <v>5.7425329647733543</v>
      </c>
      <c r="V23" s="232">
        <v>5.583660832102213</v>
      </c>
      <c r="W23" s="232">
        <v>5.8517082725752072</v>
      </c>
      <c r="DA23" s="73" t="s">
        <v>1864</v>
      </c>
    </row>
    <row r="24" spans="1:105" ht="12" customHeight="1" x14ac:dyDescent="0.25">
      <c r="A24" s="64" t="s">
        <v>34</v>
      </c>
      <c r="B24" s="232">
        <v>0.73619696176016847</v>
      </c>
      <c r="C24" s="232">
        <v>0</v>
      </c>
      <c r="D24" s="232">
        <v>0</v>
      </c>
      <c r="E24" s="232">
        <v>0.63502166150734929</v>
      </c>
      <c r="F24" s="232">
        <v>0</v>
      </c>
      <c r="G24" s="232">
        <v>0.26430049916237691</v>
      </c>
      <c r="H24" s="232">
        <v>0.26096340967060211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7.8364942438048979E-2</v>
      </c>
      <c r="T24" s="232">
        <v>0.1199169136926912</v>
      </c>
      <c r="U24" s="232">
        <v>0.12831566135071079</v>
      </c>
      <c r="V24" s="232">
        <v>8.4494237055771221E-3</v>
      </c>
      <c r="W24" s="232">
        <v>1.0004816611257371E-2</v>
      </c>
      <c r="DA24" s="73" t="s">
        <v>1865</v>
      </c>
    </row>
    <row r="25" spans="1:105" ht="12" customHeight="1" x14ac:dyDescent="0.25">
      <c r="A25" s="64" t="s">
        <v>162</v>
      </c>
      <c r="B25" s="232">
        <v>8.2533525487542398</v>
      </c>
      <c r="C25" s="232">
        <v>9.4425542974082699</v>
      </c>
      <c r="D25" s="232">
        <v>9.0730596471551994</v>
      </c>
      <c r="E25" s="232">
        <v>12.85933579432732</v>
      </c>
      <c r="F25" s="232">
        <v>15.447135954850539</v>
      </c>
      <c r="G25" s="232">
        <v>13.141097459327421</v>
      </c>
      <c r="H25" s="232">
        <v>17.1353574435655</v>
      </c>
      <c r="I25" s="232">
        <v>22.611757503539831</v>
      </c>
      <c r="J25" s="232">
        <v>26.724781855015941</v>
      </c>
      <c r="K25" s="232">
        <v>25.824057151951951</v>
      </c>
      <c r="L25" s="232">
        <v>25.832476728035541</v>
      </c>
      <c r="M25" s="232">
        <v>23.15948854970409</v>
      </c>
      <c r="N25" s="232">
        <v>26.36832029837413</v>
      </c>
      <c r="O25" s="232">
        <v>30.09517642026087</v>
      </c>
      <c r="P25" s="232">
        <v>32.148633091172883</v>
      </c>
      <c r="Q25" s="232">
        <v>32.454426730530479</v>
      </c>
      <c r="R25" s="232">
        <v>35.889914650947468</v>
      </c>
      <c r="S25" s="232">
        <v>50.564550927131187</v>
      </c>
      <c r="T25" s="232">
        <v>48.153023548830681</v>
      </c>
      <c r="U25" s="232">
        <v>53.651436601595847</v>
      </c>
      <c r="V25" s="232">
        <v>51.296275746322273</v>
      </c>
      <c r="W25" s="232">
        <v>52.533227446976007</v>
      </c>
      <c r="DA25" s="73" t="s">
        <v>1866</v>
      </c>
    </row>
    <row r="26" spans="1:105" ht="12" customHeight="1" x14ac:dyDescent="0.25">
      <c r="A26" s="64" t="s">
        <v>36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1867</v>
      </c>
    </row>
    <row r="27" spans="1:105" ht="12" customHeight="1" x14ac:dyDescent="0.25">
      <c r="A27" s="64" t="s">
        <v>73</v>
      </c>
      <c r="B27" s="232">
        <v>133.9459740039361</v>
      </c>
      <c r="C27" s="232">
        <v>119.3586115168093</v>
      </c>
      <c r="D27" s="232">
        <v>123.3848390170287</v>
      </c>
      <c r="E27" s="232">
        <v>128.65338635894801</v>
      </c>
      <c r="F27" s="232">
        <v>128.3830199161587</v>
      </c>
      <c r="G27" s="232">
        <v>122.3569539832293</v>
      </c>
      <c r="H27" s="232">
        <v>125.7974969291477</v>
      </c>
      <c r="I27" s="232">
        <v>113.2587532547479</v>
      </c>
      <c r="J27" s="232">
        <v>119.5266783908593</v>
      </c>
      <c r="K27" s="232">
        <v>107.23552143799139</v>
      </c>
      <c r="L27" s="232">
        <v>105.2448662665131</v>
      </c>
      <c r="M27" s="232">
        <v>104.5067051731175</v>
      </c>
      <c r="N27" s="232">
        <v>102.2213379725424</v>
      </c>
      <c r="O27" s="232">
        <v>140.05841714450159</v>
      </c>
      <c r="P27" s="232">
        <v>133.08047305967639</v>
      </c>
      <c r="Q27" s="232">
        <v>131.82587512052149</v>
      </c>
      <c r="R27" s="232">
        <v>147.41783643409229</v>
      </c>
      <c r="S27" s="232">
        <v>211.44726662764879</v>
      </c>
      <c r="T27" s="232">
        <v>222.38265914262331</v>
      </c>
      <c r="U27" s="232">
        <v>226.47864549383479</v>
      </c>
      <c r="V27" s="232">
        <v>242.6149173060862</v>
      </c>
      <c r="W27" s="232">
        <v>135.02888804306571</v>
      </c>
      <c r="DA27" s="73" t="s">
        <v>1868</v>
      </c>
    </row>
    <row r="28" spans="1:105" ht="12" customHeight="1" x14ac:dyDescent="0.25">
      <c r="A28" s="64" t="s">
        <v>79</v>
      </c>
      <c r="B28" s="232">
        <v>18.934630056682341</v>
      </c>
      <c r="C28" s="232">
        <v>19.97194578072622</v>
      </c>
      <c r="D28" s="232">
        <v>18.861794186614031</v>
      </c>
      <c r="E28" s="232">
        <v>21.129261442854482</v>
      </c>
      <c r="F28" s="232">
        <v>17.54709727028898</v>
      </c>
      <c r="G28" s="232">
        <v>16.935775765974181</v>
      </c>
      <c r="H28" s="232">
        <v>19.64956090656052</v>
      </c>
      <c r="I28" s="232">
        <v>22.173057595693422</v>
      </c>
      <c r="J28" s="232">
        <v>19.44148934126147</v>
      </c>
      <c r="K28" s="232">
        <v>18.62679419368191</v>
      </c>
      <c r="L28" s="232">
        <v>17.629492778756209</v>
      </c>
      <c r="M28" s="232">
        <v>10.33648855666026</v>
      </c>
      <c r="N28" s="232">
        <v>8.3050363224503556</v>
      </c>
      <c r="O28" s="232">
        <v>17.74618496338007</v>
      </c>
      <c r="P28" s="232">
        <v>13.25798426902324</v>
      </c>
      <c r="Q28" s="232">
        <v>15.395375320339459</v>
      </c>
      <c r="R28" s="232">
        <v>14.24324769173163</v>
      </c>
      <c r="S28" s="232">
        <v>20.47684444387421</v>
      </c>
      <c r="T28" s="232">
        <v>20.16929226468789</v>
      </c>
      <c r="U28" s="232">
        <v>14.322103071421759</v>
      </c>
      <c r="V28" s="232">
        <v>18.166965085632938</v>
      </c>
      <c r="W28" s="232">
        <v>20.832663116537439</v>
      </c>
      <c r="DA28" s="73" t="s">
        <v>1869</v>
      </c>
    </row>
    <row r="29" spans="1:105" ht="12" customHeight="1" x14ac:dyDescent="0.25">
      <c r="A29" s="60" t="s">
        <v>1870</v>
      </c>
      <c r="B29" s="265">
        <v>54.285810011453783</v>
      </c>
      <c r="C29" s="265">
        <v>54.001166558412542</v>
      </c>
      <c r="D29" s="265">
        <v>54.026239234082617</v>
      </c>
      <c r="E29" s="265">
        <v>58.431465344064023</v>
      </c>
      <c r="F29" s="265">
        <v>54.33362996194267</v>
      </c>
      <c r="G29" s="265">
        <v>59.160269023937552</v>
      </c>
      <c r="H29" s="265">
        <v>60.523008935213802</v>
      </c>
      <c r="I29" s="265">
        <v>62.120446996925303</v>
      </c>
      <c r="J29" s="265">
        <v>60.541708666399927</v>
      </c>
      <c r="K29" s="265">
        <v>63.302720166108102</v>
      </c>
      <c r="L29" s="265">
        <v>66.604017234763816</v>
      </c>
      <c r="M29" s="265">
        <v>63.599084204663143</v>
      </c>
      <c r="N29" s="265">
        <v>67.054386321384484</v>
      </c>
      <c r="O29" s="265">
        <v>73.202258753900566</v>
      </c>
      <c r="P29" s="265">
        <v>69.99534781009595</v>
      </c>
      <c r="Q29" s="265">
        <v>69.570484364055901</v>
      </c>
      <c r="R29" s="265">
        <v>67.910091904477866</v>
      </c>
      <c r="S29" s="265">
        <v>89.692168509030921</v>
      </c>
      <c r="T29" s="265">
        <v>87.889828051330156</v>
      </c>
      <c r="U29" s="265">
        <v>90.635335912643299</v>
      </c>
      <c r="V29" s="265">
        <v>91.189365787141938</v>
      </c>
      <c r="W29" s="265">
        <v>95.324918708142121</v>
      </c>
      <c r="DA29" s="72" t="s">
        <v>1871</v>
      </c>
    </row>
    <row r="30" spans="1:105" ht="12" customHeight="1" x14ac:dyDescent="0.25">
      <c r="A30" s="132" t="s">
        <v>1872</v>
      </c>
      <c r="B30" s="319">
        <v>14.476216003054351</v>
      </c>
      <c r="C30" s="319">
        <v>14.40031108224335</v>
      </c>
      <c r="D30" s="319">
        <v>14.406997129088699</v>
      </c>
      <c r="E30" s="319">
        <v>15.581724091750409</v>
      </c>
      <c r="F30" s="319">
        <v>14.488967989851391</v>
      </c>
      <c r="G30" s="319">
        <v>15.77607173971669</v>
      </c>
      <c r="H30" s="319">
        <v>16.13946904939035</v>
      </c>
      <c r="I30" s="319">
        <v>16.565452532513419</v>
      </c>
      <c r="J30" s="319">
        <v>16.14445564437333</v>
      </c>
      <c r="K30" s="319">
        <v>16.880725377628831</v>
      </c>
      <c r="L30" s="319">
        <v>17.7610712626037</v>
      </c>
      <c r="M30" s="319">
        <v>16.959755787910179</v>
      </c>
      <c r="N30" s="319">
        <v>17.881169685702542</v>
      </c>
      <c r="O30" s="319">
        <v>19.5206023343735</v>
      </c>
      <c r="P30" s="319">
        <v>18.66542608269226</v>
      </c>
      <c r="Q30" s="319">
        <v>18.552129163748251</v>
      </c>
      <c r="R30" s="319">
        <v>18.1093578411941</v>
      </c>
      <c r="S30" s="319">
        <v>23.91791160240825</v>
      </c>
      <c r="T30" s="319">
        <v>23.437287480354719</v>
      </c>
      <c r="U30" s="319">
        <v>24.169422910038229</v>
      </c>
      <c r="V30" s="319">
        <v>24.317164209904529</v>
      </c>
      <c r="W30" s="319">
        <v>25.419978322171239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6">
        <v>667.25468180605026</v>
      </c>
      <c r="C32" s="226">
        <v>682.84177154344218</v>
      </c>
      <c r="D32" s="226">
        <v>710.43546505457437</v>
      </c>
      <c r="E32" s="226">
        <v>768.8523776230204</v>
      </c>
      <c r="F32" s="226">
        <v>803.06681015200763</v>
      </c>
      <c r="G32" s="226">
        <v>796.59491027754427</v>
      </c>
      <c r="H32" s="226">
        <v>805.21654091324535</v>
      </c>
      <c r="I32" s="226">
        <v>813.28945859901216</v>
      </c>
      <c r="J32" s="226">
        <v>800.59591511792428</v>
      </c>
      <c r="K32" s="226">
        <v>839.71175054772141</v>
      </c>
      <c r="L32" s="226">
        <v>901.65278122330949</v>
      </c>
      <c r="M32" s="226">
        <v>879.02729379837194</v>
      </c>
      <c r="N32" s="226">
        <v>925.16012396281576</v>
      </c>
      <c r="O32" s="226">
        <v>1132.4428519015869</v>
      </c>
      <c r="P32" s="226">
        <v>1135.187206775126</v>
      </c>
      <c r="Q32" s="226">
        <v>1151.6295077546599</v>
      </c>
      <c r="R32" s="226">
        <v>1208.4556868742791</v>
      </c>
      <c r="S32" s="226">
        <v>1188.947570155078</v>
      </c>
      <c r="T32" s="226">
        <v>1202.9236773109101</v>
      </c>
      <c r="U32" s="226">
        <v>1310.606580146652</v>
      </c>
      <c r="V32" s="226">
        <v>1310.5649962590369</v>
      </c>
      <c r="W32" s="226">
        <v>1080.374609554927</v>
      </c>
      <c r="DA32" s="89" t="s">
        <v>1874</v>
      </c>
    </row>
    <row r="33" spans="1:105" ht="12" customHeight="1" x14ac:dyDescent="0.25">
      <c r="A33" s="55" t="s">
        <v>92</v>
      </c>
      <c r="B33" s="262">
        <v>3.52185169554813</v>
      </c>
      <c r="C33" s="262">
        <v>3.6041222586737831</v>
      </c>
      <c r="D33" s="262">
        <v>3.7497651427608352</v>
      </c>
      <c r="E33" s="262">
        <v>4.0580967411557562</v>
      </c>
      <c r="F33" s="262">
        <v>4.2386846943020871</v>
      </c>
      <c r="G33" s="262">
        <v>4.2045252164174363</v>
      </c>
      <c r="H33" s="262">
        <v>4.2500312357841787</v>
      </c>
      <c r="I33" s="262">
        <v>4.2926410811921958</v>
      </c>
      <c r="J33" s="262">
        <v>4.2256430085666503</v>
      </c>
      <c r="K33" s="262">
        <v>4.4321011647812689</v>
      </c>
      <c r="L33" s="262">
        <v>4.7590334889106636</v>
      </c>
      <c r="M33" s="262">
        <v>4.6396134032630938</v>
      </c>
      <c r="N33" s="262">
        <v>4.8831081146009296</v>
      </c>
      <c r="O33" s="262">
        <v>5.9771716659772087</v>
      </c>
      <c r="P33" s="262">
        <v>5.9916567061398034</v>
      </c>
      <c r="Q33" s="262">
        <v>6.0784411786393679</v>
      </c>
      <c r="R33" s="262">
        <v>6.3783766916317806</v>
      </c>
      <c r="S33" s="262">
        <v>6.2754104692616828</v>
      </c>
      <c r="T33" s="262">
        <v>6.349178069588695</v>
      </c>
      <c r="U33" s="262">
        <v>6.9175415809656888</v>
      </c>
      <c r="V33" s="262">
        <v>6.9173220961285313</v>
      </c>
      <c r="W33" s="262">
        <v>5.7023491243109783</v>
      </c>
      <c r="DA33" s="67" t="s">
        <v>1875</v>
      </c>
    </row>
    <row r="34" spans="1:105" ht="12" customHeight="1" x14ac:dyDescent="0.25">
      <c r="A34" s="202" t="s">
        <v>93</v>
      </c>
      <c r="B34" s="227">
        <v>4.9977722018270878</v>
      </c>
      <c r="C34" s="227">
        <v>5.1145203130373904</v>
      </c>
      <c r="D34" s="227">
        <v>5.3211985097383758</v>
      </c>
      <c r="E34" s="227">
        <v>5.7587442171146837</v>
      </c>
      <c r="F34" s="227">
        <v>6.0150120927212729</v>
      </c>
      <c r="G34" s="227">
        <v>5.9665372267248884</v>
      </c>
      <c r="H34" s="227">
        <v>6.0311136877082951</v>
      </c>
      <c r="I34" s="227">
        <v>6.0915802602143216</v>
      </c>
      <c r="J34" s="227">
        <v>5.9965049606589194</v>
      </c>
      <c r="K34" s="227">
        <v>6.2894845984086309</v>
      </c>
      <c r="L34" s="227">
        <v>6.7534261333341421</v>
      </c>
      <c r="M34" s="227">
        <v>6.5839600581034086</v>
      </c>
      <c r="N34" s="227">
        <v>6.9294973506459767</v>
      </c>
      <c r="O34" s="227">
        <v>8.4820557423046559</v>
      </c>
      <c r="P34" s="227">
        <v>8.502611102758495</v>
      </c>
      <c r="Q34" s="227">
        <v>8.625764790563359</v>
      </c>
      <c r="R34" s="227">
        <v>9.05139582183849</v>
      </c>
      <c r="S34" s="227">
        <v>8.9052790150067569</v>
      </c>
      <c r="T34" s="227">
        <v>9.0099607830595847</v>
      </c>
      <c r="U34" s="227">
        <v>9.8165113147822662</v>
      </c>
      <c r="V34" s="227">
        <v>9.8161998493053826</v>
      </c>
      <c r="W34" s="227">
        <v>8.0920619044292099</v>
      </c>
      <c r="DA34" s="174" t="s">
        <v>1876</v>
      </c>
    </row>
    <row r="35" spans="1:105" ht="12" customHeight="1" x14ac:dyDescent="0.25">
      <c r="A35" s="202" t="s">
        <v>94</v>
      </c>
      <c r="B35" s="227">
        <v>17.784059250387369</v>
      </c>
      <c r="C35" s="227">
        <v>18.199495417401099</v>
      </c>
      <c r="D35" s="227">
        <v>18.93493856035785</v>
      </c>
      <c r="E35" s="227">
        <v>20.49190003649079</v>
      </c>
      <c r="F35" s="227">
        <v>21.403802960376019</v>
      </c>
      <c r="G35" s="227">
        <v>21.23131012672523</v>
      </c>
      <c r="H35" s="227">
        <v>21.46109883295907</v>
      </c>
      <c r="I35" s="227">
        <v>21.6762629230154</v>
      </c>
      <c r="J35" s="227">
        <v>21.337947231091022</v>
      </c>
      <c r="K35" s="227">
        <v>22.38048519130319</v>
      </c>
      <c r="L35" s="227">
        <v>24.031373509665261</v>
      </c>
      <c r="M35" s="227">
        <v>23.42834588032829</v>
      </c>
      <c r="N35" s="227">
        <v>24.6579048589366</v>
      </c>
      <c r="O35" s="227">
        <v>30.18252449183024</v>
      </c>
      <c r="P35" s="227">
        <v>30.255668631551231</v>
      </c>
      <c r="Q35" s="227">
        <v>30.693898385205209</v>
      </c>
      <c r="R35" s="227">
        <v>32.208462709732288</v>
      </c>
      <c r="S35" s="227">
        <v>31.688521054683861</v>
      </c>
      <c r="T35" s="227">
        <v>32.061020378443807</v>
      </c>
      <c r="U35" s="227">
        <v>34.931047635657301</v>
      </c>
      <c r="V35" s="227">
        <v>34.929939317736498</v>
      </c>
      <c r="W35" s="227">
        <v>28.794771461084391</v>
      </c>
      <c r="DA35" s="174" t="s">
        <v>1877</v>
      </c>
    </row>
    <row r="36" spans="1:105" ht="12" customHeight="1" x14ac:dyDescent="0.25">
      <c r="A36" s="202" t="s">
        <v>95</v>
      </c>
      <c r="B36" s="227">
        <v>14.08740678219251</v>
      </c>
      <c r="C36" s="227">
        <v>14.41648903469512</v>
      </c>
      <c r="D36" s="227">
        <v>14.999060571043341</v>
      </c>
      <c r="E36" s="227">
        <v>16.232386964623021</v>
      </c>
      <c r="F36" s="227">
        <v>16.954738777208341</v>
      </c>
      <c r="G36" s="227">
        <v>16.818100865669741</v>
      </c>
      <c r="H36" s="227">
        <v>17.000124943136711</v>
      </c>
      <c r="I36" s="227">
        <v>17.170564324768769</v>
      </c>
      <c r="J36" s="227">
        <v>16.902572034266601</v>
      </c>
      <c r="K36" s="227">
        <v>17.728404659125069</v>
      </c>
      <c r="L36" s="227">
        <v>19.036133955642651</v>
      </c>
      <c r="M36" s="227">
        <v>18.558453613052372</v>
      </c>
      <c r="N36" s="227">
        <v>19.532432458403719</v>
      </c>
      <c r="O36" s="227">
        <v>23.908686663908831</v>
      </c>
      <c r="P36" s="227">
        <v>23.966626824559199</v>
      </c>
      <c r="Q36" s="227">
        <v>24.313764714557468</v>
      </c>
      <c r="R36" s="227">
        <v>25.513506766527129</v>
      </c>
      <c r="S36" s="227">
        <v>25.101641877046731</v>
      </c>
      <c r="T36" s="227">
        <v>25.39671227835478</v>
      </c>
      <c r="U36" s="227">
        <v>27.670166323862759</v>
      </c>
      <c r="V36" s="227">
        <v>27.669288384514129</v>
      </c>
      <c r="W36" s="227">
        <v>22.809396497243899</v>
      </c>
      <c r="DA36" s="174" t="s">
        <v>1878</v>
      </c>
    </row>
    <row r="37" spans="1:105" ht="12" customHeight="1" x14ac:dyDescent="0.25">
      <c r="A37" s="56" t="s">
        <v>96</v>
      </c>
      <c r="B37" s="263">
        <v>4.7196335336788531</v>
      </c>
      <c r="C37" s="263">
        <v>5.0507491445007346</v>
      </c>
      <c r="D37" s="263">
        <v>5.3647704436276848</v>
      </c>
      <c r="E37" s="263">
        <v>6.185857510837284</v>
      </c>
      <c r="F37" s="263">
        <v>6.5860783242126217</v>
      </c>
      <c r="G37" s="263">
        <v>6.7481202066426116</v>
      </c>
      <c r="H37" s="263">
        <v>7.1479628975542244</v>
      </c>
      <c r="I37" s="263">
        <v>7.8743523629488976</v>
      </c>
      <c r="J37" s="263">
        <v>7.8705215497897001</v>
      </c>
      <c r="K37" s="263">
        <v>8.6264154393375794</v>
      </c>
      <c r="L37" s="263">
        <v>9.3763146483728068</v>
      </c>
      <c r="M37" s="263">
        <v>8.9720406922766536</v>
      </c>
      <c r="N37" s="263">
        <v>9.9980398711822289</v>
      </c>
      <c r="O37" s="263">
        <v>11.36036185532584</v>
      </c>
      <c r="P37" s="263">
        <v>11.59349088987469</v>
      </c>
      <c r="Q37" s="263">
        <v>11.76643374438253</v>
      </c>
      <c r="R37" s="263">
        <v>12.21547660550058</v>
      </c>
      <c r="S37" s="263">
        <v>11.883514172251891</v>
      </c>
      <c r="T37" s="263">
        <v>11.94226345669988</v>
      </c>
      <c r="U37" s="263">
        <v>13.225980679636759</v>
      </c>
      <c r="V37" s="263">
        <v>13.004888717009679</v>
      </c>
      <c r="W37" s="263">
        <v>12.44150456844222</v>
      </c>
      <c r="DA37" s="68" t="s">
        <v>1879</v>
      </c>
    </row>
    <row r="38" spans="1:105" ht="12" customHeight="1" x14ac:dyDescent="0.25">
      <c r="A38" s="37" t="s">
        <v>160</v>
      </c>
      <c r="B38" s="229">
        <v>0.7934014965745575</v>
      </c>
      <c r="C38" s="229">
        <v>0.60503730614787476</v>
      </c>
      <c r="D38" s="229">
        <v>0.55111799912004289</v>
      </c>
      <c r="E38" s="229">
        <v>0.55511295624942525</v>
      </c>
      <c r="F38" s="229">
        <v>0.55854992823535921</v>
      </c>
      <c r="G38" s="229">
        <v>0.38422897760924563</v>
      </c>
      <c r="H38" s="229">
        <v>0.39490317558203097</v>
      </c>
      <c r="I38" s="229">
        <v>0.37067284334653372</v>
      </c>
      <c r="J38" s="229">
        <v>0.24815032326292499</v>
      </c>
      <c r="K38" s="229">
        <v>0.23392050968483999</v>
      </c>
      <c r="L38" s="229">
        <v>0.19956823526368711</v>
      </c>
      <c r="M38" s="229">
        <v>0.17524368393612519</v>
      </c>
      <c r="N38" s="229">
        <v>0.1246926586353477</v>
      </c>
      <c r="O38" s="229">
        <v>0.22176139035148651</v>
      </c>
      <c r="P38" s="229">
        <v>0.14302765244686921</v>
      </c>
      <c r="Q38" s="229">
        <v>0.21339190129178759</v>
      </c>
      <c r="R38" s="229">
        <v>0.39999276870848149</v>
      </c>
      <c r="S38" s="229">
        <v>0.44438715806945689</v>
      </c>
      <c r="T38" s="229">
        <v>0.3826719937727765</v>
      </c>
      <c r="U38" s="229">
        <v>0.45971033906462089</v>
      </c>
      <c r="V38" s="229">
        <v>0.35546040073882862</v>
      </c>
      <c r="W38" s="229">
        <v>0.42133986585479299</v>
      </c>
      <c r="DA38" s="69" t="s">
        <v>1880</v>
      </c>
    </row>
    <row r="39" spans="1:105" ht="12" customHeight="1" x14ac:dyDescent="0.25">
      <c r="A39" s="37" t="s">
        <v>162</v>
      </c>
      <c r="B39" s="229">
        <v>1.5953717406991601</v>
      </c>
      <c r="C39" s="229">
        <v>1.8488798789729111</v>
      </c>
      <c r="D39" s="229">
        <v>1.872141992422873</v>
      </c>
      <c r="E39" s="229">
        <v>2.4578690932886569</v>
      </c>
      <c r="F39" s="229">
        <v>3.1373238782371078</v>
      </c>
      <c r="G39" s="229">
        <v>2.5553342047665839</v>
      </c>
      <c r="H39" s="229">
        <v>3.037080934069246</v>
      </c>
      <c r="I39" s="229">
        <v>3.5230429775388701</v>
      </c>
      <c r="J39" s="229">
        <v>3.9755218572997348</v>
      </c>
      <c r="K39" s="229">
        <v>3.8514894951019012</v>
      </c>
      <c r="L39" s="229">
        <v>3.9817439937229988</v>
      </c>
      <c r="M39" s="229">
        <v>3.7722252727591772</v>
      </c>
      <c r="N39" s="229">
        <v>4.0446026187221973</v>
      </c>
      <c r="O39" s="229">
        <v>5.4306542660439616</v>
      </c>
      <c r="P39" s="229">
        <v>5.8622489520083354</v>
      </c>
      <c r="Q39" s="229">
        <v>5.9979390605336178</v>
      </c>
      <c r="R39" s="229">
        <v>6.8515395153189456</v>
      </c>
      <c r="S39" s="229">
        <v>6.8503615244674263</v>
      </c>
      <c r="T39" s="229">
        <v>6.88607157972735</v>
      </c>
      <c r="U39" s="229">
        <v>7.8151626303737638</v>
      </c>
      <c r="V39" s="229">
        <v>7.7197189731361151</v>
      </c>
      <c r="W39" s="229">
        <v>5.4537311936584354</v>
      </c>
      <c r="DA39" s="69" t="s">
        <v>1881</v>
      </c>
    </row>
    <row r="40" spans="1:105" ht="12" customHeight="1" x14ac:dyDescent="0.25">
      <c r="A40" s="37" t="s">
        <v>97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DA40" s="69" t="s">
        <v>1882</v>
      </c>
    </row>
    <row r="41" spans="1:105" ht="12" customHeight="1" x14ac:dyDescent="0.25">
      <c r="A41" s="37" t="s">
        <v>78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DA41" s="69" t="s">
        <v>1883</v>
      </c>
    </row>
    <row r="42" spans="1:105" ht="12" customHeight="1" x14ac:dyDescent="0.25">
      <c r="A42" s="37" t="s">
        <v>38</v>
      </c>
      <c r="B42" s="229">
        <v>2.3308602964051359</v>
      </c>
      <c r="C42" s="229">
        <v>2.5968319593799492</v>
      </c>
      <c r="D42" s="229">
        <v>2.9415104520847688</v>
      </c>
      <c r="E42" s="229">
        <v>3.1728754612992018</v>
      </c>
      <c r="F42" s="229">
        <v>2.8902045177401541</v>
      </c>
      <c r="G42" s="229">
        <v>3.8085570242667819</v>
      </c>
      <c r="H42" s="229">
        <v>3.7159787879029471</v>
      </c>
      <c r="I42" s="229">
        <v>3.9806365420634928</v>
      </c>
      <c r="J42" s="229">
        <v>3.6468493692270409</v>
      </c>
      <c r="K42" s="229">
        <v>4.5410054345508382</v>
      </c>
      <c r="L42" s="229">
        <v>5.1950024193861202</v>
      </c>
      <c r="M42" s="229">
        <v>5.0245717355813513</v>
      </c>
      <c r="N42" s="229">
        <v>5.8287445938246831</v>
      </c>
      <c r="O42" s="229">
        <v>5.707946198930391</v>
      </c>
      <c r="P42" s="229">
        <v>5.5882142854194834</v>
      </c>
      <c r="Q42" s="229">
        <v>5.5551027825571282</v>
      </c>
      <c r="R42" s="229">
        <v>4.9639443214731509</v>
      </c>
      <c r="S42" s="229">
        <v>4.5887654897150103</v>
      </c>
      <c r="T42" s="229">
        <v>4.6735198831997531</v>
      </c>
      <c r="U42" s="229">
        <v>4.9511077101983716</v>
      </c>
      <c r="V42" s="229">
        <v>4.9297093431347392</v>
      </c>
      <c r="W42" s="229">
        <v>6.5664335089289931</v>
      </c>
      <c r="DA42" s="69" t="s">
        <v>1884</v>
      </c>
    </row>
    <row r="43" spans="1:105" ht="12" customHeight="1" x14ac:dyDescent="0.25">
      <c r="A43" s="57" t="s">
        <v>1885</v>
      </c>
      <c r="B43" s="264">
        <f t="shared" ref="B43:W43" si="1">B44+B55</f>
        <v>29.126092187922968</v>
      </c>
      <c r="C43" s="264">
        <f t="shared" si="1"/>
        <v>30.630899766260061</v>
      </c>
      <c r="D43" s="264">
        <f t="shared" si="1"/>
        <v>32.530321708961019</v>
      </c>
      <c r="E43" s="264">
        <f t="shared" si="1"/>
        <v>35.953132950873652</v>
      </c>
      <c r="F43" s="264">
        <f t="shared" si="1"/>
        <v>36.969422863784075</v>
      </c>
      <c r="G43" s="264">
        <f t="shared" si="1"/>
        <v>38.908907061784298</v>
      </c>
      <c r="H43" s="264">
        <f t="shared" si="1"/>
        <v>39.860638516150274</v>
      </c>
      <c r="I43" s="264">
        <f t="shared" si="1"/>
        <v>42.341445622985347</v>
      </c>
      <c r="J43" s="264">
        <f t="shared" si="1"/>
        <v>41.546271953599629</v>
      </c>
      <c r="K43" s="264">
        <f t="shared" si="1"/>
        <v>45.874940416482609</v>
      </c>
      <c r="L43" s="264">
        <f t="shared" si="1"/>
        <v>50.069370021697821</v>
      </c>
      <c r="M43" s="264">
        <f t="shared" si="1"/>
        <v>48.222263908038549</v>
      </c>
      <c r="N43" s="264">
        <f t="shared" si="1"/>
        <v>53.260981141335982</v>
      </c>
      <c r="O43" s="264">
        <f t="shared" si="1"/>
        <v>60.391583370099909</v>
      </c>
      <c r="P43" s="264">
        <f t="shared" si="1"/>
        <v>60.960748589314605</v>
      </c>
      <c r="Q43" s="264">
        <f t="shared" si="1"/>
        <v>61.670771186779319</v>
      </c>
      <c r="R43" s="264">
        <f t="shared" si="1"/>
        <v>62.695511807752617</v>
      </c>
      <c r="S43" s="264">
        <f t="shared" si="1"/>
        <v>60.616894332913041</v>
      </c>
      <c r="T43" s="264">
        <f t="shared" si="1"/>
        <v>61.15923177497622</v>
      </c>
      <c r="U43" s="264">
        <f t="shared" si="1"/>
        <v>66.974637156145519</v>
      </c>
      <c r="V43" s="264">
        <f t="shared" si="1"/>
        <v>66.252206352510797</v>
      </c>
      <c r="W43" s="264">
        <f t="shared" si="1"/>
        <v>64.950263918962463</v>
      </c>
      <c r="DA43" s="70"/>
    </row>
    <row r="44" spans="1:105" ht="12" customHeight="1" x14ac:dyDescent="0.25">
      <c r="A44" s="60" t="s">
        <v>1886</v>
      </c>
      <c r="B44" s="265">
        <v>16.596367039967038</v>
      </c>
      <c r="C44" s="265">
        <v>16.899849746699541</v>
      </c>
      <c r="D44" s="265">
        <v>17.51732809723638</v>
      </c>
      <c r="E44" s="265">
        <v>18.875633822788551</v>
      </c>
      <c r="F44" s="265">
        <v>19.766310017666751</v>
      </c>
      <c r="G44" s="265">
        <v>19.390658763117049</v>
      </c>
      <c r="H44" s="265">
        <v>19.540473599909749</v>
      </c>
      <c r="I44" s="265">
        <v>19.52072404285266</v>
      </c>
      <c r="J44" s="265">
        <v>19.224856177112951</v>
      </c>
      <c r="K44" s="265">
        <v>19.937097552789499</v>
      </c>
      <c r="L44" s="265">
        <v>21.32824790530297</v>
      </c>
      <c r="M44" s="265">
        <v>20.853726963370519</v>
      </c>
      <c r="N44" s="265">
        <v>21.695698693076661</v>
      </c>
      <c r="O44" s="265">
        <v>27.034220699853709</v>
      </c>
      <c r="P44" s="265">
        <v>27.053621141561859</v>
      </c>
      <c r="Q44" s="265">
        <v>27.461509114122059</v>
      </c>
      <c r="R44" s="265">
        <v>29.00976419147991</v>
      </c>
      <c r="S44" s="265">
        <v>28.645611799646911</v>
      </c>
      <c r="T44" s="265">
        <v>29.00084829442277</v>
      </c>
      <c r="U44" s="265">
        <v>31.558235964864519</v>
      </c>
      <c r="V44" s="265">
        <v>31.631687027319231</v>
      </c>
      <c r="W44" s="265">
        <v>25.05342727379599</v>
      </c>
      <c r="DA44" s="72" t="s">
        <v>1887</v>
      </c>
    </row>
    <row r="45" spans="1:105" ht="12" customHeight="1" x14ac:dyDescent="0.25">
      <c r="A45" s="64" t="s">
        <v>30</v>
      </c>
      <c r="B45" s="232">
        <v>7.0548138715804933</v>
      </c>
      <c r="C45" s="232">
        <v>7.2304073323286886</v>
      </c>
      <c r="D45" s="232">
        <v>6.84447785189362</v>
      </c>
      <c r="E45" s="232">
        <v>6.8347043373443794</v>
      </c>
      <c r="F45" s="232">
        <v>6.8570194212077311</v>
      </c>
      <c r="G45" s="232">
        <v>6.7518097488749316</v>
      </c>
      <c r="H45" s="232">
        <v>5.8579975077521214</v>
      </c>
      <c r="I45" s="232">
        <v>4.8938617988758661</v>
      </c>
      <c r="J45" s="232">
        <v>4.070952155662777</v>
      </c>
      <c r="K45" s="232">
        <v>4.514329257682502</v>
      </c>
      <c r="L45" s="232">
        <v>5.4259243631561693</v>
      </c>
      <c r="M45" s="232">
        <v>6.0592520443472768</v>
      </c>
      <c r="N45" s="232">
        <v>5.8191069184938673</v>
      </c>
      <c r="O45" s="232">
        <v>6.2229748234285962</v>
      </c>
      <c r="P45" s="232">
        <v>6.2105960276034411</v>
      </c>
      <c r="Q45" s="232">
        <v>6.0257470265296549</v>
      </c>
      <c r="R45" s="232">
        <v>5.3214782211746261</v>
      </c>
      <c r="S45" s="232">
        <v>4.479273541422975</v>
      </c>
      <c r="T45" s="232">
        <v>3.6224881207996682</v>
      </c>
      <c r="U45" s="232">
        <v>4.0631354787850391</v>
      </c>
      <c r="V45" s="232">
        <v>3.4547093468513892</v>
      </c>
      <c r="W45" s="232">
        <v>3.8329533392080131</v>
      </c>
      <c r="DA45" s="73" t="s">
        <v>1888</v>
      </c>
    </row>
    <row r="46" spans="1:105" ht="12" customHeight="1" x14ac:dyDescent="0.25">
      <c r="A46" s="64" t="s">
        <v>32</v>
      </c>
      <c r="B46" s="232">
        <v>0</v>
      </c>
      <c r="C46" s="232">
        <v>0</v>
      </c>
      <c r="D46" s="232">
        <v>0</v>
      </c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2">
        <v>0</v>
      </c>
      <c r="L46" s="232">
        <v>0</v>
      </c>
      <c r="M46" s="232">
        <v>0</v>
      </c>
      <c r="N46" s="232">
        <v>0</v>
      </c>
      <c r="O46" s="232">
        <v>0</v>
      </c>
      <c r="P46" s="232">
        <v>0</v>
      </c>
      <c r="Q46" s="232">
        <v>0</v>
      </c>
      <c r="R46" s="232">
        <v>0</v>
      </c>
      <c r="S46" s="232">
        <v>0</v>
      </c>
      <c r="T46" s="232">
        <v>0</v>
      </c>
      <c r="U46" s="232">
        <v>0</v>
      </c>
      <c r="V46" s="232">
        <v>0</v>
      </c>
      <c r="W46" s="232">
        <v>0</v>
      </c>
      <c r="DA46" s="73" t="s">
        <v>1889</v>
      </c>
    </row>
    <row r="47" spans="1:105" ht="12" customHeight="1" x14ac:dyDescent="0.25">
      <c r="A47" s="64" t="s">
        <v>33</v>
      </c>
      <c r="B47" s="232">
        <v>6.3672095191405431E-2</v>
      </c>
      <c r="C47" s="232">
        <v>4.3872528080962828E-2</v>
      </c>
      <c r="D47" s="232">
        <v>2.2569290392016831E-2</v>
      </c>
      <c r="E47" s="232">
        <v>2.291981317493377E-2</v>
      </c>
      <c r="F47" s="232">
        <v>4.6922713403727882E-2</v>
      </c>
      <c r="G47" s="232">
        <v>2.3732662601664151E-2</v>
      </c>
      <c r="H47" s="232">
        <v>4.7692942127589823E-2</v>
      </c>
      <c r="I47" s="232">
        <v>9.7670692086838207E-2</v>
      </c>
      <c r="J47" s="232">
        <v>2.444013631604491E-2</v>
      </c>
      <c r="K47" s="232">
        <v>4.877673567024518E-2</v>
      </c>
      <c r="L47" s="232">
        <v>4.9360174817244293E-2</v>
      </c>
      <c r="M47" s="232">
        <v>4.9329393756039203E-2</v>
      </c>
      <c r="N47" s="232">
        <v>5.0303280218727042E-2</v>
      </c>
      <c r="O47" s="232">
        <v>4.9956335211749081E-2</v>
      </c>
      <c r="P47" s="232">
        <v>5.0603665522320339E-2</v>
      </c>
      <c r="Q47" s="232">
        <v>5.0758553894994847E-2</v>
      </c>
      <c r="R47" s="232">
        <v>5.0848352113671627E-2</v>
      </c>
      <c r="S47" s="232">
        <v>5.4995426080425347E-2</v>
      </c>
      <c r="T47" s="232">
        <v>5.7383086613044157E-2</v>
      </c>
      <c r="U47" s="232">
        <v>6.3732764679380521E-2</v>
      </c>
      <c r="V47" s="232">
        <v>7.1232279631973733E-2</v>
      </c>
      <c r="W47" s="232">
        <v>8.4235357951630285E-2</v>
      </c>
      <c r="DA47" s="73" t="s">
        <v>1890</v>
      </c>
    </row>
    <row r="48" spans="1:105" ht="12" customHeight="1" x14ac:dyDescent="0.25">
      <c r="A48" s="64" t="s">
        <v>160</v>
      </c>
      <c r="B48" s="232">
        <v>0.21914356682222061</v>
      </c>
      <c r="C48" s="232">
        <v>0.18175047009737849</v>
      </c>
      <c r="D48" s="232">
        <v>0.17168570085764409</v>
      </c>
      <c r="E48" s="232">
        <v>0.1963498769869807</v>
      </c>
      <c r="F48" s="232">
        <v>0.20141922414729871</v>
      </c>
      <c r="G48" s="232">
        <v>0.15079839816074889</v>
      </c>
      <c r="H48" s="232">
        <v>0.17303985124353399</v>
      </c>
      <c r="I48" s="232">
        <v>0.20216870763331499</v>
      </c>
      <c r="J48" s="232">
        <v>0.14227019238238731</v>
      </c>
      <c r="K48" s="232">
        <v>0.14865774050076369</v>
      </c>
      <c r="L48" s="232">
        <v>0.12924073301067809</v>
      </c>
      <c r="M48" s="232">
        <v>0.10709924881030571</v>
      </c>
      <c r="N48" s="232">
        <v>8.8520114313653114E-2</v>
      </c>
      <c r="O48" s="232">
        <v>0.12954178766864191</v>
      </c>
      <c r="P48" s="232">
        <v>8.7892552017623277E-2</v>
      </c>
      <c r="Q48" s="232">
        <v>0.13133500417792349</v>
      </c>
      <c r="R48" s="232">
        <v>0.2404142787976673</v>
      </c>
      <c r="S48" s="232">
        <v>0.27046538094016032</v>
      </c>
      <c r="T48" s="232">
        <v>0.22648857015026411</v>
      </c>
      <c r="U48" s="232">
        <v>0.28526367551909021</v>
      </c>
      <c r="V48" s="232">
        <v>0.20743256645340749</v>
      </c>
      <c r="W48" s="232">
        <v>0.39293156069930141</v>
      </c>
      <c r="DA48" s="73" t="s">
        <v>1891</v>
      </c>
    </row>
    <row r="49" spans="1:105" ht="12" customHeight="1" x14ac:dyDescent="0.25">
      <c r="A49" s="64" t="s">
        <v>70</v>
      </c>
      <c r="B49" s="232">
        <v>0.61634497685901724</v>
      </c>
      <c r="C49" s="232">
        <v>0.69323536246417383</v>
      </c>
      <c r="D49" s="232">
        <v>0.75179493249127227</v>
      </c>
      <c r="E49" s="232">
        <v>0.78304680845443686</v>
      </c>
      <c r="F49" s="232">
        <v>0.84162505809876242</v>
      </c>
      <c r="G49" s="232">
        <v>0.81081750381295525</v>
      </c>
      <c r="H49" s="232">
        <v>0.81470572717526746</v>
      </c>
      <c r="I49" s="232">
        <v>0.89678777857249947</v>
      </c>
      <c r="J49" s="232">
        <v>0.8558623609492152</v>
      </c>
      <c r="K49" s="232">
        <v>0.84827545422704831</v>
      </c>
      <c r="L49" s="232">
        <v>0.87988432458305466</v>
      </c>
      <c r="M49" s="232">
        <v>0.90078260275276056</v>
      </c>
      <c r="N49" s="232">
        <v>0.83108278214553799</v>
      </c>
      <c r="O49" s="232">
        <v>0.82535074995207069</v>
      </c>
      <c r="P49" s="232">
        <v>0.70403963446760576</v>
      </c>
      <c r="Q49" s="232">
        <v>0.81653622829571249</v>
      </c>
      <c r="R49" s="232">
        <v>0.72955128832617089</v>
      </c>
      <c r="S49" s="232">
        <v>0.54178507133517639</v>
      </c>
      <c r="T49" s="232">
        <v>0.47952722422691207</v>
      </c>
      <c r="U49" s="232">
        <v>0.51906573858100358</v>
      </c>
      <c r="V49" s="232">
        <v>0.49036605610804462</v>
      </c>
      <c r="W49" s="232">
        <v>0.56653490545381247</v>
      </c>
      <c r="DA49" s="73" t="s">
        <v>1892</v>
      </c>
    </row>
    <row r="50" spans="1:105" ht="12" customHeight="1" x14ac:dyDescent="0.25">
      <c r="A50" s="64" t="s">
        <v>34</v>
      </c>
      <c r="B50" s="232">
        <v>3.9306215396718878E-2</v>
      </c>
      <c r="C50" s="232">
        <v>0</v>
      </c>
      <c r="D50" s="232">
        <v>0</v>
      </c>
      <c r="E50" s="232">
        <v>4.2931693587662308E-2</v>
      </c>
      <c r="F50" s="232">
        <v>0</v>
      </c>
      <c r="G50" s="232">
        <v>2.0170685993818681E-2</v>
      </c>
      <c r="H50" s="232">
        <v>2.0267413225466002E-2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6.4615891421322576E-3</v>
      </c>
      <c r="T50" s="232">
        <v>1.0149578909492781E-2</v>
      </c>
      <c r="U50" s="232">
        <v>1.159841204901909E-2</v>
      </c>
      <c r="V50" s="232">
        <v>7.4204195123537652E-4</v>
      </c>
      <c r="W50" s="232">
        <v>9.6861934479981022E-4</v>
      </c>
      <c r="DA50" s="73" t="s">
        <v>1893</v>
      </c>
    </row>
    <row r="51" spans="1:105" ht="12" customHeight="1" x14ac:dyDescent="0.25">
      <c r="A51" s="64" t="s">
        <v>162</v>
      </c>
      <c r="B51" s="232">
        <v>0.44065388731130839</v>
      </c>
      <c r="C51" s="232">
        <v>0.5553951528978639</v>
      </c>
      <c r="D51" s="232">
        <v>0.58321450322317681</v>
      </c>
      <c r="E51" s="232">
        <v>0.86937674338929483</v>
      </c>
      <c r="F51" s="232">
        <v>1.131353366116695</v>
      </c>
      <c r="G51" s="232">
        <v>1.0028923566406709</v>
      </c>
      <c r="H51" s="232">
        <v>1.3307971815403881</v>
      </c>
      <c r="I51" s="232">
        <v>1.92150317588762</v>
      </c>
      <c r="J51" s="232">
        <v>2.2792565893986181</v>
      </c>
      <c r="K51" s="232">
        <v>2.4476422639283522</v>
      </c>
      <c r="L51" s="232">
        <v>2.578584270836922</v>
      </c>
      <c r="M51" s="232">
        <v>2.305375486188785</v>
      </c>
      <c r="N51" s="232">
        <v>2.871289216870514</v>
      </c>
      <c r="O51" s="232">
        <v>3.1723135425812661</v>
      </c>
      <c r="P51" s="232">
        <v>3.6024363970180548</v>
      </c>
      <c r="Q51" s="232">
        <v>3.6915147519913378</v>
      </c>
      <c r="R51" s="232">
        <v>4.1180942759233332</v>
      </c>
      <c r="S51" s="232">
        <v>4.169305088252151</v>
      </c>
      <c r="T51" s="232">
        <v>4.075596153950289</v>
      </c>
      <c r="U51" s="232">
        <v>4.8495363868822583</v>
      </c>
      <c r="V51" s="232">
        <v>4.5049212670900154</v>
      </c>
      <c r="W51" s="232">
        <v>5.0860202967292878</v>
      </c>
      <c r="DA51" s="73" t="s">
        <v>1894</v>
      </c>
    </row>
    <row r="52" spans="1:105" ht="12" customHeight="1" x14ac:dyDescent="0.25">
      <c r="A52" s="64" t="s">
        <v>36</v>
      </c>
      <c r="B52" s="232">
        <v>0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232">
        <v>0</v>
      </c>
      <c r="I52" s="232">
        <v>0</v>
      </c>
      <c r="J52" s="232">
        <v>0</v>
      </c>
      <c r="K52" s="232">
        <v>0</v>
      </c>
      <c r="L52" s="232">
        <v>0</v>
      </c>
      <c r="M52" s="232">
        <v>0</v>
      </c>
      <c r="N52" s="232">
        <v>0</v>
      </c>
      <c r="O52" s="232">
        <v>0</v>
      </c>
      <c r="P52" s="232">
        <v>0</v>
      </c>
      <c r="Q52" s="232">
        <v>0</v>
      </c>
      <c r="R52" s="232">
        <v>0</v>
      </c>
      <c r="S52" s="232">
        <v>0</v>
      </c>
      <c r="T52" s="232">
        <v>0</v>
      </c>
      <c r="U52" s="232">
        <v>0</v>
      </c>
      <c r="V52" s="232">
        <v>0</v>
      </c>
      <c r="W52" s="232">
        <v>0</v>
      </c>
      <c r="DA52" s="73" t="s">
        <v>1895</v>
      </c>
    </row>
    <row r="53" spans="1:105" ht="12" customHeight="1" x14ac:dyDescent="0.25">
      <c r="A53" s="64" t="s">
        <v>73</v>
      </c>
      <c r="B53" s="232">
        <v>7.1514955632717943</v>
      </c>
      <c r="C53" s="232">
        <v>7.0204726607979584</v>
      </c>
      <c r="D53" s="232">
        <v>7.9311533695417236</v>
      </c>
      <c r="E53" s="232">
        <v>8.6978257545842297</v>
      </c>
      <c r="F53" s="232">
        <v>9.4028150046005248</v>
      </c>
      <c r="G53" s="232">
        <v>9.3379456557120317</v>
      </c>
      <c r="H53" s="232">
        <v>9.7699131698597803</v>
      </c>
      <c r="I53" s="232">
        <v>9.6245085788666085</v>
      </c>
      <c r="J53" s="232">
        <v>10.19398290355597</v>
      </c>
      <c r="K53" s="232">
        <v>10.16394104619549</v>
      </c>
      <c r="L53" s="232">
        <v>10.50548732118431</v>
      </c>
      <c r="M53" s="232">
        <v>10.40295841298024</v>
      </c>
      <c r="N53" s="232">
        <v>11.131047489313721</v>
      </c>
      <c r="O53" s="232">
        <v>14.763469310014671</v>
      </c>
      <c r="P53" s="232">
        <v>14.91242064702878</v>
      </c>
      <c r="Q53" s="232">
        <v>14.99447723240122</v>
      </c>
      <c r="R53" s="232">
        <v>16.915073615874739</v>
      </c>
      <c r="S53" s="232">
        <v>17.43490545220358</v>
      </c>
      <c r="T53" s="232">
        <v>18.82211839486709</v>
      </c>
      <c r="U53" s="232">
        <v>20.471333141179858</v>
      </c>
      <c r="V53" s="232">
        <v>21.30683143724783</v>
      </c>
      <c r="W53" s="232">
        <v>13.072862616807511</v>
      </c>
      <c r="DA53" s="73" t="s">
        <v>1896</v>
      </c>
    </row>
    <row r="54" spans="1:105" ht="12" customHeight="1" x14ac:dyDescent="0.25">
      <c r="A54" s="64" t="s">
        <v>79</v>
      </c>
      <c r="B54" s="232">
        <v>1.0109368635340801</v>
      </c>
      <c r="C54" s="232">
        <v>1.174716240032512</v>
      </c>
      <c r="D54" s="232">
        <v>1.2124324488369289</v>
      </c>
      <c r="E54" s="232">
        <v>1.4284787952666369</v>
      </c>
      <c r="F54" s="232">
        <v>1.2851552300920099</v>
      </c>
      <c r="G54" s="232">
        <v>1.292491751320221</v>
      </c>
      <c r="H54" s="232">
        <v>1.5260598069856059</v>
      </c>
      <c r="I54" s="232">
        <v>1.8842233109299089</v>
      </c>
      <c r="J54" s="232">
        <v>1.6580918388479311</v>
      </c>
      <c r="K54" s="232">
        <v>1.765475054585099</v>
      </c>
      <c r="L54" s="232">
        <v>1.7597667177145979</v>
      </c>
      <c r="M54" s="232">
        <v>1.028929774535108</v>
      </c>
      <c r="N54" s="232">
        <v>0.9043488917206457</v>
      </c>
      <c r="O54" s="232">
        <v>1.870614150996714</v>
      </c>
      <c r="P54" s="232">
        <v>1.4856322179040331</v>
      </c>
      <c r="Q54" s="232">
        <v>1.7511403168312121</v>
      </c>
      <c r="R54" s="232">
        <v>1.634304159269707</v>
      </c>
      <c r="S54" s="232">
        <v>1.688420250270307</v>
      </c>
      <c r="T54" s="232">
        <v>1.707097164906012</v>
      </c>
      <c r="U54" s="232">
        <v>1.2945703671888631</v>
      </c>
      <c r="V54" s="232">
        <v>1.5954520319853289</v>
      </c>
      <c r="W54" s="232">
        <v>2.016920577601637</v>
      </c>
      <c r="DA54" s="73" t="s">
        <v>1897</v>
      </c>
    </row>
    <row r="55" spans="1:105" ht="12" customHeight="1" x14ac:dyDescent="0.25">
      <c r="A55" s="60" t="s">
        <v>1898</v>
      </c>
      <c r="B55" s="265">
        <v>12.529725147955929</v>
      </c>
      <c r="C55" s="265">
        <v>13.73105001956052</v>
      </c>
      <c r="D55" s="265">
        <v>15.012993611724641</v>
      </c>
      <c r="E55" s="265">
        <v>17.077499128085101</v>
      </c>
      <c r="F55" s="265">
        <v>17.203112846117321</v>
      </c>
      <c r="G55" s="265">
        <v>19.518248298667249</v>
      </c>
      <c r="H55" s="265">
        <v>20.320164916240529</v>
      </c>
      <c r="I55" s="265">
        <v>22.820721580132691</v>
      </c>
      <c r="J55" s="265">
        <v>22.321415776486681</v>
      </c>
      <c r="K55" s="265">
        <v>25.93784286369311</v>
      </c>
      <c r="L55" s="265">
        <v>28.741122116394848</v>
      </c>
      <c r="M55" s="265">
        <v>27.36853694466803</v>
      </c>
      <c r="N55" s="265">
        <v>31.565282448259321</v>
      </c>
      <c r="O55" s="265">
        <v>33.357362670246197</v>
      </c>
      <c r="P55" s="265">
        <v>33.907127447752742</v>
      </c>
      <c r="Q55" s="265">
        <v>34.20926207265726</v>
      </c>
      <c r="R55" s="265">
        <v>33.685747616272707</v>
      </c>
      <c r="S55" s="265">
        <v>31.97128253326613</v>
      </c>
      <c r="T55" s="265">
        <v>32.158383480553447</v>
      </c>
      <c r="U55" s="265">
        <v>35.416401191280997</v>
      </c>
      <c r="V55" s="265">
        <v>34.620519325191573</v>
      </c>
      <c r="W55" s="265">
        <v>39.896836645166474</v>
      </c>
      <c r="DA55" s="72" t="s">
        <v>1899</v>
      </c>
    </row>
    <row r="56" spans="1:105" ht="12" customHeight="1" x14ac:dyDescent="0.25">
      <c r="A56" s="57" t="s">
        <v>1900</v>
      </c>
      <c r="B56" s="264">
        <f t="shared" ref="B56:W56" si="2">B57+B68</f>
        <v>522.37754226706738</v>
      </c>
      <c r="C56" s="264">
        <f t="shared" si="2"/>
        <v>533.82974286783326</v>
      </c>
      <c r="D56" s="264">
        <f t="shared" si="2"/>
        <v>554.85936394864405</v>
      </c>
      <c r="E56" s="264">
        <f t="shared" si="2"/>
        <v>599.64314763762491</v>
      </c>
      <c r="F56" s="264">
        <f t="shared" si="2"/>
        <v>626.60891725738543</v>
      </c>
      <c r="G56" s="264">
        <f t="shared" si="2"/>
        <v>619.86379141095381</v>
      </c>
      <c r="H56" s="264">
        <f t="shared" si="2"/>
        <v>625.92540226963638</v>
      </c>
      <c r="I56" s="264">
        <f t="shared" si="2"/>
        <v>630.21969142210253</v>
      </c>
      <c r="J56" s="264">
        <f t="shared" si="2"/>
        <v>620.36787450267832</v>
      </c>
      <c r="K56" s="264">
        <f t="shared" si="2"/>
        <v>648.80260952727235</v>
      </c>
      <c r="L56" s="264">
        <f t="shared" si="2"/>
        <v>696.01549921340415</v>
      </c>
      <c r="M56" s="264">
        <f t="shared" si="2"/>
        <v>679.09746180006869</v>
      </c>
      <c r="N56" s="264">
        <f t="shared" si="2"/>
        <v>712.55820933241318</v>
      </c>
      <c r="O56" s="264">
        <f t="shared" si="2"/>
        <v>876.2160874626112</v>
      </c>
      <c r="P56" s="264">
        <f t="shared" si="2"/>
        <v>877.87249238211439</v>
      </c>
      <c r="Q56" s="264">
        <f t="shared" si="2"/>
        <v>890.6995857621929</v>
      </c>
      <c r="R56" s="264">
        <f t="shared" si="2"/>
        <v>936.1241467661232</v>
      </c>
      <c r="S56" s="264">
        <f t="shared" si="2"/>
        <v>921.84903842518167</v>
      </c>
      <c r="T56" s="264">
        <f t="shared" si="2"/>
        <v>932.87178000886991</v>
      </c>
      <c r="U56" s="264">
        <f t="shared" si="2"/>
        <v>1015.9604733219902</v>
      </c>
      <c r="V56" s="264">
        <f t="shared" si="2"/>
        <v>1016.6086330058687</v>
      </c>
      <c r="W56" s="264">
        <f t="shared" si="2"/>
        <v>829.57221646427979</v>
      </c>
      <c r="DA56" s="70"/>
    </row>
    <row r="57" spans="1:105" ht="12" customHeight="1" x14ac:dyDescent="0.25">
      <c r="A57" s="60" t="s">
        <v>1901</v>
      </c>
      <c r="B57" s="265">
        <v>497.8910111990113</v>
      </c>
      <c r="C57" s="265">
        <v>506.99549240098628</v>
      </c>
      <c r="D57" s="265">
        <v>525.51984291709164</v>
      </c>
      <c r="E57" s="265">
        <v>566.26901468365691</v>
      </c>
      <c r="F57" s="265">
        <v>592.98930053000277</v>
      </c>
      <c r="G57" s="265">
        <v>581.71976289351119</v>
      </c>
      <c r="H57" s="265">
        <v>586.21420799729276</v>
      </c>
      <c r="I57" s="265">
        <v>585.62172128557972</v>
      </c>
      <c r="J57" s="265">
        <v>576.74568531338821</v>
      </c>
      <c r="K57" s="265">
        <v>598.11292658368495</v>
      </c>
      <c r="L57" s="265">
        <v>639.8474371590894</v>
      </c>
      <c r="M57" s="265">
        <v>625.61180890111552</v>
      </c>
      <c r="N57" s="265">
        <v>650.87096079229968</v>
      </c>
      <c r="O57" s="265">
        <v>811.02662099561121</v>
      </c>
      <c r="P57" s="265">
        <v>811.60863424685567</v>
      </c>
      <c r="Q57" s="265">
        <v>823.84527342366164</v>
      </c>
      <c r="R57" s="265">
        <v>870.29292574439773</v>
      </c>
      <c r="S57" s="265">
        <v>859.3683539894073</v>
      </c>
      <c r="T57" s="265">
        <v>870.02544883268308</v>
      </c>
      <c r="U57" s="265">
        <v>946.74707894593564</v>
      </c>
      <c r="V57" s="265">
        <v>948.95061081957692</v>
      </c>
      <c r="W57" s="265">
        <v>751.6028182138798</v>
      </c>
      <c r="DA57" s="72" t="s">
        <v>1902</v>
      </c>
    </row>
    <row r="58" spans="1:105" ht="12" customHeight="1" x14ac:dyDescent="0.25">
      <c r="A58" s="64" t="s">
        <v>30</v>
      </c>
      <c r="B58" s="232">
        <v>211.64441614741489</v>
      </c>
      <c r="C58" s="232">
        <v>216.9122199698607</v>
      </c>
      <c r="D58" s="232">
        <v>205.3343355568087</v>
      </c>
      <c r="E58" s="232">
        <v>205.0411301203315</v>
      </c>
      <c r="F58" s="232">
        <v>205.710582636232</v>
      </c>
      <c r="G58" s="232">
        <v>202.55429246624789</v>
      </c>
      <c r="H58" s="232">
        <v>175.73992523256371</v>
      </c>
      <c r="I58" s="232">
        <v>146.81585396627599</v>
      </c>
      <c r="J58" s="232">
        <v>122.1285646698833</v>
      </c>
      <c r="K58" s="232">
        <v>135.42987773047511</v>
      </c>
      <c r="L58" s="232">
        <v>162.77773089468511</v>
      </c>
      <c r="M58" s="232">
        <v>181.77756133041831</v>
      </c>
      <c r="N58" s="232">
        <v>174.57320755481601</v>
      </c>
      <c r="O58" s="232">
        <v>186.68924470285791</v>
      </c>
      <c r="P58" s="232">
        <v>186.3178808281032</v>
      </c>
      <c r="Q58" s="232">
        <v>180.77241079588961</v>
      </c>
      <c r="R58" s="232">
        <v>159.6443466352388</v>
      </c>
      <c r="S58" s="232">
        <v>134.3782062426892</v>
      </c>
      <c r="T58" s="232">
        <v>108.67464362399009</v>
      </c>
      <c r="U58" s="232">
        <v>121.89406436355119</v>
      </c>
      <c r="V58" s="232">
        <v>103.64128040554171</v>
      </c>
      <c r="W58" s="232">
        <v>114.9886001762404</v>
      </c>
      <c r="DA58" s="73" t="s">
        <v>1903</v>
      </c>
    </row>
    <row r="59" spans="1:105" ht="12" customHeight="1" x14ac:dyDescent="0.25">
      <c r="A59" s="64" t="s">
        <v>32</v>
      </c>
      <c r="B59" s="232">
        <v>0</v>
      </c>
      <c r="C59" s="232">
        <v>0</v>
      </c>
      <c r="D59" s="232">
        <v>0</v>
      </c>
      <c r="E59" s="232">
        <v>0</v>
      </c>
      <c r="F59" s="232">
        <v>0</v>
      </c>
      <c r="G59" s="232">
        <v>0</v>
      </c>
      <c r="H59" s="232">
        <v>0</v>
      </c>
      <c r="I59" s="232">
        <v>0</v>
      </c>
      <c r="J59" s="232">
        <v>0</v>
      </c>
      <c r="K59" s="232">
        <v>0</v>
      </c>
      <c r="L59" s="232">
        <v>0</v>
      </c>
      <c r="M59" s="232">
        <v>0</v>
      </c>
      <c r="N59" s="232">
        <v>0</v>
      </c>
      <c r="O59" s="232">
        <v>0</v>
      </c>
      <c r="P59" s="232">
        <v>0</v>
      </c>
      <c r="Q59" s="232">
        <v>0</v>
      </c>
      <c r="R59" s="232">
        <v>0</v>
      </c>
      <c r="S59" s="232">
        <v>0</v>
      </c>
      <c r="T59" s="232">
        <v>0</v>
      </c>
      <c r="U59" s="232">
        <v>0</v>
      </c>
      <c r="V59" s="232">
        <v>0</v>
      </c>
      <c r="W59" s="232">
        <v>0</v>
      </c>
      <c r="DA59" s="73" t="s">
        <v>1904</v>
      </c>
    </row>
    <row r="60" spans="1:105" ht="12" customHeight="1" x14ac:dyDescent="0.25">
      <c r="A60" s="64" t="s">
        <v>33</v>
      </c>
      <c r="B60" s="232">
        <v>1.910162855742163</v>
      </c>
      <c r="C60" s="232">
        <v>1.316175842428885</v>
      </c>
      <c r="D60" s="232">
        <v>0.67707871176050505</v>
      </c>
      <c r="E60" s="232">
        <v>0.68759439524801347</v>
      </c>
      <c r="F60" s="232">
        <v>1.407681402111836</v>
      </c>
      <c r="G60" s="232">
        <v>0.71197987804992435</v>
      </c>
      <c r="H60" s="232">
        <v>1.430788263827695</v>
      </c>
      <c r="I60" s="232">
        <v>2.9301207626051462</v>
      </c>
      <c r="J60" s="232">
        <v>0.73320408948134719</v>
      </c>
      <c r="K60" s="232">
        <v>1.4633020701073549</v>
      </c>
      <c r="L60" s="232">
        <v>1.480805244517329</v>
      </c>
      <c r="M60" s="232">
        <v>1.4798818126811759</v>
      </c>
      <c r="N60" s="232">
        <v>1.5090984065618109</v>
      </c>
      <c r="O60" s="232">
        <v>1.4986900563524721</v>
      </c>
      <c r="P60" s="232">
        <v>1.51810996566961</v>
      </c>
      <c r="Q60" s="232">
        <v>1.5227566168498461</v>
      </c>
      <c r="R60" s="232">
        <v>1.525450563410149</v>
      </c>
      <c r="S60" s="232">
        <v>1.6498627824127601</v>
      </c>
      <c r="T60" s="232">
        <v>1.721492598391325</v>
      </c>
      <c r="U60" s="232">
        <v>1.9119829403814159</v>
      </c>
      <c r="V60" s="232">
        <v>2.1369683889592119</v>
      </c>
      <c r="W60" s="232">
        <v>2.5270607385489079</v>
      </c>
      <c r="DA60" s="73" t="s">
        <v>1905</v>
      </c>
    </row>
    <row r="61" spans="1:105" ht="12" customHeight="1" x14ac:dyDescent="0.25">
      <c r="A61" s="64" t="s">
        <v>160</v>
      </c>
      <c r="B61" s="232">
        <v>6.5743070046666201</v>
      </c>
      <c r="C61" s="232">
        <v>5.452514102921354</v>
      </c>
      <c r="D61" s="232">
        <v>5.1505710257293238</v>
      </c>
      <c r="E61" s="232">
        <v>5.8904963096094232</v>
      </c>
      <c r="F61" s="232">
        <v>6.0425767244189634</v>
      </c>
      <c r="G61" s="232">
        <v>4.523951944822465</v>
      </c>
      <c r="H61" s="232">
        <v>5.1911955373060206</v>
      </c>
      <c r="I61" s="232">
        <v>6.0650612289994497</v>
      </c>
      <c r="J61" s="232">
        <v>4.2681057714716184</v>
      </c>
      <c r="K61" s="232">
        <v>4.4597322150229113</v>
      </c>
      <c r="L61" s="232">
        <v>3.8772219903203449</v>
      </c>
      <c r="M61" s="232">
        <v>3.2129774643091702</v>
      </c>
      <c r="N61" s="232">
        <v>2.6556034294095929</v>
      </c>
      <c r="O61" s="232">
        <v>3.8862536300592572</v>
      </c>
      <c r="P61" s="232">
        <v>2.6367765605286979</v>
      </c>
      <c r="Q61" s="232">
        <v>3.9400501253377049</v>
      </c>
      <c r="R61" s="232">
        <v>7.2124283639300222</v>
      </c>
      <c r="S61" s="232">
        <v>8.11396142820481</v>
      </c>
      <c r="T61" s="232">
        <v>6.7946571045079232</v>
      </c>
      <c r="U61" s="232">
        <v>8.5579102655727066</v>
      </c>
      <c r="V61" s="232">
        <v>6.2229769936022246</v>
      </c>
      <c r="W61" s="232">
        <v>11.787946820979039</v>
      </c>
      <c r="DA61" s="73" t="s">
        <v>1906</v>
      </c>
    </row>
    <row r="62" spans="1:105" ht="12" customHeight="1" x14ac:dyDescent="0.25">
      <c r="A62" s="64" t="s">
        <v>70</v>
      </c>
      <c r="B62" s="232">
        <v>18.490349305770529</v>
      </c>
      <c r="C62" s="232">
        <v>20.797060873925219</v>
      </c>
      <c r="D62" s="232">
        <v>22.553847974738179</v>
      </c>
      <c r="E62" s="232">
        <v>23.49140425363311</v>
      </c>
      <c r="F62" s="232">
        <v>25.248751742962881</v>
      </c>
      <c r="G62" s="232">
        <v>24.324525114388649</v>
      </c>
      <c r="H62" s="232">
        <v>24.441171815258031</v>
      </c>
      <c r="I62" s="232">
        <v>26.903633357174989</v>
      </c>
      <c r="J62" s="232">
        <v>25.675870828476452</v>
      </c>
      <c r="K62" s="232">
        <v>25.44826362681145</v>
      </c>
      <c r="L62" s="232">
        <v>26.39652973749164</v>
      </c>
      <c r="M62" s="232">
        <v>27.02347808258282</v>
      </c>
      <c r="N62" s="232">
        <v>24.932483464366129</v>
      </c>
      <c r="O62" s="232">
        <v>24.760522498562121</v>
      </c>
      <c r="P62" s="232">
        <v>21.12118903402817</v>
      </c>
      <c r="Q62" s="232">
        <v>24.496086848871371</v>
      </c>
      <c r="R62" s="232">
        <v>21.886538649785141</v>
      </c>
      <c r="S62" s="232">
        <v>16.253552140055291</v>
      </c>
      <c r="T62" s="232">
        <v>14.385816726807359</v>
      </c>
      <c r="U62" s="232">
        <v>15.57197215743011</v>
      </c>
      <c r="V62" s="232">
        <v>14.710981683241339</v>
      </c>
      <c r="W62" s="232">
        <v>16.996047163614371</v>
      </c>
      <c r="DA62" s="73" t="s">
        <v>1907</v>
      </c>
    </row>
    <row r="63" spans="1:105" ht="12" customHeight="1" x14ac:dyDescent="0.25">
      <c r="A63" s="64" t="s">
        <v>34</v>
      </c>
      <c r="B63" s="232">
        <v>1.1791864619015671</v>
      </c>
      <c r="C63" s="232">
        <v>0</v>
      </c>
      <c r="D63" s="232">
        <v>0</v>
      </c>
      <c r="E63" s="232">
        <v>1.28795080762987</v>
      </c>
      <c r="F63" s="232">
        <v>0</v>
      </c>
      <c r="G63" s="232">
        <v>0.60512057981456013</v>
      </c>
      <c r="H63" s="232">
        <v>0.6080223967639804</v>
      </c>
      <c r="I63" s="232">
        <v>0</v>
      </c>
      <c r="J63" s="232">
        <v>0</v>
      </c>
      <c r="K63" s="232">
        <v>0</v>
      </c>
      <c r="L63" s="232">
        <v>0</v>
      </c>
      <c r="M63" s="232">
        <v>0</v>
      </c>
      <c r="N63" s="232">
        <v>0</v>
      </c>
      <c r="O63" s="232">
        <v>0</v>
      </c>
      <c r="P63" s="232">
        <v>0</v>
      </c>
      <c r="Q63" s="232">
        <v>0</v>
      </c>
      <c r="R63" s="232">
        <v>0</v>
      </c>
      <c r="S63" s="232">
        <v>0.19384767426396779</v>
      </c>
      <c r="T63" s="232">
        <v>0.30448736728478348</v>
      </c>
      <c r="U63" s="232">
        <v>0.34795236147057279</v>
      </c>
      <c r="V63" s="232">
        <v>2.226125853706129E-2</v>
      </c>
      <c r="W63" s="232">
        <v>2.9058580343994309E-2</v>
      </c>
      <c r="DA63" s="73" t="s">
        <v>1908</v>
      </c>
    </row>
    <row r="64" spans="1:105" ht="12" customHeight="1" x14ac:dyDescent="0.25">
      <c r="A64" s="64" t="s">
        <v>162</v>
      </c>
      <c r="B64" s="232">
        <v>13.219616619339259</v>
      </c>
      <c r="C64" s="232">
        <v>16.66185458693592</v>
      </c>
      <c r="D64" s="232">
        <v>17.496435096695311</v>
      </c>
      <c r="E64" s="232">
        <v>26.081302301678861</v>
      </c>
      <c r="F64" s="232">
        <v>33.940600983500858</v>
      </c>
      <c r="G64" s="232">
        <v>30.086770699220121</v>
      </c>
      <c r="H64" s="232">
        <v>39.923915446211637</v>
      </c>
      <c r="I64" s="232">
        <v>57.645095276628602</v>
      </c>
      <c r="J64" s="232">
        <v>68.377697681958509</v>
      </c>
      <c r="K64" s="232">
        <v>73.429267917850581</v>
      </c>
      <c r="L64" s="232">
        <v>77.357528125107663</v>
      </c>
      <c r="M64" s="232">
        <v>69.161264585663574</v>
      </c>
      <c r="N64" s="232">
        <v>86.138676506115374</v>
      </c>
      <c r="O64" s="232">
        <v>95.169406277437957</v>
      </c>
      <c r="P64" s="232">
        <v>108.07309191054171</v>
      </c>
      <c r="Q64" s="232">
        <v>110.7454425597401</v>
      </c>
      <c r="R64" s="232">
        <v>123.5428282777</v>
      </c>
      <c r="S64" s="232">
        <v>125.0791526475645</v>
      </c>
      <c r="T64" s="232">
        <v>122.2678846185087</v>
      </c>
      <c r="U64" s="232">
        <v>145.4860916064678</v>
      </c>
      <c r="V64" s="232">
        <v>135.14763801270041</v>
      </c>
      <c r="W64" s="232">
        <v>152.58060890187861</v>
      </c>
      <c r="DA64" s="73" t="s">
        <v>1909</v>
      </c>
    </row>
    <row r="65" spans="1:105" ht="12" customHeight="1" x14ac:dyDescent="0.25">
      <c r="A65" s="64" t="s">
        <v>36</v>
      </c>
      <c r="B65" s="232">
        <v>0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232">
        <v>0</v>
      </c>
      <c r="I65" s="232">
        <v>0</v>
      </c>
      <c r="J65" s="232">
        <v>0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DA65" s="73" t="s">
        <v>1910</v>
      </c>
    </row>
    <row r="66" spans="1:105" ht="12" customHeight="1" x14ac:dyDescent="0.25">
      <c r="A66" s="64" t="s">
        <v>73</v>
      </c>
      <c r="B66" s="232">
        <v>214.54486689815391</v>
      </c>
      <c r="C66" s="232">
        <v>210.6141798239388</v>
      </c>
      <c r="D66" s="232">
        <v>237.9346010862518</v>
      </c>
      <c r="E66" s="232">
        <v>260.93477263752698</v>
      </c>
      <c r="F66" s="232">
        <v>282.08445013801582</v>
      </c>
      <c r="G66" s="232">
        <v>280.13836967136092</v>
      </c>
      <c r="H66" s="232">
        <v>293.0973950957935</v>
      </c>
      <c r="I66" s="232">
        <v>288.73525736599822</v>
      </c>
      <c r="J66" s="232">
        <v>305.81948710667922</v>
      </c>
      <c r="K66" s="232">
        <v>304.91823138586471</v>
      </c>
      <c r="L66" s="232">
        <v>315.16461963552928</v>
      </c>
      <c r="M66" s="232">
        <v>312.0887523894072</v>
      </c>
      <c r="N66" s="232">
        <v>333.93142467941152</v>
      </c>
      <c r="O66" s="232">
        <v>442.90407930044012</v>
      </c>
      <c r="P66" s="232">
        <v>447.37261941086331</v>
      </c>
      <c r="Q66" s="232">
        <v>449.83431697203667</v>
      </c>
      <c r="R66" s="232">
        <v>507.45220847624222</v>
      </c>
      <c r="S66" s="232">
        <v>523.04716356610754</v>
      </c>
      <c r="T66" s="232">
        <v>564.66355184601264</v>
      </c>
      <c r="U66" s="232">
        <v>614.13999423539599</v>
      </c>
      <c r="V66" s="232">
        <v>639.20494311743505</v>
      </c>
      <c r="W66" s="232">
        <v>392.18587850422529</v>
      </c>
      <c r="DA66" s="73" t="s">
        <v>1911</v>
      </c>
    </row>
    <row r="67" spans="1:105" ht="12" customHeight="1" x14ac:dyDescent="0.25">
      <c r="A67" s="64" t="s">
        <v>79</v>
      </c>
      <c r="B67" s="232">
        <v>30.328105906022401</v>
      </c>
      <c r="C67" s="232">
        <v>35.241487200975371</v>
      </c>
      <c r="D67" s="232">
        <v>36.37297346510789</v>
      </c>
      <c r="E67" s="232">
        <v>42.854363857999118</v>
      </c>
      <c r="F67" s="232">
        <v>38.554656902760321</v>
      </c>
      <c r="G67" s="232">
        <v>38.774752539606631</v>
      </c>
      <c r="H67" s="232">
        <v>45.781794209568197</v>
      </c>
      <c r="I67" s="232">
        <v>56.526699327897262</v>
      </c>
      <c r="J67" s="232">
        <v>49.742755165437913</v>
      </c>
      <c r="K67" s="232">
        <v>52.964251637552977</v>
      </c>
      <c r="L67" s="232">
        <v>52.793001531437959</v>
      </c>
      <c r="M67" s="232">
        <v>30.867893236053259</v>
      </c>
      <c r="N67" s="232">
        <v>27.130466751619359</v>
      </c>
      <c r="O67" s="232">
        <v>56.118424529901411</v>
      </c>
      <c r="P67" s="232">
        <v>44.568966537120978</v>
      </c>
      <c r="Q67" s="232">
        <v>52.534209504936349</v>
      </c>
      <c r="R67" s="232">
        <v>49.029124778091223</v>
      </c>
      <c r="S67" s="232">
        <v>50.652607508109213</v>
      </c>
      <c r="T67" s="232">
        <v>51.212914947180373</v>
      </c>
      <c r="U67" s="232">
        <v>38.837111015665897</v>
      </c>
      <c r="V67" s="232">
        <v>47.863560959559862</v>
      </c>
      <c r="W67" s="232">
        <v>60.507617328049129</v>
      </c>
      <c r="DA67" s="73" t="s">
        <v>1912</v>
      </c>
    </row>
    <row r="68" spans="1:105" ht="12" customHeight="1" x14ac:dyDescent="0.25">
      <c r="A68" s="60" t="s">
        <v>1913</v>
      </c>
      <c r="B68" s="265">
        <v>24.48653106805612</v>
      </c>
      <c r="C68" s="265">
        <v>26.834250466847021</v>
      </c>
      <c r="D68" s="265">
        <v>29.339521031552369</v>
      </c>
      <c r="E68" s="265">
        <v>33.374132953967951</v>
      </c>
      <c r="F68" s="265">
        <v>33.619616727382713</v>
      </c>
      <c r="G68" s="265">
        <v>38.144028517442621</v>
      </c>
      <c r="H68" s="265">
        <v>39.711194272343633</v>
      </c>
      <c r="I68" s="265">
        <v>44.597970136522839</v>
      </c>
      <c r="J68" s="265">
        <v>43.622189189290062</v>
      </c>
      <c r="K68" s="265">
        <v>50.68968294358735</v>
      </c>
      <c r="L68" s="265">
        <v>56.168062054314817</v>
      </c>
      <c r="M68" s="265">
        <v>53.48565289895317</v>
      </c>
      <c r="N68" s="265">
        <v>61.687248540113544</v>
      </c>
      <c r="O68" s="265">
        <v>65.189466466999946</v>
      </c>
      <c r="P68" s="265">
        <v>66.263858135258758</v>
      </c>
      <c r="Q68" s="265">
        <v>66.854312338531287</v>
      </c>
      <c r="R68" s="265">
        <v>65.831221021725511</v>
      </c>
      <c r="S68" s="265">
        <v>62.480684435774393</v>
      </c>
      <c r="T68" s="265">
        <v>62.846331176186823</v>
      </c>
      <c r="U68" s="265">
        <v>69.213394376054538</v>
      </c>
      <c r="V68" s="265">
        <v>67.658022186291802</v>
      </c>
      <c r="W68" s="265">
        <v>77.969398250400033</v>
      </c>
      <c r="DA68" s="72" t="s">
        <v>1914</v>
      </c>
    </row>
    <row r="69" spans="1:105" ht="12" customHeight="1" x14ac:dyDescent="0.25">
      <c r="A69" s="57" t="s">
        <v>1915</v>
      </c>
      <c r="B69" s="264">
        <f t="shared" ref="B69:W69" si="3">B70+B81</f>
        <v>70.640323887426121</v>
      </c>
      <c r="C69" s="264">
        <f t="shared" si="3"/>
        <v>71.995752741040789</v>
      </c>
      <c r="D69" s="264">
        <f t="shared" si="3"/>
        <v>74.676046169441179</v>
      </c>
      <c r="E69" s="264">
        <f t="shared" si="3"/>
        <v>80.529111564300365</v>
      </c>
      <c r="F69" s="264">
        <f t="shared" si="3"/>
        <v>84.290153182017875</v>
      </c>
      <c r="G69" s="264">
        <f t="shared" si="3"/>
        <v>82.853618162626205</v>
      </c>
      <c r="H69" s="264">
        <f t="shared" si="3"/>
        <v>83.540168530316265</v>
      </c>
      <c r="I69" s="264">
        <f t="shared" si="3"/>
        <v>83.622920601784628</v>
      </c>
      <c r="J69" s="264">
        <f t="shared" si="3"/>
        <v>82.348579877273437</v>
      </c>
      <c r="K69" s="264">
        <f t="shared" si="3"/>
        <v>85.577309551010728</v>
      </c>
      <c r="L69" s="264">
        <f t="shared" si="3"/>
        <v>91.611630252281941</v>
      </c>
      <c r="M69" s="264">
        <f t="shared" si="3"/>
        <v>89.525154443240851</v>
      </c>
      <c r="N69" s="264">
        <f t="shared" si="3"/>
        <v>93.339950835297273</v>
      </c>
      <c r="O69" s="264">
        <f t="shared" si="3"/>
        <v>115.92438064952954</v>
      </c>
      <c r="P69" s="264">
        <f t="shared" si="3"/>
        <v>116.04391164881329</v>
      </c>
      <c r="Q69" s="264">
        <f t="shared" si="3"/>
        <v>117.78084799233929</v>
      </c>
      <c r="R69" s="264">
        <f t="shared" si="3"/>
        <v>124.26880970517267</v>
      </c>
      <c r="S69" s="264">
        <f t="shared" si="3"/>
        <v>122.62727080873262</v>
      </c>
      <c r="T69" s="264">
        <f t="shared" si="3"/>
        <v>124.13353056091691</v>
      </c>
      <c r="U69" s="264">
        <f t="shared" si="3"/>
        <v>135.11022213361142</v>
      </c>
      <c r="V69" s="264">
        <f t="shared" si="3"/>
        <v>135.36651853596325</v>
      </c>
      <c r="W69" s="264">
        <f t="shared" si="3"/>
        <v>108.01204561617432</v>
      </c>
      <c r="DA69" s="70"/>
    </row>
    <row r="70" spans="1:105" ht="12" customHeight="1" x14ac:dyDescent="0.25">
      <c r="A70" s="60" t="s">
        <v>1916</v>
      </c>
      <c r="B70" s="265">
        <v>58.087284639884473</v>
      </c>
      <c r="C70" s="265">
        <v>59.149474113448257</v>
      </c>
      <c r="D70" s="265">
        <v>61.310648340327191</v>
      </c>
      <c r="E70" s="265">
        <v>66.064718379759782</v>
      </c>
      <c r="F70" s="265">
        <v>69.182085061833448</v>
      </c>
      <c r="G70" s="265">
        <v>67.867305670909488</v>
      </c>
      <c r="H70" s="265">
        <v>68.391657599683967</v>
      </c>
      <c r="I70" s="265">
        <v>68.322534149984122</v>
      </c>
      <c r="J70" s="265">
        <v>67.286996619895135</v>
      </c>
      <c r="K70" s="265">
        <v>69.779841434763071</v>
      </c>
      <c r="L70" s="265">
        <v>74.648867668560229</v>
      </c>
      <c r="M70" s="265">
        <v>72.988044371796619</v>
      </c>
      <c r="N70" s="265">
        <v>75.93494542576812</v>
      </c>
      <c r="O70" s="265">
        <v>94.619772449487726</v>
      </c>
      <c r="P70" s="265">
        <v>94.687673995466255</v>
      </c>
      <c r="Q70" s="265">
        <v>96.115281899426947</v>
      </c>
      <c r="R70" s="265">
        <v>101.5341746701795</v>
      </c>
      <c r="S70" s="265">
        <v>100.2596412987639</v>
      </c>
      <c r="T70" s="265">
        <v>101.50296903047941</v>
      </c>
      <c r="U70" s="265">
        <v>110.45382587702549</v>
      </c>
      <c r="V70" s="265">
        <v>110.710904595617</v>
      </c>
      <c r="W70" s="265">
        <v>87.686995458285793</v>
      </c>
      <c r="DA70" s="72" t="s">
        <v>1917</v>
      </c>
    </row>
    <row r="71" spans="1:105" ht="12" customHeight="1" x14ac:dyDescent="0.25">
      <c r="A71" s="64" t="s">
        <v>30</v>
      </c>
      <c r="B71" s="232">
        <v>24.69184855053166</v>
      </c>
      <c r="C71" s="232">
        <v>25.30642566315036</v>
      </c>
      <c r="D71" s="232">
        <v>23.955672481627609</v>
      </c>
      <c r="E71" s="232">
        <v>23.92146518070528</v>
      </c>
      <c r="F71" s="232">
        <v>23.999567974226991</v>
      </c>
      <c r="G71" s="232">
        <v>23.63133412106221</v>
      </c>
      <c r="H71" s="232">
        <v>20.502991277132381</v>
      </c>
      <c r="I71" s="232">
        <v>17.128516296065492</v>
      </c>
      <c r="J71" s="232">
        <v>14.248332544819689</v>
      </c>
      <c r="K71" s="232">
        <v>15.80015240188872</v>
      </c>
      <c r="L71" s="232">
        <v>18.99073527104655</v>
      </c>
      <c r="M71" s="232">
        <v>21.207382155215409</v>
      </c>
      <c r="N71" s="232">
        <v>20.36687421472848</v>
      </c>
      <c r="O71" s="232">
        <v>21.780411882000031</v>
      </c>
      <c r="P71" s="232">
        <v>21.737086096611989</v>
      </c>
      <c r="Q71" s="232">
        <v>21.090114592853741</v>
      </c>
      <c r="R71" s="232">
        <v>18.62517377411115</v>
      </c>
      <c r="S71" s="232">
        <v>15.677457394980371</v>
      </c>
      <c r="T71" s="232">
        <v>12.67870842279881</v>
      </c>
      <c r="U71" s="232">
        <v>14.2209741757476</v>
      </c>
      <c r="V71" s="232">
        <v>12.091482713979831</v>
      </c>
      <c r="W71" s="232">
        <v>13.41533668722801</v>
      </c>
      <c r="DA71" s="73" t="s">
        <v>1918</v>
      </c>
    </row>
    <row r="72" spans="1:105" ht="12" customHeight="1" x14ac:dyDescent="0.25">
      <c r="A72" s="64" t="s">
        <v>32</v>
      </c>
      <c r="B72" s="232">
        <v>0</v>
      </c>
      <c r="C72" s="232">
        <v>0</v>
      </c>
      <c r="D72" s="232">
        <v>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  <c r="T72" s="232">
        <v>0</v>
      </c>
      <c r="U72" s="232">
        <v>0</v>
      </c>
      <c r="V72" s="232">
        <v>0</v>
      </c>
      <c r="W72" s="232">
        <v>0</v>
      </c>
      <c r="DA72" s="73" t="s">
        <v>1919</v>
      </c>
    </row>
    <row r="73" spans="1:105" ht="12" customHeight="1" x14ac:dyDescent="0.25">
      <c r="A73" s="64" t="s">
        <v>33</v>
      </c>
      <c r="B73" s="232">
        <v>0.2228523331699184</v>
      </c>
      <c r="C73" s="232">
        <v>0.1535538482833696</v>
      </c>
      <c r="D73" s="232">
        <v>7.8992516372058702E-2</v>
      </c>
      <c r="E73" s="232">
        <v>8.0219346112268011E-2</v>
      </c>
      <c r="F73" s="232">
        <v>0.16422949691304711</v>
      </c>
      <c r="G73" s="232">
        <v>8.3064319105824319E-2</v>
      </c>
      <c r="H73" s="232">
        <v>0.16692529744656401</v>
      </c>
      <c r="I73" s="232">
        <v>0.34184742230393278</v>
      </c>
      <c r="J73" s="232">
        <v>8.5540477106156948E-2</v>
      </c>
      <c r="K73" s="232">
        <v>0.1707185748458577</v>
      </c>
      <c r="L73" s="232">
        <v>0.1727606118603546</v>
      </c>
      <c r="M73" s="232">
        <v>0.17265287814613681</v>
      </c>
      <c r="N73" s="232">
        <v>0.17606148076554409</v>
      </c>
      <c r="O73" s="232">
        <v>0.17484717324112131</v>
      </c>
      <c r="P73" s="232">
        <v>0.1771128293281207</v>
      </c>
      <c r="Q73" s="232">
        <v>0.17765493863248161</v>
      </c>
      <c r="R73" s="232">
        <v>0.17796923239785031</v>
      </c>
      <c r="S73" s="232">
        <v>0.19248399128148819</v>
      </c>
      <c r="T73" s="232">
        <v>0.20084080314565411</v>
      </c>
      <c r="U73" s="232">
        <v>0.2230646763778312</v>
      </c>
      <c r="V73" s="232">
        <v>0.24931297871190741</v>
      </c>
      <c r="W73" s="232">
        <v>0.29482375283070528</v>
      </c>
      <c r="DA73" s="73" t="s">
        <v>1920</v>
      </c>
    </row>
    <row r="74" spans="1:105" ht="12" customHeight="1" x14ac:dyDescent="0.25">
      <c r="A74" s="64" t="s">
        <v>160</v>
      </c>
      <c r="B74" s="232">
        <v>0.76700248387776992</v>
      </c>
      <c r="C74" s="232">
        <v>0.63612664534082319</v>
      </c>
      <c r="D74" s="232">
        <v>0.60089995300175281</v>
      </c>
      <c r="E74" s="232">
        <v>0.68722456945443078</v>
      </c>
      <c r="F74" s="232">
        <v>0.70496728451554369</v>
      </c>
      <c r="G74" s="232">
        <v>0.5277943935626197</v>
      </c>
      <c r="H74" s="232">
        <v>0.6056394793523675</v>
      </c>
      <c r="I74" s="232">
        <v>0.70759047671660069</v>
      </c>
      <c r="J74" s="232">
        <v>0.49794567333835421</v>
      </c>
      <c r="K74" s="232">
        <v>0.52030209175267161</v>
      </c>
      <c r="L74" s="232">
        <v>0.45234256553737251</v>
      </c>
      <c r="M74" s="232">
        <v>0.37484737083606878</v>
      </c>
      <c r="N74" s="232">
        <v>0.30982040009778511</v>
      </c>
      <c r="O74" s="232">
        <v>0.45339625684024559</v>
      </c>
      <c r="P74" s="232">
        <v>0.30762393206168059</v>
      </c>
      <c r="Q74" s="232">
        <v>0.45967251462273129</v>
      </c>
      <c r="R74" s="232">
        <v>0.841449975791834</v>
      </c>
      <c r="S74" s="232">
        <v>0.94662883329055902</v>
      </c>
      <c r="T74" s="232">
        <v>0.79270999552592236</v>
      </c>
      <c r="U74" s="232">
        <v>0.99842286431681315</v>
      </c>
      <c r="V74" s="232">
        <v>0.7260139825869244</v>
      </c>
      <c r="W74" s="232">
        <v>1.375260462447552</v>
      </c>
      <c r="DA74" s="73" t="s">
        <v>1921</v>
      </c>
    </row>
    <row r="75" spans="1:105" ht="12" customHeight="1" x14ac:dyDescent="0.25">
      <c r="A75" s="64" t="s">
        <v>70</v>
      </c>
      <c r="B75" s="232">
        <v>2.1572074190065549</v>
      </c>
      <c r="C75" s="232">
        <v>2.4263237686246031</v>
      </c>
      <c r="D75" s="232">
        <v>2.6312822637194468</v>
      </c>
      <c r="E75" s="232">
        <v>2.740663829590523</v>
      </c>
      <c r="F75" s="232">
        <v>2.9456877033456612</v>
      </c>
      <c r="G75" s="232">
        <v>2.8378612633453359</v>
      </c>
      <c r="H75" s="232">
        <v>2.8514700451134289</v>
      </c>
      <c r="I75" s="232">
        <v>3.138757225003741</v>
      </c>
      <c r="J75" s="232">
        <v>2.995518263322245</v>
      </c>
      <c r="K75" s="232">
        <v>2.9689640897946621</v>
      </c>
      <c r="L75" s="232">
        <v>3.079595136040683</v>
      </c>
      <c r="M75" s="232">
        <v>3.1527391096346542</v>
      </c>
      <c r="N75" s="232">
        <v>2.908789737509375</v>
      </c>
      <c r="O75" s="232">
        <v>2.88872762483224</v>
      </c>
      <c r="P75" s="232">
        <v>2.4641387206366141</v>
      </c>
      <c r="Q75" s="232">
        <v>2.8578767990349871</v>
      </c>
      <c r="R75" s="232">
        <v>2.5534295091415942</v>
      </c>
      <c r="S75" s="232">
        <v>1.8962477496731129</v>
      </c>
      <c r="T75" s="232">
        <v>1.678345284794188</v>
      </c>
      <c r="U75" s="232">
        <v>1.816730085033508</v>
      </c>
      <c r="V75" s="232">
        <v>1.7162811963781519</v>
      </c>
      <c r="W75" s="232">
        <v>1.9828721690883391</v>
      </c>
      <c r="DA75" s="73" t="s">
        <v>1922</v>
      </c>
    </row>
    <row r="76" spans="1:105" ht="12" customHeight="1" x14ac:dyDescent="0.25">
      <c r="A76" s="64" t="s">
        <v>34</v>
      </c>
      <c r="B76" s="232">
        <v>0.1375717538885157</v>
      </c>
      <c r="C76" s="232">
        <v>0</v>
      </c>
      <c r="D76" s="232">
        <v>0</v>
      </c>
      <c r="E76" s="232">
        <v>0.15026092755681769</v>
      </c>
      <c r="F76" s="232">
        <v>0</v>
      </c>
      <c r="G76" s="232">
        <v>7.0597400978365171E-2</v>
      </c>
      <c r="H76" s="232">
        <v>7.0935946289130844E-2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2.2615561997462851E-2</v>
      </c>
      <c r="T76" s="232">
        <v>3.552352618322465E-2</v>
      </c>
      <c r="U76" s="232">
        <v>4.0594442171566728E-2</v>
      </c>
      <c r="V76" s="232">
        <v>2.5971468293238121E-3</v>
      </c>
      <c r="W76" s="232">
        <v>3.3901677067993282E-3</v>
      </c>
      <c r="DA76" s="73" t="s">
        <v>1923</v>
      </c>
    </row>
    <row r="77" spans="1:105" ht="12" customHeight="1" x14ac:dyDescent="0.25">
      <c r="A77" s="64" t="s">
        <v>162</v>
      </c>
      <c r="B77" s="232">
        <v>1.5422886055895759</v>
      </c>
      <c r="C77" s="232">
        <v>1.94388303514252</v>
      </c>
      <c r="D77" s="232">
        <v>2.0412507612811139</v>
      </c>
      <c r="E77" s="232">
        <v>3.0428186018625252</v>
      </c>
      <c r="F77" s="232">
        <v>3.9597367814084228</v>
      </c>
      <c r="G77" s="232">
        <v>3.5101232482423401</v>
      </c>
      <c r="H77" s="232">
        <v>4.6577901353913456</v>
      </c>
      <c r="I77" s="232">
        <v>6.7252611156066537</v>
      </c>
      <c r="J77" s="232">
        <v>7.977398062895138</v>
      </c>
      <c r="K77" s="232">
        <v>8.5667479237492117</v>
      </c>
      <c r="L77" s="232">
        <v>9.025044947929203</v>
      </c>
      <c r="M77" s="232">
        <v>8.0688142016607287</v>
      </c>
      <c r="N77" s="232">
        <v>10.04951225904677</v>
      </c>
      <c r="O77" s="232">
        <v>11.1030973990344</v>
      </c>
      <c r="P77" s="232">
        <v>12.608527389563161</v>
      </c>
      <c r="Q77" s="232">
        <v>12.92030163196965</v>
      </c>
      <c r="R77" s="232">
        <v>14.41332996573164</v>
      </c>
      <c r="S77" s="232">
        <v>14.592567808882491</v>
      </c>
      <c r="T77" s="232">
        <v>14.264586538825981</v>
      </c>
      <c r="U77" s="232">
        <v>16.973377354087859</v>
      </c>
      <c r="V77" s="232">
        <v>15.767224434815009</v>
      </c>
      <c r="W77" s="232">
        <v>17.801071038552472</v>
      </c>
      <c r="DA77" s="73" t="s">
        <v>1924</v>
      </c>
    </row>
    <row r="78" spans="1:105" ht="12" customHeight="1" x14ac:dyDescent="0.25">
      <c r="A78" s="64" t="s">
        <v>36</v>
      </c>
      <c r="B78" s="232">
        <v>0</v>
      </c>
      <c r="C78" s="232">
        <v>0</v>
      </c>
      <c r="D78" s="232">
        <v>0</v>
      </c>
      <c r="E78" s="232">
        <v>0</v>
      </c>
      <c r="F78" s="232">
        <v>0</v>
      </c>
      <c r="G78" s="232">
        <v>0</v>
      </c>
      <c r="H78" s="232">
        <v>0</v>
      </c>
      <c r="I78" s="232">
        <v>0</v>
      </c>
      <c r="J78" s="232">
        <v>0</v>
      </c>
      <c r="K78" s="232">
        <v>0</v>
      </c>
      <c r="L78" s="232">
        <v>0</v>
      </c>
      <c r="M78" s="232">
        <v>0</v>
      </c>
      <c r="N78" s="232">
        <v>0</v>
      </c>
      <c r="O78" s="232">
        <v>0</v>
      </c>
      <c r="P78" s="232">
        <v>0</v>
      </c>
      <c r="Q78" s="232">
        <v>0</v>
      </c>
      <c r="R78" s="232">
        <v>0</v>
      </c>
      <c r="S78" s="232">
        <v>0</v>
      </c>
      <c r="T78" s="232">
        <v>0</v>
      </c>
      <c r="U78" s="232">
        <v>0</v>
      </c>
      <c r="V78" s="232">
        <v>0</v>
      </c>
      <c r="W78" s="232">
        <v>0</v>
      </c>
      <c r="DA78" s="73" t="s">
        <v>1925</v>
      </c>
    </row>
    <row r="79" spans="1:105" ht="12" customHeight="1" x14ac:dyDescent="0.25">
      <c r="A79" s="64" t="s">
        <v>73</v>
      </c>
      <c r="B79" s="232">
        <v>25.030234471451209</v>
      </c>
      <c r="C79" s="232">
        <v>24.571654312792798</v>
      </c>
      <c r="D79" s="232">
        <v>27.759036793395971</v>
      </c>
      <c r="E79" s="232">
        <v>30.442390141044729</v>
      </c>
      <c r="F79" s="232">
        <v>32.909852516101758</v>
      </c>
      <c r="G79" s="232">
        <v>32.682809794992018</v>
      </c>
      <c r="H79" s="232">
        <v>34.194696094509148</v>
      </c>
      <c r="I79" s="232">
        <v>33.685780026033036</v>
      </c>
      <c r="J79" s="232">
        <v>35.678940162445812</v>
      </c>
      <c r="K79" s="232">
        <v>35.573793661684107</v>
      </c>
      <c r="L79" s="232">
        <v>36.769205624144988</v>
      </c>
      <c r="M79" s="232">
        <v>36.410354445430748</v>
      </c>
      <c r="N79" s="232">
        <v>38.958666212597912</v>
      </c>
      <c r="O79" s="232">
        <v>51.672142585051212</v>
      </c>
      <c r="P79" s="232">
        <v>52.193472264600587</v>
      </c>
      <c r="Q79" s="232">
        <v>52.480670313404147</v>
      </c>
      <c r="R79" s="232">
        <v>59.202757655561463</v>
      </c>
      <c r="S79" s="232">
        <v>61.022169082712402</v>
      </c>
      <c r="T79" s="232">
        <v>65.877414382034644</v>
      </c>
      <c r="U79" s="232">
        <v>71.649665994129322</v>
      </c>
      <c r="V79" s="232">
        <v>74.57391003036723</v>
      </c>
      <c r="W79" s="232">
        <v>45.755019158826187</v>
      </c>
      <c r="DA79" s="73" t="s">
        <v>1926</v>
      </c>
    </row>
    <row r="80" spans="1:105" ht="12" customHeight="1" x14ac:dyDescent="0.25">
      <c r="A80" s="64" t="s">
        <v>79</v>
      </c>
      <c r="B80" s="232">
        <v>3.5382790223692702</v>
      </c>
      <c r="C80" s="232">
        <v>4.1115068401137833</v>
      </c>
      <c r="D80" s="232">
        <v>4.2435135709292418</v>
      </c>
      <c r="E80" s="232">
        <v>4.9996757834332159</v>
      </c>
      <c r="F80" s="232">
        <v>4.4980433053220246</v>
      </c>
      <c r="G80" s="232">
        <v>4.5237211296207631</v>
      </c>
      <c r="H80" s="232">
        <v>5.3412093244496077</v>
      </c>
      <c r="I80" s="232">
        <v>6.5947815882546639</v>
      </c>
      <c r="J80" s="232">
        <v>5.8033214359677414</v>
      </c>
      <c r="K80" s="232">
        <v>6.1791626910478303</v>
      </c>
      <c r="L80" s="232">
        <v>6.1591835120010776</v>
      </c>
      <c r="M80" s="232">
        <v>3.6012542108728698</v>
      </c>
      <c r="N80" s="232">
        <v>3.1652211210222512</v>
      </c>
      <c r="O80" s="232">
        <v>6.5471495284884824</v>
      </c>
      <c r="P80" s="232">
        <v>5.1997127626641007</v>
      </c>
      <c r="Q80" s="232">
        <v>6.1289911089092248</v>
      </c>
      <c r="R80" s="232">
        <v>5.7200645574439628</v>
      </c>
      <c r="S80" s="232">
        <v>5.9094708759460621</v>
      </c>
      <c r="T80" s="232">
        <v>5.9748400771710273</v>
      </c>
      <c r="U80" s="232">
        <v>4.5309962851610086</v>
      </c>
      <c r="V80" s="232">
        <v>5.5840821119486366</v>
      </c>
      <c r="W80" s="232">
        <v>7.0592220216057164</v>
      </c>
      <c r="DA80" s="73" t="s">
        <v>1927</v>
      </c>
    </row>
    <row r="81" spans="1:105" ht="12" customHeight="1" x14ac:dyDescent="0.25">
      <c r="A81" s="61" t="s">
        <v>1928</v>
      </c>
      <c r="B81" s="266">
        <v>12.553039247541649</v>
      </c>
      <c r="C81" s="266">
        <v>12.846278627592531</v>
      </c>
      <c r="D81" s="266">
        <v>13.36539782911399</v>
      </c>
      <c r="E81" s="266">
        <v>14.46439318454059</v>
      </c>
      <c r="F81" s="266">
        <v>15.108068120184431</v>
      </c>
      <c r="G81" s="266">
        <v>14.986312491716721</v>
      </c>
      <c r="H81" s="266">
        <v>15.1485109306323</v>
      </c>
      <c r="I81" s="266">
        <v>15.300386451800509</v>
      </c>
      <c r="J81" s="266">
        <v>15.061583257378309</v>
      </c>
      <c r="K81" s="266">
        <v>15.797468116247661</v>
      </c>
      <c r="L81" s="266">
        <v>16.962762583721709</v>
      </c>
      <c r="M81" s="266">
        <v>16.537110071444229</v>
      </c>
      <c r="N81" s="266">
        <v>17.405005409529149</v>
      </c>
      <c r="O81" s="266">
        <v>21.304608200041809</v>
      </c>
      <c r="P81" s="266">
        <v>21.356237653347041</v>
      </c>
      <c r="Q81" s="266">
        <v>21.665566092912339</v>
      </c>
      <c r="R81" s="266">
        <v>22.734635034993179</v>
      </c>
      <c r="S81" s="266">
        <v>22.367629509968719</v>
      </c>
      <c r="T81" s="266">
        <v>22.630561530437511</v>
      </c>
      <c r="U81" s="266">
        <v>24.656396256585911</v>
      </c>
      <c r="V81" s="266">
        <v>24.65561394034625</v>
      </c>
      <c r="W81" s="266">
        <v>20.32505015788853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6">
        <v>34.396957609317163</v>
      </c>
      <c r="C83" s="226">
        <v>34.071324430656702</v>
      </c>
      <c r="D83" s="226">
        <v>34.437713189073051</v>
      </c>
      <c r="E83" s="226">
        <v>36.732870573433267</v>
      </c>
      <c r="F83" s="226">
        <v>37.302151010411713</v>
      </c>
      <c r="G83" s="226">
        <v>36.784735556627673</v>
      </c>
      <c r="H83" s="226">
        <v>37.042237918521742</v>
      </c>
      <c r="I83" s="226">
        <v>36.627642472867613</v>
      </c>
      <c r="J83" s="226">
        <v>36.004197100226023</v>
      </c>
      <c r="K83" s="226">
        <v>36.857139220870387</v>
      </c>
      <c r="L83" s="226">
        <v>39.09039570558717</v>
      </c>
      <c r="M83" s="226">
        <v>38.085042170485522</v>
      </c>
      <c r="N83" s="226">
        <v>39.360888051321368</v>
      </c>
      <c r="O83" s="226">
        <v>48.183302629314582</v>
      </c>
      <c r="P83" s="226">
        <v>47.600103787315987</v>
      </c>
      <c r="Q83" s="226">
        <v>48.1003592746302</v>
      </c>
      <c r="R83" s="226">
        <v>50.212572847998473</v>
      </c>
      <c r="S83" s="226">
        <v>51.640871309830892</v>
      </c>
      <c r="T83" s="226">
        <v>51.437852297697518</v>
      </c>
      <c r="U83" s="226">
        <v>56.286423999235687</v>
      </c>
      <c r="V83" s="226">
        <v>52.40756663800515</v>
      </c>
      <c r="W83" s="226">
        <v>42.897233508398841</v>
      </c>
      <c r="DA83" s="89" t="s">
        <v>1930</v>
      </c>
    </row>
    <row r="84" spans="1:105" ht="12" customHeight="1" x14ac:dyDescent="0.25">
      <c r="A84" s="55" t="s">
        <v>92</v>
      </c>
      <c r="B84" s="262">
        <v>1.2736422225619419</v>
      </c>
      <c r="C84" s="262">
        <v>1.261584756022939</v>
      </c>
      <c r="D84" s="262">
        <v>1.2751513103059371</v>
      </c>
      <c r="E84" s="262">
        <v>1.3601358425240271</v>
      </c>
      <c r="F84" s="262">
        <v>1.3812150207825471</v>
      </c>
      <c r="G84" s="262">
        <v>1.3620562865710071</v>
      </c>
      <c r="H84" s="262">
        <v>1.371591021713416</v>
      </c>
      <c r="I84" s="262">
        <v>1.3562394818807719</v>
      </c>
      <c r="J84" s="262">
        <v>1.333154697491471</v>
      </c>
      <c r="K84" s="262">
        <v>1.3647372319293269</v>
      </c>
      <c r="L84" s="262">
        <v>1.447429712614285</v>
      </c>
      <c r="M84" s="262">
        <v>1.4102037252040971</v>
      </c>
      <c r="N84" s="262">
        <v>1.4574454377347399</v>
      </c>
      <c r="O84" s="262">
        <v>1.7841196697727379</v>
      </c>
      <c r="P84" s="262">
        <v>1.7625251241806621</v>
      </c>
      <c r="Q84" s="262">
        <v>1.781048463307165</v>
      </c>
      <c r="R84" s="262">
        <v>1.8592589963623349</v>
      </c>
      <c r="S84" s="262">
        <v>1.9121456861694539</v>
      </c>
      <c r="T84" s="262">
        <v>1.9046283473175001</v>
      </c>
      <c r="U84" s="262">
        <v>2.084160086964653</v>
      </c>
      <c r="V84" s="262">
        <v>1.9405346952466329</v>
      </c>
      <c r="W84" s="262">
        <v>1.5883883815506961</v>
      </c>
      <c r="DA84" s="67" t="s">
        <v>1931</v>
      </c>
    </row>
    <row r="85" spans="1:105" ht="12" customHeight="1" x14ac:dyDescent="0.25">
      <c r="A85" s="202" t="s">
        <v>93</v>
      </c>
      <c r="B85" s="227">
        <v>0.56159605916652044</v>
      </c>
      <c r="C85" s="227">
        <v>0.55627947530027921</v>
      </c>
      <c r="D85" s="227">
        <v>0.56226147188207831</v>
      </c>
      <c r="E85" s="227">
        <v>0.5997343018011323</v>
      </c>
      <c r="F85" s="227">
        <v>0.60902889272372385</v>
      </c>
      <c r="G85" s="227">
        <v>0.6005810967562053</v>
      </c>
      <c r="H85" s="227">
        <v>0.60478531485318587</v>
      </c>
      <c r="I85" s="227">
        <v>0.59801625198809927</v>
      </c>
      <c r="J85" s="227">
        <v>0.58783731499144221</v>
      </c>
      <c r="K85" s="227">
        <v>0.60176322492485612</v>
      </c>
      <c r="L85" s="227">
        <v>0.63822540437581854</v>
      </c>
      <c r="M85" s="227">
        <v>0.62181108687141651</v>
      </c>
      <c r="N85" s="227">
        <v>0.6426417087803854</v>
      </c>
      <c r="O85" s="227">
        <v>0.78668448476087971</v>
      </c>
      <c r="P85" s="227">
        <v>0.77716264928057754</v>
      </c>
      <c r="Q85" s="227">
        <v>0.78533027600633432</v>
      </c>
      <c r="R85" s="227">
        <v>0.81981619863910127</v>
      </c>
      <c r="S85" s="227">
        <v>0.8431359002412484</v>
      </c>
      <c r="T85" s="227">
        <v>0.83982122693669592</v>
      </c>
      <c r="U85" s="227">
        <v>0.91898342468351801</v>
      </c>
      <c r="V85" s="227">
        <v>0.85565366648592944</v>
      </c>
      <c r="W85" s="227">
        <v>0.70037930566594075</v>
      </c>
      <c r="DA85" s="174" t="s">
        <v>1932</v>
      </c>
    </row>
    <row r="86" spans="1:105" ht="12" customHeight="1" x14ac:dyDescent="0.25">
      <c r="A86" s="202" t="s">
        <v>94</v>
      </c>
      <c r="B86" s="227">
        <v>4.3560984261863824</v>
      </c>
      <c r="C86" s="227">
        <v>4.3148595993919194</v>
      </c>
      <c r="D86" s="227">
        <v>4.3612597930366199</v>
      </c>
      <c r="E86" s="227">
        <v>4.6519230424857057</v>
      </c>
      <c r="F86" s="227">
        <v>4.7240178377199076</v>
      </c>
      <c r="G86" s="227">
        <v>4.6584913260605054</v>
      </c>
      <c r="H86" s="227">
        <v>4.6911019320942833</v>
      </c>
      <c r="I86" s="227">
        <v>4.6385967486762887</v>
      </c>
      <c r="J86" s="227">
        <v>4.5596423993576787</v>
      </c>
      <c r="K86" s="227">
        <v>4.6676606686350466</v>
      </c>
      <c r="L86" s="227">
        <v>4.9504846662916373</v>
      </c>
      <c r="M86" s="227">
        <v>4.8231647154465973</v>
      </c>
      <c r="N86" s="227">
        <v>4.98474034945089</v>
      </c>
      <c r="O86" s="227">
        <v>6.1020282995896151</v>
      </c>
      <c r="P86" s="227">
        <v>6.0281708501415059</v>
      </c>
      <c r="Q86" s="227">
        <v>6.0915241898685526</v>
      </c>
      <c r="R86" s="227">
        <v>6.3590190749450821</v>
      </c>
      <c r="S86" s="227">
        <v>6.5399016039268778</v>
      </c>
      <c r="T86" s="227">
        <v>6.5141908765640242</v>
      </c>
      <c r="U86" s="227">
        <v>7.1282235418397946</v>
      </c>
      <c r="V86" s="227">
        <v>6.6369974096181616</v>
      </c>
      <c r="W86" s="227">
        <v>5.4325900998537424</v>
      </c>
      <c r="DA86" s="174" t="s">
        <v>1933</v>
      </c>
    </row>
    <row r="87" spans="1:105" ht="12" customHeight="1" x14ac:dyDescent="0.25">
      <c r="A87" s="202" t="s">
        <v>95</v>
      </c>
      <c r="B87" s="227">
        <v>1.9234612791157759</v>
      </c>
      <c r="C87" s="227">
        <v>1.905252028824626</v>
      </c>
      <c r="D87" s="227">
        <v>1.925740311477411</v>
      </c>
      <c r="E87" s="227">
        <v>2.0540844054070648</v>
      </c>
      <c r="F87" s="227">
        <v>2.085918292865887</v>
      </c>
      <c r="G87" s="227">
        <v>2.0569846702519619</v>
      </c>
      <c r="H87" s="227">
        <v>2.0713840781297548</v>
      </c>
      <c r="I87" s="227">
        <v>2.0482001007773891</v>
      </c>
      <c r="J87" s="227">
        <v>2.0133373362403901</v>
      </c>
      <c r="K87" s="227">
        <v>2.0610334482343542</v>
      </c>
      <c r="L87" s="227">
        <v>2.1859160737110779</v>
      </c>
      <c r="M87" s="227">
        <v>2.1296971889317109</v>
      </c>
      <c r="N87" s="227">
        <v>2.2010418752196932</v>
      </c>
      <c r="O87" s="227">
        <v>2.694387043179066</v>
      </c>
      <c r="P87" s="227">
        <v>2.6617748452237349</v>
      </c>
      <c r="Q87" s="227">
        <v>2.6897488907905429</v>
      </c>
      <c r="R87" s="227">
        <v>2.8078628550465519</v>
      </c>
      <c r="S87" s="227">
        <v>2.8877326161321881</v>
      </c>
      <c r="T87" s="227">
        <v>2.876379890894607</v>
      </c>
      <c r="U87" s="227">
        <v>3.147509681872307</v>
      </c>
      <c r="V87" s="227">
        <v>2.9306058490896989</v>
      </c>
      <c r="W87" s="227">
        <v>2.398792607522521</v>
      </c>
      <c r="DA87" s="174" t="s">
        <v>1934</v>
      </c>
    </row>
    <row r="88" spans="1:105" ht="12" customHeight="1" x14ac:dyDescent="0.25">
      <c r="A88" s="56" t="s">
        <v>96</v>
      </c>
      <c r="B88" s="263">
        <v>8.0725527619544284</v>
      </c>
      <c r="C88" s="263">
        <v>7.865156279145876</v>
      </c>
      <c r="D88" s="263">
        <v>7.790105339036681</v>
      </c>
      <c r="E88" s="263">
        <v>8.388862349448921</v>
      </c>
      <c r="F88" s="263">
        <v>8.853179719927855</v>
      </c>
      <c r="G88" s="263">
        <v>8.1288966582748632</v>
      </c>
      <c r="H88" s="263">
        <v>8.2868212306585214</v>
      </c>
      <c r="I88" s="263">
        <v>8.0828397991403911</v>
      </c>
      <c r="J88" s="263">
        <v>8.0680715178446221</v>
      </c>
      <c r="K88" s="263">
        <v>7.9221912191156294</v>
      </c>
      <c r="L88" s="263">
        <v>8.2863534820747056</v>
      </c>
      <c r="M88" s="263">
        <v>8.101627879617995</v>
      </c>
      <c r="N88" s="263">
        <v>8.1668537052443533</v>
      </c>
      <c r="O88" s="263">
        <v>10.534182118205999</v>
      </c>
      <c r="P88" s="263">
        <v>10.43617352955417</v>
      </c>
      <c r="Q88" s="263">
        <v>10.59054612106366</v>
      </c>
      <c r="R88" s="263">
        <v>11.47633377289851</v>
      </c>
      <c r="S88" s="263">
        <v>12.00798815950791</v>
      </c>
      <c r="T88" s="263">
        <v>11.95326372480204</v>
      </c>
      <c r="U88" s="263">
        <v>13.13099262509771</v>
      </c>
      <c r="V88" s="263">
        <v>12.276016720479999</v>
      </c>
      <c r="W88" s="263">
        <v>8.7998770650661271</v>
      </c>
      <c r="DA88" s="68" t="s">
        <v>1935</v>
      </c>
    </row>
    <row r="89" spans="1:105" ht="12" customHeight="1" x14ac:dyDescent="0.25">
      <c r="A89" s="37" t="s">
        <v>160</v>
      </c>
      <c r="B89" s="229">
        <v>1.357049312580703</v>
      </c>
      <c r="C89" s="229">
        <v>0.94217963146076245</v>
      </c>
      <c r="D89" s="229">
        <v>0.80027045192284685</v>
      </c>
      <c r="E89" s="229">
        <v>0.7528085104148764</v>
      </c>
      <c r="F89" s="229">
        <v>0.75081750531893643</v>
      </c>
      <c r="G89" s="229">
        <v>0.46284854988588381</v>
      </c>
      <c r="H89" s="229">
        <v>0.45782162923472552</v>
      </c>
      <c r="I89" s="229">
        <v>0.38048706389611908</v>
      </c>
      <c r="J89" s="229">
        <v>0.2543788925036406</v>
      </c>
      <c r="K89" s="229">
        <v>0.2148242245957257</v>
      </c>
      <c r="L89" s="229">
        <v>0.17636918162465301</v>
      </c>
      <c r="M89" s="229">
        <v>0.15824260769637821</v>
      </c>
      <c r="N89" s="229">
        <v>0.1018546349398028</v>
      </c>
      <c r="O89" s="229">
        <v>0.20563384357813899</v>
      </c>
      <c r="P89" s="229">
        <v>0.12874995242062279</v>
      </c>
      <c r="Q89" s="229">
        <v>0.1920664171989297</v>
      </c>
      <c r="R89" s="229">
        <v>0.37578971895188013</v>
      </c>
      <c r="S89" s="229">
        <v>0.44904189577149423</v>
      </c>
      <c r="T89" s="229">
        <v>0.38302448093251401</v>
      </c>
      <c r="U89" s="229">
        <v>0.4564087320369874</v>
      </c>
      <c r="V89" s="229">
        <v>0.33553826702346029</v>
      </c>
      <c r="W89" s="229">
        <v>0.29801371704980778</v>
      </c>
      <c r="DA89" s="69" t="s">
        <v>1936</v>
      </c>
    </row>
    <row r="90" spans="1:105" ht="12" customHeight="1" x14ac:dyDescent="0.25">
      <c r="A90" s="37" t="s">
        <v>162</v>
      </c>
      <c r="B90" s="229">
        <v>2.72875477721389</v>
      </c>
      <c r="C90" s="229">
        <v>2.879123229733815</v>
      </c>
      <c r="D90" s="229">
        <v>2.7185102296280719</v>
      </c>
      <c r="E90" s="229">
        <v>3.3332040805079162</v>
      </c>
      <c r="F90" s="229">
        <v>4.2172732795391958</v>
      </c>
      <c r="G90" s="229">
        <v>3.0781976375369351</v>
      </c>
      <c r="H90" s="229">
        <v>3.5209677392540391</v>
      </c>
      <c r="I90" s="229">
        <v>3.6163217850044349</v>
      </c>
      <c r="J90" s="229">
        <v>4.0753073938671536</v>
      </c>
      <c r="K90" s="229">
        <v>3.5370701159919329</v>
      </c>
      <c r="L90" s="229">
        <v>3.5188812923255011</v>
      </c>
      <c r="M90" s="229">
        <v>3.406266922562347</v>
      </c>
      <c r="N90" s="229">
        <v>3.303815378668471</v>
      </c>
      <c r="O90" s="229">
        <v>5.0357111673075847</v>
      </c>
      <c r="P90" s="229">
        <v>5.2770514004576379</v>
      </c>
      <c r="Q90" s="229">
        <v>5.3985303985786324</v>
      </c>
      <c r="R90" s="229">
        <v>6.436961640988816</v>
      </c>
      <c r="S90" s="229">
        <v>6.9221157043115236</v>
      </c>
      <c r="T90" s="229">
        <v>6.8924144839701116</v>
      </c>
      <c r="U90" s="229">
        <v>7.7590346870365687</v>
      </c>
      <c r="V90" s="229">
        <v>7.2870596014924063</v>
      </c>
      <c r="W90" s="229">
        <v>3.8574244606912198</v>
      </c>
      <c r="DA90" s="69" t="s">
        <v>1937</v>
      </c>
    </row>
    <row r="91" spans="1:105" ht="12" customHeight="1" x14ac:dyDescent="0.25">
      <c r="A91" s="37" t="s">
        <v>97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DA91" s="69" t="s">
        <v>1938</v>
      </c>
    </row>
    <row r="92" spans="1:105" ht="12" customHeight="1" x14ac:dyDescent="0.25">
      <c r="A92" s="37" t="s">
        <v>78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DA92" s="69" t="s">
        <v>1939</v>
      </c>
    </row>
    <row r="93" spans="1:105" ht="12" customHeight="1" x14ac:dyDescent="0.25">
      <c r="A93" s="37" t="s">
        <v>38</v>
      </c>
      <c r="B93" s="229">
        <v>3.986748672159834</v>
      </c>
      <c r="C93" s="229">
        <v>4.0438534179512988</v>
      </c>
      <c r="D93" s="229">
        <v>4.2713246574857617</v>
      </c>
      <c r="E93" s="229">
        <v>4.3028497585261292</v>
      </c>
      <c r="F93" s="229">
        <v>3.885088935069724</v>
      </c>
      <c r="G93" s="229">
        <v>4.587850470852044</v>
      </c>
      <c r="H93" s="229">
        <v>4.3080318621697584</v>
      </c>
      <c r="I93" s="229">
        <v>4.0860309502398371</v>
      </c>
      <c r="J93" s="229">
        <v>3.7383852314738268</v>
      </c>
      <c r="K93" s="229">
        <v>4.1702968785279708</v>
      </c>
      <c r="L93" s="229">
        <v>4.5911030081245521</v>
      </c>
      <c r="M93" s="229">
        <v>4.5371183493592699</v>
      </c>
      <c r="N93" s="229">
        <v>4.7611836916360799</v>
      </c>
      <c r="O93" s="229">
        <v>5.2928371073202802</v>
      </c>
      <c r="P93" s="229">
        <v>5.0303721766759129</v>
      </c>
      <c r="Q93" s="229">
        <v>4.9999493052860977</v>
      </c>
      <c r="R93" s="229">
        <v>4.6635824129578127</v>
      </c>
      <c r="S93" s="229">
        <v>4.6368305594248902</v>
      </c>
      <c r="T93" s="229">
        <v>4.6778247598994156</v>
      </c>
      <c r="U93" s="229">
        <v>4.9155492060241519</v>
      </c>
      <c r="V93" s="229">
        <v>4.6534188519641368</v>
      </c>
      <c r="W93" s="229">
        <v>4.6444388873251006</v>
      </c>
      <c r="DA93" s="69" t="s">
        <v>1940</v>
      </c>
    </row>
    <row r="94" spans="1:105" ht="12" customHeight="1" x14ac:dyDescent="0.25">
      <c r="A94" s="132" t="s">
        <v>1941</v>
      </c>
      <c r="B94" s="319">
        <v>18.209606860332119</v>
      </c>
      <c r="C94" s="319">
        <v>18.16819229197106</v>
      </c>
      <c r="D94" s="319">
        <v>18.52319496333433</v>
      </c>
      <c r="E94" s="319">
        <v>19.678130631766422</v>
      </c>
      <c r="F94" s="319">
        <v>19.648791246391792</v>
      </c>
      <c r="G94" s="319">
        <v>19.977725518713122</v>
      </c>
      <c r="H94" s="319">
        <v>20.016554341072581</v>
      </c>
      <c r="I94" s="319">
        <v>19.90375009040466</v>
      </c>
      <c r="J94" s="319">
        <v>19.442153834300409</v>
      </c>
      <c r="K94" s="319">
        <v>20.239753428031179</v>
      </c>
      <c r="L94" s="319">
        <v>21.581986366519651</v>
      </c>
      <c r="M94" s="319">
        <v>20.9985375744137</v>
      </c>
      <c r="N94" s="319">
        <v>21.908164974891299</v>
      </c>
      <c r="O94" s="319">
        <v>26.28190101380628</v>
      </c>
      <c r="P94" s="319">
        <v>25.934296788935342</v>
      </c>
      <c r="Q94" s="319">
        <v>26.16216133359395</v>
      </c>
      <c r="R94" s="319">
        <v>26.890281950106889</v>
      </c>
      <c r="S94" s="319">
        <v>27.44996734385321</v>
      </c>
      <c r="T94" s="319">
        <v>27.349568231182651</v>
      </c>
      <c r="U94" s="319">
        <v>29.876554638777709</v>
      </c>
      <c r="V94" s="319">
        <v>27.767758297084729</v>
      </c>
      <c r="W94" s="319">
        <v>23.97720604873982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5">
        <f t="shared" ref="B98:W98" si="4">SUM(B$99:B$104,B$106:B$108)</f>
        <v>0.99999999999999978</v>
      </c>
      <c r="C98" s="235">
        <f t="shared" si="4"/>
        <v>0.99999999999999978</v>
      </c>
      <c r="D98" s="235">
        <f t="shared" si="4"/>
        <v>1.0000000000000004</v>
      </c>
      <c r="E98" s="235">
        <f t="shared" si="4"/>
        <v>0.99999999999999978</v>
      </c>
      <c r="F98" s="235">
        <f t="shared" si="4"/>
        <v>1</v>
      </c>
      <c r="G98" s="235">
        <f t="shared" si="4"/>
        <v>1</v>
      </c>
      <c r="H98" s="235">
        <f t="shared" si="4"/>
        <v>1</v>
      </c>
      <c r="I98" s="235">
        <f t="shared" si="4"/>
        <v>1</v>
      </c>
      <c r="J98" s="235">
        <f t="shared" si="4"/>
        <v>1</v>
      </c>
      <c r="K98" s="235">
        <f t="shared" si="4"/>
        <v>0.99999999999999989</v>
      </c>
      <c r="L98" s="235">
        <f t="shared" si="4"/>
        <v>1.0000000000000002</v>
      </c>
      <c r="M98" s="235">
        <f t="shared" si="4"/>
        <v>1</v>
      </c>
      <c r="N98" s="235">
        <f t="shared" si="4"/>
        <v>0.99999999999999989</v>
      </c>
      <c r="O98" s="235">
        <f t="shared" si="4"/>
        <v>1</v>
      </c>
      <c r="P98" s="235">
        <f t="shared" si="4"/>
        <v>1</v>
      </c>
      <c r="Q98" s="235">
        <f t="shared" si="4"/>
        <v>0.99999999999999978</v>
      </c>
      <c r="R98" s="235">
        <f t="shared" si="4"/>
        <v>0.99999999999999989</v>
      </c>
      <c r="S98" s="235">
        <f t="shared" si="4"/>
        <v>0.99999999999999989</v>
      </c>
      <c r="T98" s="235">
        <f t="shared" si="4"/>
        <v>1.0000000000000002</v>
      </c>
      <c r="U98" s="235">
        <f t="shared" si="4"/>
        <v>1</v>
      </c>
      <c r="V98" s="235">
        <f t="shared" si="4"/>
        <v>1</v>
      </c>
      <c r="W98" s="235">
        <f t="shared" si="4"/>
        <v>1</v>
      </c>
      <c r="DA98" s="95"/>
    </row>
    <row r="99" spans="1:105" ht="12" customHeight="1" x14ac:dyDescent="0.25">
      <c r="A99" s="55" t="s">
        <v>92</v>
      </c>
      <c r="B99" s="269">
        <f t="shared" ref="B99:W99" si="5">IF(B$6=0,0,B$6/B$5)</f>
        <v>4.9999999999998639E-3</v>
      </c>
      <c r="C99" s="269">
        <f t="shared" si="5"/>
        <v>4.9999999999999984E-3</v>
      </c>
      <c r="D99" s="269">
        <f t="shared" si="5"/>
        <v>5.0000000000000808E-3</v>
      </c>
      <c r="E99" s="269">
        <f t="shared" si="5"/>
        <v>5.000000000000177E-3</v>
      </c>
      <c r="F99" s="269">
        <f t="shared" si="5"/>
        <v>5.0000000000001467E-3</v>
      </c>
      <c r="G99" s="269">
        <f t="shared" si="5"/>
        <v>5.0000000000003739E-3</v>
      </c>
      <c r="H99" s="269">
        <f t="shared" si="5"/>
        <v>5.0000000000004026E-3</v>
      </c>
      <c r="I99" s="269">
        <f t="shared" si="5"/>
        <v>5.0000000000006428E-3</v>
      </c>
      <c r="J99" s="269">
        <f t="shared" si="5"/>
        <v>5.0000000000006376E-3</v>
      </c>
      <c r="K99" s="269">
        <f t="shared" si="5"/>
        <v>5.0000000000008276E-3</v>
      </c>
      <c r="L99" s="269">
        <f t="shared" si="5"/>
        <v>5.0000000000007512E-3</v>
      </c>
      <c r="M99" s="269">
        <f t="shared" si="5"/>
        <v>5.0000000000006541E-3</v>
      </c>
      <c r="N99" s="269">
        <f t="shared" si="5"/>
        <v>5.000000000000746E-3</v>
      </c>
      <c r="O99" s="269">
        <f t="shared" si="5"/>
        <v>5.0000000000005691E-3</v>
      </c>
      <c r="P99" s="269">
        <f t="shared" si="5"/>
        <v>5.0000000000005752E-3</v>
      </c>
      <c r="Q99" s="269">
        <f t="shared" si="5"/>
        <v>5.0000000000006211E-3</v>
      </c>
      <c r="R99" s="269">
        <f t="shared" si="5"/>
        <v>5.0000000000005188E-3</v>
      </c>
      <c r="S99" s="269">
        <f t="shared" si="5"/>
        <v>5.0000000000003193E-3</v>
      </c>
      <c r="T99" s="269">
        <f t="shared" si="5"/>
        <v>5.0000000000003722E-3</v>
      </c>
      <c r="U99" s="269">
        <f t="shared" si="5"/>
        <v>5.0000000000002976E-3</v>
      </c>
      <c r="V99" s="269">
        <f t="shared" si="5"/>
        <v>5.0000000000003141E-3</v>
      </c>
      <c r="W99" s="269">
        <f t="shared" si="5"/>
        <v>5.0000000000006315E-3</v>
      </c>
      <c r="DA99" s="76"/>
    </row>
    <row r="100" spans="1:105" ht="12" customHeight="1" x14ac:dyDescent="0.25">
      <c r="A100" s="202" t="s">
        <v>93</v>
      </c>
      <c r="B100" s="270">
        <f t="shared" ref="B100:W100" si="6">IF(B$7=0,0,B$7/B$5)</f>
        <v>6.9999999999998085E-3</v>
      </c>
      <c r="C100" s="270">
        <f t="shared" si="6"/>
        <v>6.9999999999999984E-3</v>
      </c>
      <c r="D100" s="270">
        <f t="shared" si="6"/>
        <v>7.0000000000001129E-3</v>
      </c>
      <c r="E100" s="270">
        <f t="shared" si="6"/>
        <v>7.0000000000002499E-3</v>
      </c>
      <c r="F100" s="270">
        <f t="shared" si="6"/>
        <v>7.000000000000204E-3</v>
      </c>
      <c r="G100" s="270">
        <f t="shared" si="6"/>
        <v>7.0000000000005214E-3</v>
      </c>
      <c r="H100" s="270">
        <f t="shared" si="6"/>
        <v>7.0000000000005631E-3</v>
      </c>
      <c r="I100" s="270">
        <f t="shared" si="6"/>
        <v>7.0000000000009022E-3</v>
      </c>
      <c r="J100" s="270">
        <f t="shared" si="6"/>
        <v>7.0000000000008918E-3</v>
      </c>
      <c r="K100" s="270">
        <f t="shared" si="6"/>
        <v>7.0000000000011615E-3</v>
      </c>
      <c r="L100" s="270">
        <f t="shared" si="6"/>
        <v>7.0000000000010549E-3</v>
      </c>
      <c r="M100" s="270">
        <f t="shared" si="6"/>
        <v>7.0000000000009143E-3</v>
      </c>
      <c r="N100" s="270">
        <f t="shared" si="6"/>
        <v>7.0000000000010436E-3</v>
      </c>
      <c r="O100" s="270">
        <f t="shared" si="6"/>
        <v>7.0000000000007973E-3</v>
      </c>
      <c r="P100" s="270">
        <f t="shared" si="6"/>
        <v>7.0000000000008016E-3</v>
      </c>
      <c r="Q100" s="270">
        <f t="shared" si="6"/>
        <v>7.0000000000008718E-3</v>
      </c>
      <c r="R100" s="270">
        <f t="shared" si="6"/>
        <v>7.0000000000007296E-3</v>
      </c>
      <c r="S100" s="270">
        <f t="shared" si="6"/>
        <v>7.0000000000004451E-3</v>
      </c>
      <c r="T100" s="270">
        <f t="shared" si="6"/>
        <v>7.0000000000005214E-3</v>
      </c>
      <c r="U100" s="270">
        <f t="shared" si="6"/>
        <v>7.0000000000004165E-3</v>
      </c>
      <c r="V100" s="270">
        <f t="shared" si="6"/>
        <v>7.000000000000439E-3</v>
      </c>
      <c r="W100" s="270">
        <f t="shared" si="6"/>
        <v>7.0000000000008857E-3</v>
      </c>
      <c r="DA100" s="77"/>
    </row>
    <row r="101" spans="1:105" ht="12" customHeight="1" x14ac:dyDescent="0.25">
      <c r="A101" s="202" t="s">
        <v>94</v>
      </c>
      <c r="B101" s="270">
        <f t="shared" ref="B101:W101" si="7">IF(B$8=0,0,B$8/B$5)</f>
        <v>3.9999999999998918E-2</v>
      </c>
      <c r="C101" s="270">
        <f t="shared" si="7"/>
        <v>3.9999999999999987E-2</v>
      </c>
      <c r="D101" s="270">
        <f t="shared" si="7"/>
        <v>4.0000000000000639E-2</v>
      </c>
      <c r="E101" s="270">
        <f t="shared" si="7"/>
        <v>4.0000000000001423E-2</v>
      </c>
      <c r="F101" s="270">
        <f t="shared" si="7"/>
        <v>4.0000000000001174E-2</v>
      </c>
      <c r="G101" s="270">
        <f t="shared" si="7"/>
        <v>4.0000000000002991E-2</v>
      </c>
      <c r="H101" s="270">
        <f t="shared" si="7"/>
        <v>4.0000000000003214E-2</v>
      </c>
      <c r="I101" s="270">
        <f t="shared" si="7"/>
        <v>4.0000000000005143E-2</v>
      </c>
      <c r="J101" s="270">
        <f t="shared" si="7"/>
        <v>4.0000000000005094E-2</v>
      </c>
      <c r="K101" s="270">
        <f t="shared" si="7"/>
        <v>4.0000000000006627E-2</v>
      </c>
      <c r="L101" s="270">
        <f t="shared" si="7"/>
        <v>4.0000000000006017E-2</v>
      </c>
      <c r="M101" s="270">
        <f t="shared" si="7"/>
        <v>4.0000000000005212E-2</v>
      </c>
      <c r="N101" s="270">
        <f t="shared" si="7"/>
        <v>4.0000000000005968E-2</v>
      </c>
      <c r="O101" s="270">
        <f t="shared" si="7"/>
        <v>4.0000000000004553E-2</v>
      </c>
      <c r="P101" s="270">
        <f t="shared" si="7"/>
        <v>4.0000000000004581E-2</v>
      </c>
      <c r="Q101" s="270">
        <f t="shared" si="7"/>
        <v>4.0000000000004983E-2</v>
      </c>
      <c r="R101" s="270">
        <f t="shared" si="7"/>
        <v>4.000000000000415E-2</v>
      </c>
      <c r="S101" s="270">
        <f t="shared" si="7"/>
        <v>4.0000000000002561E-2</v>
      </c>
      <c r="T101" s="270">
        <f t="shared" si="7"/>
        <v>4.0000000000002985E-2</v>
      </c>
      <c r="U101" s="270">
        <f t="shared" si="7"/>
        <v>4.0000000000002388E-2</v>
      </c>
      <c r="V101" s="270">
        <f t="shared" si="7"/>
        <v>4.0000000000002513E-2</v>
      </c>
      <c r="W101" s="270">
        <f t="shared" si="7"/>
        <v>4.0000000000005059E-2</v>
      </c>
      <c r="DA101" s="77"/>
    </row>
    <row r="102" spans="1:105" ht="12" customHeight="1" x14ac:dyDescent="0.25">
      <c r="A102" s="202" t="s">
        <v>95</v>
      </c>
      <c r="B102" s="270">
        <f t="shared" ref="B102:W102" si="8">IF(B$9=0,0,B$9/B$5)</f>
        <v>1.9999999999999456E-2</v>
      </c>
      <c r="C102" s="270">
        <f t="shared" si="8"/>
        <v>1.999999999999999E-2</v>
      </c>
      <c r="D102" s="270">
        <f t="shared" si="8"/>
        <v>2.000000000000032E-2</v>
      </c>
      <c r="E102" s="270">
        <f t="shared" si="8"/>
        <v>2.0000000000000712E-2</v>
      </c>
      <c r="F102" s="270">
        <f t="shared" si="8"/>
        <v>2.0000000000000583E-2</v>
      </c>
      <c r="G102" s="270">
        <f t="shared" si="8"/>
        <v>2.0000000000001492E-2</v>
      </c>
      <c r="H102" s="270">
        <f t="shared" si="8"/>
        <v>2.000000000000161E-2</v>
      </c>
      <c r="I102" s="270">
        <f t="shared" si="8"/>
        <v>2.0000000000002571E-2</v>
      </c>
      <c r="J102" s="270">
        <f t="shared" si="8"/>
        <v>2.000000000000255E-2</v>
      </c>
      <c r="K102" s="270">
        <f t="shared" si="8"/>
        <v>2.0000000000003314E-2</v>
      </c>
      <c r="L102" s="270">
        <f t="shared" si="8"/>
        <v>2.0000000000003008E-2</v>
      </c>
      <c r="M102" s="270">
        <f t="shared" si="8"/>
        <v>2.0000000000002609E-2</v>
      </c>
      <c r="N102" s="270">
        <f t="shared" si="8"/>
        <v>2.0000000000002984E-2</v>
      </c>
      <c r="O102" s="270">
        <f t="shared" si="8"/>
        <v>2.0000000000002273E-2</v>
      </c>
      <c r="P102" s="270">
        <f t="shared" si="8"/>
        <v>2.0000000000002294E-2</v>
      </c>
      <c r="Q102" s="270">
        <f t="shared" si="8"/>
        <v>2.0000000000002488E-2</v>
      </c>
      <c r="R102" s="270">
        <f t="shared" si="8"/>
        <v>2.0000000000002082E-2</v>
      </c>
      <c r="S102" s="270">
        <f t="shared" si="8"/>
        <v>2.0000000000001281E-2</v>
      </c>
      <c r="T102" s="270">
        <f t="shared" si="8"/>
        <v>2.0000000000001482E-2</v>
      </c>
      <c r="U102" s="270">
        <f t="shared" si="8"/>
        <v>2.0000000000001183E-2</v>
      </c>
      <c r="V102" s="270">
        <f t="shared" si="8"/>
        <v>2.0000000000001263E-2</v>
      </c>
      <c r="W102" s="270">
        <f t="shared" si="8"/>
        <v>2.000000000000253E-2</v>
      </c>
      <c r="DA102" s="77"/>
    </row>
    <row r="103" spans="1:105" ht="12" customHeight="1" x14ac:dyDescent="0.25">
      <c r="A103" s="56" t="s">
        <v>96</v>
      </c>
      <c r="B103" s="271">
        <f t="shared" ref="B103:W103" si="9">IF(B$10=0,0,B$10/B$5)</f>
        <v>7.9811051573184816E-3</v>
      </c>
      <c r="C103" s="271">
        <f t="shared" si="9"/>
        <v>8.2623551629372755E-3</v>
      </c>
      <c r="D103" s="271">
        <f t="shared" si="9"/>
        <v>8.3708308986868568E-3</v>
      </c>
      <c r="E103" s="271">
        <f t="shared" si="9"/>
        <v>8.8466280167140959E-3</v>
      </c>
      <c r="F103" s="271">
        <f t="shared" si="9"/>
        <v>9.0699883439267995E-3</v>
      </c>
      <c r="G103" s="271">
        <f t="shared" si="9"/>
        <v>9.1593093314615206E-3</v>
      </c>
      <c r="H103" s="271">
        <f t="shared" si="9"/>
        <v>9.5464486855340678E-3</v>
      </c>
      <c r="I103" s="271">
        <f t="shared" si="9"/>
        <v>1.0202751023417334E-2</v>
      </c>
      <c r="J103" s="271">
        <f t="shared" si="9"/>
        <v>1.0372128736299268E-2</v>
      </c>
      <c r="K103" s="271">
        <f t="shared" si="9"/>
        <v>1.0612260548395744E-2</v>
      </c>
      <c r="L103" s="271">
        <f t="shared" si="9"/>
        <v>1.0669286612227573E-2</v>
      </c>
      <c r="M103" s="271">
        <f t="shared" si="9"/>
        <v>1.0526080580989104E-2</v>
      </c>
      <c r="N103" s="271">
        <f t="shared" si="9"/>
        <v>1.0918526804944137E-2</v>
      </c>
      <c r="O103" s="271">
        <f t="shared" si="9"/>
        <v>1.0467216390929571E-2</v>
      </c>
      <c r="P103" s="271">
        <f t="shared" si="9"/>
        <v>1.0625061976887428E-2</v>
      </c>
      <c r="Q103" s="271">
        <f t="shared" si="9"/>
        <v>1.0641733361538765E-2</v>
      </c>
      <c r="R103" s="271">
        <f t="shared" si="9"/>
        <v>1.0664573891912695E-2</v>
      </c>
      <c r="S103" s="271">
        <f t="shared" si="9"/>
        <v>1.0619070320454876E-2</v>
      </c>
      <c r="T103" s="271">
        <f t="shared" si="9"/>
        <v>1.0559541830909434E-2</v>
      </c>
      <c r="U103" s="271">
        <f t="shared" si="9"/>
        <v>1.0711245227076347E-2</v>
      </c>
      <c r="V103" s="271">
        <f t="shared" si="9"/>
        <v>1.0578534005386411E-2</v>
      </c>
      <c r="W103" s="271">
        <f t="shared" si="9"/>
        <v>1.1416159325559084E-2</v>
      </c>
      <c r="DA103" s="78"/>
    </row>
    <row r="104" spans="1:105" ht="12" customHeight="1" x14ac:dyDescent="0.25">
      <c r="A104" s="203" t="s">
        <v>1855</v>
      </c>
      <c r="B104" s="272">
        <f t="shared" ref="B104:W104" si="10">IF(B$16=0,0,B$16/B$5)</f>
        <v>1.5521688762943006E-2</v>
      </c>
      <c r="C104" s="272">
        <f t="shared" si="10"/>
        <v>1.6454870976578623E-2</v>
      </c>
      <c r="D104" s="272">
        <f t="shared" si="10"/>
        <v>1.7160399600284607E-2</v>
      </c>
      <c r="E104" s="272">
        <f t="shared" si="10"/>
        <v>1.789141946536638E-2</v>
      </c>
      <c r="F104" s="272">
        <f t="shared" si="10"/>
        <v>1.7355196989463067E-2</v>
      </c>
      <c r="G104" s="272">
        <f t="shared" si="10"/>
        <v>1.9407224345516987E-2</v>
      </c>
      <c r="H104" s="272">
        <f t="shared" si="10"/>
        <v>1.9880598417918935E-2</v>
      </c>
      <c r="I104" s="272">
        <f t="shared" si="10"/>
        <v>2.1660799781134207E-2</v>
      </c>
      <c r="J104" s="272">
        <f t="shared" si="10"/>
        <v>2.1549083041791491E-2</v>
      </c>
      <c r="K104" s="272">
        <f t="shared" si="10"/>
        <v>2.3375131410062588E-2</v>
      </c>
      <c r="L104" s="272">
        <f t="shared" si="10"/>
        <v>2.3957947037523873E-2</v>
      </c>
      <c r="M104" s="272">
        <f t="shared" si="10"/>
        <v>2.3521754292167629E-2</v>
      </c>
      <c r="N104" s="272">
        <f t="shared" si="10"/>
        <v>2.5252334392885066E-2</v>
      </c>
      <c r="O104" s="272">
        <f t="shared" si="10"/>
        <v>2.2515075929506093E-2</v>
      </c>
      <c r="P104" s="272">
        <f t="shared" si="10"/>
        <v>2.2764122666387422E-2</v>
      </c>
      <c r="Q104" s="272">
        <f t="shared" si="10"/>
        <v>2.266490468962893E-2</v>
      </c>
      <c r="R104" s="272">
        <f t="shared" si="10"/>
        <v>2.1543782377062056E-2</v>
      </c>
      <c r="S104" s="272">
        <f t="shared" si="10"/>
        <v>2.0928800505954127E-2</v>
      </c>
      <c r="T104" s="272">
        <f t="shared" si="10"/>
        <v>2.0830289624892025E-2</v>
      </c>
      <c r="U104" s="272">
        <f t="shared" si="10"/>
        <v>2.1011602615537549E-2</v>
      </c>
      <c r="V104" s="272">
        <f t="shared" si="10"/>
        <v>2.0629803721891056E-2</v>
      </c>
      <c r="W104" s="272">
        <f t="shared" si="10"/>
        <v>2.6818115199684609E-2</v>
      </c>
      <c r="DA104" s="79"/>
    </row>
    <row r="105" spans="1:105" ht="12" customHeight="1" x14ac:dyDescent="0.25">
      <c r="A105" s="203" t="s">
        <v>1857</v>
      </c>
      <c r="B105" s="272">
        <f t="shared" ref="B105:W105" si="11">IF(B$17=0,0,B$17/B$5)</f>
        <v>0.87000456438431151</v>
      </c>
      <c r="C105" s="272">
        <f t="shared" si="11"/>
        <v>0.86671639391253164</v>
      </c>
      <c r="D105" s="272">
        <f t="shared" si="11"/>
        <v>0.86433454816706201</v>
      </c>
      <c r="E105" s="272">
        <f t="shared" si="11"/>
        <v>0.86150324259488054</v>
      </c>
      <c r="F105" s="272">
        <f t="shared" si="11"/>
        <v>0.8630077102455791</v>
      </c>
      <c r="G105" s="272">
        <f t="shared" si="11"/>
        <v>0.85630630111075634</v>
      </c>
      <c r="H105" s="272">
        <f t="shared" si="11"/>
        <v>0.85439384530116591</v>
      </c>
      <c r="I105" s="272">
        <f t="shared" si="11"/>
        <v>0.84800133857069682</v>
      </c>
      <c r="J105" s="272">
        <f t="shared" si="11"/>
        <v>0.84819193701791906</v>
      </c>
      <c r="K105" s="272">
        <f t="shared" si="11"/>
        <v>0.84206787157472407</v>
      </c>
      <c r="L105" s="272">
        <f t="shared" si="11"/>
        <v>0.84013288404462949</v>
      </c>
      <c r="M105" s="272">
        <f t="shared" si="11"/>
        <v>0.8416816000331282</v>
      </c>
      <c r="N105" s="272">
        <f t="shared" si="11"/>
        <v>0.83571284015130443</v>
      </c>
      <c r="O105" s="272">
        <f t="shared" si="11"/>
        <v>0.84498420561398724</v>
      </c>
      <c r="P105" s="272">
        <f t="shared" si="11"/>
        <v>0.84402387609807827</v>
      </c>
      <c r="Q105" s="272">
        <f t="shared" si="11"/>
        <v>0.84432690708298119</v>
      </c>
      <c r="R105" s="272">
        <f t="shared" si="11"/>
        <v>0.84791657178199098</v>
      </c>
      <c r="S105" s="272">
        <f t="shared" si="11"/>
        <v>0.84994368360479955</v>
      </c>
      <c r="T105" s="272">
        <f t="shared" si="11"/>
        <v>0.85032063604443342</v>
      </c>
      <c r="U105" s="272">
        <f t="shared" si="11"/>
        <v>0.84958470190063196</v>
      </c>
      <c r="V105" s="272">
        <f t="shared" si="11"/>
        <v>0.85094765400184913</v>
      </c>
      <c r="W105" s="272">
        <f t="shared" si="11"/>
        <v>0.8301699139198927</v>
      </c>
      <c r="DA105" s="79"/>
    </row>
    <row r="106" spans="1:105" ht="12" customHeight="1" x14ac:dyDescent="0.25">
      <c r="A106" s="62" t="s">
        <v>1858</v>
      </c>
      <c r="B106" s="321">
        <f t="shared" ref="B106:W106" si="12">IF(B$18=0,0,B$18/B$5)</f>
        <v>0.7406571580264536</v>
      </c>
      <c r="C106" s="321">
        <f t="shared" si="12"/>
        <v>0.72959246910771025</v>
      </c>
      <c r="D106" s="321">
        <f t="shared" si="12"/>
        <v>0.72133121816469092</v>
      </c>
      <c r="E106" s="321">
        <f t="shared" si="12"/>
        <v>0.71240808038349468</v>
      </c>
      <c r="F106" s="321">
        <f t="shared" si="12"/>
        <v>0.7183810686667208</v>
      </c>
      <c r="G106" s="321">
        <f t="shared" si="12"/>
        <v>0.69457943156478219</v>
      </c>
      <c r="H106" s="321">
        <f t="shared" si="12"/>
        <v>0.6887221918185088</v>
      </c>
      <c r="I106" s="321">
        <f t="shared" si="12"/>
        <v>0.66749467372791238</v>
      </c>
      <c r="J106" s="321">
        <f t="shared" si="12"/>
        <v>0.66861624500299077</v>
      </c>
      <c r="K106" s="321">
        <f t="shared" si="12"/>
        <v>0.64727510982420333</v>
      </c>
      <c r="L106" s="321">
        <f t="shared" si="12"/>
        <v>0.64048332539859809</v>
      </c>
      <c r="M106" s="321">
        <f t="shared" si="12"/>
        <v>0.64566698093173225</v>
      </c>
      <c r="N106" s="321">
        <f t="shared" si="12"/>
        <v>0.62527672021059644</v>
      </c>
      <c r="O106" s="321">
        <f t="shared" si="12"/>
        <v>0.65735857286810395</v>
      </c>
      <c r="P106" s="321">
        <f t="shared" si="12"/>
        <v>0.65432285387818412</v>
      </c>
      <c r="Q106" s="321">
        <f t="shared" si="12"/>
        <v>0.65545270133607425</v>
      </c>
      <c r="R106" s="321">
        <f t="shared" si="12"/>
        <v>0.66838505197314124</v>
      </c>
      <c r="S106" s="321">
        <f t="shared" si="12"/>
        <v>0.67553701272184918</v>
      </c>
      <c r="T106" s="321">
        <f t="shared" si="12"/>
        <v>0.67673488917033386</v>
      </c>
      <c r="U106" s="321">
        <f t="shared" si="12"/>
        <v>0.67448801343781972</v>
      </c>
      <c r="V106" s="321">
        <f t="shared" si="12"/>
        <v>0.67903262298609113</v>
      </c>
      <c r="W106" s="321">
        <f t="shared" si="12"/>
        <v>0.60668562058918851</v>
      </c>
      <c r="DA106" s="141"/>
    </row>
    <row r="107" spans="1:105" ht="12" customHeight="1" x14ac:dyDescent="0.25">
      <c r="A107" s="62" t="s">
        <v>1870</v>
      </c>
      <c r="B107" s="321">
        <f t="shared" ref="B107:W107" si="13">IF(B$29=0,0,B$29/B$5)</f>
        <v>0.12934740635785788</v>
      </c>
      <c r="C107" s="321">
        <f t="shared" si="13"/>
        <v>0.13712392480482133</v>
      </c>
      <c r="D107" s="321">
        <f t="shared" si="13"/>
        <v>0.14300333000237117</v>
      </c>
      <c r="E107" s="321">
        <f t="shared" si="13"/>
        <v>0.14909516221138588</v>
      </c>
      <c r="F107" s="321">
        <f t="shared" si="13"/>
        <v>0.14462664157885824</v>
      </c>
      <c r="G107" s="321">
        <f t="shared" si="13"/>
        <v>0.16172686954597421</v>
      </c>
      <c r="H107" s="321">
        <f t="shared" si="13"/>
        <v>0.16567165348265711</v>
      </c>
      <c r="I107" s="321">
        <f t="shared" si="13"/>
        <v>0.18050666484278433</v>
      </c>
      <c r="J107" s="321">
        <f t="shared" si="13"/>
        <v>0.17957569201492832</v>
      </c>
      <c r="K107" s="321">
        <f t="shared" si="13"/>
        <v>0.19479276175052074</v>
      </c>
      <c r="L107" s="321">
        <f t="shared" si="13"/>
        <v>0.19964955864603134</v>
      </c>
      <c r="M107" s="321">
        <f t="shared" si="13"/>
        <v>0.19601461910139609</v>
      </c>
      <c r="N107" s="321">
        <f t="shared" si="13"/>
        <v>0.21043611994070799</v>
      </c>
      <c r="O107" s="321">
        <f t="shared" si="13"/>
        <v>0.18762563274588329</v>
      </c>
      <c r="P107" s="321">
        <f t="shared" si="13"/>
        <v>0.18970102221989432</v>
      </c>
      <c r="Q107" s="321">
        <f t="shared" si="13"/>
        <v>0.18887420574690694</v>
      </c>
      <c r="R107" s="321">
        <f t="shared" si="13"/>
        <v>0.17953151980884971</v>
      </c>
      <c r="S107" s="321">
        <f t="shared" si="13"/>
        <v>0.17440667088295039</v>
      </c>
      <c r="T107" s="321">
        <f t="shared" si="13"/>
        <v>0.17358574687409956</v>
      </c>
      <c r="U107" s="321">
        <f t="shared" si="13"/>
        <v>0.17509668846281221</v>
      </c>
      <c r="V107" s="321">
        <f t="shared" si="13"/>
        <v>0.17191503101575806</v>
      </c>
      <c r="W107" s="321">
        <f t="shared" si="13"/>
        <v>0.22348429333070419</v>
      </c>
      <c r="DA107" s="141"/>
    </row>
    <row r="108" spans="1:105" ht="12" customHeight="1" x14ac:dyDescent="0.25">
      <c r="A108" s="41" t="s">
        <v>1872</v>
      </c>
      <c r="B108" s="322">
        <f t="shared" ref="B108:W108" si="14">IF(B$30=0,0,B$30/B$5)</f>
        <v>3.4492641695428788E-2</v>
      </c>
      <c r="C108" s="322">
        <f t="shared" si="14"/>
        <v>3.6566379947952365E-2</v>
      </c>
      <c r="D108" s="322">
        <f t="shared" si="14"/>
        <v>3.813422133396565E-2</v>
      </c>
      <c r="E108" s="322">
        <f t="shared" si="14"/>
        <v>3.9758709923036241E-2</v>
      </c>
      <c r="F108" s="322">
        <f t="shared" si="14"/>
        <v>3.8567104421028897E-2</v>
      </c>
      <c r="G108" s="322">
        <f t="shared" si="14"/>
        <v>4.3127165212259816E-2</v>
      </c>
      <c r="H108" s="322">
        <f t="shared" si="14"/>
        <v>4.4179107595375237E-2</v>
      </c>
      <c r="I108" s="322">
        <f t="shared" si="14"/>
        <v>4.8135110624742496E-2</v>
      </c>
      <c r="J108" s="322">
        <f t="shared" si="14"/>
        <v>4.788685120398093E-2</v>
      </c>
      <c r="K108" s="322">
        <f t="shared" si="14"/>
        <v>5.1944736466805544E-2</v>
      </c>
      <c r="L108" s="322">
        <f t="shared" si="14"/>
        <v>5.3239882305608402E-2</v>
      </c>
      <c r="M108" s="322">
        <f t="shared" si="14"/>
        <v>5.2270565093705645E-2</v>
      </c>
      <c r="N108" s="322">
        <f t="shared" si="14"/>
        <v>5.6116298650855503E-2</v>
      </c>
      <c r="O108" s="322">
        <f t="shared" si="14"/>
        <v>5.0033502065568919E-2</v>
      </c>
      <c r="P108" s="322">
        <f t="shared" si="14"/>
        <v>5.0586939258638504E-2</v>
      </c>
      <c r="Q108" s="322">
        <f t="shared" si="14"/>
        <v>5.0366454865841882E-2</v>
      </c>
      <c r="R108" s="322">
        <f t="shared" si="14"/>
        <v>4.7875071949026592E-2</v>
      </c>
      <c r="S108" s="322">
        <f t="shared" si="14"/>
        <v>4.6508445568786784E-2</v>
      </c>
      <c r="T108" s="322">
        <f t="shared" si="14"/>
        <v>4.6289532499759901E-2</v>
      </c>
      <c r="U108" s="322">
        <f t="shared" si="14"/>
        <v>4.6692450256749951E-2</v>
      </c>
      <c r="V108" s="322">
        <f t="shared" si="14"/>
        <v>4.584400827086884E-2</v>
      </c>
      <c r="W108" s="322">
        <f t="shared" si="14"/>
        <v>5.9595811554854466E-2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5">
        <f t="shared" ref="B110:W110" si="15">SUM(B$111:B$115,B$117:B$118,B$120:B$121,B$123:B$124)</f>
        <v>1.0000000000000002</v>
      </c>
      <c r="C110" s="235">
        <f t="shared" si="15"/>
        <v>1</v>
      </c>
      <c r="D110" s="235">
        <f t="shared" si="15"/>
        <v>0.99999999999999989</v>
      </c>
      <c r="E110" s="235">
        <f t="shared" si="15"/>
        <v>0.99999999999999989</v>
      </c>
      <c r="F110" s="235">
        <f t="shared" si="15"/>
        <v>1.0000000000000002</v>
      </c>
      <c r="G110" s="235">
        <f t="shared" si="15"/>
        <v>1</v>
      </c>
      <c r="H110" s="235">
        <f t="shared" si="15"/>
        <v>1.0000000000000002</v>
      </c>
      <c r="I110" s="235">
        <f t="shared" si="15"/>
        <v>1</v>
      </c>
      <c r="J110" s="235">
        <f t="shared" si="15"/>
        <v>0.99999999999999989</v>
      </c>
      <c r="K110" s="235">
        <f t="shared" si="15"/>
        <v>1</v>
      </c>
      <c r="L110" s="235">
        <f t="shared" si="15"/>
        <v>1</v>
      </c>
      <c r="M110" s="235">
        <f t="shared" si="15"/>
        <v>1</v>
      </c>
      <c r="N110" s="235">
        <f t="shared" si="15"/>
        <v>1.0000000000000002</v>
      </c>
      <c r="O110" s="235">
        <f t="shared" si="15"/>
        <v>1.0000000000000004</v>
      </c>
      <c r="P110" s="235">
        <f t="shared" si="15"/>
        <v>0.99999999999999989</v>
      </c>
      <c r="Q110" s="235">
        <f t="shared" si="15"/>
        <v>0.99999999999999956</v>
      </c>
      <c r="R110" s="235">
        <f t="shared" si="15"/>
        <v>0.99999999999999978</v>
      </c>
      <c r="S110" s="235">
        <f t="shared" si="15"/>
        <v>1.0000000000000002</v>
      </c>
      <c r="T110" s="235">
        <f t="shared" si="15"/>
        <v>0.99999999999999967</v>
      </c>
      <c r="U110" s="235">
        <f t="shared" si="15"/>
        <v>0.99999999999999989</v>
      </c>
      <c r="V110" s="235">
        <f t="shared" si="15"/>
        <v>1.0000000000000002</v>
      </c>
      <c r="W110" s="235">
        <f t="shared" si="15"/>
        <v>1.0000000000000002</v>
      </c>
      <c r="DA110" s="95"/>
    </row>
    <row r="111" spans="1:105" ht="12" customHeight="1" x14ac:dyDescent="0.25">
      <c r="A111" s="55" t="s">
        <v>92</v>
      </c>
      <c r="B111" s="302">
        <f t="shared" ref="B111:W111" si="16">IF(B$33=0,0,B$33/B$32)</f>
        <v>5.2781221197513014E-3</v>
      </c>
      <c r="C111" s="302">
        <f t="shared" si="16"/>
        <v>5.278122119751559E-3</v>
      </c>
      <c r="D111" s="302">
        <f t="shared" si="16"/>
        <v>5.2781221197519823E-3</v>
      </c>
      <c r="E111" s="302">
        <f t="shared" si="16"/>
        <v>5.2781221197517065E-3</v>
      </c>
      <c r="F111" s="302">
        <f t="shared" si="16"/>
        <v>5.2781221197521194E-3</v>
      </c>
      <c r="G111" s="302">
        <f t="shared" si="16"/>
        <v>5.2781221197515859E-3</v>
      </c>
      <c r="H111" s="302">
        <f t="shared" si="16"/>
        <v>5.278122119751736E-3</v>
      </c>
      <c r="I111" s="302">
        <f t="shared" si="16"/>
        <v>5.2781221197515339E-3</v>
      </c>
      <c r="J111" s="302">
        <f t="shared" si="16"/>
        <v>5.2781221197515495E-3</v>
      </c>
      <c r="K111" s="302">
        <f t="shared" si="16"/>
        <v>5.2781221197516033E-3</v>
      </c>
      <c r="L111" s="302">
        <f t="shared" si="16"/>
        <v>5.2781221197520031E-3</v>
      </c>
      <c r="M111" s="302">
        <f t="shared" si="16"/>
        <v>5.2781221197521896E-3</v>
      </c>
      <c r="N111" s="302">
        <f t="shared" si="16"/>
        <v>5.2781221197523128E-3</v>
      </c>
      <c r="O111" s="302">
        <f t="shared" si="16"/>
        <v>5.278122119752357E-3</v>
      </c>
      <c r="P111" s="302">
        <f t="shared" si="16"/>
        <v>5.2781221197524611E-3</v>
      </c>
      <c r="Q111" s="302">
        <f t="shared" si="16"/>
        <v>5.2781221197523388E-3</v>
      </c>
      <c r="R111" s="302">
        <f t="shared" si="16"/>
        <v>5.2781221197524568E-3</v>
      </c>
      <c r="S111" s="302">
        <f t="shared" si="16"/>
        <v>5.2781221197526502E-3</v>
      </c>
      <c r="T111" s="302">
        <f t="shared" si="16"/>
        <v>5.278122119752468E-3</v>
      </c>
      <c r="U111" s="302">
        <f t="shared" si="16"/>
        <v>5.2781221197528566E-3</v>
      </c>
      <c r="V111" s="302">
        <f t="shared" si="16"/>
        <v>5.2781221197527716E-3</v>
      </c>
      <c r="W111" s="302">
        <f t="shared" si="16"/>
        <v>5.2781221197526363E-3</v>
      </c>
      <c r="DA111" s="67"/>
    </row>
    <row r="112" spans="1:105" ht="12" customHeight="1" x14ac:dyDescent="0.25">
      <c r="A112" s="202" t="s">
        <v>93</v>
      </c>
      <c r="B112" s="236">
        <f t="shared" ref="B112:W112" si="17">IF(B$34=0,0,B$34/B$32)</f>
        <v>7.4900519068666219E-3</v>
      </c>
      <c r="C112" s="236">
        <f t="shared" si="17"/>
        <v>7.4900519068669871E-3</v>
      </c>
      <c r="D112" s="236">
        <f t="shared" si="17"/>
        <v>7.4900519068675873E-3</v>
      </c>
      <c r="E112" s="236">
        <f t="shared" si="17"/>
        <v>7.4900519068671987E-3</v>
      </c>
      <c r="F112" s="236">
        <f t="shared" si="17"/>
        <v>7.4900519068677833E-3</v>
      </c>
      <c r="G112" s="236">
        <f t="shared" si="17"/>
        <v>7.490051906867027E-3</v>
      </c>
      <c r="H112" s="236">
        <f t="shared" si="17"/>
        <v>7.4900519068672386E-3</v>
      </c>
      <c r="I112" s="236">
        <f t="shared" si="17"/>
        <v>7.4900519068669515E-3</v>
      </c>
      <c r="J112" s="236">
        <f t="shared" si="17"/>
        <v>7.4900519068669749E-3</v>
      </c>
      <c r="K112" s="236">
        <f t="shared" si="17"/>
        <v>7.4900519068670521E-3</v>
      </c>
      <c r="L112" s="236">
        <f t="shared" si="17"/>
        <v>7.4900519068676202E-3</v>
      </c>
      <c r="M112" s="236">
        <f t="shared" si="17"/>
        <v>7.4900519068678804E-3</v>
      </c>
      <c r="N112" s="236">
        <f t="shared" si="17"/>
        <v>7.4900519068680574E-3</v>
      </c>
      <c r="O112" s="236">
        <f t="shared" si="17"/>
        <v>7.4900519068681224E-3</v>
      </c>
      <c r="P112" s="236">
        <f t="shared" si="17"/>
        <v>7.4900519068682673E-3</v>
      </c>
      <c r="Q112" s="236">
        <f t="shared" si="17"/>
        <v>7.4900519068680973E-3</v>
      </c>
      <c r="R112" s="236">
        <f t="shared" si="17"/>
        <v>7.490051906868263E-3</v>
      </c>
      <c r="S112" s="236">
        <f t="shared" si="17"/>
        <v>7.4900519068685379E-3</v>
      </c>
      <c r="T112" s="236">
        <f t="shared" si="17"/>
        <v>7.4900519068682794E-3</v>
      </c>
      <c r="U112" s="236">
        <f t="shared" si="17"/>
        <v>7.4900519068688293E-3</v>
      </c>
      <c r="V112" s="236">
        <f t="shared" si="17"/>
        <v>7.4900519068687096E-3</v>
      </c>
      <c r="W112" s="236">
        <f t="shared" si="17"/>
        <v>7.4900519068685162E-3</v>
      </c>
      <c r="DA112" s="174"/>
    </row>
    <row r="113" spans="1:105" ht="12" customHeight="1" x14ac:dyDescent="0.25">
      <c r="A113" s="202" t="s">
        <v>94</v>
      </c>
      <c r="B113" s="236">
        <f t="shared" ref="B113:W113" si="18">IF(B$35=0,0,B$35/B$32)</f>
        <v>2.6652580694153345E-2</v>
      </c>
      <c r="C113" s="236">
        <f t="shared" si="18"/>
        <v>2.6652580694154639E-2</v>
      </c>
      <c r="D113" s="236">
        <f t="shared" si="18"/>
        <v>2.665258069415679E-2</v>
      </c>
      <c r="E113" s="236">
        <f t="shared" si="18"/>
        <v>2.6652580694155398E-2</v>
      </c>
      <c r="F113" s="236">
        <f t="shared" si="18"/>
        <v>2.665258069415747E-2</v>
      </c>
      <c r="G113" s="236">
        <f t="shared" si="18"/>
        <v>2.6652580694154774E-2</v>
      </c>
      <c r="H113" s="236">
        <f t="shared" si="18"/>
        <v>2.6652580694155544E-2</v>
      </c>
      <c r="I113" s="236">
        <f t="shared" si="18"/>
        <v>2.6652580694154503E-2</v>
      </c>
      <c r="J113" s="236">
        <f t="shared" si="18"/>
        <v>2.6652580694154597E-2</v>
      </c>
      <c r="K113" s="236">
        <f t="shared" si="18"/>
        <v>2.6652580694154871E-2</v>
      </c>
      <c r="L113" s="236">
        <f t="shared" si="18"/>
        <v>2.6652580694156908E-2</v>
      </c>
      <c r="M113" s="236">
        <f t="shared" si="18"/>
        <v>2.6652580694157831E-2</v>
      </c>
      <c r="N113" s="236">
        <f t="shared" si="18"/>
        <v>2.6652580694158469E-2</v>
      </c>
      <c r="O113" s="236">
        <f t="shared" si="18"/>
        <v>2.6652580694158687E-2</v>
      </c>
      <c r="P113" s="236">
        <f t="shared" si="18"/>
        <v>2.6652580694159201E-2</v>
      </c>
      <c r="Q113" s="236">
        <f t="shared" si="18"/>
        <v>2.665258069415859E-2</v>
      </c>
      <c r="R113" s="236">
        <f t="shared" si="18"/>
        <v>2.6652580694159184E-2</v>
      </c>
      <c r="S113" s="236">
        <f t="shared" si="18"/>
        <v>2.6652580694160159E-2</v>
      </c>
      <c r="T113" s="236">
        <f t="shared" si="18"/>
        <v>2.6652580694159246E-2</v>
      </c>
      <c r="U113" s="236">
        <f t="shared" si="18"/>
        <v>2.6652580694161206E-2</v>
      </c>
      <c r="V113" s="236">
        <f t="shared" si="18"/>
        <v>2.6652580694160776E-2</v>
      </c>
      <c r="W113" s="236">
        <f t="shared" si="18"/>
        <v>2.6652580694160089E-2</v>
      </c>
      <c r="DA113" s="174"/>
    </row>
    <row r="114" spans="1:105" ht="12" customHeight="1" x14ac:dyDescent="0.25">
      <c r="A114" s="202" t="s">
        <v>95</v>
      </c>
      <c r="B114" s="236">
        <f t="shared" ref="B114:W114" si="19">IF(B$36=0,0,B$36/B$32)</f>
        <v>2.1112488479005188E-2</v>
      </c>
      <c r="C114" s="236">
        <f t="shared" si="19"/>
        <v>2.1112488479006219E-2</v>
      </c>
      <c r="D114" s="236">
        <f t="shared" si="19"/>
        <v>2.1112488479007929E-2</v>
      </c>
      <c r="E114" s="236">
        <f t="shared" si="19"/>
        <v>2.1112488479006822E-2</v>
      </c>
      <c r="F114" s="236">
        <f t="shared" si="19"/>
        <v>2.1112488479008467E-2</v>
      </c>
      <c r="G114" s="236">
        <f t="shared" si="19"/>
        <v>2.111248847900634E-2</v>
      </c>
      <c r="H114" s="236">
        <f t="shared" si="19"/>
        <v>2.1112488479006937E-2</v>
      </c>
      <c r="I114" s="236">
        <f t="shared" si="19"/>
        <v>2.1112488479006118E-2</v>
      </c>
      <c r="J114" s="236">
        <f t="shared" si="19"/>
        <v>2.1112488479006198E-2</v>
      </c>
      <c r="K114" s="236">
        <f t="shared" si="19"/>
        <v>2.1112488479006406E-2</v>
      </c>
      <c r="L114" s="236">
        <f t="shared" si="19"/>
        <v>2.1112488479008009E-2</v>
      </c>
      <c r="M114" s="236">
        <f t="shared" si="19"/>
        <v>2.1112488479008755E-2</v>
      </c>
      <c r="N114" s="236">
        <f t="shared" si="19"/>
        <v>2.1112488479009251E-2</v>
      </c>
      <c r="O114" s="236">
        <f t="shared" si="19"/>
        <v>2.1112488479009428E-2</v>
      </c>
      <c r="P114" s="236">
        <f t="shared" si="19"/>
        <v>2.111248847900983E-2</v>
      </c>
      <c r="Q114" s="236">
        <f t="shared" si="19"/>
        <v>2.1112488479009352E-2</v>
      </c>
      <c r="R114" s="236">
        <f t="shared" si="19"/>
        <v>2.111248847900983E-2</v>
      </c>
      <c r="S114" s="236">
        <f t="shared" si="19"/>
        <v>2.1112488479010601E-2</v>
      </c>
      <c r="T114" s="236">
        <f t="shared" si="19"/>
        <v>2.1112488479009872E-2</v>
      </c>
      <c r="U114" s="236">
        <f t="shared" si="19"/>
        <v>2.1112488479011426E-2</v>
      </c>
      <c r="V114" s="236">
        <f t="shared" si="19"/>
        <v>2.111248847901109E-2</v>
      </c>
      <c r="W114" s="236">
        <f t="shared" si="19"/>
        <v>2.1112488479010531E-2</v>
      </c>
      <c r="DA114" s="174"/>
    </row>
    <row r="115" spans="1:105" ht="12" customHeight="1" x14ac:dyDescent="0.25">
      <c r="A115" s="56" t="s">
        <v>96</v>
      </c>
      <c r="B115" s="303">
        <f t="shared" ref="B115:W115" si="20">IF(B$37=0,0,B$37/B$32)</f>
        <v>7.0732115672898352E-3</v>
      </c>
      <c r="C115" s="303">
        <f t="shared" si="20"/>
        <v>7.3966610640769908E-3</v>
      </c>
      <c r="D115" s="303">
        <f t="shared" si="20"/>
        <v>7.5513832114442276E-3</v>
      </c>
      <c r="E115" s="303">
        <f t="shared" si="20"/>
        <v>8.0455724543135911E-3</v>
      </c>
      <c r="F115" s="303">
        <f t="shared" si="20"/>
        <v>8.2011586594719094E-3</v>
      </c>
      <c r="G115" s="303">
        <f t="shared" si="20"/>
        <v>8.4712067822420266E-3</v>
      </c>
      <c r="H115" s="303">
        <f t="shared" si="20"/>
        <v>8.8770691290659311E-3</v>
      </c>
      <c r="I115" s="303">
        <f t="shared" si="20"/>
        <v>9.682103068830385E-3</v>
      </c>
      <c r="J115" s="303">
        <f t="shared" si="20"/>
        <v>9.8308290126991309E-3</v>
      </c>
      <c r="K115" s="303">
        <f t="shared" si="20"/>
        <v>1.0273067434998737E-2</v>
      </c>
      <c r="L115" s="303">
        <f t="shared" si="20"/>
        <v>1.0399030362498937E-2</v>
      </c>
      <c r="M115" s="303">
        <f t="shared" si="20"/>
        <v>1.0206782833224093E-2</v>
      </c>
      <c r="N115" s="303">
        <f t="shared" si="20"/>
        <v>1.0806821016406098E-2</v>
      </c>
      <c r="O115" s="303">
        <f t="shared" si="20"/>
        <v>1.0031730816481937E-2</v>
      </c>
      <c r="P115" s="303">
        <f t="shared" si="20"/>
        <v>1.0212844912875496E-2</v>
      </c>
      <c r="Q115" s="303">
        <f t="shared" si="20"/>
        <v>1.0217204113954693E-2</v>
      </c>
      <c r="R115" s="303">
        <f t="shared" si="20"/>
        <v>1.01083363984131E-2</v>
      </c>
      <c r="S115" s="303">
        <f t="shared" si="20"/>
        <v>9.9949858770491361E-3</v>
      </c>
      <c r="T115" s="303">
        <f t="shared" si="20"/>
        <v>9.9276983918018414E-3</v>
      </c>
      <c r="U115" s="303">
        <f t="shared" si="20"/>
        <v>1.0091495708923436E-2</v>
      </c>
      <c r="V115" s="303">
        <f t="shared" si="20"/>
        <v>9.9231161782373945E-3</v>
      </c>
      <c r="W115" s="303">
        <f t="shared" si="20"/>
        <v>1.1515917218350442E-2</v>
      </c>
      <c r="DA115" s="68"/>
    </row>
    <row r="116" spans="1:105" ht="12" customHeight="1" x14ac:dyDescent="0.25">
      <c r="A116" s="203" t="s">
        <v>1885</v>
      </c>
      <c r="B116" s="304">
        <f t="shared" ref="B116:W116" si="21">IF(B$43=0,0,B$43/B$32)</f>
        <v>4.3650637428406983E-2</v>
      </c>
      <c r="C116" s="304">
        <f t="shared" si="21"/>
        <v>4.4857975951038215E-2</v>
      </c>
      <c r="D116" s="304">
        <f t="shared" si="21"/>
        <v>4.5789270537700565E-2</v>
      </c>
      <c r="E116" s="304">
        <f t="shared" si="21"/>
        <v>4.676207552615777E-2</v>
      </c>
      <c r="F116" s="304">
        <f t="shared" si="21"/>
        <v>4.6035301666602753E-2</v>
      </c>
      <c r="G116" s="304">
        <f t="shared" si="21"/>
        <v>4.8844031715226395E-2</v>
      </c>
      <c r="H116" s="304">
        <f t="shared" si="21"/>
        <v>4.9503005081020672E-2</v>
      </c>
      <c r="I116" s="304">
        <f t="shared" si="21"/>
        <v>5.2061962903003224E-2</v>
      </c>
      <c r="J116" s="304">
        <f t="shared" si="21"/>
        <v>5.1894184280817927E-2</v>
      </c>
      <c r="K116" s="304">
        <f t="shared" si="21"/>
        <v>5.4631771422228664E-2</v>
      </c>
      <c r="L116" s="304">
        <f t="shared" si="21"/>
        <v>5.5530655552092509E-2</v>
      </c>
      <c r="M116" s="304">
        <f t="shared" si="21"/>
        <v>5.4858665081564117E-2</v>
      </c>
      <c r="N116" s="304">
        <f t="shared" si="21"/>
        <v>5.7569473393642136E-2</v>
      </c>
      <c r="O116" s="304">
        <f t="shared" si="21"/>
        <v>5.3328592492496163E-2</v>
      </c>
      <c r="P116" s="304">
        <f t="shared" si="21"/>
        <v>5.3701053205571031E-2</v>
      </c>
      <c r="Q116" s="304">
        <f t="shared" si="21"/>
        <v>5.3550877926894433E-2</v>
      </c>
      <c r="R116" s="304">
        <f t="shared" si="21"/>
        <v>5.1880687466428467E-2</v>
      </c>
      <c r="S116" s="304">
        <f t="shared" si="21"/>
        <v>5.0983656348283383E-2</v>
      </c>
      <c r="T116" s="304">
        <f t="shared" si="21"/>
        <v>5.0842154767204641E-2</v>
      </c>
      <c r="U116" s="304">
        <f t="shared" si="21"/>
        <v>5.1102015029293769E-2</v>
      </c>
      <c r="V116" s="304">
        <f t="shared" si="21"/>
        <v>5.0552400332395157E-2</v>
      </c>
      <c r="W116" s="304">
        <f t="shared" si="21"/>
        <v>6.0118280589470247E-2</v>
      </c>
      <c r="DA116" s="175"/>
    </row>
    <row r="117" spans="1:105" ht="12" customHeight="1" x14ac:dyDescent="0.25">
      <c r="A117" s="62" t="s">
        <v>1886</v>
      </c>
      <c r="B117" s="305">
        <f t="shared" ref="B117:W117" si="22">IF(B$44=0,0,B$44/B$32)</f>
        <v>2.4872612351022925E-2</v>
      </c>
      <c r="C117" s="305">
        <f t="shared" si="22"/>
        <v>2.4749291052450471E-2</v>
      </c>
      <c r="D117" s="305">
        <f t="shared" si="22"/>
        <v>2.465717008636489E-2</v>
      </c>
      <c r="E117" s="305">
        <f t="shared" si="22"/>
        <v>2.4550400534813135E-2</v>
      </c>
      <c r="F117" s="305">
        <f t="shared" si="22"/>
        <v>2.4613531237737626E-2</v>
      </c>
      <c r="G117" s="305">
        <f t="shared" si="22"/>
        <v>2.4341931529993185E-2</v>
      </c>
      <c r="H117" s="305">
        <f t="shared" si="22"/>
        <v>2.4267352453723443E-2</v>
      </c>
      <c r="I117" s="305">
        <f t="shared" si="22"/>
        <v>2.4002184998781897E-2</v>
      </c>
      <c r="J117" s="305">
        <f t="shared" si="22"/>
        <v>2.4013182947955979E-2</v>
      </c>
      <c r="K117" s="305">
        <f t="shared" si="22"/>
        <v>2.3742787378865506E-2</v>
      </c>
      <c r="L117" s="305">
        <f t="shared" si="22"/>
        <v>2.3654613338369629E-2</v>
      </c>
      <c r="M117" s="305">
        <f t="shared" si="22"/>
        <v>2.3723639880690522E-2</v>
      </c>
      <c r="N117" s="305">
        <f t="shared" si="22"/>
        <v>2.3450749909265069E-2</v>
      </c>
      <c r="O117" s="305">
        <f t="shared" si="22"/>
        <v>2.3872481206851287E-2</v>
      </c>
      <c r="P117" s="305">
        <f t="shared" si="22"/>
        <v>2.3831858727880312E-2</v>
      </c>
      <c r="Q117" s="305">
        <f t="shared" si="22"/>
        <v>2.3845784541995589E-2</v>
      </c>
      <c r="R117" s="305">
        <f t="shared" si="22"/>
        <v>2.400564994361926E-2</v>
      </c>
      <c r="S117" s="305">
        <f t="shared" si="22"/>
        <v>2.4093250635022181E-2</v>
      </c>
      <c r="T117" s="305">
        <f t="shared" si="22"/>
        <v>2.4108635353535527E-2</v>
      </c>
      <c r="U117" s="305">
        <f t="shared" si="22"/>
        <v>2.4079106913482206E-2</v>
      </c>
      <c r="V117" s="305">
        <f t="shared" si="22"/>
        <v>2.413591627855986E-2</v>
      </c>
      <c r="W117" s="305">
        <f t="shared" si="22"/>
        <v>2.3189574294158063E-2</v>
      </c>
      <c r="DA117" s="72"/>
    </row>
    <row r="118" spans="1:105" ht="12" customHeight="1" x14ac:dyDescent="0.25">
      <c r="A118" s="62" t="s">
        <v>1898</v>
      </c>
      <c r="B118" s="305">
        <f t="shared" ref="B118:W118" si="23">IF(B$55=0,0,B$55/B$32)</f>
        <v>1.8778025077384054E-2</v>
      </c>
      <c r="C118" s="305">
        <f t="shared" si="23"/>
        <v>2.0108684898587748E-2</v>
      </c>
      <c r="D118" s="305">
        <f t="shared" si="23"/>
        <v>2.1132100451335675E-2</v>
      </c>
      <c r="E118" s="305">
        <f t="shared" si="23"/>
        <v>2.2211674991344632E-2</v>
      </c>
      <c r="F118" s="305">
        <f t="shared" si="23"/>
        <v>2.1421770428865127E-2</v>
      </c>
      <c r="G118" s="305">
        <f t="shared" si="23"/>
        <v>2.450210018523321E-2</v>
      </c>
      <c r="H118" s="305">
        <f t="shared" si="23"/>
        <v>2.5235652627297232E-2</v>
      </c>
      <c r="I118" s="305">
        <f t="shared" si="23"/>
        <v>2.8059777904221331E-2</v>
      </c>
      <c r="J118" s="305">
        <f t="shared" si="23"/>
        <v>2.7881001332861952E-2</v>
      </c>
      <c r="K118" s="305">
        <f t="shared" si="23"/>
        <v>3.0888984043363158E-2</v>
      </c>
      <c r="L118" s="305">
        <f t="shared" si="23"/>
        <v>3.1876042213722873E-2</v>
      </c>
      <c r="M118" s="305">
        <f t="shared" si="23"/>
        <v>3.1135025200873596E-2</v>
      </c>
      <c r="N118" s="305">
        <f t="shared" si="23"/>
        <v>3.411872348437707E-2</v>
      </c>
      <c r="O118" s="305">
        <f t="shared" si="23"/>
        <v>2.9456111285644869E-2</v>
      </c>
      <c r="P118" s="305">
        <f t="shared" si="23"/>
        <v>2.9869194477690715E-2</v>
      </c>
      <c r="Q118" s="305">
        <f t="shared" si="23"/>
        <v>2.9705093384898844E-2</v>
      </c>
      <c r="R118" s="305">
        <f t="shared" si="23"/>
        <v>2.7875037522809211E-2</v>
      </c>
      <c r="S118" s="305">
        <f t="shared" si="23"/>
        <v>2.6890405713261199E-2</v>
      </c>
      <c r="T118" s="305">
        <f t="shared" si="23"/>
        <v>2.6733519413669107E-2</v>
      </c>
      <c r="U118" s="305">
        <f t="shared" si="23"/>
        <v>2.702290811581156E-2</v>
      </c>
      <c r="V118" s="305">
        <f t="shared" si="23"/>
        <v>2.6416484053835305E-2</v>
      </c>
      <c r="W118" s="305">
        <f t="shared" si="23"/>
        <v>3.6928706295312183E-2</v>
      </c>
      <c r="DA118" s="72"/>
    </row>
    <row r="119" spans="1:105" ht="12" customHeight="1" x14ac:dyDescent="0.25">
      <c r="A119" s="203" t="s">
        <v>1900</v>
      </c>
      <c r="B119" s="304">
        <f t="shared" ref="B119:W119" si="24">IF(B$56=0,0,B$56/B$32)</f>
        <v>0.78287579916734995</v>
      </c>
      <c r="C119" s="304">
        <f t="shared" si="24"/>
        <v>0.7817766356929311</v>
      </c>
      <c r="D119" s="304">
        <f t="shared" si="24"/>
        <v>0.78101304234019453</v>
      </c>
      <c r="E119" s="304">
        <f t="shared" si="24"/>
        <v>0.77991974153930332</v>
      </c>
      <c r="F119" s="304">
        <f t="shared" si="24"/>
        <v>0.78026997173345813</v>
      </c>
      <c r="G119" s="304">
        <f t="shared" si="24"/>
        <v>0.77814179253917781</v>
      </c>
      <c r="H119" s="304">
        <f t="shared" si="24"/>
        <v>0.77733798359350159</v>
      </c>
      <c r="I119" s="304">
        <f t="shared" si="24"/>
        <v>0.77490207792405286</v>
      </c>
      <c r="J119" s="304">
        <f t="shared" si="24"/>
        <v>0.77488263778026001</v>
      </c>
      <c r="K119" s="304">
        <f t="shared" si="24"/>
        <v>0.77264919670836552</v>
      </c>
      <c r="L119" s="304">
        <f t="shared" si="24"/>
        <v>0.77193295879273083</v>
      </c>
      <c r="M119" s="304">
        <f t="shared" si="24"/>
        <v>0.77255560389440825</v>
      </c>
      <c r="N119" s="304">
        <f t="shared" si="24"/>
        <v>0.77019987229913567</v>
      </c>
      <c r="O119" s="304">
        <f t="shared" si="24"/>
        <v>0.77373978385865372</v>
      </c>
      <c r="P119" s="304">
        <f t="shared" si="24"/>
        <v>0.77332838772558143</v>
      </c>
      <c r="Q119" s="304">
        <f t="shared" si="24"/>
        <v>0.77342546345377694</v>
      </c>
      <c r="R119" s="304">
        <f t="shared" si="24"/>
        <v>0.77464499272410003</v>
      </c>
      <c r="S119" s="304">
        <f t="shared" si="24"/>
        <v>0.77534877194369656</v>
      </c>
      <c r="T119" s="304">
        <f t="shared" si="24"/>
        <v>0.77550371449522815</v>
      </c>
      <c r="U119" s="304">
        <f t="shared" si="24"/>
        <v>0.77518340645619832</v>
      </c>
      <c r="V119" s="304">
        <f t="shared" si="24"/>
        <v>0.77570256790601255</v>
      </c>
      <c r="W119" s="304">
        <f t="shared" si="24"/>
        <v>0.76785608355423285</v>
      </c>
      <c r="DA119" s="175"/>
    </row>
    <row r="120" spans="1:105" ht="12" customHeight="1" x14ac:dyDescent="0.25">
      <c r="A120" s="62" t="s">
        <v>1901</v>
      </c>
      <c r="B120" s="305">
        <f t="shared" ref="B120:W120" si="25">IF(B$57=0,0,B$57/B$32)</f>
        <v>0.74617837053068803</v>
      </c>
      <c r="C120" s="305">
        <f t="shared" si="25"/>
        <v>0.74247873157351418</v>
      </c>
      <c r="D120" s="305">
        <f t="shared" si="25"/>
        <v>0.73971510259094697</v>
      </c>
      <c r="E120" s="305">
        <f t="shared" si="25"/>
        <v>0.73651201604439454</v>
      </c>
      <c r="F120" s="305">
        <f t="shared" si="25"/>
        <v>0.7384059371321291</v>
      </c>
      <c r="G120" s="305">
        <f t="shared" si="25"/>
        <v>0.73025794589979531</v>
      </c>
      <c r="H120" s="305">
        <f t="shared" si="25"/>
        <v>0.72802057361170369</v>
      </c>
      <c r="I120" s="305">
        <f t="shared" si="25"/>
        <v>0.72006554996345684</v>
      </c>
      <c r="J120" s="305">
        <f t="shared" si="25"/>
        <v>0.72039548843867895</v>
      </c>
      <c r="K120" s="305">
        <f t="shared" si="25"/>
        <v>0.71228362136596512</v>
      </c>
      <c r="L120" s="305">
        <f t="shared" si="25"/>
        <v>0.70963840015108925</v>
      </c>
      <c r="M120" s="305">
        <f t="shared" si="25"/>
        <v>0.71170919642071551</v>
      </c>
      <c r="N120" s="305">
        <f t="shared" si="25"/>
        <v>0.70352249727795191</v>
      </c>
      <c r="O120" s="305">
        <f t="shared" si="25"/>
        <v>0.71617443620553856</v>
      </c>
      <c r="P120" s="305">
        <f t="shared" si="25"/>
        <v>0.7149557618364093</v>
      </c>
      <c r="Q120" s="305">
        <f t="shared" si="25"/>
        <v>0.71537353625986755</v>
      </c>
      <c r="R120" s="305">
        <f t="shared" si="25"/>
        <v>0.72016949830857813</v>
      </c>
      <c r="S120" s="305">
        <f t="shared" si="25"/>
        <v>0.72279751905066536</v>
      </c>
      <c r="T120" s="305">
        <f t="shared" si="25"/>
        <v>0.72325906060606582</v>
      </c>
      <c r="U120" s="305">
        <f t="shared" si="25"/>
        <v>0.7223732074044662</v>
      </c>
      <c r="V120" s="305">
        <f t="shared" si="25"/>
        <v>0.72407748835679586</v>
      </c>
      <c r="W120" s="305">
        <f t="shared" si="25"/>
        <v>0.69568722882474199</v>
      </c>
      <c r="DA120" s="72"/>
    </row>
    <row r="121" spans="1:105" ht="12" customHeight="1" x14ac:dyDescent="0.25">
      <c r="A121" s="62" t="s">
        <v>1913</v>
      </c>
      <c r="B121" s="305">
        <f t="shared" ref="B121:W121" si="26">IF(B$68=0,0,B$68/B$32)</f>
        <v>3.669742863666197E-2</v>
      </c>
      <c r="C121" s="305">
        <f t="shared" si="26"/>
        <v>3.9297904119416971E-2</v>
      </c>
      <c r="D121" s="305">
        <f t="shared" si="26"/>
        <v>4.1297939749247399E-2</v>
      </c>
      <c r="E121" s="305">
        <f t="shared" si="26"/>
        <v>4.3407725494908699E-2</v>
      </c>
      <c r="F121" s="305">
        <f t="shared" si="26"/>
        <v>4.1864034601329196E-2</v>
      </c>
      <c r="G121" s="305">
        <f t="shared" si="26"/>
        <v>4.7883846639382534E-2</v>
      </c>
      <c r="H121" s="305">
        <f t="shared" si="26"/>
        <v>4.9317409981797865E-2</v>
      </c>
      <c r="I121" s="305">
        <f t="shared" si="26"/>
        <v>5.4836527960596154E-2</v>
      </c>
      <c r="J121" s="305">
        <f t="shared" si="26"/>
        <v>5.4487149341581019E-2</v>
      </c>
      <c r="K121" s="305">
        <f t="shared" si="26"/>
        <v>6.0365575342400335E-2</v>
      </c>
      <c r="L121" s="305">
        <f t="shared" si="26"/>
        <v>6.2294558641641733E-2</v>
      </c>
      <c r="M121" s="305">
        <f t="shared" si="26"/>
        <v>6.084640747369275E-2</v>
      </c>
      <c r="N121" s="305">
        <f t="shared" si="26"/>
        <v>6.6677375021183788E-2</v>
      </c>
      <c r="O121" s="305">
        <f t="shared" si="26"/>
        <v>5.7565347653115065E-2</v>
      </c>
      <c r="P121" s="305">
        <f t="shared" si="26"/>
        <v>5.8372625889172164E-2</v>
      </c>
      <c r="Q121" s="305">
        <f t="shared" si="26"/>
        <v>5.805192719390944E-2</v>
      </c>
      <c r="R121" s="305">
        <f t="shared" si="26"/>
        <v>5.4475494415521936E-2</v>
      </c>
      <c r="S121" s="305">
        <f t="shared" si="26"/>
        <v>5.2551252893031149E-2</v>
      </c>
      <c r="T121" s="305">
        <f t="shared" si="26"/>
        <v>5.2244653889162274E-2</v>
      </c>
      <c r="U121" s="305">
        <f t="shared" si="26"/>
        <v>5.2810199051732072E-2</v>
      </c>
      <c r="V121" s="305">
        <f t="shared" si="26"/>
        <v>5.1625079549216801E-2</v>
      </c>
      <c r="W121" s="305">
        <f t="shared" si="26"/>
        <v>7.2168854729490944E-2</v>
      </c>
      <c r="DA121" s="72"/>
    </row>
    <row r="122" spans="1:105" ht="12" customHeight="1" x14ac:dyDescent="0.25">
      <c r="A122" s="203" t="s">
        <v>1915</v>
      </c>
      <c r="B122" s="304">
        <f t="shared" ref="B122:W122" si="27">IF(B$69=0,0,B$69/B$32)</f>
        <v>0.10586710863717703</v>
      </c>
      <c r="C122" s="304">
        <f t="shared" si="27"/>
        <v>0.1054354840921744</v>
      </c>
      <c r="D122" s="304">
        <f t="shared" si="27"/>
        <v>0.10511306071087639</v>
      </c>
      <c r="E122" s="304">
        <f t="shared" si="27"/>
        <v>0.10473936728044426</v>
      </c>
      <c r="F122" s="304">
        <f t="shared" si="27"/>
        <v>0.10496032474068141</v>
      </c>
      <c r="G122" s="304">
        <f t="shared" si="27"/>
        <v>0.10400972576357399</v>
      </c>
      <c r="H122" s="304">
        <f t="shared" si="27"/>
        <v>0.10374869899663046</v>
      </c>
      <c r="I122" s="304">
        <f t="shared" si="27"/>
        <v>0.10282061290433428</v>
      </c>
      <c r="J122" s="304">
        <f t="shared" si="27"/>
        <v>0.10285910572644359</v>
      </c>
      <c r="K122" s="304">
        <f t="shared" si="27"/>
        <v>0.10191272123462718</v>
      </c>
      <c r="L122" s="304">
        <f t="shared" si="27"/>
        <v>0.10160411209289308</v>
      </c>
      <c r="M122" s="304">
        <f t="shared" si="27"/>
        <v>0.10184570499101681</v>
      </c>
      <c r="N122" s="304">
        <f t="shared" si="27"/>
        <v>0.10089059009102819</v>
      </c>
      <c r="O122" s="304">
        <f t="shared" si="27"/>
        <v>0.1023666496325801</v>
      </c>
      <c r="P122" s="304">
        <f t="shared" si="27"/>
        <v>0.10222447095618205</v>
      </c>
      <c r="Q122" s="304">
        <f t="shared" si="27"/>
        <v>0.1022732113055851</v>
      </c>
      <c r="R122" s="304">
        <f t="shared" si="27"/>
        <v>0.10283274021126841</v>
      </c>
      <c r="S122" s="304">
        <f t="shared" si="27"/>
        <v>0.10313934263117926</v>
      </c>
      <c r="T122" s="304">
        <f t="shared" si="27"/>
        <v>0.10319318914597531</v>
      </c>
      <c r="U122" s="304">
        <f t="shared" si="27"/>
        <v>0.10308983960579007</v>
      </c>
      <c r="V122" s="304">
        <f t="shared" si="27"/>
        <v>0.10328867238356157</v>
      </c>
      <c r="W122" s="304">
        <f t="shared" si="27"/>
        <v>9.9976475438154869E-2</v>
      </c>
      <c r="DA122" s="175"/>
    </row>
    <row r="123" spans="1:105" ht="12" customHeight="1" x14ac:dyDescent="0.25">
      <c r="A123" s="62" t="s">
        <v>1916</v>
      </c>
      <c r="B123" s="305">
        <f t="shared" ref="B123:W123" si="28">IF(B$70=0,0,B$70/B$32)</f>
        <v>8.7054143228580003E-2</v>
      </c>
      <c r="C123" s="305">
        <f t="shared" si="28"/>
        <v>8.6622518683576441E-2</v>
      </c>
      <c r="D123" s="305">
        <f t="shared" si="28"/>
        <v>8.6300095302276919E-2</v>
      </c>
      <c r="E123" s="305">
        <f t="shared" si="28"/>
        <v>8.5926401871845789E-2</v>
      </c>
      <c r="F123" s="305">
        <f t="shared" si="28"/>
        <v>8.6147359332081466E-2</v>
      </c>
      <c r="G123" s="305">
        <f t="shared" si="28"/>
        <v>8.519676035497592E-2</v>
      </c>
      <c r="H123" s="305">
        <f t="shared" si="28"/>
        <v>8.4935733588031859E-2</v>
      </c>
      <c r="I123" s="305">
        <f t="shared" si="28"/>
        <v>8.4007647495736401E-2</v>
      </c>
      <c r="J123" s="305">
        <f t="shared" si="28"/>
        <v>8.4046140317845686E-2</v>
      </c>
      <c r="K123" s="305">
        <f t="shared" si="28"/>
        <v>8.3099755826029062E-2</v>
      </c>
      <c r="L123" s="305">
        <f t="shared" si="28"/>
        <v>8.2791146684293521E-2</v>
      </c>
      <c r="M123" s="305">
        <f t="shared" si="28"/>
        <v>8.3032739582416595E-2</v>
      </c>
      <c r="N123" s="305">
        <f t="shared" si="28"/>
        <v>8.2077624682427533E-2</v>
      </c>
      <c r="O123" s="305">
        <f t="shared" si="28"/>
        <v>8.3553684223979283E-2</v>
      </c>
      <c r="P123" s="305">
        <f t="shared" si="28"/>
        <v>8.3411505547580866E-2</v>
      </c>
      <c r="Q123" s="305">
        <f t="shared" si="28"/>
        <v>8.3460245896984336E-2</v>
      </c>
      <c r="R123" s="305">
        <f t="shared" si="28"/>
        <v>8.4019774802667244E-2</v>
      </c>
      <c r="S123" s="305">
        <f t="shared" si="28"/>
        <v>8.4326377222577381E-2</v>
      </c>
      <c r="T123" s="305">
        <f t="shared" si="28"/>
        <v>8.438022373737411E-2</v>
      </c>
      <c r="U123" s="305">
        <f t="shared" si="28"/>
        <v>8.4276874197187476E-2</v>
      </c>
      <c r="V123" s="305">
        <f t="shared" si="28"/>
        <v>8.4475706974959278E-2</v>
      </c>
      <c r="W123" s="305">
        <f t="shared" si="28"/>
        <v>8.1163510029553063E-2</v>
      </c>
      <c r="DA123" s="72"/>
    </row>
    <row r="124" spans="1:105" ht="12" customHeight="1" x14ac:dyDescent="0.25">
      <c r="A124" s="63" t="s">
        <v>1928</v>
      </c>
      <c r="B124" s="306">
        <f t="shared" ref="B124:W124" si="29">IF(B$81=0,0,B$81/B$32)</f>
        <v>1.8812965408597043E-2</v>
      </c>
      <c r="C124" s="306">
        <f t="shared" si="29"/>
        <v>1.8812965408597962E-2</v>
      </c>
      <c r="D124" s="306">
        <f t="shared" si="29"/>
        <v>1.8812965408599478E-2</v>
      </c>
      <c r="E124" s="306">
        <f t="shared" si="29"/>
        <v>1.8812965408598496E-2</v>
      </c>
      <c r="F124" s="306">
        <f t="shared" si="29"/>
        <v>1.881296540859996E-2</v>
      </c>
      <c r="G124" s="306">
        <f t="shared" si="29"/>
        <v>1.8812965408598066E-2</v>
      </c>
      <c r="H124" s="306">
        <f t="shared" si="29"/>
        <v>1.8812965408598593E-2</v>
      </c>
      <c r="I124" s="306">
        <f t="shared" si="29"/>
        <v>1.8812965408597875E-2</v>
      </c>
      <c r="J124" s="306">
        <f t="shared" si="29"/>
        <v>1.8812965408597924E-2</v>
      </c>
      <c r="K124" s="306">
        <f t="shared" si="29"/>
        <v>1.8812965408598125E-2</v>
      </c>
      <c r="L124" s="306">
        <f t="shared" si="29"/>
        <v>1.8812965408599561E-2</v>
      </c>
      <c r="M124" s="306">
        <f t="shared" si="29"/>
        <v>1.8812965408600214E-2</v>
      </c>
      <c r="N124" s="306">
        <f t="shared" si="29"/>
        <v>1.8812965408600658E-2</v>
      </c>
      <c r="O124" s="306">
        <f t="shared" si="29"/>
        <v>1.8812965408600814E-2</v>
      </c>
      <c r="P124" s="306">
        <f t="shared" si="29"/>
        <v>1.8812965408601178E-2</v>
      </c>
      <c r="Q124" s="306">
        <f t="shared" si="29"/>
        <v>1.8812965408600762E-2</v>
      </c>
      <c r="R124" s="306">
        <f t="shared" si="29"/>
        <v>1.8812965408601171E-2</v>
      </c>
      <c r="S124" s="306">
        <f t="shared" si="29"/>
        <v>1.8812965408601862E-2</v>
      </c>
      <c r="T124" s="306">
        <f t="shared" si="29"/>
        <v>1.8812965408601206E-2</v>
      </c>
      <c r="U124" s="306">
        <f t="shared" si="29"/>
        <v>1.8812965408602597E-2</v>
      </c>
      <c r="V124" s="306">
        <f t="shared" si="29"/>
        <v>1.8812965408602288E-2</v>
      </c>
      <c r="W124" s="306">
        <f t="shared" si="29"/>
        <v>1.881296540860181E-2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5">
        <f t="shared" ref="B126:W126" si="30">SUM(B$127:B$132)</f>
        <v>1.0000000000000002</v>
      </c>
      <c r="C126" s="235">
        <f t="shared" si="30"/>
        <v>1</v>
      </c>
      <c r="D126" s="235">
        <f t="shared" si="30"/>
        <v>1.0000000000000002</v>
      </c>
      <c r="E126" s="235">
        <f t="shared" si="30"/>
        <v>1</v>
      </c>
      <c r="F126" s="235">
        <f t="shared" si="30"/>
        <v>1</v>
      </c>
      <c r="G126" s="235">
        <f t="shared" si="30"/>
        <v>0.99999999999999967</v>
      </c>
      <c r="H126" s="235">
        <f t="shared" si="30"/>
        <v>1</v>
      </c>
      <c r="I126" s="235">
        <f t="shared" si="30"/>
        <v>0.99999999999999967</v>
      </c>
      <c r="J126" s="235">
        <f t="shared" si="30"/>
        <v>0.99999999999999978</v>
      </c>
      <c r="K126" s="235">
        <f t="shared" si="30"/>
        <v>1</v>
      </c>
      <c r="L126" s="235">
        <f t="shared" si="30"/>
        <v>1</v>
      </c>
      <c r="M126" s="235">
        <f t="shared" si="30"/>
        <v>0.99999999999999978</v>
      </c>
      <c r="N126" s="235">
        <f t="shared" si="30"/>
        <v>0.99999999999999978</v>
      </c>
      <c r="O126" s="235">
        <f t="shared" si="30"/>
        <v>0.99999999999999989</v>
      </c>
      <c r="P126" s="235">
        <f t="shared" si="30"/>
        <v>1</v>
      </c>
      <c r="Q126" s="235">
        <f t="shared" si="30"/>
        <v>1</v>
      </c>
      <c r="R126" s="235">
        <f t="shared" si="30"/>
        <v>0.99999999999999989</v>
      </c>
      <c r="S126" s="235">
        <f t="shared" si="30"/>
        <v>0.99999999999999989</v>
      </c>
      <c r="T126" s="235">
        <f t="shared" si="30"/>
        <v>1</v>
      </c>
      <c r="U126" s="235">
        <f t="shared" si="30"/>
        <v>1</v>
      </c>
      <c r="V126" s="235">
        <f t="shared" si="30"/>
        <v>1</v>
      </c>
      <c r="W126" s="235">
        <f t="shared" si="30"/>
        <v>1.0000000000000002</v>
      </c>
      <c r="DA126" s="95"/>
    </row>
    <row r="127" spans="1:105" ht="12" customHeight="1" x14ac:dyDescent="0.25">
      <c r="A127" s="55" t="s">
        <v>92</v>
      </c>
      <c r="B127" s="302">
        <f t="shared" ref="B127:W127" si="31">IF(B$84=0,0,B$84/B$83)</f>
        <v>3.7027758007788118E-2</v>
      </c>
      <c r="C127" s="302">
        <f t="shared" si="31"/>
        <v>3.7027758007780583E-2</v>
      </c>
      <c r="D127" s="302">
        <f t="shared" si="31"/>
        <v>3.7027758007768571E-2</v>
      </c>
      <c r="E127" s="302">
        <f t="shared" si="31"/>
        <v>3.7027758007775566E-2</v>
      </c>
      <c r="F127" s="302">
        <f t="shared" si="31"/>
        <v>3.7027758007762736E-2</v>
      </c>
      <c r="G127" s="302">
        <f t="shared" si="31"/>
        <v>3.7027758007780465E-2</v>
      </c>
      <c r="H127" s="302">
        <f t="shared" si="31"/>
        <v>3.7027758007774074E-2</v>
      </c>
      <c r="I127" s="302">
        <f t="shared" si="31"/>
        <v>3.7027758007778508E-2</v>
      </c>
      <c r="J127" s="302">
        <f t="shared" si="31"/>
        <v>3.702775800777687E-2</v>
      </c>
      <c r="K127" s="302">
        <f t="shared" si="31"/>
        <v>3.7027758007776773E-2</v>
      </c>
      <c r="L127" s="302">
        <f t="shared" si="31"/>
        <v>3.7027758007765692E-2</v>
      </c>
      <c r="M127" s="302">
        <f t="shared" si="31"/>
        <v>3.702775800776064E-2</v>
      </c>
      <c r="N127" s="302">
        <f t="shared" si="31"/>
        <v>3.7027758007756956E-2</v>
      </c>
      <c r="O127" s="302">
        <f t="shared" si="31"/>
        <v>3.7027758007756088E-2</v>
      </c>
      <c r="P127" s="302">
        <f t="shared" si="31"/>
        <v>3.7027758007752973E-2</v>
      </c>
      <c r="Q127" s="302">
        <f t="shared" si="31"/>
        <v>3.7027758007756748E-2</v>
      </c>
      <c r="R127" s="302">
        <f t="shared" si="31"/>
        <v>3.7027758007752577E-2</v>
      </c>
      <c r="S127" s="302">
        <f t="shared" si="31"/>
        <v>3.7027758007743723E-2</v>
      </c>
      <c r="T127" s="302">
        <f t="shared" si="31"/>
        <v>3.7027758007749399E-2</v>
      </c>
      <c r="U127" s="302">
        <f t="shared" si="31"/>
        <v>3.7027758007738311E-2</v>
      </c>
      <c r="V127" s="302">
        <f t="shared" si="31"/>
        <v>3.7027758007741336E-2</v>
      </c>
      <c r="W127" s="302">
        <f t="shared" si="31"/>
        <v>3.7027758007744389E-2</v>
      </c>
      <c r="DA127" s="67"/>
    </row>
    <row r="128" spans="1:105" ht="12" customHeight="1" x14ac:dyDescent="0.25">
      <c r="A128" s="202" t="s">
        <v>93</v>
      </c>
      <c r="B128" s="236">
        <f t="shared" ref="B128:W128" si="32">IF(B$85=0,0,B$85/B$83)</f>
        <v>1.6326910814182007E-2</v>
      </c>
      <c r="C128" s="236">
        <f t="shared" si="32"/>
        <v>1.6326910814178683E-2</v>
      </c>
      <c r="D128" s="236">
        <f t="shared" si="32"/>
        <v>1.6326910814173388E-2</v>
      </c>
      <c r="E128" s="236">
        <f t="shared" si="32"/>
        <v>1.6326910814176473E-2</v>
      </c>
      <c r="F128" s="236">
        <f t="shared" si="32"/>
        <v>1.6326910814170818E-2</v>
      </c>
      <c r="G128" s="236">
        <f t="shared" si="32"/>
        <v>1.6326910814178624E-2</v>
      </c>
      <c r="H128" s="236">
        <f t="shared" si="32"/>
        <v>1.632691081417581E-2</v>
      </c>
      <c r="I128" s="236">
        <f t="shared" si="32"/>
        <v>1.632691081417777E-2</v>
      </c>
      <c r="J128" s="236">
        <f t="shared" si="32"/>
        <v>1.6326910814177049E-2</v>
      </c>
      <c r="K128" s="236">
        <f t="shared" si="32"/>
        <v>1.6326910814177004E-2</v>
      </c>
      <c r="L128" s="236">
        <f t="shared" si="32"/>
        <v>1.6326910814172119E-2</v>
      </c>
      <c r="M128" s="236">
        <f t="shared" si="32"/>
        <v>1.6326910814169895E-2</v>
      </c>
      <c r="N128" s="236">
        <f t="shared" si="32"/>
        <v>1.6326910814168268E-2</v>
      </c>
      <c r="O128" s="236">
        <f t="shared" si="32"/>
        <v>1.6326910814167876E-2</v>
      </c>
      <c r="P128" s="236">
        <f t="shared" si="32"/>
        <v>1.6326910814166509E-2</v>
      </c>
      <c r="Q128" s="236">
        <f t="shared" si="32"/>
        <v>1.6326910814168174E-2</v>
      </c>
      <c r="R128" s="236">
        <f t="shared" si="32"/>
        <v>1.6326910814166339E-2</v>
      </c>
      <c r="S128" s="236">
        <f t="shared" si="32"/>
        <v>1.6326910814162432E-2</v>
      </c>
      <c r="T128" s="236">
        <f t="shared" si="32"/>
        <v>1.632691081416493E-2</v>
      </c>
      <c r="U128" s="236">
        <f t="shared" si="32"/>
        <v>1.6326910814160035E-2</v>
      </c>
      <c r="V128" s="236">
        <f t="shared" si="32"/>
        <v>1.6326910814161381E-2</v>
      </c>
      <c r="W128" s="236">
        <f t="shared" si="32"/>
        <v>1.6326910814162727E-2</v>
      </c>
      <c r="DA128" s="174"/>
    </row>
    <row r="129" spans="1:105" ht="12" customHeight="1" x14ac:dyDescent="0.25">
      <c r="A129" s="202" t="s">
        <v>94</v>
      </c>
      <c r="B129" s="236">
        <f t="shared" ref="B129:W129" si="33">IF(B$86=0,0,B$86/B$83)</f>
        <v>0.12664196862010954</v>
      </c>
      <c r="C129" s="236">
        <f t="shared" si="33"/>
        <v>0.12664196862008376</v>
      </c>
      <c r="D129" s="236">
        <f t="shared" si="33"/>
        <v>0.12664196862004271</v>
      </c>
      <c r="E129" s="236">
        <f t="shared" si="33"/>
        <v>0.12664196862006666</v>
      </c>
      <c r="F129" s="236">
        <f t="shared" si="33"/>
        <v>0.12664196862002269</v>
      </c>
      <c r="G129" s="236">
        <f t="shared" si="33"/>
        <v>0.12664196862008334</v>
      </c>
      <c r="H129" s="236">
        <f t="shared" si="33"/>
        <v>0.12664196862006152</v>
      </c>
      <c r="I129" s="236">
        <f t="shared" si="33"/>
        <v>0.12664196862007671</v>
      </c>
      <c r="J129" s="236">
        <f t="shared" si="33"/>
        <v>0.1266419686200711</v>
      </c>
      <c r="K129" s="236">
        <f t="shared" si="33"/>
        <v>0.12664196862007077</v>
      </c>
      <c r="L129" s="236">
        <f t="shared" si="33"/>
        <v>0.12664196862003285</v>
      </c>
      <c r="M129" s="236">
        <f t="shared" si="33"/>
        <v>0.12664196862001556</v>
      </c>
      <c r="N129" s="236">
        <f t="shared" si="33"/>
        <v>0.12664196862000296</v>
      </c>
      <c r="O129" s="236">
        <f t="shared" si="33"/>
        <v>0.12664196861999988</v>
      </c>
      <c r="P129" s="236">
        <f t="shared" si="33"/>
        <v>0.1266419686199893</v>
      </c>
      <c r="Q129" s="236">
        <f t="shared" si="33"/>
        <v>0.12664196862000227</v>
      </c>
      <c r="R129" s="236">
        <f t="shared" si="33"/>
        <v>0.12664196861998797</v>
      </c>
      <c r="S129" s="236">
        <f t="shared" si="33"/>
        <v>0.12664196861995769</v>
      </c>
      <c r="T129" s="236">
        <f t="shared" si="33"/>
        <v>0.12664196861997706</v>
      </c>
      <c r="U129" s="236">
        <f t="shared" si="33"/>
        <v>0.12664196861993912</v>
      </c>
      <c r="V129" s="236">
        <f t="shared" si="33"/>
        <v>0.12664196861994953</v>
      </c>
      <c r="W129" s="236">
        <f t="shared" si="33"/>
        <v>0.12664196861995999</v>
      </c>
      <c r="DA129" s="174"/>
    </row>
    <row r="130" spans="1:105" ht="12" customHeight="1" x14ac:dyDescent="0.25">
      <c r="A130" s="202" t="s">
        <v>95</v>
      </c>
      <c r="B130" s="236">
        <f t="shared" ref="B130:W130" si="34">IF(B$87=0,0,B$87/B$83)</f>
        <v>5.5919517678353174E-2</v>
      </c>
      <c r="C130" s="236">
        <f t="shared" si="34"/>
        <v>5.5919517678341787E-2</v>
      </c>
      <c r="D130" s="236">
        <f t="shared" si="34"/>
        <v>5.5919517678323677E-2</v>
      </c>
      <c r="E130" s="236">
        <f t="shared" si="34"/>
        <v>5.5919517678334231E-2</v>
      </c>
      <c r="F130" s="236">
        <f t="shared" si="34"/>
        <v>5.591951767831483E-2</v>
      </c>
      <c r="G130" s="236">
        <f t="shared" si="34"/>
        <v>5.5919517678341593E-2</v>
      </c>
      <c r="H130" s="236">
        <f t="shared" si="34"/>
        <v>5.5919517678331955E-2</v>
      </c>
      <c r="I130" s="236">
        <f t="shared" si="34"/>
        <v>5.5919517678338679E-2</v>
      </c>
      <c r="J130" s="236">
        <f t="shared" si="34"/>
        <v>5.5919517678336202E-2</v>
      </c>
      <c r="K130" s="236">
        <f t="shared" si="34"/>
        <v>5.5919517678336042E-2</v>
      </c>
      <c r="L130" s="236">
        <f t="shared" si="34"/>
        <v>5.5919517678319285E-2</v>
      </c>
      <c r="M130" s="236">
        <f t="shared" si="34"/>
        <v>5.591951767831168E-2</v>
      </c>
      <c r="N130" s="236">
        <f t="shared" si="34"/>
        <v>5.5919517678306115E-2</v>
      </c>
      <c r="O130" s="236">
        <f t="shared" si="34"/>
        <v>5.5919517678304782E-2</v>
      </c>
      <c r="P130" s="236">
        <f t="shared" si="34"/>
        <v>5.5919517678300078E-2</v>
      </c>
      <c r="Q130" s="236">
        <f t="shared" si="34"/>
        <v>5.5919517678305782E-2</v>
      </c>
      <c r="R130" s="236">
        <f t="shared" si="34"/>
        <v>5.5919517678299495E-2</v>
      </c>
      <c r="S130" s="236">
        <f t="shared" si="34"/>
        <v>5.5919517678286138E-2</v>
      </c>
      <c r="T130" s="236">
        <f t="shared" si="34"/>
        <v>5.5919517678294679E-2</v>
      </c>
      <c r="U130" s="236">
        <f t="shared" si="34"/>
        <v>5.5919517678277929E-2</v>
      </c>
      <c r="V130" s="236">
        <f t="shared" si="34"/>
        <v>5.5919517678282536E-2</v>
      </c>
      <c r="W130" s="236">
        <f t="shared" si="34"/>
        <v>5.5919517678287151E-2</v>
      </c>
      <c r="DA130" s="174"/>
    </row>
    <row r="131" spans="1:105" ht="12" customHeight="1" x14ac:dyDescent="0.25">
      <c r="A131" s="56" t="s">
        <v>96</v>
      </c>
      <c r="B131" s="303">
        <f t="shared" ref="B131:W131" si="35">IF(B$88=0,0,B$88/B$83)</f>
        <v>0.2346879876308538</v>
      </c>
      <c r="C131" s="303">
        <f t="shared" si="35"/>
        <v>0.23084386681689908</v>
      </c>
      <c r="D131" s="303">
        <f t="shared" si="35"/>
        <v>0.22620855502996787</v>
      </c>
      <c r="E131" s="303">
        <f t="shared" si="35"/>
        <v>0.22837481031270379</v>
      </c>
      <c r="F131" s="303">
        <f t="shared" si="35"/>
        <v>0.23733697602202003</v>
      </c>
      <c r="G131" s="303">
        <f t="shared" si="35"/>
        <v>0.22098559457525427</v>
      </c>
      <c r="H131" s="303">
        <f t="shared" si="35"/>
        <v>0.22371275863208501</v>
      </c>
      <c r="I131" s="303">
        <f t="shared" si="35"/>
        <v>0.2206759500049138</v>
      </c>
      <c r="J131" s="303">
        <f t="shared" si="35"/>
        <v>0.22408697228784955</v>
      </c>
      <c r="K131" s="303">
        <f t="shared" si="35"/>
        <v>0.21494319381764937</v>
      </c>
      <c r="L131" s="303">
        <f t="shared" si="35"/>
        <v>0.21197926837282799</v>
      </c>
      <c r="M131" s="303">
        <f t="shared" si="35"/>
        <v>0.21272466611305088</v>
      </c>
      <c r="N131" s="303">
        <f t="shared" si="35"/>
        <v>0.20748652049201383</v>
      </c>
      <c r="O131" s="303">
        <f t="shared" si="35"/>
        <v>0.21862723274176379</v>
      </c>
      <c r="P131" s="303">
        <f t="shared" si="35"/>
        <v>0.21924686501072502</v>
      </c>
      <c r="Q131" s="303">
        <f t="shared" si="35"/>
        <v>0.220176029467819</v>
      </c>
      <c r="R131" s="303">
        <f t="shared" si="35"/>
        <v>0.2285549837814369</v>
      </c>
      <c r="S131" s="303">
        <f t="shared" si="35"/>
        <v>0.23252876752336951</v>
      </c>
      <c r="T131" s="303">
        <f t="shared" si="35"/>
        <v>0.23238263634380196</v>
      </c>
      <c r="U131" s="303">
        <f t="shared" si="35"/>
        <v>0.23328880557905074</v>
      </c>
      <c r="V131" s="303">
        <f t="shared" si="35"/>
        <v>0.23424130346051258</v>
      </c>
      <c r="W131" s="303">
        <f t="shared" si="35"/>
        <v>0.20513856827954188</v>
      </c>
      <c r="DA131" s="68"/>
    </row>
    <row r="132" spans="1:105" ht="12" customHeight="1" x14ac:dyDescent="0.25">
      <c r="A132" s="41" t="s">
        <v>1941</v>
      </c>
      <c r="B132" s="238">
        <f t="shared" ref="B132:W132" si="36">IF(B$94=0,0,B$94/B$83)</f>
        <v>0.52939585724871352</v>
      </c>
      <c r="C132" s="238">
        <f t="shared" si="36"/>
        <v>0.53323997806271606</v>
      </c>
      <c r="D132" s="238">
        <f t="shared" si="36"/>
        <v>0.53787528984972399</v>
      </c>
      <c r="E132" s="238">
        <f t="shared" si="36"/>
        <v>0.53570903456694341</v>
      </c>
      <c r="F132" s="238">
        <f t="shared" si="36"/>
        <v>0.52674686885770894</v>
      </c>
      <c r="G132" s="238">
        <f t="shared" si="36"/>
        <v>0.54309825030436143</v>
      </c>
      <c r="H132" s="238">
        <f t="shared" si="36"/>
        <v>0.54037108624757169</v>
      </c>
      <c r="I132" s="238">
        <f t="shared" si="36"/>
        <v>0.54340789487471419</v>
      </c>
      <c r="J132" s="238">
        <f t="shared" si="36"/>
        <v>0.53999687259178897</v>
      </c>
      <c r="K132" s="238">
        <f t="shared" si="36"/>
        <v>0.54914065106199017</v>
      </c>
      <c r="L132" s="238">
        <f t="shared" si="36"/>
        <v>0.55210457650688216</v>
      </c>
      <c r="M132" s="238">
        <f t="shared" si="36"/>
        <v>0.55135917876669116</v>
      </c>
      <c r="N132" s="238">
        <f t="shared" si="36"/>
        <v>0.55659732438775167</v>
      </c>
      <c r="O132" s="238">
        <f t="shared" si="36"/>
        <v>0.54545661213800745</v>
      </c>
      <c r="P132" s="238">
        <f t="shared" si="36"/>
        <v>0.54483697986906621</v>
      </c>
      <c r="Q132" s="238">
        <f t="shared" si="36"/>
        <v>0.5439078154119481</v>
      </c>
      <c r="R132" s="238">
        <f t="shared" si="36"/>
        <v>0.53552886109835662</v>
      </c>
      <c r="S132" s="238">
        <f t="shared" si="36"/>
        <v>0.53155507735648044</v>
      </c>
      <c r="T132" s="238">
        <f t="shared" si="36"/>
        <v>0.53170120853601199</v>
      </c>
      <c r="U132" s="238">
        <f t="shared" si="36"/>
        <v>0.53079503930083394</v>
      </c>
      <c r="V132" s="238">
        <f t="shared" si="36"/>
        <v>0.52984254141935272</v>
      </c>
      <c r="W132" s="238">
        <f t="shared" si="36"/>
        <v>0.55894527660030402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3">
        <f t="shared" ref="B136:W136" si="37">SUM(B$137:B$144)</f>
        <v>422.22331699563438</v>
      </c>
      <c r="C136" s="323">
        <f t="shared" si="37"/>
        <v>403.0837987223972</v>
      </c>
      <c r="D136" s="323">
        <f t="shared" si="37"/>
        <v>368.58250840143279</v>
      </c>
      <c r="E136" s="323">
        <f t="shared" si="37"/>
        <v>380.86218189071059</v>
      </c>
      <c r="F136" s="323">
        <f t="shared" si="37"/>
        <v>365.80528496552381</v>
      </c>
      <c r="G136" s="323">
        <f t="shared" si="37"/>
        <v>348.58355935190093</v>
      </c>
      <c r="H136" s="323">
        <f t="shared" si="37"/>
        <v>344.25088311473252</v>
      </c>
      <c r="I136" s="323">
        <f t="shared" si="37"/>
        <v>325.96269466086568</v>
      </c>
      <c r="J136" s="323">
        <f t="shared" si="37"/>
        <v>323.77534069245206</v>
      </c>
      <c r="K136" s="323">
        <f t="shared" si="37"/>
        <v>314.3618483830486</v>
      </c>
      <c r="L136" s="323">
        <f t="shared" si="37"/>
        <v>308.9503893922693</v>
      </c>
      <c r="M136" s="323">
        <f t="shared" si="37"/>
        <v>296.84811151173466</v>
      </c>
      <c r="N136" s="323">
        <f t="shared" si="37"/>
        <v>306.44821324323584</v>
      </c>
      <c r="O136" s="323">
        <f t="shared" si="37"/>
        <v>352.27729740403754</v>
      </c>
      <c r="P136" s="323">
        <f t="shared" si="37"/>
        <v>329.54394890381718</v>
      </c>
      <c r="Q136" s="323">
        <f t="shared" si="37"/>
        <v>330.28430176870216</v>
      </c>
      <c r="R136" s="323">
        <f t="shared" si="37"/>
        <v>327.2169383135369</v>
      </c>
      <c r="S136" s="323">
        <f t="shared" si="37"/>
        <v>291.90214836283184</v>
      </c>
      <c r="T136" s="323">
        <f t="shared" si="37"/>
        <v>290.53731670817348</v>
      </c>
      <c r="U136" s="323">
        <f t="shared" si="37"/>
        <v>319.02462292163182</v>
      </c>
      <c r="V136" s="323">
        <f t="shared" si="37"/>
        <v>309.01276296699785</v>
      </c>
      <c r="W136" s="323">
        <f t="shared" si="37"/>
        <v>243.85122106514328</v>
      </c>
      <c r="DA136" s="95"/>
    </row>
    <row r="137" spans="1:105" ht="12" customHeight="1" x14ac:dyDescent="0.25">
      <c r="A137" s="55" t="s">
        <v>92</v>
      </c>
      <c r="B137" s="276">
        <f>IF(B$6=0,0,B$6/PPA!B$10*1000)</f>
        <v>2.1111165849781148</v>
      </c>
      <c r="C137" s="276">
        <f>IF(C$6=0,0,C$6/PPA!C$10*1000)</f>
        <v>2.0154189936119855</v>
      </c>
      <c r="D137" s="276">
        <f>IF(D$6=0,0,D$6/PPA!D$10*1000)</f>
        <v>1.8429125420071932</v>
      </c>
      <c r="E137" s="276">
        <f>IF(E$6=0,0,E$6/PPA!E$10*1000)</f>
        <v>1.904310909453621</v>
      </c>
      <c r="F137" s="276">
        <f>IF(F$6=0,0,F$6/PPA!F$10*1000)</f>
        <v>1.8290264248276729</v>
      </c>
      <c r="G137" s="276">
        <f>IF(G$6=0,0,G$6/PPA!G$10*1000)</f>
        <v>1.742917796759635</v>
      </c>
      <c r="H137" s="276">
        <f>IF(H$6=0,0,H$6/PPA!H$10*1000)</f>
        <v>1.7212544155738012</v>
      </c>
      <c r="I137" s="276">
        <f>IF(I$6=0,0,I$6/PPA!I$10*1000)</f>
        <v>1.629813473304538</v>
      </c>
      <c r="J137" s="276">
        <f>IF(J$6=0,0,J$6/PPA!J$10*1000)</f>
        <v>1.6188767034624671</v>
      </c>
      <c r="K137" s="276">
        <f>IF(K$6=0,0,K$6/PPA!K$10*1000)</f>
        <v>1.5718092419155036</v>
      </c>
      <c r="L137" s="276">
        <f>IF(L$6=0,0,L$6/PPA!L$10*1000)</f>
        <v>1.5447519469615782</v>
      </c>
      <c r="M137" s="276">
        <f>IF(M$6=0,0,M$6/PPA!M$10*1000)</f>
        <v>1.4842405575588673</v>
      </c>
      <c r="N137" s="276">
        <f>IF(N$6=0,0,N$6/PPA!N$10*1000)</f>
        <v>1.5322410662164079</v>
      </c>
      <c r="O137" s="276">
        <f>IF(O$6=0,0,O$6/PPA!O$10*1000)</f>
        <v>1.7613864870203881</v>
      </c>
      <c r="P137" s="276">
        <f>IF(P$6=0,0,P$6/PPA!P$10*1000)</f>
        <v>1.6477197445192755</v>
      </c>
      <c r="Q137" s="276">
        <f>IF(Q$6=0,0,Q$6/PPA!Q$10*1000)</f>
        <v>1.6514215088437165</v>
      </c>
      <c r="R137" s="276">
        <f>IF(R$6=0,0,R$6/PPA!R$10*1000)</f>
        <v>1.6360846915678546</v>
      </c>
      <c r="S137" s="276">
        <f>IF(S$6=0,0,S$6/PPA!S$10*1000)</f>
        <v>1.4595107418142526</v>
      </c>
      <c r="T137" s="276">
        <f>IF(T$6=0,0,T$6/PPA!T$10*1000)</f>
        <v>1.4526865835409757</v>
      </c>
      <c r="U137" s="276">
        <f>IF(U$6=0,0,U$6/PPA!U$10*1000)</f>
        <v>1.5951231146082538</v>
      </c>
      <c r="V137" s="276">
        <f>IF(V$6=0,0,V$6/PPA!V$10*1000)</f>
        <v>1.5450638148350864</v>
      </c>
      <c r="W137" s="276">
        <f>IF(W$6=0,0,W$6/PPA!W$10*1000)</f>
        <v>1.2192561053258704</v>
      </c>
      <c r="DA137" s="76"/>
    </row>
    <row r="138" spans="1:105" ht="12" customHeight="1" x14ac:dyDescent="0.25">
      <c r="A138" s="202" t="s">
        <v>93</v>
      </c>
      <c r="B138" s="277">
        <f>IF(B$7=0,0,B$7/PPA!B$10*1000)</f>
        <v>2.9555632189693601</v>
      </c>
      <c r="C138" s="277">
        <f>IF(C$7=0,0,C$7/PPA!C$10*1000)</f>
        <v>2.8215865910567799</v>
      </c>
      <c r="D138" s="277">
        <f>IF(D$7=0,0,D$7/PPA!D$10*1000)</f>
        <v>2.5800775588100704</v>
      </c>
      <c r="E138" s="277">
        <f>IF(E$7=0,0,E$7/PPA!E$10*1000)</f>
        <v>2.6660352732350701</v>
      </c>
      <c r="F138" s="277">
        <f>IF(F$7=0,0,F$7/PPA!F$10*1000)</f>
        <v>2.5606369947587417</v>
      </c>
      <c r="G138" s="277">
        <f>IF(G$7=0,0,G$7/PPA!G$10*1000)</f>
        <v>2.4400849154634883</v>
      </c>
      <c r="H138" s="277">
        <f>IF(H$7=0,0,H$7/PPA!H$10*1000)</f>
        <v>2.4097561818033215</v>
      </c>
      <c r="I138" s="277">
        <f>IF(I$7=0,0,I$7/PPA!I$10*1000)</f>
        <v>2.2817388626263542</v>
      </c>
      <c r="J138" s="277">
        <f>IF(J$7=0,0,J$7/PPA!J$10*1000)</f>
        <v>2.2664273848474537</v>
      </c>
      <c r="K138" s="277">
        <f>IF(K$7=0,0,K$7/PPA!K$10*1000)</f>
        <v>2.2005329386817056</v>
      </c>
      <c r="L138" s="277">
        <f>IF(L$7=0,0,L$7/PPA!L$10*1000)</f>
        <v>2.1626527257462107</v>
      </c>
      <c r="M138" s="277">
        <f>IF(M$7=0,0,M$7/PPA!M$10*1000)</f>
        <v>2.077936780582414</v>
      </c>
      <c r="N138" s="277">
        <f>IF(N$7=0,0,N$7/PPA!N$10*1000)</f>
        <v>2.1451374927029709</v>
      </c>
      <c r="O138" s="277">
        <f>IF(O$7=0,0,O$7/PPA!O$10*1000)</f>
        <v>2.4659410818285434</v>
      </c>
      <c r="P138" s="277">
        <f>IF(P$7=0,0,P$7/PPA!P$10*1000)</f>
        <v>2.3068076423269845</v>
      </c>
      <c r="Q138" s="277">
        <f>IF(Q$7=0,0,Q$7/PPA!Q$10*1000)</f>
        <v>2.3119901123812041</v>
      </c>
      <c r="R138" s="277">
        <f>IF(R$7=0,0,R$7/PPA!R$10*1000)</f>
        <v>2.2905185681949973</v>
      </c>
      <c r="S138" s="277">
        <f>IF(S$7=0,0,S$7/PPA!S$10*1000)</f>
        <v>2.0433150385399528</v>
      </c>
      <c r="T138" s="277">
        <f>IF(T$7=0,0,T$7/PPA!T$10*1000)</f>
        <v>2.033761216957366</v>
      </c>
      <c r="U138" s="277">
        <f>IF(U$7=0,0,U$7/PPA!U$10*1000)</f>
        <v>2.233172360451555</v>
      </c>
      <c r="V138" s="277">
        <f>IF(V$7=0,0,V$7/PPA!V$10*1000)</f>
        <v>2.1630893407691203</v>
      </c>
      <c r="W138" s="277">
        <f>IF(W$7=0,0,W$7/PPA!W$10*1000)</f>
        <v>1.706958547456219</v>
      </c>
      <c r="DA138" s="77"/>
    </row>
    <row r="139" spans="1:105" ht="12" customHeight="1" x14ac:dyDescent="0.25">
      <c r="A139" s="202" t="s">
        <v>94</v>
      </c>
      <c r="B139" s="277">
        <f>IF(B$8=0,0,B$8/PPA!B$10*1000)</f>
        <v>16.888932679824922</v>
      </c>
      <c r="C139" s="277">
        <f>IF(C$8=0,0,C$8/PPA!C$10*1000)</f>
        <v>16.123351948895884</v>
      </c>
      <c r="D139" s="277">
        <f>IF(D$8=0,0,D$8/PPA!D$10*1000)</f>
        <v>14.743300336057542</v>
      </c>
      <c r="E139" s="277">
        <f>IF(E$8=0,0,E$8/PPA!E$10*1000)</f>
        <v>15.23448727562897</v>
      </c>
      <c r="F139" s="277">
        <f>IF(F$8=0,0,F$8/PPA!F$10*1000)</f>
        <v>14.632211398621383</v>
      </c>
      <c r="G139" s="277">
        <f>IF(G$8=0,0,G$8/PPA!G$10*1000)</f>
        <v>13.943342374077082</v>
      </c>
      <c r="H139" s="277">
        <f>IF(H$8=0,0,H$8/PPA!H$10*1000)</f>
        <v>13.770035324590406</v>
      </c>
      <c r="I139" s="277">
        <f>IF(I$8=0,0,I$8/PPA!I$10*1000)</f>
        <v>13.038507786436304</v>
      </c>
      <c r="J139" s="277">
        <f>IF(J$8=0,0,J$8/PPA!J$10*1000)</f>
        <v>12.951013627699734</v>
      </c>
      <c r="K139" s="277">
        <f>IF(K$8=0,0,K$8/PPA!K$10*1000)</f>
        <v>12.574473935324031</v>
      </c>
      <c r="L139" s="277">
        <f>IF(L$8=0,0,L$8/PPA!L$10*1000)</f>
        <v>12.35801557569263</v>
      </c>
      <c r="M139" s="277">
        <f>IF(M$8=0,0,M$8/PPA!M$10*1000)</f>
        <v>11.873924460470933</v>
      </c>
      <c r="N139" s="277">
        <f>IF(N$8=0,0,N$8/PPA!N$10*1000)</f>
        <v>12.257928529731265</v>
      </c>
      <c r="O139" s="277">
        <f>IF(O$8=0,0,O$8/PPA!O$10*1000)</f>
        <v>14.091091896163105</v>
      </c>
      <c r="P139" s="277">
        <f>IF(P$8=0,0,P$8/PPA!P$10*1000)</f>
        <v>13.181757956154199</v>
      </c>
      <c r="Q139" s="277">
        <f>IF(Q$8=0,0,Q$8/PPA!Q$10*1000)</f>
        <v>13.211372070749738</v>
      </c>
      <c r="R139" s="277">
        <f>IF(R$8=0,0,R$8/PPA!R$10*1000)</f>
        <v>13.088677532542837</v>
      </c>
      <c r="S139" s="277">
        <f>IF(S$8=0,0,S$8/PPA!S$10*1000)</f>
        <v>11.676085934514022</v>
      </c>
      <c r="T139" s="277">
        <f>IF(T$8=0,0,T$8/PPA!T$10*1000)</f>
        <v>11.621492668327807</v>
      </c>
      <c r="U139" s="277">
        <f>IF(U$8=0,0,U$8/PPA!U$10*1000)</f>
        <v>12.760984916866033</v>
      </c>
      <c r="V139" s="277">
        <f>IF(V$8=0,0,V$8/PPA!V$10*1000)</f>
        <v>12.360510518680691</v>
      </c>
      <c r="W139" s="277">
        <f>IF(W$8=0,0,W$8/PPA!W$10*1000)</f>
        <v>9.7540488426069647</v>
      </c>
      <c r="DA139" s="77"/>
    </row>
    <row r="140" spans="1:105" ht="12" customHeight="1" x14ac:dyDescent="0.25">
      <c r="A140" s="202" t="s">
        <v>95</v>
      </c>
      <c r="B140" s="277">
        <f>IF(B$9=0,0,B$9/PPA!B$10*1000)</f>
        <v>8.4444663399124593</v>
      </c>
      <c r="C140" s="277">
        <f>IF(C$9=0,0,C$9/PPA!C$10*1000)</f>
        <v>8.061675974447942</v>
      </c>
      <c r="D140" s="277">
        <f>IF(D$9=0,0,D$9/PPA!D$10*1000)</f>
        <v>7.3716501680287712</v>
      </c>
      <c r="E140" s="277">
        <f>IF(E$9=0,0,E$9/PPA!E$10*1000)</f>
        <v>7.617243637814485</v>
      </c>
      <c r="F140" s="277">
        <f>IF(F$9=0,0,F$9/PPA!F$10*1000)</f>
        <v>7.3161056993106905</v>
      </c>
      <c r="G140" s="277">
        <f>IF(G$9=0,0,G$9/PPA!G$10*1000)</f>
        <v>6.9716711870385391</v>
      </c>
      <c r="H140" s="277">
        <f>IF(H$9=0,0,H$9/PPA!H$10*1000)</f>
        <v>6.8850176622952048</v>
      </c>
      <c r="I140" s="277">
        <f>IF(I$9=0,0,I$9/PPA!I$10*1000)</f>
        <v>6.5192538932181519</v>
      </c>
      <c r="J140" s="277">
        <f>IF(J$9=0,0,J$9/PPA!J$10*1000)</f>
        <v>6.4755068138498677</v>
      </c>
      <c r="K140" s="277">
        <f>IF(K$9=0,0,K$9/PPA!K$10*1000)</f>
        <v>6.2872369676620155</v>
      </c>
      <c r="L140" s="277">
        <f>IF(L$9=0,0,L$9/PPA!L$10*1000)</f>
        <v>6.1790077878463148</v>
      </c>
      <c r="M140" s="277">
        <f>IF(M$9=0,0,M$9/PPA!M$10*1000)</f>
        <v>5.9369622302354674</v>
      </c>
      <c r="N140" s="277">
        <f>IF(N$9=0,0,N$9/PPA!N$10*1000)</f>
        <v>6.1289642648656315</v>
      </c>
      <c r="O140" s="277">
        <f>IF(O$9=0,0,O$9/PPA!O$10*1000)</f>
        <v>7.0455459480815508</v>
      </c>
      <c r="P140" s="277">
        <f>IF(P$9=0,0,P$9/PPA!P$10*1000)</f>
        <v>6.5908789780771002</v>
      </c>
      <c r="Q140" s="277">
        <f>IF(Q$9=0,0,Q$9/PPA!Q$10*1000)</f>
        <v>6.605686035374867</v>
      </c>
      <c r="R140" s="277">
        <f>IF(R$9=0,0,R$9/PPA!R$10*1000)</f>
        <v>6.5443387662714194</v>
      </c>
      <c r="S140" s="277">
        <f>IF(S$9=0,0,S$9/PPA!S$10*1000)</f>
        <v>5.8380429672570111</v>
      </c>
      <c r="T140" s="277">
        <f>IF(T$9=0,0,T$9/PPA!T$10*1000)</f>
        <v>5.8107463341639001</v>
      </c>
      <c r="U140" s="277">
        <f>IF(U$9=0,0,U$9/PPA!U$10*1000)</f>
        <v>6.3804924584330127</v>
      </c>
      <c r="V140" s="277">
        <f>IF(V$9=0,0,V$9/PPA!V$10*1000)</f>
        <v>6.1802552593403473</v>
      </c>
      <c r="W140" s="277">
        <f>IF(W$9=0,0,W$9/PPA!W$10*1000)</f>
        <v>4.8770244213034823</v>
      </c>
      <c r="DA140" s="77"/>
    </row>
    <row r="141" spans="1:105" ht="12" customHeight="1" x14ac:dyDescent="0.25">
      <c r="A141" s="56" t="s">
        <v>96</v>
      </c>
      <c r="B141" s="278">
        <f>IF(B$10=0,0,B$10/PPA!B$10*1000)</f>
        <v>3.3698086928139741</v>
      </c>
      <c r="C141" s="278">
        <f>IF(C$10=0,0,C$10/PPA!C$10*1000)</f>
        <v>3.3304215054703685</v>
      </c>
      <c r="D141" s="278">
        <f>IF(D$10=0,0,D$10/PPA!D$10*1000)</f>
        <v>3.0853418500422207</v>
      </c>
      <c r="E141" s="278">
        <f>IF(E$10=0,0,E$10/PPA!E$10*1000)</f>
        <v>3.3693460488212215</v>
      </c>
      <c r="F141" s="278">
        <f>IF(F$10=0,0,F$10/PPA!F$10*1000)</f>
        <v>3.3178496707841227</v>
      </c>
      <c r="G141" s="278">
        <f>IF(G$10=0,0,G$10/PPA!G$10*1000)</f>
        <v>3.192784647965937</v>
      </c>
      <c r="H141" s="278">
        <f>IF(H$10=0,0,H$10/PPA!H$10*1000)</f>
        <v>3.2863733906045809</v>
      </c>
      <c r="I141" s="278">
        <f>IF(I$10=0,0,I$10/PPA!I$10*1000)</f>
        <v>3.3257162165470193</v>
      </c>
      <c r="J141" s="278">
        <f>IF(J$10=0,0,J$10/PPA!J$10*1000)</f>
        <v>3.3582395153012676</v>
      </c>
      <c r="K141" s="278">
        <f>IF(K$10=0,0,K$10/PPA!K$10*1000)</f>
        <v>3.3360898415161913</v>
      </c>
      <c r="L141" s="278">
        <f>IF(L$10=0,0,L$10/PPA!L$10*1000)</f>
        <v>3.2962802533854338</v>
      </c>
      <c r="M141" s="278">
        <f>IF(M$10=0,0,M$10/PPA!M$10*1000)</f>
        <v>3.1246471420869582</v>
      </c>
      <c r="N141" s="278">
        <f>IF(N$10=0,0,N$10/PPA!N$10*1000)</f>
        <v>3.3459630306235084</v>
      </c>
      <c r="O141" s="278">
        <f>IF(O$10=0,0,O$10/PPA!O$10*1000)</f>
        <v>3.6873627015399131</v>
      </c>
      <c r="P141" s="278">
        <f>IF(P$10=0,0,P$10/PPA!P$10*1000)</f>
        <v>3.5014248812112818</v>
      </c>
      <c r="Q141" s="278">
        <f>IF(Q$10=0,0,Q$10/PPA!Q$10*1000)</f>
        <v>3.5147974729245361</v>
      </c>
      <c r="R141" s="278">
        <f>IF(R$10=0,0,R$10/PPA!R$10*1000)</f>
        <v>3.4896292173301533</v>
      </c>
      <c r="S141" s="278">
        <f>IF(S$10=0,0,S$10/PPA!S$10*1000)</f>
        <v>3.0997294401567639</v>
      </c>
      <c r="T141" s="278">
        <f>IF(T$10=0,0,T$10/PPA!T$10*1000)</f>
        <v>3.0679409492201404</v>
      </c>
      <c r="U141" s="278">
        <f>IF(U$10=0,0,U$10/PPA!U$10*1000)</f>
        <v>3.4171509695891591</v>
      </c>
      <c r="V141" s="278">
        <f>IF(V$10=0,0,V$10/PPA!V$10*1000)</f>
        <v>3.2689020211447972</v>
      </c>
      <c r="W141" s="278">
        <f>IF(W$10=0,0,W$10/PPA!W$10*1000)</f>
        <v>2.783844391411805</v>
      </c>
      <c r="DA141" s="78"/>
    </row>
    <row r="142" spans="1:105" ht="12" customHeight="1" x14ac:dyDescent="0.25">
      <c r="A142" s="203" t="s">
        <v>1855</v>
      </c>
      <c r="B142" s="279">
        <f>IF(B$16=0,0,B$16/PPA!B$10*1000)</f>
        <v>6.5536189148636623</v>
      </c>
      <c r="C142" s="279">
        <f>IF(C$16=0,0,C$16/PPA!C$10*1000)</f>
        <v>6.6326919007262335</v>
      </c>
      <c r="D142" s="279">
        <f>IF(D$16=0,0,D$16/PPA!D$10*1000)</f>
        <v>6.3250231298438422</v>
      </c>
      <c r="E142" s="279">
        <f>IF(E$16=0,0,E$16/PPA!E$10*1000)</f>
        <v>6.8141650547013715</v>
      </c>
      <c r="F142" s="279">
        <f>IF(F$16=0,0,F$16/PPA!F$10*1000)</f>
        <v>6.348622780363339</v>
      </c>
      <c r="G142" s="279">
        <f>IF(G$16=0,0,G$16/PPA!G$10*1000)</f>
        <v>6.7650393395011772</v>
      </c>
      <c r="H142" s="279">
        <f>IF(H$16=0,0,H$16/PPA!H$10*1000)</f>
        <v>6.8439135622179474</v>
      </c>
      <c r="I142" s="279">
        <f>IF(I$16=0,0,I$16/PPA!I$10*1000)</f>
        <v>7.0606126651679961</v>
      </c>
      <c r="J142" s="279">
        <f>IF(J$16=0,0,J$16/PPA!J$10*1000)</f>
        <v>6.9770617034659823</v>
      </c>
      <c r="K142" s="279">
        <f>IF(K$16=0,0,K$16/PPA!K$10*1000)</f>
        <v>7.3482495162639339</v>
      </c>
      <c r="L142" s="279">
        <f>IF(L$16=0,0,L$16/PPA!L$10*1000)</f>
        <v>7.401817066282363</v>
      </c>
      <c r="M142" s="279">
        <f>IF(M$16=0,0,M$16/PPA!M$10*1000)</f>
        <v>6.9823883410729985</v>
      </c>
      <c r="N142" s="279">
        <f>IF(N$16=0,0,N$16/PPA!N$10*1000)</f>
        <v>7.7385327549203433</v>
      </c>
      <c r="O142" s="279">
        <f>IF(O$16=0,0,O$16/PPA!O$10*1000)</f>
        <v>7.9315500992931058</v>
      </c>
      <c r="P142" s="279">
        <f>IF(P$16=0,0,P$16/PPA!P$10*1000)</f>
        <v>7.5017788768122031</v>
      </c>
      <c r="Q142" s="279">
        <f>IF(Q$16=0,0,Q$16/PPA!Q$10*1000)</f>
        <v>7.4858622200682756</v>
      </c>
      <c r="R142" s="279">
        <f>IF(R$16=0,0,R$16/PPA!R$10*1000)</f>
        <v>7.0494905091153788</v>
      </c>
      <c r="S142" s="279">
        <f>IF(S$16=0,0,S$16/PPA!S$10*1000)</f>
        <v>6.1091618303451325</v>
      </c>
      <c r="T142" s="279">
        <f>IF(T$16=0,0,T$16/PPA!T$10*1000)</f>
        <v>6.0519764538702354</v>
      </c>
      <c r="U142" s="279">
        <f>IF(U$16=0,0,U$16/PPA!U$10*1000)</f>
        <v>6.703218601401038</v>
      </c>
      <c r="V142" s="279">
        <f>IF(V$16=0,0,V$16/PPA!V$10*1000)</f>
        <v>6.3748726475684112</v>
      </c>
      <c r="W142" s="279">
        <f>IF(W$16=0,0,W$16/PPA!W$10*1000)</f>
        <v>6.5396301381087714</v>
      </c>
      <c r="DA142" s="79"/>
    </row>
    <row r="143" spans="1:105" ht="12" customHeight="1" x14ac:dyDescent="0.25">
      <c r="A143" s="203" t="s">
        <v>1857</v>
      </c>
      <c r="B143" s="279">
        <f>IF(B$17=0,0,B$17/PPA!B$10*1000)</f>
        <v>367.33621297568601</v>
      </c>
      <c r="C143" s="279">
        <f>IF(C$17=0,0,C$17/PPA!C$10*1000)</f>
        <v>349.35933647324083</v>
      </c>
      <c r="D143" s="279">
        <f>IF(D$17=0,0,D$17/PPA!D$10*1000)</f>
        <v>318.57859586143468</v>
      </c>
      <c r="E143" s="279">
        <f>IF(E$17=0,0,E$17/PPA!E$10*1000)</f>
        <v>328.11400468060845</v>
      </c>
      <c r="F143" s="279">
        <f>IF(F$17=0,0,F$17/PPA!F$10*1000)</f>
        <v>315.69278137382827</v>
      </c>
      <c r="G143" s="279">
        <f>IF(G$17=0,0,G$17/PPA!G$10*1000)</f>
        <v>298.49429833664811</v>
      </c>
      <c r="H143" s="279">
        <f>IF(H$17=0,0,H$17/PPA!H$10*1000)</f>
        <v>294.12583577271857</v>
      </c>
      <c r="I143" s="279">
        <f>IF(I$17=0,0,I$17/PPA!I$10*1000)</f>
        <v>276.41680139652539</v>
      </c>
      <c r="J143" s="279">
        <f>IF(J$17=0,0,J$17/PPA!J$10*1000)</f>
        <v>274.62363338056764</v>
      </c>
      <c r="K143" s="279">
        <f>IF(K$17=0,0,K$17/PPA!K$10*1000)</f>
        <v>264.71401257220987</v>
      </c>
      <c r="L143" s="279">
        <f>IF(L$17=0,0,L$17/PPA!L$10*1000)</f>
        <v>259.55938166683848</v>
      </c>
      <c r="M143" s="279">
        <f>IF(M$17=0,0,M$17/PPA!M$10*1000)</f>
        <v>249.85159346400928</v>
      </c>
      <c r="N143" s="279">
        <f>IF(N$17=0,0,N$17/PPA!N$10*1000)</f>
        <v>256.10270664879727</v>
      </c>
      <c r="O143" s="279">
        <f>IF(O$17=0,0,O$17/PPA!O$10*1000)</f>
        <v>297.668752302793</v>
      </c>
      <c r="P143" s="279">
        <f>IF(P$17=0,0,P$17/PPA!P$10*1000)</f>
        <v>278.14296109846686</v>
      </c>
      <c r="Q143" s="279">
        <f>IF(Q$17=0,0,Q$17/PPA!Q$10*1000)</f>
        <v>278.86792297043041</v>
      </c>
      <c r="R143" s="279">
        <f>IF(R$17=0,0,R$17/PPA!R$10*1000)</f>
        <v>277.45266456381347</v>
      </c>
      <c r="S143" s="279">
        <f>IF(S$17=0,0,S$17/PPA!S$10*1000)</f>
        <v>248.10038723166002</v>
      </c>
      <c r="T143" s="279">
        <f>IF(T$17=0,0,T$17/PPA!T$10*1000)</f>
        <v>247.04987593793706</v>
      </c>
      <c r="U143" s="279">
        <f>IF(U$17=0,0,U$17/PPA!U$10*1000)</f>
        <v>271.03843916383602</v>
      </c>
      <c r="V143" s="279">
        <f>IF(V$17=0,0,V$17/PPA!V$10*1000)</f>
        <v>262.95368570339633</v>
      </c>
      <c r="W143" s="279">
        <f>IF(W$17=0,0,W$17/PPA!W$10*1000)</f>
        <v>202.43794720091074</v>
      </c>
      <c r="DA143" s="79"/>
    </row>
    <row r="144" spans="1:105" ht="12" customHeight="1" x14ac:dyDescent="0.25">
      <c r="A144" s="41" t="s">
        <v>1872</v>
      </c>
      <c r="B144" s="280">
        <f>IF(B$30=0,0,B$30/PPA!B$10*1000)</f>
        <v>14.563597588585866</v>
      </c>
      <c r="C144" s="280">
        <f>IF(C$30=0,0,C$30/PPA!C$10*1000)</f>
        <v>14.739315334947134</v>
      </c>
      <c r="D144" s="280">
        <f>IF(D$30=0,0,D$30/PPA!D$10*1000)</f>
        <v>14.055606955208487</v>
      </c>
      <c r="E144" s="280">
        <f>IF(E$30=0,0,E$30/PPA!E$10*1000)</f>
        <v>15.142589010447434</v>
      </c>
      <c r="F144" s="280">
        <f>IF(F$30=0,0,F$30/PPA!F$10*1000)</f>
        <v>14.108050623029593</v>
      </c>
      <c r="G144" s="280">
        <f>IF(G$30=0,0,G$30/PPA!G$10*1000)</f>
        <v>15.033420754447006</v>
      </c>
      <c r="H144" s="280">
        <f>IF(H$30=0,0,H$30/PPA!H$10*1000)</f>
        <v>15.208696804928712</v>
      </c>
      <c r="I144" s="280">
        <f>IF(I$30=0,0,I$30/PPA!I$10*1000)</f>
        <v>15.690250367039933</v>
      </c>
      <c r="J144" s="280">
        <f>IF(J$30=0,0,J$30/PPA!J$10*1000)</f>
        <v>15.504581563257686</v>
      </c>
      <c r="K144" s="280">
        <f>IF(K$30=0,0,K$30/PPA!K$10*1000)</f>
        <v>16.329443369475346</v>
      </c>
      <c r="L144" s="280">
        <f>IF(L$30=0,0,L$30/PPA!L$10*1000)</f>
        <v>16.448482369516299</v>
      </c>
      <c r="M144" s="280">
        <f>IF(M$30=0,0,M$30/PPA!M$10*1000)</f>
        <v>15.516418535717717</v>
      </c>
      <c r="N144" s="280">
        <f>IF(N$30=0,0,N$30/PPA!N$10*1000)</f>
        <v>17.196739455378481</v>
      </c>
      <c r="O144" s="280">
        <f>IF(O$30=0,0,O$30/PPA!O$10*1000)</f>
        <v>17.625666887317948</v>
      </c>
      <c r="P144" s="280">
        <f>IF(P$30=0,0,P$30/PPA!P$10*1000)</f>
        <v>16.670619726249271</v>
      </c>
      <c r="Q144" s="280">
        <f>IF(Q$30=0,0,Q$30/PPA!Q$10*1000)</f>
        <v>16.635249377929444</v>
      </c>
      <c r="R144" s="280">
        <f>IF(R$30=0,0,R$30/PPA!R$10*1000)</f>
        <v>15.66553446470078</v>
      </c>
      <c r="S144" s="280">
        <f>IF(S$30=0,0,S$30/PPA!S$10*1000)</f>
        <v>13.57591517854469</v>
      </c>
      <c r="T144" s="280">
        <f>IF(T$30=0,0,T$30/PPA!T$10*1000)</f>
        <v>13.448836564156034</v>
      </c>
      <c r="U144" s="280">
        <f>IF(U$30=0,0,U$30/PPA!U$10*1000)</f>
        <v>14.8960413364467</v>
      </c>
      <c r="V144" s="280">
        <f>IF(V$30=0,0,V$30/PPA!V$10*1000)</f>
        <v>14.166383661263081</v>
      </c>
      <c r="W144" s="280">
        <f>IF(W$30=0,0,W$30/PPA!W$10*1000)</f>
        <v>14.532511418019437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3">
        <f t="shared" ref="B146:W146" si="38">SUM(B$147:B$154)</f>
        <v>345.01276205069826</v>
      </c>
      <c r="C146" s="323">
        <f t="shared" si="38"/>
        <v>327.34504867854372</v>
      </c>
      <c r="D146" s="323">
        <f t="shared" si="38"/>
        <v>303.34692507422079</v>
      </c>
      <c r="E146" s="323">
        <f t="shared" si="38"/>
        <v>312.41461910728174</v>
      </c>
      <c r="F146" s="323">
        <f t="shared" si="38"/>
        <v>304.76918791347538</v>
      </c>
      <c r="G146" s="323">
        <f t="shared" si="38"/>
        <v>291.590069284214</v>
      </c>
      <c r="H146" s="323">
        <f t="shared" si="38"/>
        <v>281.83001676988744</v>
      </c>
      <c r="I146" s="323">
        <f t="shared" si="38"/>
        <v>271.82134311464307</v>
      </c>
      <c r="J146" s="323">
        <f t="shared" si="38"/>
        <v>262.02654811740661</v>
      </c>
      <c r="K146" s="323">
        <f t="shared" si="38"/>
        <v>256.4036661662193</v>
      </c>
      <c r="L146" s="323">
        <f t="shared" si="38"/>
        <v>243.70311401246269</v>
      </c>
      <c r="M146" s="323">
        <f t="shared" si="38"/>
        <v>234.0577521030919</v>
      </c>
      <c r="N146" s="323">
        <f t="shared" si="38"/>
        <v>242.07444763274265</v>
      </c>
      <c r="O146" s="323">
        <f t="shared" si="38"/>
        <v>275.83487846859157</v>
      </c>
      <c r="P146" s="323">
        <f t="shared" si="38"/>
        <v>265.33108484405909</v>
      </c>
      <c r="Q146" s="323">
        <f t="shared" si="38"/>
        <v>261.77324502190316</v>
      </c>
      <c r="R146" s="323">
        <f t="shared" si="38"/>
        <v>260.61153480144031</v>
      </c>
      <c r="S146" s="323">
        <f t="shared" si="38"/>
        <v>248.78428680194062</v>
      </c>
      <c r="T146" s="323">
        <f t="shared" si="38"/>
        <v>247.7175135472618</v>
      </c>
      <c r="U146" s="323">
        <f t="shared" si="38"/>
        <v>268.58178221882196</v>
      </c>
      <c r="V146" s="323">
        <f t="shared" si="38"/>
        <v>255.52754340321962</v>
      </c>
      <c r="W146" s="323">
        <f t="shared" si="38"/>
        <v>202.92764560737487</v>
      </c>
      <c r="DA146" s="95"/>
    </row>
    <row r="147" spans="1:105" ht="12" customHeight="1" x14ac:dyDescent="0.25">
      <c r="A147" s="55" t="s">
        <v>92</v>
      </c>
      <c r="B147" s="276">
        <f>IF(B$33=0,0,B$33/PPA!B$11*1000)</f>
        <v>1.8210194909762822</v>
      </c>
      <c r="C147" s="276">
        <f>IF(C$33=0,0,C$33/PPA!C$11*1000)</f>
        <v>1.7277671422213725</v>
      </c>
      <c r="D147" s="276">
        <f>IF(D$33=0,0,D$33/PPA!D$11*1000)</f>
        <v>1.6011021151929921</v>
      </c>
      <c r="E147" s="276">
        <f>IF(E$33=0,0,E$33/PPA!E$11*1000)</f>
        <v>1.6489625116439481</v>
      </c>
      <c r="F147" s="276">
        <f>IF(F$33=0,0,F$33/PPA!F$11*1000)</f>
        <v>1.6086089921450044</v>
      </c>
      <c r="G147" s="276">
        <f>IF(G$33=0,0,G$33/PPA!G$11*1000)</f>
        <v>1.5390479945889073</v>
      </c>
      <c r="H147" s="276">
        <f>IF(H$33=0,0,H$33/PPA!H$11*1000)</f>
        <v>1.4875332455231456</v>
      </c>
      <c r="I147" s="276">
        <f>IF(I$33=0,0,I$33/PPA!I$11*1000)</f>
        <v>1.434706243713969</v>
      </c>
      <c r="J147" s="276">
        <f>IF(J$33=0,0,J$33/PPA!J$11*1000)</f>
        <v>1.3830081195806279</v>
      </c>
      <c r="K147" s="276">
        <f>IF(K$33=0,0,K$33/PPA!K$11*1000)</f>
        <v>1.3533298619773275</v>
      </c>
      <c r="L147" s="276">
        <f>IF(L$33=0,0,L$33/PPA!L$11*1000)</f>
        <v>1.2862947967216236</v>
      </c>
      <c r="M147" s="276">
        <f>IF(M$33=0,0,M$33/PPA!M$11*1000)</f>
        <v>1.235385398674804</v>
      </c>
      <c r="N147" s="276">
        <f>IF(N$33=0,0,N$33/PPA!N$11*1000)</f>
        <v>1.2776984966772016</v>
      </c>
      <c r="O147" s="276">
        <f>IF(O$33=0,0,O$33/PPA!O$11*1000)</f>
        <v>1.4558901734442757</v>
      </c>
      <c r="P147" s="276">
        <f>IF(P$33=0,0,P$33/PPA!P$11*1000)</f>
        <v>1.4004498679733457</v>
      </c>
      <c r="Q147" s="276">
        <f>IF(Q$33=0,0,Q$33/PPA!Q$11*1000)</f>
        <v>1.3816711549094562</v>
      </c>
      <c r="R147" s="276">
        <f>IF(R$33=0,0,R$33/PPA!R$11*1000)</f>
        <v>1.3755395064981195</v>
      </c>
      <c r="S147" s="276">
        <f>IF(S$33=0,0,S$33/PPA!S$11*1000)</f>
        <v>1.3131138472162098</v>
      </c>
      <c r="T147" s="276">
        <f>IF(T$33=0,0,T$33/PPA!T$11*1000)</f>
        <v>1.3074832877038847</v>
      </c>
      <c r="U147" s="276">
        <f>IF(U$33=0,0,U$33/PPA!U$11*1000)</f>
        <v>1.4176074456918089</v>
      </c>
      <c r="V147" s="276">
        <f>IF(V$33=0,0,V$33/PPA!V$11*1000)</f>
        <v>1.3487055790426201</v>
      </c>
      <c r="W147" s="276">
        <f>IF(W$33=0,0,W$33/PPA!W$11*1000)</f>
        <v>1.071076894989609</v>
      </c>
      <c r="DA147" s="76"/>
    </row>
    <row r="148" spans="1:105" ht="12" customHeight="1" x14ac:dyDescent="0.25">
      <c r="A148" s="202" t="s">
        <v>93</v>
      </c>
      <c r="B148" s="277">
        <f>IF(B$34=0,0,B$34/PPA!B$11*1000)</f>
        <v>2.5841634962911519</v>
      </c>
      <c r="C148" s="277">
        <f>IF(C$34=0,0,C$34/PPA!C$11*1000)</f>
        <v>2.4518314060581932</v>
      </c>
      <c r="D148" s="277">
        <f>IF(D$34=0,0,D$34/PPA!D$11*1000)</f>
        <v>2.2720842145945865</v>
      </c>
      <c r="E148" s="277">
        <f>IF(E$34=0,0,E$34/PPA!E$11*1000)</f>
        <v>2.3400017135776854</v>
      </c>
      <c r="F148" s="277">
        <f>IF(F$34=0,0,F$34/PPA!F$11*1000)</f>
        <v>2.2827370370858722</v>
      </c>
      <c r="G148" s="277">
        <f>IF(G$34=0,0,G$34/PPA!G$11*1000)</f>
        <v>2.1840247544657156</v>
      </c>
      <c r="H148" s="277">
        <f>IF(H$34=0,0,H$34/PPA!H$11*1000)</f>
        <v>2.1109214545197212</v>
      </c>
      <c r="I148" s="277">
        <f>IF(I$34=0,0,I$34/PPA!I$11*1000)</f>
        <v>2.0359559693229685</v>
      </c>
      <c r="J148" s="277">
        <f>IF(J$34=0,0,J$34/PPA!J$11*1000)</f>
        <v>1.9625924463765529</v>
      </c>
      <c r="K148" s="277">
        <f>IF(K$34=0,0,K$34/PPA!K$11*1000)</f>
        <v>1.9204767686959936</v>
      </c>
      <c r="L148" s="277">
        <f>IF(L$34=0,0,L$34/PPA!L$11*1000)</f>
        <v>1.825348973818623</v>
      </c>
      <c r="M148" s="277">
        <f>IF(M$34=0,0,M$34/PPA!M$11*1000)</f>
        <v>1.7531047124569734</v>
      </c>
      <c r="N148" s="277">
        <f>IF(N$34=0,0,N$34/PPA!N$11*1000)</f>
        <v>1.8131501780956556</v>
      </c>
      <c r="O148" s="277">
        <f>IF(O$34=0,0,O$34/PPA!O$11*1000)</f>
        <v>2.0660175574544102</v>
      </c>
      <c r="P148" s="277">
        <f>IF(P$34=0,0,P$34/PPA!P$11*1000)</f>
        <v>1.9873435979876719</v>
      </c>
      <c r="Q148" s="277">
        <f>IF(Q$34=0,0,Q$34/PPA!Q$11*1000)</f>
        <v>1.9606951930433563</v>
      </c>
      <c r="R148" s="277">
        <f>IF(R$34=0,0,R$34/PPA!R$11*1000)</f>
        <v>1.951993923191393</v>
      </c>
      <c r="S148" s="277">
        <f>IF(S$34=0,0,S$34/PPA!S$11*1000)</f>
        <v>1.8634072217598041</v>
      </c>
      <c r="T148" s="277">
        <f>IF(T$34=0,0,T$34/PPA!T$11*1000)</f>
        <v>1.8554170347093377</v>
      </c>
      <c r="U148" s="277">
        <f>IF(U$34=0,0,U$34/PPA!U$11*1000)</f>
        <v>2.0116914900583165</v>
      </c>
      <c r="V148" s="277">
        <f>IF(V$34=0,0,V$34/PPA!V$11*1000)</f>
        <v>1.9139145637247621</v>
      </c>
      <c r="W148" s="277">
        <f>IF(W$34=0,0,W$34/PPA!W$11*1000)</f>
        <v>1.5199385989378562</v>
      </c>
      <c r="DA148" s="77"/>
    </row>
    <row r="149" spans="1:105" ht="12" customHeight="1" x14ac:dyDescent="0.25">
      <c r="A149" s="202" t="s">
        <v>94</v>
      </c>
      <c r="B149" s="277">
        <f>IF(B$35=0,0,B$35/PPA!B$11*1000)</f>
        <v>9.1954804810689588</v>
      </c>
      <c r="C149" s="277">
        <f>IF(C$35=0,0,C$35/PPA!C$11*1000)</f>
        <v>8.7245903247368641</v>
      </c>
      <c r="D149" s="277">
        <f>IF(D$35=0,0,D$35/PPA!D$11*1000)</f>
        <v>8.0849783988650046</v>
      </c>
      <c r="E149" s="277">
        <f>IF(E$35=0,0,E$35/PPA!E$11*1000)</f>
        <v>8.3266558457906505</v>
      </c>
      <c r="F149" s="277">
        <f>IF(F$35=0,0,F$35/PPA!F$11*1000)</f>
        <v>8.122885373956743</v>
      </c>
      <c r="G149" s="277">
        <f>IF(G$35=0,0,G$35/PPA!G$11*1000)</f>
        <v>7.7716278512116945</v>
      </c>
      <c r="H149" s="277">
        <f>IF(H$35=0,0,H$35/PPA!H$11*1000)</f>
        <v>7.5114972639946354</v>
      </c>
      <c r="I149" s="277">
        <f>IF(I$35=0,0,I$35/PPA!I$11*1000)</f>
        <v>7.2447402817564841</v>
      </c>
      <c r="J149" s="277">
        <f>IF(J$35=0,0,J$35/PPA!J$11*1000)</f>
        <v>6.9836837177099627</v>
      </c>
      <c r="K149" s="277">
        <f>IF(K$35=0,0,K$35/PPA!K$11*1000)</f>
        <v>6.8338194027723054</v>
      </c>
      <c r="L149" s="277">
        <f>IF(L$35=0,0,L$35/PPA!L$11*1000)</f>
        <v>6.4953169116344833</v>
      </c>
      <c r="M149" s="277">
        <f>IF(M$35=0,0,M$35/PPA!M$11*1000)</f>
        <v>6.2382431250208459</v>
      </c>
      <c r="N149" s="277">
        <f>IF(N$35=0,0,N$35/PPA!N$11*1000)</f>
        <v>6.4519087495255114</v>
      </c>
      <c r="O149" s="277">
        <f>IF(O$35=0,0,O$35/PPA!O$11*1000)</f>
        <v>7.3517113566475878</v>
      </c>
      <c r="P149" s="277">
        <f>IF(P$35=0,0,P$35/PPA!P$11*1000)</f>
        <v>7.0717581494750883</v>
      </c>
      <c r="Q149" s="277">
        <f>IF(Q$35=0,0,Q$35/PPA!Q$11*1000)</f>
        <v>6.9769325365180253</v>
      </c>
      <c r="R149" s="277">
        <f>IF(R$35=0,0,R$35/PPA!R$11*1000)</f>
        <v>6.9459699611240646</v>
      </c>
      <c r="S149" s="277">
        <f>IF(S$35=0,0,S$35/PPA!S$11*1000)</f>
        <v>6.6307432794278052</v>
      </c>
      <c r="T149" s="277">
        <f>IF(T$35=0,0,T$35/PPA!T$11*1000)</f>
        <v>6.6023110191748833</v>
      </c>
      <c r="U149" s="277">
        <f>IF(U$35=0,0,U$35/PPA!U$11*1000)</f>
        <v>7.158397623568785</v>
      </c>
      <c r="V149" s="277">
        <f>IF(V$35=0,0,V$35/PPA!V$11*1000)</f>
        <v>6.8104684701349818</v>
      </c>
      <c r="W149" s="277">
        <f>IF(W$35=0,0,W$35/PPA!W$11*1000)</f>
        <v>5.4085454496264784</v>
      </c>
      <c r="DA149" s="77"/>
    </row>
    <row r="150" spans="1:105" ht="12" customHeight="1" x14ac:dyDescent="0.25">
      <c r="A150" s="202" t="s">
        <v>95</v>
      </c>
      <c r="B150" s="277">
        <f>IF(B$36=0,0,B$36/PPA!B$11*1000)</f>
        <v>7.2840779639051236</v>
      </c>
      <c r="C150" s="277">
        <f>IF(C$36=0,0,C$36/PPA!C$11*1000)</f>
        <v>6.9110685688854838</v>
      </c>
      <c r="D150" s="277">
        <f>IF(D$36=0,0,D$36/PPA!D$11*1000)</f>
        <v>6.4044084607719682</v>
      </c>
      <c r="E150" s="277">
        <f>IF(E$36=0,0,E$36/PPA!E$11*1000)</f>
        <v>6.5958500465757917</v>
      </c>
      <c r="F150" s="277">
        <f>IF(F$36=0,0,F$36/PPA!F$11*1000)</f>
        <v>6.434435968580015</v>
      </c>
      <c r="G150" s="277">
        <f>IF(G$36=0,0,G$36/PPA!G$11*1000)</f>
        <v>6.1561919783556283</v>
      </c>
      <c r="H150" s="277">
        <f>IF(H$36=0,0,H$36/PPA!H$11*1000)</f>
        <v>5.9501329820925806</v>
      </c>
      <c r="I150" s="277">
        <f>IF(I$36=0,0,I$36/PPA!I$11*1000)</f>
        <v>5.7388249748558726</v>
      </c>
      <c r="J150" s="277">
        <f>IF(J$36=0,0,J$36/PPA!J$11*1000)</f>
        <v>5.5320324783225114</v>
      </c>
      <c r="K150" s="277">
        <f>IF(K$36=0,0,K$36/PPA!K$11*1000)</f>
        <v>5.4133194479093083</v>
      </c>
      <c r="L150" s="277">
        <f>IF(L$36=0,0,L$36/PPA!L$11*1000)</f>
        <v>5.1451791868864936</v>
      </c>
      <c r="M150" s="277">
        <f>IF(M$36=0,0,M$36/PPA!M$11*1000)</f>
        <v>4.9415415946992152</v>
      </c>
      <c r="N150" s="277">
        <f>IF(N$36=0,0,N$36/PPA!N$11*1000)</f>
        <v>5.1107939867088064</v>
      </c>
      <c r="O150" s="277">
        <f>IF(O$36=0,0,O$36/PPA!O$11*1000)</f>
        <v>5.8235606937771021</v>
      </c>
      <c r="P150" s="277">
        <f>IF(P$36=0,0,P$36/PPA!P$11*1000)</f>
        <v>5.6017994718933792</v>
      </c>
      <c r="Q150" s="277">
        <f>IF(Q$36=0,0,Q$36/PPA!Q$11*1000)</f>
        <v>5.526684619637825</v>
      </c>
      <c r="R150" s="277">
        <f>IF(R$36=0,0,R$36/PPA!R$11*1000)</f>
        <v>5.5021580259924798</v>
      </c>
      <c r="S150" s="277">
        <f>IF(S$36=0,0,S$36/PPA!S$11*1000)</f>
        <v>5.2524553888648393</v>
      </c>
      <c r="T150" s="277">
        <f>IF(T$36=0,0,T$36/PPA!T$11*1000)</f>
        <v>5.2299331508155387</v>
      </c>
      <c r="U150" s="277">
        <f>IF(U$36=0,0,U$36/PPA!U$11*1000)</f>
        <v>5.6704297827672354</v>
      </c>
      <c r="V150" s="277">
        <f>IF(V$36=0,0,V$36/PPA!V$11*1000)</f>
        <v>5.3948223161704814</v>
      </c>
      <c r="W150" s="277">
        <f>IF(W$36=0,0,W$36/PPA!W$11*1000)</f>
        <v>4.2843075799584334</v>
      </c>
      <c r="DA150" s="77"/>
    </row>
    <row r="151" spans="1:105" ht="12" customHeight="1" x14ac:dyDescent="0.25">
      <c r="A151" s="56" t="s">
        <v>96</v>
      </c>
      <c r="B151" s="278">
        <f>IF(B$37=0,0,B$37/PPA!B$11*1000)</f>
        <v>2.440348259399614</v>
      </c>
      <c r="C151" s="278">
        <f>IF(C$37=0,0,C$37/PPA!C$11*1000)</f>
        <v>2.4212603760789717</v>
      </c>
      <c r="D151" s="278">
        <f>IF(D$37=0,0,D$37/PPA!D$11*1000)</f>
        <v>2.2906888772487011</v>
      </c>
      <c r="E151" s="278">
        <f>IF(E$37=0,0,E$37/PPA!E$11*1000)</f>
        <v>2.5135544538144186</v>
      </c>
      <c r="F151" s="278">
        <f>IF(F$37=0,0,F$37/PPA!F$11*1000)</f>
        <v>2.4994604645968206</v>
      </c>
      <c r="G151" s="278">
        <f>IF(G$37=0,0,G$37/PPA!G$11*1000)</f>
        <v>2.470119772554856</v>
      </c>
      <c r="H151" s="278">
        <f>IF(H$37=0,0,H$37/PPA!H$11*1000)</f>
        <v>2.5018245415121014</v>
      </c>
      <c r="I151" s="278">
        <f>IF(I$37=0,0,I$37/PPA!I$11*1000)</f>
        <v>2.6318022603438833</v>
      </c>
      <c r="J151" s="278">
        <f>IF(J$37=0,0,J$37/PPA!J$11*1000)</f>
        <v>2.5759381913300059</v>
      </c>
      <c r="K151" s="278">
        <f>IF(K$37=0,0,K$37/PPA!K$11*1000)</f>
        <v>2.6340521531064747</v>
      </c>
      <c r="L151" s="278">
        <f>IF(L$37=0,0,L$37/PPA!L$11*1000)</f>
        <v>2.5342760820511394</v>
      </c>
      <c r="M151" s="278">
        <f>IF(M$37=0,0,M$37/PPA!M$11*1000)</f>
        <v>2.3889766461488589</v>
      </c>
      <c r="N151" s="278">
        <f>IF(N$37=0,0,N$37/PPA!N$11*1000)</f>
        <v>2.6160552282124203</v>
      </c>
      <c r="O151" s="278">
        <f>IF(O$37=0,0,O$37/PPA!O$11*1000)</f>
        <v>2.7671012505939188</v>
      </c>
      <c r="P151" s="278">
        <f>IF(P$37=0,0,P$37/PPA!P$11*1000)</f>
        <v>2.7097852200773871</v>
      </c>
      <c r="Q151" s="278">
        <f>IF(Q$37=0,0,Q$37/PPA!Q$11*1000)</f>
        <v>2.6745906759610598</v>
      </c>
      <c r="R151" s="278">
        <f>IF(R$37=0,0,R$37/PPA!R$11*1000)</f>
        <v>2.6343490630797022</v>
      </c>
      <c r="S151" s="278">
        <f>IF(S$37=0,0,S$37/PPA!S$11*1000)</f>
        <v>2.4865954330171376</v>
      </c>
      <c r="T151" s="278">
        <f>IF(T$37=0,0,T$37/PPA!T$11*1000)</f>
        <v>2.4592647608643032</v>
      </c>
      <c r="U151" s="278">
        <f>IF(U$37=0,0,U$37/PPA!U$11*1000)</f>
        <v>2.7103919027562506</v>
      </c>
      <c r="V151" s="278">
        <f>IF(V$37=0,0,V$37/PPA!V$11*1000)</f>
        <v>2.5356294999297466</v>
      </c>
      <c r="W151" s="278">
        <f>IF(W$37=0,0,W$37/PPA!W$11*1000)</f>
        <v>2.3368979681292839</v>
      </c>
      <c r="DA151" s="78"/>
    </row>
    <row r="152" spans="1:105" ht="12" customHeight="1" x14ac:dyDescent="0.25">
      <c r="A152" s="203" t="s">
        <v>1885</v>
      </c>
      <c r="B152" s="279">
        <f>IF(B$43=0,0,B$43/PPA!B$11*1000)</f>
        <v>15.060026984448276</v>
      </c>
      <c r="C152" s="279">
        <f>IF(C$43=0,0,C$43/PPA!C$11*1000)</f>
        <v>14.684036321313547</v>
      </c>
      <c r="D152" s="279">
        <f>IF(D$43=0,0,D$43/PPA!D$11*1000)</f>
        <v>13.890034419003079</v>
      </c>
      <c r="E152" s="279">
        <f>IF(E$43=0,0,E$43/PPA!E$11*1000)</f>
        <v>14.609156014170521</v>
      </c>
      <c r="F152" s="279">
        <f>IF(F$43=0,0,F$43/PPA!F$11*1000)</f>
        <v>14.030141504282382</v>
      </c>
      <c r="G152" s="279">
        <f>IF(G$43=0,0,G$43/PPA!G$11*1000)</f>
        <v>14.24243459196321</v>
      </c>
      <c r="H152" s="279">
        <f>IF(H$43=0,0,H$43/PPA!H$11*1000)</f>
        <v>13.951432752143878</v>
      </c>
      <c r="I152" s="279">
        <f>IF(I$43=0,0,I$43/PPA!I$11*1000)</f>
        <v>14.15155268147906</v>
      </c>
      <c r="J152" s="279">
        <f>IF(J$43=0,0,J$43/PPA!J$11*1000)</f>
        <v>13.597653974471305</v>
      </c>
      <c r="K152" s="279">
        <f>IF(K$43=0,0,K$43/PPA!K$11*1000)</f>
        <v>14.007786481814316</v>
      </c>
      <c r="L152" s="279">
        <f>IF(L$43=0,0,L$43/PPA!L$11*1000)</f>
        <v>13.532993681198395</v>
      </c>
      <c r="M152" s="279">
        <f>IF(M$43=0,0,M$43/PPA!M$11*1000)</f>
        <v>12.840095832367279</v>
      </c>
      <c r="N152" s="279">
        <f>IF(N$43=0,0,N$43/PPA!N$11*1000)</f>
        <v>13.936098472273793</v>
      </c>
      <c r="O152" s="279">
        <f>IF(O$43=0,0,O$43/PPA!O$11*1000)</f>
        <v>14.709885829068718</v>
      </c>
      <c r="P152" s="279">
        <f>IF(P$43=0,0,P$43/PPA!P$11*1000)</f>
        <v>14.248558704302704</v>
      </c>
      <c r="Q152" s="279">
        <f>IF(Q$43=0,0,Q$43/PPA!Q$11*1000)</f>
        <v>14.018187088694967</v>
      </c>
      <c r="R152" s="279">
        <f>IF(R$43=0,0,R$43/PPA!R$11*1000)</f>
        <v>13.520705587179775</v>
      </c>
      <c r="S152" s="279">
        <f>IF(S$43=0,0,S$43/PPA!S$11*1000)</f>
        <v>12.68393258316291</v>
      </c>
      <c r="T152" s="279">
        <f>IF(T$43=0,0,T$43/PPA!T$11*1000)</f>
        <v>12.594492162317001</v>
      </c>
      <c r="U152" s="279">
        <f>IF(U$43=0,0,U$43/PPA!U$11*1000)</f>
        <v>13.725070271540746</v>
      </c>
      <c r="V152" s="279">
        <f>IF(V$43=0,0,V$43/PPA!V$11*1000)</f>
        <v>12.917530670073038</v>
      </c>
      <c r="W152" s="279">
        <f>IF(W$43=0,0,W$43/PPA!W$11*1000)</f>
        <v>12.199661137984739</v>
      </c>
      <c r="DA152" s="79"/>
    </row>
    <row r="153" spans="1:105" ht="12" customHeight="1" x14ac:dyDescent="0.25">
      <c r="A153" s="203" t="s">
        <v>1900</v>
      </c>
      <c r="B153" s="279">
        <f>IF(B$56=0,0,B$56/PPA!B$11*1000)</f>
        <v>270.10214181337506</v>
      </c>
      <c r="C153" s="279">
        <f>IF(C$56=0,0,C$56/PPA!C$11*1000)</f>
        <v>255.91071086665062</v>
      </c>
      <c r="D153" s="279">
        <f>IF(D$56=0,0,D$56/PPA!D$11*1000)</f>
        <v>236.91790483676021</v>
      </c>
      <c r="E153" s="279">
        <f>IF(E$56=0,0,E$56/PPA!E$11*1000)</f>
        <v>243.65832898725105</v>
      </c>
      <c r="F153" s="279">
        <f>IF(F$56=0,0,F$56/PPA!F$11*1000)</f>
        <v>237.80224563847642</v>
      </c>
      <c r="G153" s="279">
        <f>IF(G$56=0,0,G$56/PPA!G$11*1000)</f>
        <v>226.89841919944135</v>
      </c>
      <c r="H153" s="279">
        <f>IF(H$56=0,0,H$56/PPA!H$11*1000)</f>
        <v>219.07717695202703</v>
      </c>
      <c r="I153" s="279">
        <f>IF(I$56=0,0,I$56/PPA!I$11*1000)</f>
        <v>210.6349236036439</v>
      </c>
      <c r="J153" s="279">
        <f>IF(J$56=0,0,J$56/PPA!J$11*1000)</f>
        <v>203.03982277367228</v>
      </c>
      <c r="K153" s="279">
        <f>IF(K$56=0,0,K$56/PPA!K$11*1000)</f>
        <v>198.11008669640924</v>
      </c>
      <c r="L153" s="279">
        <f>IF(L$56=0,0,L$56/PPA!L$11*1000)</f>
        <v>188.12246586664256</v>
      </c>
      <c r="M153" s="279">
        <f>IF(M$56=0,0,M$56/PPA!M$11*1000)</f>
        <v>180.8226280221719</v>
      </c>
      <c r="N153" s="279">
        <f>IF(N$56=0,0,N$56/PPA!N$11*1000)</f>
        <v>186.44570865362215</v>
      </c>
      <c r="O153" s="279">
        <f>IF(O$56=0,0,O$56/PPA!O$11*1000)</f>
        <v>213.42441924696595</v>
      </c>
      <c r="P153" s="279">
        <f>IF(P$56=0,0,P$56/PPA!P$11*1000)</f>
        <v>205.18806005593572</v>
      </c>
      <c r="Q153" s="279">
        <f>IF(Q$56=0,0,Q$56/PPA!Q$11*1000)</f>
        <v>202.46209335086465</v>
      </c>
      <c r="R153" s="279">
        <f>IF(R$56=0,0,R$56/PPA!R$11*1000)</f>
        <v>201.8814204800783</v>
      </c>
      <c r="S153" s="279">
        <f>IF(S$56=0,0,S$56/PPA!S$11*1000)</f>
        <v>192.894591250773</v>
      </c>
      <c r="T153" s="279">
        <f>IF(T$56=0,0,T$56/PPA!T$11*1000)</f>
        <v>192.10585190142356</v>
      </c>
      <c r="U153" s="279">
        <f>IF(U$56=0,0,U$56/PPA!U$11*1000)</f>
        <v>208.20014085246322</v>
      </c>
      <c r="V153" s="279">
        <f>IF(V$56=0,0,V$56/PPA!V$11*1000)</f>
        <v>198.21337158859254</v>
      </c>
      <c r="W153" s="279">
        <f>IF(W$56=0,0,W$56/PPA!W$11*1000)</f>
        <v>155.81922720096017</v>
      </c>
      <c r="DA153" s="79"/>
    </row>
    <row r="154" spans="1:105" ht="12" customHeight="1" x14ac:dyDescent="0.25">
      <c r="A154" s="41" t="s">
        <v>1915</v>
      </c>
      <c r="B154" s="280">
        <f>IF(B$69=0,0,B$69/PPA!B$11*1000)</f>
        <v>36.525503561233776</v>
      </c>
      <c r="C154" s="280">
        <f>IF(C$69=0,0,C$69/PPA!C$11*1000)</f>
        <v>34.513783672598649</v>
      </c>
      <c r="D154" s="280">
        <f>IF(D$69=0,0,D$69/PPA!D$11*1000)</f>
        <v>31.885723751784244</v>
      </c>
      <c r="E154" s="280">
        <f>IF(E$69=0,0,E$69/PPA!E$11*1000)</f>
        <v>32.722109534457687</v>
      </c>
      <c r="F154" s="280">
        <f>IF(F$69=0,0,F$69/PPA!F$11*1000)</f>
        <v>31.988672934352135</v>
      </c>
      <c r="G154" s="280">
        <f>IF(G$69=0,0,G$69/PPA!G$11*1000)</f>
        <v>30.328203141632638</v>
      </c>
      <c r="H154" s="280">
        <f>IF(H$69=0,0,H$69/PPA!H$11*1000)</f>
        <v>29.239497578074367</v>
      </c>
      <c r="I154" s="280">
        <f>IF(I$69=0,0,I$69/PPA!I$11*1000)</f>
        <v>27.948837099526948</v>
      </c>
      <c r="J154" s="280">
        <f>IF(J$69=0,0,J$69/PPA!J$11*1000)</f>
        <v>26.951816415943391</v>
      </c>
      <c r="K154" s="280">
        <f>IF(K$69=0,0,K$69/PPA!K$11*1000)</f>
        <v>26.13079535353431</v>
      </c>
      <c r="L154" s="280">
        <f>IF(L$69=0,0,L$69/PPA!L$11*1000)</f>
        <v>24.761238513509362</v>
      </c>
      <c r="M154" s="280">
        <f>IF(M$69=0,0,M$69/PPA!M$11*1000)</f>
        <v>23.837776771552043</v>
      </c>
      <c r="N154" s="280">
        <f>IF(N$69=0,0,N$69/PPA!N$11*1000)</f>
        <v>24.423033867627105</v>
      </c>
      <c r="O154" s="280">
        <f>IF(O$69=0,0,O$69/PPA!O$11*1000)</f>
        <v>28.236292360639613</v>
      </c>
      <c r="P154" s="280">
        <f>IF(P$69=0,0,P$69/PPA!P$11*1000)</f>
        <v>27.123329776413804</v>
      </c>
      <c r="Q154" s="280">
        <f>IF(Q$69=0,0,Q$69/PPA!Q$11*1000)</f>
        <v>26.772390402273814</v>
      </c>
      <c r="R154" s="280">
        <f>IF(R$69=0,0,R$69/PPA!R$11*1000)</f>
        <v>26.799398254296456</v>
      </c>
      <c r="S154" s="280">
        <f>IF(S$69=0,0,S$69/PPA!S$11*1000)</f>
        <v>25.659447797718915</v>
      </c>
      <c r="T154" s="280">
        <f>IF(T$69=0,0,T$69/PPA!T$11*1000)</f>
        <v>25.562760230253296</v>
      </c>
      <c r="U154" s="280">
        <f>IF(U$69=0,0,U$69/PPA!U$11*1000)</f>
        <v>27.688052849975598</v>
      </c>
      <c r="V154" s="280">
        <f>IF(V$69=0,0,V$69/PPA!V$11*1000)</f>
        <v>26.393100715551462</v>
      </c>
      <c r="W154" s="280">
        <f>IF(W$69=0,0,W$69/PPA!W$11*1000)</f>
        <v>20.287990776788305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3">
        <f t="shared" ref="B156:W156" si="39">SUM(B$157:B$162)</f>
        <v>223.20430142657972</v>
      </c>
      <c r="C156" s="323">
        <f t="shared" si="39"/>
        <v>236.06569326569539</v>
      </c>
      <c r="D156" s="323">
        <f t="shared" si="39"/>
        <v>227.63338700726811</v>
      </c>
      <c r="E156" s="323">
        <f t="shared" si="39"/>
        <v>252.60426755369565</v>
      </c>
      <c r="F156" s="323">
        <f t="shared" si="39"/>
        <v>244.47067838609502</v>
      </c>
      <c r="G156" s="323">
        <f t="shared" si="39"/>
        <v>206.45117614799955</v>
      </c>
      <c r="H156" s="323">
        <f t="shared" si="39"/>
        <v>226.88760688168867</v>
      </c>
      <c r="I156" s="323">
        <f t="shared" si="39"/>
        <v>187.66470874488823</v>
      </c>
      <c r="J156" s="323">
        <f t="shared" si="39"/>
        <v>200.46491198958975</v>
      </c>
      <c r="K156" s="323">
        <f t="shared" si="39"/>
        <v>213.62983722087048</v>
      </c>
      <c r="L156" s="323">
        <f t="shared" si="39"/>
        <v>225.49545004298983</v>
      </c>
      <c r="M156" s="323">
        <f t="shared" si="39"/>
        <v>216.44236524359121</v>
      </c>
      <c r="N156" s="323">
        <f t="shared" si="39"/>
        <v>230.03097671729694</v>
      </c>
      <c r="O156" s="323">
        <f t="shared" si="39"/>
        <v>254.83932284542789</v>
      </c>
      <c r="P156" s="323">
        <f t="shared" si="39"/>
        <v>243.12581262172358</v>
      </c>
      <c r="Q156" s="323">
        <f t="shared" si="39"/>
        <v>240.48939808552927</v>
      </c>
      <c r="R156" s="323">
        <f t="shared" si="39"/>
        <v>238.98366401972075</v>
      </c>
      <c r="S156" s="323">
        <f t="shared" si="39"/>
        <v>217.68105446799274</v>
      </c>
      <c r="T156" s="323">
        <f t="shared" si="39"/>
        <v>214.9224275722236</v>
      </c>
      <c r="U156" s="323">
        <f t="shared" si="39"/>
        <v>219.14427733563451</v>
      </c>
      <c r="V156" s="323">
        <f t="shared" si="39"/>
        <v>211.08357147312665</v>
      </c>
      <c r="W156" s="323">
        <f t="shared" si="39"/>
        <v>210.53606051685637</v>
      </c>
      <c r="DA156" s="95"/>
    </row>
    <row r="157" spans="1:105" ht="12" customHeight="1" x14ac:dyDescent="0.25">
      <c r="A157" s="55" t="s">
        <v>92</v>
      </c>
      <c r="B157" s="333">
        <f>IF(B$84=0,0,B$84/PPA!B$12*1000)</f>
        <v>8.2647548595207887</v>
      </c>
      <c r="C157" s="333">
        <f>IF(C$84=0,0,C$84/PPA!C$12*1000)</f>
        <v>8.7409833641811279</v>
      </c>
      <c r="D157" s="333">
        <f>IF(D$84=0,0,D$84/PPA!D$12*1000)</f>
        <v>8.4287539685938526</v>
      </c>
      <c r="E157" s="333">
        <f>IF(E$84=0,0,E$84/PPA!E$12*1000)</f>
        <v>9.3533696907096342</v>
      </c>
      <c r="F157" s="333">
        <f>IF(F$84=0,0,F$84/PPA!F$12*1000)</f>
        <v>9.0522011192739189</v>
      </c>
      <c r="G157" s="333">
        <f>IF(G$84=0,0,G$84/PPA!G$12*1000)</f>
        <v>7.6444241908297883</v>
      </c>
      <c r="H157" s="333">
        <f>IF(H$84=0,0,H$84/PPA!H$12*1000)</f>
        <v>8.4011394025781438</v>
      </c>
      <c r="I157" s="333">
        <f>IF(I$84=0,0,I$84/PPA!I$12*1000)</f>
        <v>6.9488034220059607</v>
      </c>
      <c r="J157" s="333">
        <f>IF(J$84=0,0,J$84/PPA!J$12*1000)</f>
        <v>7.4227662502008203</v>
      </c>
      <c r="K157" s="333">
        <f>IF(K$84=0,0,K$84/PPA!K$12*1000)</f>
        <v>7.9102339158551356</v>
      </c>
      <c r="L157" s="333">
        <f>IF(L$84=0,0,L$84/PPA!L$12*1000)</f>
        <v>8.3495909560440449</v>
      </c>
      <c r="M157" s="333">
        <f>IF(M$84=0,0,M$84/PPA!M$12*1000)</f>
        <v>8.0143755228670397</v>
      </c>
      <c r="N157" s="333">
        <f>IF(N$84=0,0,N$84/PPA!N$12*1000)</f>
        <v>8.5175313401760455</v>
      </c>
      <c r="O157" s="333">
        <f>IF(O$84=0,0,O$84/PPA!O$12*1000)</f>
        <v>9.436128777180933</v>
      </c>
      <c r="P157" s="333">
        <f>IF(P$84=0,0,P$84/PPA!P$12*1000)</f>
        <v>9.0024037551954734</v>
      </c>
      <c r="Q157" s="333">
        <f>IF(Q$84=0,0,Q$84/PPA!Q$12*1000)</f>
        <v>8.9047832357420571</v>
      </c>
      <c r="R157" s="333">
        <f>IF(R$84=0,0,R$84/PPA!R$12*1000)</f>
        <v>8.849029279128267</v>
      </c>
      <c r="S157" s="333">
        <f>IF(S$84=0,0,S$84/PPA!S$12*1000)</f>
        <v>8.0602414077113149</v>
      </c>
      <c r="T157" s="333">
        <f>IF(T$84=0,0,T$84/PPA!T$12*1000)</f>
        <v>7.9580956385823418</v>
      </c>
      <c r="U157" s="333">
        <f>IF(U$84=0,0,U$84/PPA!U$12*1000)</f>
        <v>8.1144212699645646</v>
      </c>
      <c r="V157" s="333">
        <f>IF(V$84=0,0,V$84/PPA!V$12*1000)</f>
        <v>7.8159514039167055</v>
      </c>
      <c r="W157" s="333">
        <f>IF(W$84=0,0,W$84/PPA!W$12*1000)</f>
        <v>7.7956783007219839</v>
      </c>
      <c r="DA157" s="67"/>
    </row>
    <row r="158" spans="1:105" ht="12" customHeight="1" x14ac:dyDescent="0.25">
      <c r="A158" s="202" t="s">
        <v>93</v>
      </c>
      <c r="B158" s="334">
        <f>IF(B$85=0,0,B$85/PPA!B$12*1000)</f>
        <v>3.6442367227335644</v>
      </c>
      <c r="C158" s="334">
        <f>IF(C$85=0,0,C$85/PPA!C$12*1000)</f>
        <v>3.8542235202362694</v>
      </c>
      <c r="D158" s="334">
        <f>IF(D$85=0,0,D$85/PPA!D$12*1000)</f>
        <v>3.7165500079958811</v>
      </c>
      <c r="E158" s="334">
        <f>IF(E$85=0,0,E$85/PPA!E$12*1000)</f>
        <v>4.1242473476295594</v>
      </c>
      <c r="F158" s="334">
        <f>IF(F$85=0,0,F$85/PPA!F$12*1000)</f>
        <v>3.9914509626896111</v>
      </c>
      <c r="G158" s="334">
        <f>IF(G$85=0,0,G$85/PPA!G$12*1000)</f>
        <v>3.3707099404506708</v>
      </c>
      <c r="H158" s="334">
        <f>IF(H$85=0,0,H$85/PPA!H$12*1000)</f>
        <v>3.7043737223991133</v>
      </c>
      <c r="I158" s="334">
        <f>IF(I$85=0,0,I$85/PPA!I$12*1000)</f>
        <v>3.063984962646439</v>
      </c>
      <c r="J158" s="334">
        <f>IF(J$85=0,0,J$85/PPA!J$12*1000)</f>
        <v>3.2729727394258843</v>
      </c>
      <c r="K158" s="334">
        <f>IF(K$85=0,0,K$85/PPA!K$12*1000)</f>
        <v>3.4879152995523031</v>
      </c>
      <c r="L158" s="334">
        <f>IF(L$85=0,0,L$85/PPA!L$12*1000)</f>
        <v>3.6816441018534993</v>
      </c>
      <c r="M158" s="334">
        <f>IF(M$85=0,0,M$85/PPA!M$12*1000)</f>
        <v>3.5338351937400998</v>
      </c>
      <c r="N158" s="334">
        <f>IF(N$85=0,0,N$85/PPA!N$12*1000)</f>
        <v>3.7556952413593243</v>
      </c>
      <c r="O158" s="334">
        <f>IF(O$85=0,0,O$85/PPA!O$12*1000)</f>
        <v>4.1607388960402361</v>
      </c>
      <c r="P158" s="334">
        <f>IF(P$85=0,0,P$85/PPA!P$12*1000)</f>
        <v>3.969493459296638</v>
      </c>
      <c r="Q158" s="334">
        <f>IF(Q$85=0,0,Q$85/PPA!Q$12*1000)</f>
        <v>3.9264489542954228</v>
      </c>
      <c r="R158" s="334">
        <f>IF(R$85=0,0,R$85/PPA!R$12*1000)</f>
        <v>3.9018649684926743</v>
      </c>
      <c r="S158" s="334">
        <f>IF(S$85=0,0,S$85/PPA!S$12*1000)</f>
        <v>3.5540591622317521</v>
      </c>
      <c r="T158" s="334">
        <f>IF(T$85=0,0,T$85/PPA!T$12*1000)</f>
        <v>3.509019306935516</v>
      </c>
      <c r="U158" s="334">
        <f>IF(U$85=0,0,U$85/PPA!U$12*1000)</f>
        <v>3.5779490714924567</v>
      </c>
      <c r="V158" s="334">
        <f>IF(V$85=0,0,V$85/PPA!V$12*1000)</f>
        <v>3.4463426457763977</v>
      </c>
      <c r="W158" s="334">
        <f>IF(W$85=0,0,W$85/PPA!W$12*1000)</f>
        <v>3.4374034832238802</v>
      </c>
      <c r="DA158" s="174"/>
    </row>
    <row r="159" spans="1:105" ht="12" customHeight="1" x14ac:dyDescent="0.25">
      <c r="A159" s="202" t="s">
        <v>94</v>
      </c>
      <c r="B159" s="334">
        <f>IF(B$86=0,0,B$86/PPA!B$12*1000)</f>
        <v>28.267032137138379</v>
      </c>
      <c r="C159" s="334">
        <f>IF(C$86=0,0,C$86/PPA!C$12*1000)</f>
        <v>29.895824118832515</v>
      </c>
      <c r="D159" s="334">
        <f>IF(D$86=0,0,D$86/PPA!D$12*1000)</f>
        <v>28.827940254248478</v>
      </c>
      <c r="E159" s="334">
        <f>IF(E$86=0,0,E$86/PPA!E$12*1000)</f>
        <v>31.990301724830037</v>
      </c>
      <c r="F159" s="334">
        <f>IF(F$86=0,0,F$86/PPA!F$12*1000)</f>
        <v>30.960247980687505</v>
      </c>
      <c r="G159" s="334">
        <f>IF(G$86=0,0,G$86/PPA!G$12*1000)</f>
        <v>26.145383371314264</v>
      </c>
      <c r="H159" s="334">
        <f>IF(H$86=0,0,H$86/PPA!H$12*1000)</f>
        <v>28.733493190991673</v>
      </c>
      <c r="I159" s="334">
        <f>IF(I$86=0,0,I$86/PPA!I$12*1000)</f>
        <v>23.76622815596598</v>
      </c>
      <c r="J159" s="334">
        <f>IF(J$86=0,0,J$86/PPA!J$12*1000)</f>
        <v>25.387271093610945</v>
      </c>
      <c r="K159" s="334">
        <f>IF(K$86=0,0,K$86/PPA!K$12*1000)</f>
        <v>27.0545031416363</v>
      </c>
      <c r="L159" s="334">
        <f>IF(L$86=0,0,L$86/PPA!L$12*1000)</f>
        <v>28.5571877083045</v>
      </c>
      <c r="M159" s="334">
        <f>IF(M$86=0,0,M$86/PPA!M$12*1000)</f>
        <v>27.410687227220834</v>
      </c>
      <c r="N159" s="334">
        <f>IF(N$86=0,0,N$86/PPA!N$12*1000)</f>
        <v>29.131575735060551</v>
      </c>
      <c r="O159" s="334">
        <f>IF(O$86=0,0,O$86/PPA!O$12*1000)</f>
        <v>32.273353526932702</v>
      </c>
      <c r="P159" s="334">
        <f>IF(P$86=0,0,P$86/PPA!P$12*1000)</f>
        <v>30.789931532749719</v>
      </c>
      <c r="Q159" s="334">
        <f>IF(Q$86=0,0,Q$86/PPA!Q$12*1000)</f>
        <v>30.456050805790831</v>
      </c>
      <c r="R159" s="334">
        <f>IF(R$86=0,0,R$86/PPA!R$12*1000)</f>
        <v>30.265361679475227</v>
      </c>
      <c r="S159" s="334">
        <f>IF(S$86=0,0,S$86/PPA!S$12*1000)</f>
        <v>27.567557269094841</v>
      </c>
      <c r="T159" s="334">
        <f>IF(T$86=0,0,T$86/PPA!T$12*1000)</f>
        <v>27.218199328330833</v>
      </c>
      <c r="U159" s="334">
        <f>IF(U$86=0,0,U$86/PPA!U$12*1000)</f>
        <v>27.75286269357866</v>
      </c>
      <c r="V159" s="334">
        <f>IF(V$86=0,0,V$86/PPA!V$12*1000)</f>
        <v>26.732039034686576</v>
      </c>
      <c r="W159" s="334">
        <f>IF(W$86=0,0,W$86/PPA!W$12*1000)</f>
        <v>26.66270116934572</v>
      </c>
      <c r="DA159" s="174"/>
    </row>
    <row r="160" spans="1:105" ht="12" customHeight="1" x14ac:dyDescent="0.25">
      <c r="A160" s="202" t="s">
        <v>95</v>
      </c>
      <c r="B160" s="334">
        <f>IF(B$87=0,0,B$87/PPA!B$12*1000)</f>
        <v>12.481476879508095</v>
      </c>
      <c r="C160" s="334">
        <f>IF(C$87=0,0,C$87/PPA!C$12*1000)</f>
        <v>13.200679707821063</v>
      </c>
      <c r="D160" s="334">
        <f>IF(D$87=0,0,D$87/PPA!D$12*1000)</f>
        <v>12.729149208929623</v>
      </c>
      <c r="E160" s="334">
        <f>IF(E$87=0,0,E$87/PPA!E$12*1000)</f>
        <v>14.125508805091551</v>
      </c>
      <c r="F160" s="334">
        <f>IF(F$87=0,0,F$87/PPA!F$12*1000)</f>
        <v>13.67068242184086</v>
      </c>
      <c r="G160" s="334">
        <f>IF(G$87=0,0,G$87/PPA!G$12*1000)</f>
        <v>11.544650194322481</v>
      </c>
      <c r="H160" s="334">
        <f>IF(H$87=0,0,H$87/PPA!H$12*1000)</f>
        <v>12.68744554401502</v>
      </c>
      <c r="I160" s="334">
        <f>IF(I$87=0,0,I$87/PPA!I$12*1000)</f>
        <v>10.494119998260063</v>
      </c>
      <c r="J160" s="334">
        <f>IF(J$87=0,0,J$87/PPA!J$12*1000)</f>
        <v>11.209901189887978</v>
      </c>
      <c r="K160" s="334">
        <f>IF(K$87=0,0,K$87/PPA!K$12*1000)</f>
        <v>11.946077459092516</v>
      </c>
      <c r="L160" s="334">
        <f>IF(L$87=0,0,L$87/PPA!L$12*1000)</f>
        <v>12.60959680505953</v>
      </c>
      <c r="M160" s="334">
        <f>IF(M$87=0,0,M$87/PPA!M$12*1000)</f>
        <v>12.103352669574592</v>
      </c>
      <c r="N160" s="334">
        <f>IF(N$87=0,0,N$87/PPA!N$12*1000)</f>
        <v>12.86322126910091</v>
      </c>
      <c r="O160" s="334">
        <f>IF(O$87=0,0,O$87/PPA!O$12*1000)</f>
        <v>14.250492018982126</v>
      </c>
      <c r="P160" s="334">
        <f>IF(P$87=0,0,P$87/PPA!P$12*1000)</f>
        <v>13.595478176951543</v>
      </c>
      <c r="Q160" s="334">
        <f>IF(Q$87=0,0,Q$87/PPA!Q$12*1000)</f>
        <v>13.44805114768887</v>
      </c>
      <c r="R160" s="334">
        <f>IF(R$87=0,0,R$87/PPA!R$12*1000)</f>
        <v>13.363851224975564</v>
      </c>
      <c r="S160" s="334">
        <f>IF(S$87=0,0,S$87/PPA!S$12*1000)</f>
        <v>12.172619573550888</v>
      </c>
      <c r="T160" s="334">
        <f>IF(T$87=0,0,T$87/PPA!T$12*1000)</f>
        <v>12.018358488086966</v>
      </c>
      <c r="U160" s="334">
        <f>IF(U$87=0,0,U$87/PPA!U$12*1000)</f>
        <v>12.254442290563453</v>
      </c>
      <c r="V160" s="334">
        <f>IF(V$87=0,0,V$87/PPA!V$12*1000)</f>
        <v>11.803691506586519</v>
      </c>
      <c r="W160" s="334">
        <f>IF(W$87=0,0,W$87/PPA!W$12*1000)</f>
        <v>11.773074957989282</v>
      </c>
      <c r="DA160" s="174"/>
    </row>
    <row r="161" spans="1:105" ht="12" customHeight="1" x14ac:dyDescent="0.25">
      <c r="A161" s="56" t="s">
        <v>96</v>
      </c>
      <c r="B161" s="335">
        <f>IF(B$88=0,0,B$88/PPA!B$12*1000)</f>
        <v>52.3833683323545</v>
      </c>
      <c r="C161" s="335">
        <f>IF(C$88=0,0,C$88/PPA!C$12*1000)</f>
        <v>54.494317456265136</v>
      </c>
      <c r="D161" s="335">
        <f>IF(D$88=0,0,D$88/PPA!D$12*1000)</f>
        <v>51.492619551491572</v>
      </c>
      <c r="E161" s="335">
        <f>IF(E$88=0,0,E$88/PPA!E$12*1000)</f>
        <v>57.688451686754703</v>
      </c>
      <c r="F161" s="335">
        <f>IF(F$88=0,0,F$88/PPA!F$12*1000)</f>
        <v>58.02193153420761</v>
      </c>
      <c r="G161" s="335">
        <f>IF(G$88=0,0,G$88/PPA!G$12*1000)</f>
        <v>45.622735911826247</v>
      </c>
      <c r="H161" s="335">
        <f>IF(H$88=0,0,H$88/PPA!H$12*1000)</f>
        <v>50.757652434934613</v>
      </c>
      <c r="I161" s="335">
        <f>IF(I$88=0,0,I$88/PPA!I$12*1000)</f>
        <v>41.413087884673686</v>
      </c>
      <c r="J161" s="335">
        <f>IF(J$88=0,0,J$88/PPA!J$12*1000)</f>
        <v>44.921575177697413</v>
      </c>
      <c r="K161" s="335">
        <f>IF(K$88=0,0,K$88/PPA!K$12*1000)</f>
        <v>45.918279506998445</v>
      </c>
      <c r="L161" s="335">
        <f>IF(L$88=0,0,L$88/PPA!L$12*1000)</f>
        <v>47.800360521514563</v>
      </c>
      <c r="M161" s="335">
        <f>IF(M$88=0,0,M$88/PPA!M$12*1000)</f>
        <v>46.04262987916195</v>
      </c>
      <c r="N161" s="335">
        <f>IF(N$88=0,0,N$88/PPA!N$12*1000)</f>
        <v>47.728326964451391</v>
      </c>
      <c r="O161" s="335">
        <f>IF(O$88=0,0,O$88/PPA!O$12*1000)</f>
        <v>55.714815947480851</v>
      </c>
      <c r="P161" s="335">
        <f>IF(P$88=0,0,P$88/PPA!P$12*1000)</f>
        <v>53.30457222049786</v>
      </c>
      <c r="Q161" s="335">
        <f>IF(Q$88=0,0,Q$88/PPA!Q$12*1000)</f>
        <v>52.950000799577545</v>
      </c>
      <c r="R161" s="335">
        <f>IF(R$88=0,0,R$88/PPA!R$12*1000)</f>
        <v>54.620907454055647</v>
      </c>
      <c r="S161" s="335">
        <f>IF(S$88=0,0,S$88/PPA!S$12*1000)</f>
        <v>50.617107308629819</v>
      </c>
      <c r="T161" s="335">
        <f>IF(T$88=0,0,T$88/PPA!T$12*1000)</f>
        <v>49.944240328643147</v>
      </c>
      <c r="U161" s="335">
        <f>IF(U$88=0,0,U$88/PPA!U$12*1000)</f>
        <v>51.123906709114408</v>
      </c>
      <c r="V161" s="335">
        <f>IF(V$88=0,0,V$88/PPA!V$12*1000)</f>
        <v>49.44449092096545</v>
      </c>
      <c r="W161" s="335">
        <f>IF(W$88=0,0,W$88/PPA!W$12*1000)</f>
        <v>43.189066025642894</v>
      </c>
      <c r="DA161" s="68"/>
    </row>
    <row r="162" spans="1:105" ht="12" customHeight="1" x14ac:dyDescent="0.25">
      <c r="A162" s="41" t="s">
        <v>1941</v>
      </c>
      <c r="B162" s="336">
        <f>IF(B$94=0,0,B$94/PPA!B$12*1000)</f>
        <v>118.1634324953244</v>
      </c>
      <c r="C162" s="336">
        <f>IF(C$94=0,0,C$94/PPA!C$12*1000)</f>
        <v>125.87966509835927</v>
      </c>
      <c r="D162" s="336">
        <f>IF(D$94=0,0,D$94/PPA!D$12*1000)</f>
        <v>122.43837401600871</v>
      </c>
      <c r="E162" s="336">
        <f>IF(E$94=0,0,E$94/PPA!E$12*1000)</f>
        <v>135.32238829868015</v>
      </c>
      <c r="F162" s="336">
        <f>IF(F$94=0,0,F$94/PPA!F$12*1000)</f>
        <v>128.77416436739551</v>
      </c>
      <c r="G162" s="336">
        <f>IF(G$94=0,0,G$94/PPA!G$12*1000)</f>
        <v>112.12327253925612</v>
      </c>
      <c r="H162" s="336">
        <f>IF(H$94=0,0,H$94/PPA!H$12*1000)</f>
        <v>122.60350258677012</v>
      </c>
      <c r="I162" s="336">
        <f>IF(I$94=0,0,I$94/PPA!I$12*1000)</f>
        <v>101.97848432133613</v>
      </c>
      <c r="J162" s="336">
        <f>IF(J$94=0,0,J$94/PPA!J$12*1000)</f>
        <v>108.25042553876671</v>
      </c>
      <c r="K162" s="336">
        <f>IF(K$94=0,0,K$94/PPA!K$12*1000)</f>
        <v>117.31282789773579</v>
      </c>
      <c r="L162" s="336">
        <f>IF(L$94=0,0,L$94/PPA!L$12*1000)</f>
        <v>124.4970699502137</v>
      </c>
      <c r="M162" s="336">
        <f>IF(M$94=0,0,M$94/PPA!M$12*1000)</f>
        <v>119.33748475102669</v>
      </c>
      <c r="N162" s="336">
        <f>IF(N$94=0,0,N$94/PPA!N$12*1000)</f>
        <v>128.0346261671487</v>
      </c>
      <c r="O162" s="336">
        <f>IF(O$94=0,0,O$94/PPA!O$12*1000)</f>
        <v>139.00379367881104</v>
      </c>
      <c r="P162" s="336">
        <f>IF(P$94=0,0,P$94/PPA!P$12*1000)</f>
        <v>132.46393347703236</v>
      </c>
      <c r="Q162" s="336">
        <f>IF(Q$94=0,0,Q$94/PPA!Q$12*1000)</f>
        <v>130.80406314243456</v>
      </c>
      <c r="R162" s="336">
        <f>IF(R$94=0,0,R$94/PPA!R$12*1000)</f>
        <v>127.98264941359338</v>
      </c>
      <c r="S162" s="336">
        <f>IF(S$94=0,0,S$94/PPA!S$12*1000)</f>
        <v>115.7094697467741</v>
      </c>
      <c r="T162" s="336">
        <f>IF(T$94=0,0,T$94/PPA!T$12*1000)</f>
        <v>114.27451448164479</v>
      </c>
      <c r="U162" s="336">
        <f>IF(U$94=0,0,U$94/PPA!U$12*1000)</f>
        <v>116.32069530092096</v>
      </c>
      <c r="V162" s="336">
        <f>IF(V$94=0,0,V$94/PPA!V$12*1000)</f>
        <v>111.841055961195</v>
      </c>
      <c r="W162" s="336">
        <f>IF(W$94=0,0,W$94/PPA!W$12*1000)</f>
        <v>117.6781365799326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PL: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6">
        <v>216.22974369103</v>
      </c>
      <c r="C5" s="226">
        <v>203.38790448631119</v>
      </c>
      <c r="D5" s="226">
        <v>195.7668715857464</v>
      </c>
      <c r="E5" s="226">
        <v>203.78961889452759</v>
      </c>
      <c r="F5" s="226">
        <v>196.25472548666821</v>
      </c>
      <c r="G5" s="226">
        <v>191.2451199460979</v>
      </c>
      <c r="H5" s="226">
        <v>191.87283126277171</v>
      </c>
      <c r="I5" s="226">
        <v>183.69932803003181</v>
      </c>
      <c r="J5" s="226">
        <v>180.12846406054521</v>
      </c>
      <c r="K5" s="226">
        <v>175.68831058170349</v>
      </c>
      <c r="L5" s="226">
        <v>180.16573386379761</v>
      </c>
      <c r="M5" s="226">
        <v>174.21819782950621</v>
      </c>
      <c r="N5" s="226">
        <v>173.8719108871048</v>
      </c>
      <c r="O5" s="226">
        <v>212.94190980072091</v>
      </c>
      <c r="P5" s="226">
        <v>206.9956754152953</v>
      </c>
      <c r="Q5" s="226">
        <v>206.9325801678981</v>
      </c>
      <c r="R5" s="226">
        <v>215.50614131044901</v>
      </c>
      <c r="S5" s="226">
        <v>303.60598759579449</v>
      </c>
      <c r="T5" s="226">
        <v>306.05999423414158</v>
      </c>
      <c r="U5" s="226">
        <v>314.1812580317972</v>
      </c>
      <c r="V5" s="226">
        <v>321.93323574141368</v>
      </c>
      <c r="W5" s="226">
        <v>267.09192665474319</v>
      </c>
      <c r="DA5" s="89" t="s">
        <v>1943</v>
      </c>
    </row>
    <row r="6" spans="1:105" ht="12" customHeight="1" x14ac:dyDescent="0.25">
      <c r="A6" s="55" t="s">
        <v>92</v>
      </c>
      <c r="B6" s="262">
        <v>0.84098475945768258</v>
      </c>
      <c r="C6" s="262">
        <v>0.78913159942157995</v>
      </c>
      <c r="D6" s="262">
        <v>0.7588834963549328</v>
      </c>
      <c r="E6" s="262">
        <v>0.78722657655887684</v>
      </c>
      <c r="F6" s="262">
        <v>0.75821445422090872</v>
      </c>
      <c r="G6" s="262">
        <v>0.7382774441901363</v>
      </c>
      <c r="H6" s="262">
        <v>0.73729950858548965</v>
      </c>
      <c r="I6" s="262">
        <v>0.70028188885138587</v>
      </c>
      <c r="J6" s="262">
        <v>0.68602302080607291</v>
      </c>
      <c r="K6" s="262">
        <v>0.66800707575760576</v>
      </c>
      <c r="L6" s="262">
        <v>0.68574646164764719</v>
      </c>
      <c r="M6" s="262">
        <v>0.66695096369895379</v>
      </c>
      <c r="N6" s="262">
        <v>0.66376813782431487</v>
      </c>
      <c r="O6" s="262">
        <v>0.81272160896696477</v>
      </c>
      <c r="P6" s="262">
        <v>0.78994467349183628</v>
      </c>
      <c r="Q6" s="262">
        <v>0.78858687806172778</v>
      </c>
      <c r="R6" s="262">
        <v>0.82126319053036356</v>
      </c>
      <c r="S6" s="262">
        <v>1.1463239636701901</v>
      </c>
      <c r="T6" s="262">
        <v>1.154978872894185</v>
      </c>
      <c r="U6" s="262">
        <v>1.197696622070596</v>
      </c>
      <c r="V6" s="262">
        <v>1.2273192721591499</v>
      </c>
      <c r="W6" s="262">
        <v>1.0050954432310959</v>
      </c>
      <c r="DA6" s="67" t="s">
        <v>1944</v>
      </c>
    </row>
    <row r="7" spans="1:105" ht="12" customHeight="1" x14ac:dyDescent="0.25">
      <c r="A7" s="202" t="s">
        <v>93</v>
      </c>
      <c r="B7" s="227">
        <v>0.30597762042157162</v>
      </c>
      <c r="C7" s="227">
        <v>0.28711175354258461</v>
      </c>
      <c r="D7" s="227">
        <v>0.27610650939931669</v>
      </c>
      <c r="E7" s="227">
        <v>0.28641864423730479</v>
      </c>
      <c r="F7" s="227">
        <v>0.27586309010089499</v>
      </c>
      <c r="G7" s="227">
        <v>0.26860935711830142</v>
      </c>
      <c r="H7" s="227">
        <v>0.26825355232413572</v>
      </c>
      <c r="I7" s="227">
        <v>0.25478533774291601</v>
      </c>
      <c r="J7" s="227">
        <v>0.2495974975765573</v>
      </c>
      <c r="K7" s="227">
        <v>0.24304271054435159</v>
      </c>
      <c r="L7" s="227">
        <v>0.24949687635572149</v>
      </c>
      <c r="M7" s="227">
        <v>0.2426584626124233</v>
      </c>
      <c r="N7" s="227">
        <v>0.24150044699277479</v>
      </c>
      <c r="O7" s="227">
        <v>0.29569456661410037</v>
      </c>
      <c r="P7" s="227">
        <v>0.28740757634608438</v>
      </c>
      <c r="Q7" s="227">
        <v>0.28691356618709918</v>
      </c>
      <c r="R7" s="227">
        <v>0.29880227192268521</v>
      </c>
      <c r="S7" s="227">
        <v>0.42600476425240341</v>
      </c>
      <c r="T7" s="227">
        <v>0.42623911193490233</v>
      </c>
      <c r="U7" s="227">
        <v>0.43576100314164551</v>
      </c>
      <c r="V7" s="227">
        <v>0.44653868713977368</v>
      </c>
      <c r="W7" s="227">
        <v>0.36568642720081362</v>
      </c>
      <c r="DA7" s="174" t="s">
        <v>1945</v>
      </c>
    </row>
    <row r="8" spans="1:105" ht="12" customHeight="1" x14ac:dyDescent="0.25">
      <c r="A8" s="202" t="s">
        <v>94</v>
      </c>
      <c r="B8" s="227">
        <v>9.6167986860668115</v>
      </c>
      <c r="C8" s="227">
        <v>9.0238492946590885</v>
      </c>
      <c r="D8" s="227">
        <v>8.6779572739583468</v>
      </c>
      <c r="E8" s="227">
        <v>9.0020650457093385</v>
      </c>
      <c r="F8" s="227">
        <v>8.6703066674009133</v>
      </c>
      <c r="G8" s="227">
        <v>8.4423236870771419</v>
      </c>
      <c r="H8" s="227">
        <v>8.4311408330098594</v>
      </c>
      <c r="I8" s="227">
        <v>8.0078382786926863</v>
      </c>
      <c r="J8" s="227">
        <v>7.8447857834591321</v>
      </c>
      <c r="K8" s="227">
        <v>7.6387704963544323</v>
      </c>
      <c r="L8" s="227">
        <v>7.8416232841136244</v>
      </c>
      <c r="M8" s="227">
        <v>7.626693681710929</v>
      </c>
      <c r="N8" s="227">
        <v>7.5902975456989656</v>
      </c>
      <c r="O8" s="227">
        <v>9.2936049236988492</v>
      </c>
      <c r="P8" s="227">
        <v>9.0331469300354499</v>
      </c>
      <c r="Q8" s="227">
        <v>9.0176203165488573</v>
      </c>
      <c r="R8" s="227">
        <v>9.3912793101036591</v>
      </c>
      <c r="S8" s="227">
        <v>13.06724550669078</v>
      </c>
      <c r="T8" s="227">
        <v>13.130383441884041</v>
      </c>
      <c r="U8" s="227">
        <v>13.667686823237529</v>
      </c>
      <c r="V8" s="227">
        <v>14.03459721612054</v>
      </c>
      <c r="W8" s="227">
        <v>11.46433331634397</v>
      </c>
      <c r="DA8" s="174" t="s">
        <v>1946</v>
      </c>
    </row>
    <row r="9" spans="1:105" ht="12" customHeight="1" x14ac:dyDescent="0.25">
      <c r="A9" s="202" t="s">
        <v>95</v>
      </c>
      <c r="B9" s="227">
        <v>3.37562896097729</v>
      </c>
      <c r="C9" s="227">
        <v>3.1674955474194362</v>
      </c>
      <c r="D9" s="227">
        <v>3.0460826780682191</v>
      </c>
      <c r="E9" s="227">
        <v>3.1598489756185248</v>
      </c>
      <c r="F9" s="227">
        <v>3.043397209659513</v>
      </c>
      <c r="G9" s="227">
        <v>2.963372039526146</v>
      </c>
      <c r="H9" s="227">
        <v>2.9594467035293981</v>
      </c>
      <c r="I9" s="227">
        <v>2.810861669335122</v>
      </c>
      <c r="J9" s="227">
        <v>2.7536279949037921</v>
      </c>
      <c r="K9" s="227">
        <v>2.6813137880396871</v>
      </c>
      <c r="L9" s="227">
        <v>2.7525179140205092</v>
      </c>
      <c r="M9" s="227">
        <v>2.6770746595523631</v>
      </c>
      <c r="N9" s="227">
        <v>2.664299113884796</v>
      </c>
      <c r="O9" s="227">
        <v>3.262183493325236</v>
      </c>
      <c r="P9" s="227">
        <v>3.1707591456572279</v>
      </c>
      <c r="Q9" s="227">
        <v>3.1653090902009171</v>
      </c>
      <c r="R9" s="227">
        <v>3.2964685499492732</v>
      </c>
      <c r="S9" s="227">
        <v>4.7036839207108478</v>
      </c>
      <c r="T9" s="227">
        <v>4.7023866927466909</v>
      </c>
      <c r="U9" s="227">
        <v>4.807434805992596</v>
      </c>
      <c r="V9" s="227">
        <v>4.9263371694602824</v>
      </c>
      <c r="W9" s="227">
        <v>4.0343528804316184</v>
      </c>
      <c r="DA9" s="174" t="s">
        <v>1947</v>
      </c>
    </row>
    <row r="10" spans="1:105" ht="12" customHeight="1" x14ac:dyDescent="0.25">
      <c r="A10" s="56" t="s">
        <v>96</v>
      </c>
      <c r="B10" s="263">
        <v>2.1038229475949142</v>
      </c>
      <c r="C10" s="263">
        <v>2.061715695576718</v>
      </c>
      <c r="D10" s="263">
        <v>2.0268926942065679</v>
      </c>
      <c r="E10" s="263">
        <v>2.207441861255123</v>
      </c>
      <c r="F10" s="263">
        <v>2.145160370985236</v>
      </c>
      <c r="G10" s="263">
        <v>2.1738471725028741</v>
      </c>
      <c r="H10" s="263">
        <v>2.2411917340558731</v>
      </c>
      <c r="I10" s="263">
        <v>2.2694910086937878</v>
      </c>
      <c r="J10" s="263">
        <v>2.2423463947098572</v>
      </c>
      <c r="K10" s="263">
        <v>2.2660788444938058</v>
      </c>
      <c r="L10" s="263">
        <v>2.3540680352182499</v>
      </c>
      <c r="M10" s="263">
        <v>2.2620838372934888</v>
      </c>
      <c r="N10" s="263">
        <v>2.3482700945082779</v>
      </c>
      <c r="O10" s="263">
        <v>2.7068935809238068</v>
      </c>
      <c r="P10" s="263">
        <v>2.6604269462278611</v>
      </c>
      <c r="Q10" s="263">
        <v>2.652862494429181</v>
      </c>
      <c r="R10" s="263">
        <v>2.7249494068424429</v>
      </c>
      <c r="S10" s="263">
        <v>3.9118392113807969</v>
      </c>
      <c r="T10" s="263">
        <v>3.8361094419350299</v>
      </c>
      <c r="U10" s="263">
        <v>3.9619572562034571</v>
      </c>
      <c r="V10" s="263">
        <v>4.016618875857846</v>
      </c>
      <c r="W10" s="263">
        <v>3.6668017479914159</v>
      </c>
      <c r="DA10" s="68" t="s">
        <v>1948</v>
      </c>
    </row>
    <row r="11" spans="1:105" ht="12" customHeight="1" x14ac:dyDescent="0.25">
      <c r="A11" s="37" t="s">
        <v>160</v>
      </c>
      <c r="B11" s="229">
        <v>0.2885154985810876</v>
      </c>
      <c r="C11" s="229">
        <v>0.19971601905652481</v>
      </c>
      <c r="D11" s="229">
        <v>0.16686697022166849</v>
      </c>
      <c r="E11" s="229">
        <v>0.15980568229823211</v>
      </c>
      <c r="F11" s="229">
        <v>0.14913073197307811</v>
      </c>
      <c r="G11" s="229">
        <v>9.845162380399998E-2</v>
      </c>
      <c r="H11" s="229">
        <v>9.9432274852712554E-2</v>
      </c>
      <c r="I11" s="229">
        <v>8.6000179943376914E-2</v>
      </c>
      <c r="J11" s="229">
        <v>5.7365551479991957E-2</v>
      </c>
      <c r="K11" s="229">
        <v>4.9154145525384572E-2</v>
      </c>
      <c r="L11" s="229">
        <v>3.9819101250356703E-2</v>
      </c>
      <c r="M11" s="229">
        <v>3.506267017857987E-2</v>
      </c>
      <c r="N11" s="229">
        <v>2.3112116543985661E-2</v>
      </c>
      <c r="O11" s="229">
        <v>4.2461959576536812E-2</v>
      </c>
      <c r="P11" s="229">
        <v>2.6476903010093981E-2</v>
      </c>
      <c r="Q11" s="229">
        <v>3.8916005009237413E-2</v>
      </c>
      <c r="R11" s="229">
        <v>7.3333234600788944E-2</v>
      </c>
      <c r="S11" s="229">
        <v>0.1208244984470757</v>
      </c>
      <c r="T11" s="229">
        <v>0.1013608209237206</v>
      </c>
      <c r="U11" s="229">
        <v>0.1140187896337633</v>
      </c>
      <c r="V11" s="229">
        <v>9.0740439464142786E-2</v>
      </c>
      <c r="W11" s="229">
        <v>9.936197758945986E-2</v>
      </c>
      <c r="DA11" s="69" t="s">
        <v>1949</v>
      </c>
    </row>
    <row r="12" spans="1:105" ht="12" customHeight="1" x14ac:dyDescent="0.25">
      <c r="A12" s="37" t="s">
        <v>162</v>
      </c>
      <c r="B12" s="229">
        <v>0.6436254087239085</v>
      </c>
      <c r="C12" s="229">
        <v>0.67707159806541373</v>
      </c>
      <c r="D12" s="229">
        <v>0.62886832920574542</v>
      </c>
      <c r="E12" s="229">
        <v>0.784991141236003</v>
      </c>
      <c r="F12" s="229">
        <v>0.92930796047609809</v>
      </c>
      <c r="G12" s="229">
        <v>0.72639965611516399</v>
      </c>
      <c r="H12" s="229">
        <v>0.84837579289781895</v>
      </c>
      <c r="I12" s="229">
        <v>0.90682124234906558</v>
      </c>
      <c r="J12" s="229">
        <v>1.0195901389886131</v>
      </c>
      <c r="K12" s="229">
        <v>0.89787467096088003</v>
      </c>
      <c r="L12" s="229">
        <v>0.88139082094320009</v>
      </c>
      <c r="M12" s="229">
        <v>0.83732755991953678</v>
      </c>
      <c r="N12" s="229">
        <v>0.83170602180184194</v>
      </c>
      <c r="O12" s="229">
        <v>1.1536163564543651</v>
      </c>
      <c r="P12" s="229">
        <v>1.2039448268206689</v>
      </c>
      <c r="Q12" s="229">
        <v>1.2135216251461389</v>
      </c>
      <c r="R12" s="229">
        <v>1.393580374003246</v>
      </c>
      <c r="S12" s="229">
        <v>2.0663417274843079</v>
      </c>
      <c r="T12" s="229">
        <v>2.0235322307855279</v>
      </c>
      <c r="U12" s="229">
        <v>2.1504300901461701</v>
      </c>
      <c r="V12" s="229">
        <v>2.186282588212761</v>
      </c>
      <c r="W12" s="229">
        <v>1.4268442046988921</v>
      </c>
      <c r="DA12" s="69" t="s">
        <v>1950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1951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1952</v>
      </c>
    </row>
    <row r="15" spans="1:105" ht="12" customHeight="1" x14ac:dyDescent="0.25">
      <c r="A15" s="37" t="s">
        <v>38</v>
      </c>
      <c r="B15" s="229">
        <v>1.171682040289918</v>
      </c>
      <c r="C15" s="229">
        <v>1.1849280784547791</v>
      </c>
      <c r="D15" s="229">
        <v>1.2311573947791541</v>
      </c>
      <c r="E15" s="229">
        <v>1.262645037720888</v>
      </c>
      <c r="F15" s="229">
        <v>1.06672167853606</v>
      </c>
      <c r="G15" s="229">
        <v>1.34899589258371</v>
      </c>
      <c r="H15" s="229">
        <v>1.293383666305342</v>
      </c>
      <c r="I15" s="229">
        <v>1.276669586401346</v>
      </c>
      <c r="J15" s="229">
        <v>1.1653907042412519</v>
      </c>
      <c r="K15" s="229">
        <v>1.319050028007541</v>
      </c>
      <c r="L15" s="229">
        <v>1.4328581130246929</v>
      </c>
      <c r="M15" s="229">
        <v>1.3896936071953729</v>
      </c>
      <c r="N15" s="229">
        <v>1.4934519561624511</v>
      </c>
      <c r="O15" s="229">
        <v>1.5108152648929061</v>
      </c>
      <c r="P15" s="229">
        <v>1.430005216397098</v>
      </c>
      <c r="Q15" s="229">
        <v>1.400424864273804</v>
      </c>
      <c r="R15" s="229">
        <v>1.2580357982384081</v>
      </c>
      <c r="S15" s="229">
        <v>1.7246729854494129</v>
      </c>
      <c r="T15" s="229">
        <v>1.7112163902257811</v>
      </c>
      <c r="U15" s="229">
        <v>1.697508376423523</v>
      </c>
      <c r="V15" s="229">
        <v>1.739595848180941</v>
      </c>
      <c r="W15" s="229">
        <v>2.1405955657030651</v>
      </c>
      <c r="DA15" s="69" t="s">
        <v>1953</v>
      </c>
    </row>
    <row r="16" spans="1:105" ht="12" customHeight="1" x14ac:dyDescent="0.25">
      <c r="A16" s="57" t="s">
        <v>1855</v>
      </c>
      <c r="B16" s="264">
        <v>3.2471409037748051</v>
      </c>
      <c r="C16" s="264">
        <v>3.2301147711783318</v>
      </c>
      <c r="D16" s="264">
        <v>3.2394892496375132</v>
      </c>
      <c r="E16" s="264">
        <v>3.5036327996572698</v>
      </c>
      <c r="F16" s="264">
        <v>3.273374123858626</v>
      </c>
      <c r="G16" s="264">
        <v>3.56415895494401</v>
      </c>
      <c r="H16" s="264">
        <v>3.6462583391788859</v>
      </c>
      <c r="I16" s="264">
        <v>3.7733007392149238</v>
      </c>
      <c r="J16" s="264">
        <v>3.6774055099051099</v>
      </c>
      <c r="K16" s="264">
        <v>3.8842677759417961</v>
      </c>
      <c r="L16" s="264">
        <v>4.0868360350773028</v>
      </c>
      <c r="M16" s="264">
        <v>3.9024527335847949</v>
      </c>
      <c r="N16" s="264">
        <v>4.1695767406096929</v>
      </c>
      <c r="O16" s="264">
        <v>4.5518638258421706</v>
      </c>
      <c r="P16" s="264">
        <v>4.4732341355875267</v>
      </c>
      <c r="Q16" s="264">
        <v>4.446082135786825</v>
      </c>
      <c r="R16" s="264">
        <v>4.4012734249590206</v>
      </c>
      <c r="S16" s="264">
        <v>5.9678720277433861</v>
      </c>
      <c r="T16" s="264">
        <v>5.9845540014095446</v>
      </c>
      <c r="U16" s="264">
        <v>6.2600822796276212</v>
      </c>
      <c r="V16" s="264">
        <v>6.2983485095125751</v>
      </c>
      <c r="W16" s="264">
        <v>6.7051669269513727</v>
      </c>
      <c r="DA16" s="70" t="s">
        <v>1954</v>
      </c>
    </row>
    <row r="17" spans="1:105" ht="12" customHeight="1" x14ac:dyDescent="0.25">
      <c r="A17" s="57" t="s">
        <v>1857</v>
      </c>
      <c r="B17" s="297">
        <f t="shared" ref="B17:W17" si="0">B18+B29</f>
        <v>189.56624431345148</v>
      </c>
      <c r="C17" s="297">
        <f t="shared" si="0"/>
        <v>177.69295215976916</v>
      </c>
      <c r="D17" s="297">
        <f t="shared" si="0"/>
        <v>170.58521718660387</v>
      </c>
      <c r="E17" s="297">
        <f t="shared" si="0"/>
        <v>177.10323220811358</v>
      </c>
      <c r="F17" s="297">
        <f t="shared" si="0"/>
        <v>170.85731318138849</v>
      </c>
      <c r="G17" s="297">
        <f t="shared" si="0"/>
        <v>165.22107229280243</v>
      </c>
      <c r="H17" s="297">
        <f t="shared" si="0"/>
        <v>165.53441871339851</v>
      </c>
      <c r="I17" s="297">
        <f t="shared" si="0"/>
        <v>157.54730230238465</v>
      </c>
      <c r="J17" s="297">
        <f t="shared" si="0"/>
        <v>154.55104985408076</v>
      </c>
      <c r="K17" s="297">
        <f t="shared" si="0"/>
        <v>149.72622968236197</v>
      </c>
      <c r="L17" s="297">
        <f t="shared" si="0"/>
        <v>153.16735858664043</v>
      </c>
      <c r="M17" s="297">
        <f t="shared" si="0"/>
        <v>148.21951152838719</v>
      </c>
      <c r="N17" s="297">
        <f t="shared" si="0"/>
        <v>146.98333253564169</v>
      </c>
      <c r="O17" s="297">
        <f t="shared" si="0"/>
        <v>181.96358448842938</v>
      </c>
      <c r="P17" s="297">
        <f t="shared" si="0"/>
        <v>176.69909079605836</v>
      </c>
      <c r="Q17" s="297">
        <f t="shared" si="0"/>
        <v>176.75352100872632</v>
      </c>
      <c r="R17" s="297">
        <f t="shared" si="0"/>
        <v>184.84940583543505</v>
      </c>
      <c r="S17" s="297">
        <f t="shared" si="0"/>
        <v>260.83473344608899</v>
      </c>
      <c r="T17" s="297">
        <f t="shared" si="0"/>
        <v>263.41531687740286</v>
      </c>
      <c r="U17" s="297">
        <f t="shared" si="0"/>
        <v>270.02171023598959</v>
      </c>
      <c r="V17" s="297">
        <f t="shared" si="0"/>
        <v>277.07001441440286</v>
      </c>
      <c r="W17" s="297">
        <f t="shared" si="0"/>
        <v>225.03833996612576</v>
      </c>
      <c r="DA17" s="70"/>
    </row>
    <row r="18" spans="1:105" ht="12" customHeight="1" x14ac:dyDescent="0.25">
      <c r="A18" s="60" t="s">
        <v>1858</v>
      </c>
      <c r="B18" s="332">
        <v>159.1242983405628</v>
      </c>
      <c r="C18" s="332">
        <v>147.41062617997241</v>
      </c>
      <c r="D18" s="332">
        <v>140.21500547125231</v>
      </c>
      <c r="E18" s="332">
        <v>144.25667471132681</v>
      </c>
      <c r="F18" s="332">
        <v>140.16943077021401</v>
      </c>
      <c r="G18" s="332">
        <v>131.8070820902025</v>
      </c>
      <c r="H18" s="332">
        <v>131.35074678359661</v>
      </c>
      <c r="I18" s="332">
        <v>122.1726078722449</v>
      </c>
      <c r="J18" s="332">
        <v>120.0753731987205</v>
      </c>
      <c r="K18" s="332">
        <v>113.3112192829078</v>
      </c>
      <c r="L18" s="332">
        <v>114.8532707577909</v>
      </c>
      <c r="M18" s="332">
        <v>111.63401715102989</v>
      </c>
      <c r="N18" s="332">
        <v>107.893550592426</v>
      </c>
      <c r="O18" s="332">
        <v>139.28986112115919</v>
      </c>
      <c r="P18" s="332">
        <v>134.76252077492549</v>
      </c>
      <c r="Q18" s="332">
        <v>135.07150098572501</v>
      </c>
      <c r="R18" s="332">
        <v>143.5874674764444</v>
      </c>
      <c r="S18" s="332">
        <v>204.88593318599499</v>
      </c>
      <c r="T18" s="332">
        <v>207.3101231141886</v>
      </c>
      <c r="U18" s="332">
        <v>211.33343886448091</v>
      </c>
      <c r="V18" s="332">
        <v>218.02299713772271</v>
      </c>
      <c r="W18" s="332">
        <v>162.1774000259569</v>
      </c>
      <c r="DA18" s="72" t="s">
        <v>1955</v>
      </c>
    </row>
    <row r="19" spans="1:105" ht="12" customHeight="1" x14ac:dyDescent="0.25">
      <c r="A19" s="64" t="s">
        <v>30</v>
      </c>
      <c r="B19" s="232">
        <v>65.635657223529577</v>
      </c>
      <c r="C19" s="232">
        <v>61.062088882074249</v>
      </c>
      <c r="D19" s="232">
        <v>53.020553091524988</v>
      </c>
      <c r="E19" s="232">
        <v>50.339480781866143</v>
      </c>
      <c r="F19" s="232">
        <v>46.840192842910128</v>
      </c>
      <c r="G19" s="232">
        <v>44.262007804080369</v>
      </c>
      <c r="H19" s="232">
        <v>37.736713766034278</v>
      </c>
      <c r="I19" s="232">
        <v>29.049484976672641</v>
      </c>
      <c r="J19" s="232">
        <v>24.077449008033859</v>
      </c>
      <c r="K19" s="232">
        <v>24.26963398781001</v>
      </c>
      <c r="L19" s="232">
        <v>27.698223647903909</v>
      </c>
      <c r="M19" s="232">
        <v>31.016998998135708</v>
      </c>
      <c r="N19" s="232">
        <v>27.595185418942069</v>
      </c>
      <c r="O19" s="232">
        <v>30.485286891349819</v>
      </c>
      <c r="P19" s="232">
        <v>29.414305650722739</v>
      </c>
      <c r="Q19" s="232">
        <v>28.115082262213608</v>
      </c>
      <c r="R19" s="232">
        <v>24.960836539335421</v>
      </c>
      <c r="S19" s="232">
        <v>30.448909341978439</v>
      </c>
      <c r="T19" s="232">
        <v>24.548703236299339</v>
      </c>
      <c r="U19" s="232">
        <v>25.782890507564709</v>
      </c>
      <c r="V19" s="232">
        <v>22.563128295114488</v>
      </c>
      <c r="W19" s="232">
        <v>23.12593773940468</v>
      </c>
      <c r="DA19" s="73" t="s">
        <v>1956</v>
      </c>
    </row>
    <row r="20" spans="1:105" ht="12" customHeight="1" x14ac:dyDescent="0.25">
      <c r="A20" s="64" t="s">
        <v>32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3" t="s">
        <v>1957</v>
      </c>
    </row>
    <row r="21" spans="1:105" ht="12" customHeight="1" x14ac:dyDescent="0.25">
      <c r="A21" s="64" t="s">
        <v>33</v>
      </c>
      <c r="B21" s="232">
        <v>0.69440472842050149</v>
      </c>
      <c r="C21" s="232">
        <v>0.43432097502734629</v>
      </c>
      <c r="D21" s="232">
        <v>0.20494205477319091</v>
      </c>
      <c r="E21" s="232">
        <v>0.1978833815466445</v>
      </c>
      <c r="F21" s="232">
        <v>0.37572981907823499</v>
      </c>
      <c r="G21" s="232">
        <v>0.18237555624594309</v>
      </c>
      <c r="H21" s="232">
        <v>0.36014572162630909</v>
      </c>
      <c r="I21" s="232">
        <v>0.67961076853195257</v>
      </c>
      <c r="J21" s="232">
        <v>0.16944444968465461</v>
      </c>
      <c r="K21" s="232">
        <v>0.30739158741465522</v>
      </c>
      <c r="L21" s="232">
        <v>0.29536846204844269</v>
      </c>
      <c r="M21" s="232">
        <v>0.29600277765745819</v>
      </c>
      <c r="N21" s="232">
        <v>0.27962921006689362</v>
      </c>
      <c r="O21" s="232">
        <v>0.28687457794537369</v>
      </c>
      <c r="P21" s="232">
        <v>0.28094192030790449</v>
      </c>
      <c r="Q21" s="232">
        <v>0.27761757375140861</v>
      </c>
      <c r="R21" s="232">
        <v>0.27958442899777602</v>
      </c>
      <c r="S21" s="232">
        <v>0.43652746170088308</v>
      </c>
      <c r="T21" s="232">
        <v>0.45584242395762692</v>
      </c>
      <c r="U21" s="232">
        <v>0.47406982120979679</v>
      </c>
      <c r="V21" s="232">
        <v>0.54534820923883798</v>
      </c>
      <c r="W21" s="232">
        <v>0.59575746895779025</v>
      </c>
      <c r="DA21" s="73" t="s">
        <v>1958</v>
      </c>
    </row>
    <row r="22" spans="1:105" ht="12" customHeight="1" x14ac:dyDescent="0.25">
      <c r="A22" s="64" t="s">
        <v>160</v>
      </c>
      <c r="B22" s="232">
        <v>2.328061972324313</v>
      </c>
      <c r="C22" s="232">
        <v>1.7526531118305799</v>
      </c>
      <c r="D22" s="232">
        <v>1.5186216596925739</v>
      </c>
      <c r="E22" s="232">
        <v>1.651319714939629</v>
      </c>
      <c r="F22" s="232">
        <v>1.5710707622204609</v>
      </c>
      <c r="G22" s="232">
        <v>1.1288056517196079</v>
      </c>
      <c r="H22" s="232">
        <v>1.2728363250751269</v>
      </c>
      <c r="I22" s="232">
        <v>1.370289102458732</v>
      </c>
      <c r="J22" s="232">
        <v>0.96081533290732724</v>
      </c>
      <c r="K22" s="232">
        <v>0.91257602608384458</v>
      </c>
      <c r="L22" s="232">
        <v>0.75333670381703743</v>
      </c>
      <c r="M22" s="232">
        <v>0.62600631670030205</v>
      </c>
      <c r="N22" s="232">
        <v>0.47932543885221468</v>
      </c>
      <c r="O22" s="232">
        <v>0.72462558047351433</v>
      </c>
      <c r="P22" s="232">
        <v>0.47532310695814151</v>
      </c>
      <c r="Q22" s="232">
        <v>0.69971387917529759</v>
      </c>
      <c r="R22" s="232">
        <v>1.287652388742845</v>
      </c>
      <c r="S22" s="232">
        <v>2.0928080670719131</v>
      </c>
      <c r="T22" s="232">
        <v>1.752586284688274</v>
      </c>
      <c r="U22" s="232">
        <v>2.0669420815179298</v>
      </c>
      <c r="V22" s="232">
        <v>1.5469499803765521</v>
      </c>
      <c r="W22" s="232">
        <v>2.707037460922086</v>
      </c>
      <c r="DA22" s="73" t="s">
        <v>1959</v>
      </c>
    </row>
    <row r="23" spans="1:105" ht="12" customHeight="1" x14ac:dyDescent="0.25">
      <c r="A23" s="64" t="s">
        <v>70</v>
      </c>
      <c r="B23" s="232">
        <v>5.9174020468660613</v>
      </c>
      <c r="C23" s="232">
        <v>6.0414688358702389</v>
      </c>
      <c r="D23" s="232">
        <v>6.0097480325683188</v>
      </c>
      <c r="E23" s="232">
        <v>5.9515441828430902</v>
      </c>
      <c r="F23" s="232">
        <v>5.932734194124178</v>
      </c>
      <c r="G23" s="232">
        <v>5.4851305470159639</v>
      </c>
      <c r="H23" s="232">
        <v>5.4158746372939994</v>
      </c>
      <c r="I23" s="232">
        <v>5.4932498931945037</v>
      </c>
      <c r="J23" s="232">
        <v>5.2236171552231454</v>
      </c>
      <c r="K23" s="232">
        <v>4.7060857271165091</v>
      </c>
      <c r="L23" s="232">
        <v>4.635074313090719</v>
      </c>
      <c r="M23" s="232">
        <v>4.7583204511452264</v>
      </c>
      <c r="N23" s="232">
        <v>4.0670002889747066</v>
      </c>
      <c r="O23" s="232">
        <v>4.1723788123716616</v>
      </c>
      <c r="P23" s="232">
        <v>3.4409262719006661</v>
      </c>
      <c r="Q23" s="232">
        <v>3.9314871492365908</v>
      </c>
      <c r="R23" s="232">
        <v>3.5313081316583919</v>
      </c>
      <c r="S23" s="232">
        <v>3.800529684089744</v>
      </c>
      <c r="T23" s="232">
        <v>3.353418785850697</v>
      </c>
      <c r="U23" s="232">
        <v>3.39895647495488</v>
      </c>
      <c r="V23" s="232">
        <v>3.3049214093583901</v>
      </c>
      <c r="W23" s="232">
        <v>3.527324632391831</v>
      </c>
      <c r="DA23" s="73" t="s">
        <v>1960</v>
      </c>
    </row>
    <row r="24" spans="1:105" ht="12" customHeight="1" x14ac:dyDescent="0.25">
      <c r="A24" s="64" t="s">
        <v>34</v>
      </c>
      <c r="B24" s="232">
        <v>0.38349046242798213</v>
      </c>
      <c r="C24" s="232">
        <v>0</v>
      </c>
      <c r="D24" s="232">
        <v>0</v>
      </c>
      <c r="E24" s="232">
        <v>0.33159355449135403</v>
      </c>
      <c r="F24" s="232">
        <v>0</v>
      </c>
      <c r="G24" s="232">
        <v>0.13866620887837769</v>
      </c>
      <c r="H24" s="232">
        <v>0.13691539285654339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4.7135709236177423E-2</v>
      </c>
      <c r="T24" s="232">
        <v>7.2128793826230761E-2</v>
      </c>
      <c r="U24" s="232">
        <v>7.71805544125337E-2</v>
      </c>
      <c r="V24" s="232">
        <v>5.0822417092209046E-3</v>
      </c>
      <c r="W24" s="232">
        <v>6.1285540056817663E-3</v>
      </c>
      <c r="DA24" s="73" t="s">
        <v>1961</v>
      </c>
    </row>
    <row r="25" spans="1:105" ht="12" customHeight="1" x14ac:dyDescent="0.25">
      <c r="A25" s="64" t="s">
        <v>162</v>
      </c>
      <c r="B25" s="232">
        <v>4.9625724163571103</v>
      </c>
      <c r="C25" s="232">
        <v>5.6776151532925274</v>
      </c>
      <c r="D25" s="232">
        <v>5.4687392940200246</v>
      </c>
      <c r="E25" s="232">
        <v>7.7508974577815959</v>
      </c>
      <c r="F25" s="232">
        <v>9.354843828438403</v>
      </c>
      <c r="G25" s="232">
        <v>7.9582982130544844</v>
      </c>
      <c r="H25" s="232">
        <v>10.377237132990309</v>
      </c>
      <c r="I25" s="232">
        <v>13.80647517479138</v>
      </c>
      <c r="J25" s="232">
        <v>16.317839830682349</v>
      </c>
      <c r="K25" s="232">
        <v>15.928427833126779</v>
      </c>
      <c r="L25" s="232">
        <v>15.933621076359</v>
      </c>
      <c r="M25" s="232">
        <v>14.2849065058007</v>
      </c>
      <c r="N25" s="232">
        <v>16.481961415197539</v>
      </c>
      <c r="O25" s="232">
        <v>18.811495420619849</v>
      </c>
      <c r="P25" s="232">
        <v>20.65268946851436</v>
      </c>
      <c r="Q25" s="232">
        <v>20.84913517919788</v>
      </c>
      <c r="R25" s="232">
        <v>23.38180882784393</v>
      </c>
      <c r="S25" s="232">
        <v>34.097608242582481</v>
      </c>
      <c r="T25" s="232">
        <v>33.432411456024717</v>
      </c>
      <c r="U25" s="232">
        <v>37.249933056694509</v>
      </c>
      <c r="V25" s="232">
        <v>35.614756260812051</v>
      </c>
      <c r="W25" s="232">
        <v>37.144873371805858</v>
      </c>
      <c r="DA25" s="73" t="s">
        <v>1962</v>
      </c>
    </row>
    <row r="26" spans="1:105" ht="12" customHeight="1" x14ac:dyDescent="0.25">
      <c r="A26" s="64" t="s">
        <v>36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1963</v>
      </c>
    </row>
    <row r="27" spans="1:105" ht="12" customHeight="1" x14ac:dyDescent="0.25">
      <c r="A27" s="64" t="s">
        <v>73</v>
      </c>
      <c r="B27" s="232">
        <v>67.807147285577656</v>
      </c>
      <c r="C27" s="232">
        <v>60.422621964617662</v>
      </c>
      <c r="D27" s="232">
        <v>62.613012776079643</v>
      </c>
      <c r="E27" s="232">
        <v>65.286595889361891</v>
      </c>
      <c r="F27" s="232">
        <v>65.458418513748612</v>
      </c>
      <c r="G27" s="232">
        <v>62.385919159186471</v>
      </c>
      <c r="H27" s="232">
        <v>64.140142577638002</v>
      </c>
      <c r="I27" s="232">
        <v>58.222335447926653</v>
      </c>
      <c r="J27" s="232">
        <v>61.444454969376253</v>
      </c>
      <c r="K27" s="232">
        <v>55.687337535842467</v>
      </c>
      <c r="L27" s="232">
        <v>54.653591581469662</v>
      </c>
      <c r="M27" s="232">
        <v>54.270264998892081</v>
      </c>
      <c r="N27" s="232">
        <v>53.794433353512723</v>
      </c>
      <c r="O27" s="232">
        <v>73.706364406051634</v>
      </c>
      <c r="P27" s="232">
        <v>71.977670569052876</v>
      </c>
      <c r="Q27" s="232">
        <v>71.299110934532962</v>
      </c>
      <c r="R27" s="232">
        <v>80.858384707725904</v>
      </c>
      <c r="S27" s="232">
        <v>120.31497001310611</v>
      </c>
      <c r="T27" s="232">
        <v>129.99133641371549</v>
      </c>
      <c r="U27" s="232">
        <v>132.38560016512091</v>
      </c>
      <c r="V27" s="232">
        <v>141.81788029746821</v>
      </c>
      <c r="W27" s="232">
        <v>80.382375921721447</v>
      </c>
      <c r="DA27" s="73" t="s">
        <v>1964</v>
      </c>
    </row>
    <row r="28" spans="1:105" ht="12" customHeight="1" x14ac:dyDescent="0.25">
      <c r="A28" s="64" t="s">
        <v>79</v>
      </c>
      <c r="B28" s="232">
        <v>11.39556220505958</v>
      </c>
      <c r="C28" s="232">
        <v>12.01985725725981</v>
      </c>
      <c r="D28" s="232">
        <v>11.37938856259357</v>
      </c>
      <c r="E28" s="232">
        <v>12.74735974849643</v>
      </c>
      <c r="F28" s="232">
        <v>10.636440809694029</v>
      </c>
      <c r="G28" s="232">
        <v>10.26587895002125</v>
      </c>
      <c r="H28" s="232">
        <v>11.91088123008204</v>
      </c>
      <c r="I28" s="232">
        <v>13.55116250866906</v>
      </c>
      <c r="J28" s="232">
        <v>11.881752452812879</v>
      </c>
      <c r="K28" s="232">
        <v>11.49976658551355</v>
      </c>
      <c r="L28" s="232">
        <v>10.884054973102099</v>
      </c>
      <c r="M28" s="232">
        <v>6.3815171026984201</v>
      </c>
      <c r="N28" s="232">
        <v>5.1960154668798584</v>
      </c>
      <c r="O28" s="232">
        <v>11.10283543234736</v>
      </c>
      <c r="P28" s="232">
        <v>8.5206637874687701</v>
      </c>
      <c r="Q28" s="232">
        <v>9.8993540076172764</v>
      </c>
      <c r="R28" s="232">
        <v>9.2878924521401043</v>
      </c>
      <c r="S28" s="232">
        <v>13.647444666229241</v>
      </c>
      <c r="T28" s="232">
        <v>13.703695719826159</v>
      </c>
      <c r="U28" s="232">
        <v>9.8978662030056981</v>
      </c>
      <c r="V28" s="232">
        <v>12.62493044364494</v>
      </c>
      <c r="W28" s="232">
        <v>14.687964876747509</v>
      </c>
      <c r="DA28" s="73" t="s">
        <v>1965</v>
      </c>
    </row>
    <row r="29" spans="1:105" ht="12" customHeight="1" x14ac:dyDescent="0.25">
      <c r="A29" s="60" t="s">
        <v>1870</v>
      </c>
      <c r="B29" s="265">
        <v>30.441945972888679</v>
      </c>
      <c r="C29" s="265">
        <v>30.282325979796749</v>
      </c>
      <c r="D29" s="265">
        <v>30.370211715351559</v>
      </c>
      <c r="E29" s="265">
        <v>32.846557496786772</v>
      </c>
      <c r="F29" s="265">
        <v>30.687882411174481</v>
      </c>
      <c r="G29" s="265">
        <v>33.413990202599948</v>
      </c>
      <c r="H29" s="265">
        <v>34.18367192980191</v>
      </c>
      <c r="I29" s="265">
        <v>35.374694430139769</v>
      </c>
      <c r="J29" s="265">
        <v>34.475676655360267</v>
      </c>
      <c r="K29" s="265">
        <v>36.415010399454182</v>
      </c>
      <c r="L29" s="265">
        <v>38.314087828849537</v>
      </c>
      <c r="M29" s="265">
        <v>36.5854943773573</v>
      </c>
      <c r="N29" s="265">
        <v>39.089781943215698</v>
      </c>
      <c r="O29" s="265">
        <v>42.673723367270171</v>
      </c>
      <c r="P29" s="265">
        <v>41.936570021132873</v>
      </c>
      <c r="Q29" s="265">
        <v>41.682020023001307</v>
      </c>
      <c r="R29" s="265">
        <v>41.261938358990648</v>
      </c>
      <c r="S29" s="265">
        <v>55.948800260094032</v>
      </c>
      <c r="T29" s="265">
        <v>56.105193763214267</v>
      </c>
      <c r="U29" s="265">
        <v>58.688271371508698</v>
      </c>
      <c r="V29" s="265">
        <v>59.047017276680137</v>
      </c>
      <c r="W29" s="265">
        <v>62.860939940168869</v>
      </c>
      <c r="DA29" s="72" t="s">
        <v>1966</v>
      </c>
    </row>
    <row r="30" spans="1:105" ht="12" customHeight="1" x14ac:dyDescent="0.25">
      <c r="A30" s="132" t="s">
        <v>1872</v>
      </c>
      <c r="B30" s="319">
        <v>7.1731454992854884</v>
      </c>
      <c r="C30" s="319">
        <v>7.135533664744325</v>
      </c>
      <c r="D30" s="319">
        <v>7.1562424975176251</v>
      </c>
      <c r="E30" s="319">
        <v>7.7397527833776802</v>
      </c>
      <c r="F30" s="319">
        <v>7.2310963890535529</v>
      </c>
      <c r="G30" s="319">
        <v>7.8734589979369014</v>
      </c>
      <c r="H30" s="319">
        <v>8.0548218786895927</v>
      </c>
      <c r="I30" s="319">
        <v>8.3354668051162744</v>
      </c>
      <c r="J30" s="319">
        <v>8.1236280051039351</v>
      </c>
      <c r="K30" s="319">
        <v>8.5806002082097663</v>
      </c>
      <c r="L30" s="319">
        <v>9.0280866707241554</v>
      </c>
      <c r="M30" s="319">
        <v>8.6207719626661081</v>
      </c>
      <c r="N30" s="319">
        <v>9.2108662719442354</v>
      </c>
      <c r="O30" s="319">
        <v>10.055363312920351</v>
      </c>
      <c r="P30" s="319">
        <v>9.881665211891022</v>
      </c>
      <c r="Q30" s="319">
        <v>9.8216846779571316</v>
      </c>
      <c r="R30" s="319">
        <v>9.7226993207065124</v>
      </c>
      <c r="S30" s="319">
        <v>13.54828475525702</v>
      </c>
      <c r="T30" s="319">
        <v>13.410025793934301</v>
      </c>
      <c r="U30" s="319">
        <v>13.82892900553413</v>
      </c>
      <c r="V30" s="319">
        <v>13.913461596760699</v>
      </c>
      <c r="W30" s="319">
        <v>14.812149946467111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6">
        <v>366.22153505991997</v>
      </c>
      <c r="C32" s="226">
        <v>375.40406577799831</v>
      </c>
      <c r="D32" s="226">
        <v>390.68296020979199</v>
      </c>
      <c r="E32" s="226">
        <v>424.21424964075271</v>
      </c>
      <c r="F32" s="226">
        <v>443.34942295107533</v>
      </c>
      <c r="G32" s="226">
        <v>439.18974286732288</v>
      </c>
      <c r="H32" s="226">
        <v>450.12131862644429</v>
      </c>
      <c r="I32" s="226">
        <v>458.27609952654677</v>
      </c>
      <c r="J32" s="226">
        <v>460.89054086261689</v>
      </c>
      <c r="K32" s="226">
        <v>483.56232808368208</v>
      </c>
      <c r="L32" s="226">
        <v>532.96484306327136</v>
      </c>
      <c r="M32" s="226">
        <v>516.15468501258033</v>
      </c>
      <c r="N32" s="226">
        <v>549.52078845104472</v>
      </c>
      <c r="O32" s="226">
        <v>680.90683941881184</v>
      </c>
      <c r="P32" s="226">
        <v>688.93847528559581</v>
      </c>
      <c r="Q32" s="226">
        <v>706.92821968353303</v>
      </c>
      <c r="R32" s="226">
        <v>749.74368013994422</v>
      </c>
      <c r="S32" s="226">
        <v>752.5682708775297</v>
      </c>
      <c r="T32" s="226">
        <v>761.09366299159365</v>
      </c>
      <c r="U32" s="226">
        <v>837.14728023291889</v>
      </c>
      <c r="V32" s="226">
        <v>845.22327992015687</v>
      </c>
      <c r="W32" s="226">
        <v>711.53298523309684</v>
      </c>
      <c r="DA32" s="89" t="s">
        <v>1968</v>
      </c>
    </row>
    <row r="33" spans="1:105" ht="12" customHeight="1" x14ac:dyDescent="0.25">
      <c r="A33" s="55" t="s">
        <v>92</v>
      </c>
      <c r="B33" s="262">
        <v>1.354191938295173</v>
      </c>
      <c r="C33" s="262">
        <v>1.385825903315504</v>
      </c>
      <c r="D33" s="262">
        <v>1.441827244811529</v>
      </c>
      <c r="E33" s="262">
        <v>1.560384242937221</v>
      </c>
      <c r="F33" s="262">
        <v>1.6298223599973789</v>
      </c>
      <c r="G33" s="262">
        <v>1.6166876531537491</v>
      </c>
      <c r="H33" s="262">
        <v>1.6485878771802731</v>
      </c>
      <c r="I33" s="262">
        <v>1.665116243841847</v>
      </c>
      <c r="J33" s="262">
        <v>1.672178238211016</v>
      </c>
      <c r="K33" s="262">
        <v>1.7538781913834349</v>
      </c>
      <c r="L33" s="262">
        <v>1.936674287890386</v>
      </c>
      <c r="M33" s="262">
        <v>1.888076645139976</v>
      </c>
      <c r="N33" s="262">
        <v>2.0063242127648069</v>
      </c>
      <c r="O33" s="262">
        <v>2.4789583833742972</v>
      </c>
      <c r="P33" s="262">
        <v>2.5079068324948879</v>
      </c>
      <c r="Q33" s="262">
        <v>2.568818146159471</v>
      </c>
      <c r="R33" s="262">
        <v>2.7210906840469149</v>
      </c>
      <c r="S33" s="262">
        <v>2.7269891305440179</v>
      </c>
      <c r="T33" s="262">
        <v>2.759044953069639</v>
      </c>
      <c r="U33" s="262">
        <v>3.0363383910753772</v>
      </c>
      <c r="V33" s="262">
        <v>3.0661975021790941</v>
      </c>
      <c r="W33" s="262">
        <v>2.5521250233031978</v>
      </c>
      <c r="DA33" s="67" t="s">
        <v>1969</v>
      </c>
    </row>
    <row r="34" spans="1:105" ht="12" customHeight="1" x14ac:dyDescent="0.25">
      <c r="A34" s="202" t="s">
        <v>93</v>
      </c>
      <c r="B34" s="227">
        <v>0.49946348187179068</v>
      </c>
      <c r="C34" s="227">
        <v>0.51113096405629987</v>
      </c>
      <c r="D34" s="227">
        <v>0.53178580937188258</v>
      </c>
      <c r="E34" s="227">
        <v>0.5755129129009976</v>
      </c>
      <c r="F34" s="227">
        <v>0.60112361308368323</v>
      </c>
      <c r="G34" s="227">
        <v>0.59627916952441662</v>
      </c>
      <c r="H34" s="227">
        <v>0.60804485540262077</v>
      </c>
      <c r="I34" s="227">
        <v>0.6141409746668044</v>
      </c>
      <c r="J34" s="227">
        <v>0.61674563372349944</v>
      </c>
      <c r="K34" s="227">
        <v>0.64687883857157347</v>
      </c>
      <c r="L34" s="227">
        <v>0.71429910024354415</v>
      </c>
      <c r="M34" s="227">
        <v>0.69637494401984157</v>
      </c>
      <c r="N34" s="227">
        <v>0.73998792101269006</v>
      </c>
      <c r="O34" s="227">
        <v>0.91430848948497667</v>
      </c>
      <c r="P34" s="227">
        <v>0.92498547904877582</v>
      </c>
      <c r="Q34" s="227">
        <v>0.94745125804802033</v>
      </c>
      <c r="R34" s="227">
        <v>1.0036135861611699</v>
      </c>
      <c r="S34" s="227">
        <v>1.0057890965461951</v>
      </c>
      <c r="T34" s="227">
        <v>1.017612171459096</v>
      </c>
      <c r="U34" s="227">
        <v>1.119885669129526</v>
      </c>
      <c r="V34" s="227">
        <v>1.1308985360472199</v>
      </c>
      <c r="W34" s="227">
        <v>0.94129437213744183</v>
      </c>
      <c r="DA34" s="174" t="s">
        <v>1970</v>
      </c>
    </row>
    <row r="35" spans="1:105" ht="12" customHeight="1" x14ac:dyDescent="0.25">
      <c r="A35" s="202" t="s">
        <v>94</v>
      </c>
      <c r="B35" s="227">
        <v>9.7430424441540744</v>
      </c>
      <c r="C35" s="227">
        <v>9.9706402130921923</v>
      </c>
      <c r="D35" s="227">
        <v>10.373554624037689</v>
      </c>
      <c r="E35" s="227">
        <v>11.226539959517019</v>
      </c>
      <c r="F35" s="227">
        <v>11.72612831374321</v>
      </c>
      <c r="G35" s="227">
        <v>11.631627672696631</v>
      </c>
      <c r="H35" s="227">
        <v>11.86114110272023</v>
      </c>
      <c r="I35" s="227">
        <v>11.980058202550991</v>
      </c>
      <c r="J35" s="227">
        <v>12.030867330070841</v>
      </c>
      <c r="K35" s="227">
        <v>12.618676257988691</v>
      </c>
      <c r="L35" s="227">
        <v>13.933844423245271</v>
      </c>
      <c r="M35" s="227">
        <v>13.584197609811151</v>
      </c>
      <c r="N35" s="227">
        <v>14.43495667705025</v>
      </c>
      <c r="O35" s="227">
        <v>17.835430904214121</v>
      </c>
      <c r="P35" s="227">
        <v>18.0437071171337</v>
      </c>
      <c r="Q35" s="227">
        <v>18.481947441552069</v>
      </c>
      <c r="R35" s="227">
        <v>19.577506909720348</v>
      </c>
      <c r="S35" s="227">
        <v>19.61994462696757</v>
      </c>
      <c r="T35" s="227">
        <v>19.850577545845081</v>
      </c>
      <c r="U35" s="227">
        <v>21.845628365137749</v>
      </c>
      <c r="V35" s="227">
        <v>22.06045654318352</v>
      </c>
      <c r="W35" s="227">
        <v>18.361844965739891</v>
      </c>
      <c r="DA35" s="174" t="s">
        <v>1971</v>
      </c>
    </row>
    <row r="36" spans="1:105" ht="12" customHeight="1" x14ac:dyDescent="0.25">
      <c r="A36" s="202" t="s">
        <v>95</v>
      </c>
      <c r="B36" s="227">
        <v>5.4396067466480744</v>
      </c>
      <c r="C36" s="227">
        <v>5.5666761263140394</v>
      </c>
      <c r="D36" s="227">
        <v>5.7916259775194909</v>
      </c>
      <c r="E36" s="227">
        <v>6.2678534816344138</v>
      </c>
      <c r="F36" s="227">
        <v>6.5467770517381423</v>
      </c>
      <c r="G36" s="227">
        <v>6.4940167022327353</v>
      </c>
      <c r="H36" s="227">
        <v>6.6221556084890514</v>
      </c>
      <c r="I36" s="227">
        <v>6.68854783270843</v>
      </c>
      <c r="J36" s="227">
        <v>6.7169149135697186</v>
      </c>
      <c r="K36" s="227">
        <v>7.0450926289362794</v>
      </c>
      <c r="L36" s="227">
        <v>7.7793599448914641</v>
      </c>
      <c r="M36" s="227">
        <v>7.5841497550352734</v>
      </c>
      <c r="N36" s="227">
        <v>8.0591343184764952</v>
      </c>
      <c r="O36" s="227">
        <v>9.9576421669137183</v>
      </c>
      <c r="P36" s="227">
        <v>10.073924190671439</v>
      </c>
      <c r="Q36" s="227">
        <v>10.318596739212969</v>
      </c>
      <c r="R36" s="227">
        <v>10.93025502855749</v>
      </c>
      <c r="S36" s="227">
        <v>10.95394829422615</v>
      </c>
      <c r="T36" s="227">
        <v>11.082712218710331</v>
      </c>
      <c r="U36" s="227">
        <v>12.19656263645552</v>
      </c>
      <c r="V36" s="227">
        <v>12.31650266682756</v>
      </c>
      <c r="W36" s="227">
        <v>10.25154271153508</v>
      </c>
      <c r="DA36" s="174" t="s">
        <v>1972</v>
      </c>
    </row>
    <row r="37" spans="1:105" ht="12" customHeight="1" x14ac:dyDescent="0.25">
      <c r="A37" s="56" t="s">
        <v>96</v>
      </c>
      <c r="B37" s="263">
        <v>2.8438039776028772</v>
      </c>
      <c r="C37" s="263">
        <v>3.070185611632807</v>
      </c>
      <c r="D37" s="263">
        <v>3.2905733305158149</v>
      </c>
      <c r="E37" s="263">
        <v>3.769163892364872</v>
      </c>
      <c r="F37" s="263">
        <v>3.949309937220792</v>
      </c>
      <c r="G37" s="263">
        <v>4.170257212652654</v>
      </c>
      <c r="H37" s="263">
        <v>4.4138714885851664</v>
      </c>
      <c r="I37" s="263">
        <v>4.8506204980331553</v>
      </c>
      <c r="J37" s="263">
        <v>4.9069719991071654</v>
      </c>
      <c r="K37" s="263">
        <v>5.4554473875409304</v>
      </c>
      <c r="L37" s="263">
        <v>6.1378213195330371</v>
      </c>
      <c r="M37" s="263">
        <v>5.8816794515840876</v>
      </c>
      <c r="N37" s="263">
        <v>6.6544387126286164</v>
      </c>
      <c r="O37" s="263">
        <v>7.4952829797818499</v>
      </c>
      <c r="P37" s="263">
        <v>7.6899954333484866</v>
      </c>
      <c r="Q37" s="263">
        <v>7.8589224976743024</v>
      </c>
      <c r="R37" s="263">
        <v>8.1058774783559748</v>
      </c>
      <c r="S37" s="263">
        <v>7.9925655266198881</v>
      </c>
      <c r="T37" s="263">
        <v>8.0453744026962539</v>
      </c>
      <c r="U37" s="263">
        <v>8.9634141829187275</v>
      </c>
      <c r="V37" s="263">
        <v>8.9160098889624528</v>
      </c>
      <c r="W37" s="263">
        <v>8.8962164272020008</v>
      </c>
      <c r="DA37" s="68" t="s">
        <v>1973</v>
      </c>
    </row>
    <row r="38" spans="1:105" ht="12" customHeight="1" x14ac:dyDescent="0.25">
      <c r="A38" s="37" t="s">
        <v>160</v>
      </c>
      <c r="B38" s="229">
        <v>0.38999551906349661</v>
      </c>
      <c r="C38" s="229">
        <v>0.29740533548608739</v>
      </c>
      <c r="D38" s="229">
        <v>0.27090136716405733</v>
      </c>
      <c r="E38" s="229">
        <v>0.27286508337336179</v>
      </c>
      <c r="F38" s="229">
        <v>0.27455452267924679</v>
      </c>
      <c r="G38" s="229">
        <v>0.1888672761633402</v>
      </c>
      <c r="H38" s="229">
        <v>0.19582496059956031</v>
      </c>
      <c r="I38" s="229">
        <v>0.18380960050948961</v>
      </c>
      <c r="J38" s="229">
        <v>0.125534197343352</v>
      </c>
      <c r="K38" s="229">
        <v>0.11833562430753231</v>
      </c>
      <c r="L38" s="229">
        <v>0.10382135304616411</v>
      </c>
      <c r="M38" s="229">
        <v>9.1166995363782699E-2</v>
      </c>
      <c r="N38" s="229">
        <v>6.5494239108507393E-2</v>
      </c>
      <c r="O38" s="229">
        <v>0.11757551354995791</v>
      </c>
      <c r="P38" s="229">
        <v>7.6531800102807634E-2</v>
      </c>
      <c r="Q38" s="229">
        <v>0.1152859855830972</v>
      </c>
      <c r="R38" s="229">
        <v>0.21814357847264801</v>
      </c>
      <c r="S38" s="229">
        <v>0.246865392179134</v>
      </c>
      <c r="T38" s="229">
        <v>0.21258146214009699</v>
      </c>
      <c r="U38" s="229">
        <v>0.25795271630512978</v>
      </c>
      <c r="V38" s="229">
        <v>0.20142380459692111</v>
      </c>
      <c r="W38" s="229">
        <v>0.24106720734352041</v>
      </c>
      <c r="DA38" s="69" t="s">
        <v>1974</v>
      </c>
    </row>
    <row r="39" spans="1:105" ht="12" customHeight="1" x14ac:dyDescent="0.25">
      <c r="A39" s="37" t="s">
        <v>162</v>
      </c>
      <c r="B39" s="229">
        <v>0.87000880920505907</v>
      </c>
      <c r="C39" s="229">
        <v>1.0082551551047809</v>
      </c>
      <c r="D39" s="229">
        <v>1.020940752515028</v>
      </c>
      <c r="E39" s="229">
        <v>1.340357051891153</v>
      </c>
      <c r="F39" s="229">
        <v>1.710886147575537</v>
      </c>
      <c r="G39" s="229">
        <v>1.3935079905800809</v>
      </c>
      <c r="H39" s="229">
        <v>1.6708172116541291</v>
      </c>
      <c r="I39" s="229">
        <v>1.9381639712782659</v>
      </c>
      <c r="J39" s="229">
        <v>2.2311897369586702</v>
      </c>
      <c r="K39" s="229">
        <v>2.1615788170543042</v>
      </c>
      <c r="L39" s="229">
        <v>2.298072651551188</v>
      </c>
      <c r="M39" s="229">
        <v>2.177148442613098</v>
      </c>
      <c r="N39" s="229">
        <v>2.3568569739689318</v>
      </c>
      <c r="O39" s="229">
        <v>3.1943187950445462</v>
      </c>
      <c r="P39" s="229">
        <v>3.4800167068603729</v>
      </c>
      <c r="Q39" s="229">
        <v>3.5949742669671831</v>
      </c>
      <c r="R39" s="229">
        <v>4.1454684404586279</v>
      </c>
      <c r="S39" s="229">
        <v>4.2218942969994142</v>
      </c>
      <c r="T39" s="229">
        <v>4.2439024900135962</v>
      </c>
      <c r="U39" s="229">
        <v>4.8650690360707793</v>
      </c>
      <c r="V39" s="229">
        <v>4.8530661680984677</v>
      </c>
      <c r="W39" s="229">
        <v>3.4617401553965812</v>
      </c>
      <c r="DA39" s="69" t="s">
        <v>1975</v>
      </c>
    </row>
    <row r="40" spans="1:105" ht="12" customHeight="1" x14ac:dyDescent="0.25">
      <c r="A40" s="37" t="s">
        <v>97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DA40" s="69" t="s">
        <v>1976</v>
      </c>
    </row>
    <row r="41" spans="1:105" ht="12" customHeight="1" x14ac:dyDescent="0.25">
      <c r="A41" s="37" t="s">
        <v>78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DA41" s="69" t="s">
        <v>1977</v>
      </c>
    </row>
    <row r="42" spans="1:105" ht="12" customHeight="1" x14ac:dyDescent="0.25">
      <c r="A42" s="37" t="s">
        <v>38</v>
      </c>
      <c r="B42" s="229">
        <v>1.5837996493343209</v>
      </c>
      <c r="C42" s="229">
        <v>1.764525121041939</v>
      </c>
      <c r="D42" s="229">
        <v>1.9987312108367301</v>
      </c>
      <c r="E42" s="229">
        <v>2.155941757100357</v>
      </c>
      <c r="F42" s="229">
        <v>1.9638692669660081</v>
      </c>
      <c r="G42" s="229">
        <v>2.587881945909233</v>
      </c>
      <c r="H42" s="229">
        <v>2.5472293163314759</v>
      </c>
      <c r="I42" s="229">
        <v>2.7286469262453998</v>
      </c>
      <c r="J42" s="229">
        <v>2.5502480648051429</v>
      </c>
      <c r="K42" s="229">
        <v>3.1755329461790929</v>
      </c>
      <c r="L42" s="229">
        <v>3.7359273149356849</v>
      </c>
      <c r="M42" s="229">
        <v>3.6133640136072058</v>
      </c>
      <c r="N42" s="229">
        <v>4.2320874995511772</v>
      </c>
      <c r="O42" s="229">
        <v>4.1833886711873456</v>
      </c>
      <c r="P42" s="229">
        <v>4.1334469263853073</v>
      </c>
      <c r="Q42" s="229">
        <v>4.1486622451240214</v>
      </c>
      <c r="R42" s="229">
        <v>3.7422654594246989</v>
      </c>
      <c r="S42" s="229">
        <v>3.5238058374413388</v>
      </c>
      <c r="T42" s="229">
        <v>3.5888904505425598</v>
      </c>
      <c r="U42" s="229">
        <v>3.8403924305428192</v>
      </c>
      <c r="V42" s="229">
        <v>3.8615199162670648</v>
      </c>
      <c r="W42" s="229">
        <v>5.1934090644618998</v>
      </c>
      <c r="DA42" s="69" t="s">
        <v>1978</v>
      </c>
    </row>
    <row r="43" spans="1:105" ht="12" customHeight="1" x14ac:dyDescent="0.25">
      <c r="A43" s="57" t="s">
        <v>1885</v>
      </c>
      <c r="B43" s="264">
        <f t="shared" ref="B43:W43" si="1">B44+B55</f>
        <v>15.143164666478309</v>
      </c>
      <c r="C43" s="264">
        <f t="shared" si="1"/>
        <v>15.931101632347417</v>
      </c>
      <c r="D43" s="264">
        <f t="shared" si="1"/>
        <v>16.912365677227942</v>
      </c>
      <c r="E43" s="264">
        <f t="shared" si="1"/>
        <v>18.720863879317648</v>
      </c>
      <c r="F43" s="264">
        <f t="shared" si="1"/>
        <v>19.266542215142394</v>
      </c>
      <c r="G43" s="264">
        <f t="shared" si="1"/>
        <v>20.22601006414294</v>
      </c>
      <c r="H43" s="264">
        <f t="shared" si="1"/>
        <v>20.9592744722069</v>
      </c>
      <c r="I43" s="264">
        <f t="shared" si="1"/>
        <v>22.333190002388719</v>
      </c>
      <c r="J43" s="264">
        <f t="shared" si="1"/>
        <v>22.377066524483599</v>
      </c>
      <c r="K43" s="264">
        <f t="shared" si="1"/>
        <v>24.671486849468891</v>
      </c>
      <c r="L43" s="264">
        <f t="shared" si="1"/>
        <v>27.649090587561339</v>
      </c>
      <c r="M43" s="264">
        <f t="shared" si="1"/>
        <v>26.543935661913842</v>
      </c>
      <c r="N43" s="264">
        <f t="shared" si="1"/>
        <v>29.591572866664801</v>
      </c>
      <c r="O43" s="264">
        <f t="shared" si="1"/>
        <v>33.9948117645081</v>
      </c>
      <c r="P43" s="264">
        <f t="shared" si="1"/>
        <v>34.627751333457354</v>
      </c>
      <c r="Q43" s="264">
        <f t="shared" si="1"/>
        <v>35.407519376776307</v>
      </c>
      <c r="R43" s="264">
        <f t="shared" si="1"/>
        <v>36.399662034414078</v>
      </c>
      <c r="S43" s="264">
        <f t="shared" si="1"/>
        <v>35.901652879737448</v>
      </c>
      <c r="T43" s="264">
        <f t="shared" si="1"/>
        <v>36.217081132588234</v>
      </c>
      <c r="U43" s="264">
        <f t="shared" si="1"/>
        <v>40.04270587774824</v>
      </c>
      <c r="V43" s="264">
        <f t="shared" si="1"/>
        <v>40.011066699664084</v>
      </c>
      <c r="W43" s="264">
        <f t="shared" si="1"/>
        <v>39.612615680555336</v>
      </c>
      <c r="DA43" s="70"/>
    </row>
    <row r="44" spans="1:105" ht="12" customHeight="1" x14ac:dyDescent="0.25">
      <c r="A44" s="60" t="s">
        <v>1886</v>
      </c>
      <c r="B44" s="265">
        <v>8.7975715774444421</v>
      </c>
      <c r="C44" s="265">
        <v>8.9771058279369722</v>
      </c>
      <c r="D44" s="265">
        <v>9.3091383611194978</v>
      </c>
      <c r="E44" s="265">
        <v>10.072081949505129</v>
      </c>
      <c r="F44" s="265">
        <v>10.55414408213143</v>
      </c>
      <c r="G44" s="265">
        <v>10.341127510731519</v>
      </c>
      <c r="H44" s="265">
        <v>10.577568532843941</v>
      </c>
      <c r="I44" s="265">
        <v>10.67393321261436</v>
      </c>
      <c r="J44" s="265">
        <v>10.742960557347489</v>
      </c>
      <c r="K44" s="265">
        <v>11.15246926309303</v>
      </c>
      <c r="L44" s="265">
        <v>12.24404241269564</v>
      </c>
      <c r="M44" s="265">
        <v>11.87458390867449</v>
      </c>
      <c r="N44" s="265">
        <v>12.50968096342503</v>
      </c>
      <c r="O44" s="265">
        <v>15.773202540711029</v>
      </c>
      <c r="P44" s="265">
        <v>15.93483810636025</v>
      </c>
      <c r="Q44" s="265">
        <v>16.365791113363201</v>
      </c>
      <c r="R44" s="265">
        <v>17.471843792026139</v>
      </c>
      <c r="S44" s="265">
        <v>17.602843105945219</v>
      </c>
      <c r="T44" s="265">
        <v>17.811183861153559</v>
      </c>
      <c r="U44" s="265">
        <v>19.56768581001133</v>
      </c>
      <c r="V44" s="265">
        <v>19.798697602616919</v>
      </c>
      <c r="W44" s="265">
        <v>16.09419686372847</v>
      </c>
      <c r="DA44" s="72" t="s">
        <v>1979</v>
      </c>
    </row>
    <row r="45" spans="1:105" ht="12" customHeight="1" x14ac:dyDescent="0.25">
      <c r="A45" s="64" t="s">
        <v>30</v>
      </c>
      <c r="B45" s="232">
        <v>3.6326924097855979</v>
      </c>
      <c r="C45" s="232">
        <v>3.7231096828248731</v>
      </c>
      <c r="D45" s="232">
        <v>3.524385362125694</v>
      </c>
      <c r="E45" s="232">
        <v>3.5193527457071401</v>
      </c>
      <c r="F45" s="232">
        <v>3.5308433161530441</v>
      </c>
      <c r="G45" s="232">
        <v>3.4766683393107751</v>
      </c>
      <c r="H45" s="232">
        <v>3.0430078229300941</v>
      </c>
      <c r="I45" s="232">
        <v>2.542175840568512</v>
      </c>
      <c r="J45" s="232">
        <v>2.1573453234908309</v>
      </c>
      <c r="K45" s="232">
        <v>2.392306944509794</v>
      </c>
      <c r="L45" s="232">
        <v>2.956960121232457</v>
      </c>
      <c r="M45" s="232">
        <v>3.3021040214444</v>
      </c>
      <c r="N45" s="232">
        <v>3.2018060251629921</v>
      </c>
      <c r="O45" s="232">
        <v>3.4562524541688551</v>
      </c>
      <c r="P45" s="232">
        <v>3.4812215531559891</v>
      </c>
      <c r="Q45" s="232">
        <v>3.4102478471241819</v>
      </c>
      <c r="R45" s="232">
        <v>3.040178243549732</v>
      </c>
      <c r="S45" s="232">
        <v>2.6066502314844882</v>
      </c>
      <c r="T45" s="232">
        <v>2.1080560075892461</v>
      </c>
      <c r="U45" s="232">
        <v>2.3883259756816688</v>
      </c>
      <c r="V45" s="232">
        <v>2.0507255778718312</v>
      </c>
      <c r="W45" s="232">
        <v>2.2972887247552749</v>
      </c>
      <c r="DA45" s="73" t="s">
        <v>1980</v>
      </c>
    </row>
    <row r="46" spans="1:105" ht="12" customHeight="1" x14ac:dyDescent="0.25">
      <c r="A46" s="64" t="s">
        <v>32</v>
      </c>
      <c r="B46" s="232">
        <v>0</v>
      </c>
      <c r="C46" s="232">
        <v>0</v>
      </c>
      <c r="D46" s="232">
        <v>0</v>
      </c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2">
        <v>0</v>
      </c>
      <c r="L46" s="232">
        <v>0</v>
      </c>
      <c r="M46" s="232">
        <v>0</v>
      </c>
      <c r="N46" s="232">
        <v>0</v>
      </c>
      <c r="O46" s="232">
        <v>0</v>
      </c>
      <c r="P46" s="232">
        <v>0</v>
      </c>
      <c r="Q46" s="232">
        <v>0</v>
      </c>
      <c r="R46" s="232">
        <v>0</v>
      </c>
      <c r="S46" s="232">
        <v>0</v>
      </c>
      <c r="T46" s="232">
        <v>0</v>
      </c>
      <c r="U46" s="232">
        <v>0</v>
      </c>
      <c r="V46" s="232">
        <v>0</v>
      </c>
      <c r="W46" s="232">
        <v>0</v>
      </c>
      <c r="DA46" s="73" t="s">
        <v>1981</v>
      </c>
    </row>
    <row r="47" spans="1:105" ht="12" customHeight="1" x14ac:dyDescent="0.25">
      <c r="A47" s="64" t="s">
        <v>33</v>
      </c>
      <c r="B47" s="232">
        <v>3.843274971196721E-2</v>
      </c>
      <c r="C47" s="232">
        <v>2.648164609470078E-2</v>
      </c>
      <c r="D47" s="232">
        <v>1.362292046783741E-2</v>
      </c>
      <c r="E47" s="232">
        <v>1.383449752280462E-2</v>
      </c>
      <c r="F47" s="232">
        <v>2.8322751036081249E-2</v>
      </c>
      <c r="G47" s="232">
        <v>1.4325136922641131E-2</v>
      </c>
      <c r="H47" s="232">
        <v>2.9041380102632929E-2</v>
      </c>
      <c r="I47" s="232">
        <v>5.9474034673575163E-2</v>
      </c>
      <c r="J47" s="232">
        <v>1.5182264159159671E-2</v>
      </c>
      <c r="K47" s="232">
        <v>3.0300210939535731E-2</v>
      </c>
      <c r="L47" s="232">
        <v>3.1532446789709637E-2</v>
      </c>
      <c r="M47" s="232">
        <v>3.1512783119996682E-2</v>
      </c>
      <c r="N47" s="232">
        <v>3.2444735413489099E-2</v>
      </c>
      <c r="O47" s="232">
        <v>3.2524245797525782E-2</v>
      </c>
      <c r="P47" s="232">
        <v>3.3249843792823933E-2</v>
      </c>
      <c r="Q47" s="232">
        <v>3.367390941203096E-2</v>
      </c>
      <c r="R47" s="232">
        <v>3.4052804958472897E-2</v>
      </c>
      <c r="S47" s="232">
        <v>3.7515522256788982E-2</v>
      </c>
      <c r="T47" s="232">
        <v>3.9144281923495151E-2</v>
      </c>
      <c r="U47" s="232">
        <v>4.3914132434062232E-2</v>
      </c>
      <c r="V47" s="232">
        <v>4.9565800757106801E-2</v>
      </c>
      <c r="W47" s="232">
        <v>5.9181466781926213E-2</v>
      </c>
      <c r="DA47" s="73" t="s">
        <v>1982</v>
      </c>
    </row>
    <row r="48" spans="1:105" ht="12" customHeight="1" x14ac:dyDescent="0.25">
      <c r="A48" s="64" t="s">
        <v>160</v>
      </c>
      <c r="B48" s="232">
        <v>0.1288496743099761</v>
      </c>
      <c r="C48" s="232">
        <v>0.10686368401008289</v>
      </c>
      <c r="D48" s="232">
        <v>0.1009459093870345</v>
      </c>
      <c r="E48" s="232">
        <v>0.1154476860418201</v>
      </c>
      <c r="F48" s="232">
        <v>0.1184283061898031</v>
      </c>
      <c r="G48" s="232">
        <v>8.8664818097267589E-2</v>
      </c>
      <c r="H48" s="232">
        <v>0.1026387967571093</v>
      </c>
      <c r="I48" s="232">
        <v>0.11991661310561059</v>
      </c>
      <c r="J48" s="232">
        <v>8.6089288964718749E-2</v>
      </c>
      <c r="K48" s="232">
        <v>8.9954465967227878E-2</v>
      </c>
      <c r="L48" s="232">
        <v>8.0423445899075213E-2</v>
      </c>
      <c r="M48" s="232">
        <v>6.6645324905543243E-2</v>
      </c>
      <c r="N48" s="232">
        <v>5.5615030478376563E-2</v>
      </c>
      <c r="O48" s="232">
        <v>8.2154022358102236E-2</v>
      </c>
      <c r="P48" s="232">
        <v>5.6255111519693292E-2</v>
      </c>
      <c r="Q48" s="232">
        <v>8.4872515321340325E-2</v>
      </c>
      <c r="R48" s="232">
        <v>0.1568333966428461</v>
      </c>
      <c r="S48" s="232">
        <v>0.17972082027899061</v>
      </c>
      <c r="T48" s="232">
        <v>0.1504987864610553</v>
      </c>
      <c r="U48" s="232">
        <v>0.19146540074978921</v>
      </c>
      <c r="V48" s="232">
        <v>0.1405997364795121</v>
      </c>
      <c r="W48" s="232">
        <v>0.26891219316352549</v>
      </c>
      <c r="DA48" s="73" t="s">
        <v>1983</v>
      </c>
    </row>
    <row r="49" spans="1:105" ht="12" customHeight="1" x14ac:dyDescent="0.25">
      <c r="A49" s="64" t="s">
        <v>70</v>
      </c>
      <c r="B49" s="232">
        <v>0.32750645625582309</v>
      </c>
      <c r="C49" s="232">
        <v>0.36836360388444528</v>
      </c>
      <c r="D49" s="232">
        <v>0.3994803290619211</v>
      </c>
      <c r="E49" s="232">
        <v>0.41608659914171092</v>
      </c>
      <c r="F49" s="232">
        <v>0.44721325008393198</v>
      </c>
      <c r="G49" s="232">
        <v>0.43084307865579452</v>
      </c>
      <c r="H49" s="232">
        <v>0.43672453811089329</v>
      </c>
      <c r="I49" s="232">
        <v>0.48072477621887838</v>
      </c>
      <c r="J49" s="232">
        <v>0.4680373754614528</v>
      </c>
      <c r="K49" s="232">
        <v>0.46388839535421261</v>
      </c>
      <c r="L49" s="232">
        <v>0.49482342539303509</v>
      </c>
      <c r="M49" s="232">
        <v>0.50657605843789644</v>
      </c>
      <c r="N49" s="232">
        <v>0.47188470857819897</v>
      </c>
      <c r="O49" s="232">
        <v>0.47304112837703288</v>
      </c>
      <c r="P49" s="232">
        <v>0.4072381256522013</v>
      </c>
      <c r="Q49" s="232">
        <v>0.47687378118398061</v>
      </c>
      <c r="R49" s="232">
        <v>0.43010602373921603</v>
      </c>
      <c r="S49" s="232">
        <v>0.32535324893027862</v>
      </c>
      <c r="T49" s="232">
        <v>0.28796611166907649</v>
      </c>
      <c r="U49" s="232">
        <v>0.31485282990145619</v>
      </c>
      <c r="V49" s="232">
        <v>0.30037886495087529</v>
      </c>
      <c r="W49" s="232">
        <v>0.35039803349197701</v>
      </c>
      <c r="DA49" s="73" t="s">
        <v>1984</v>
      </c>
    </row>
    <row r="50" spans="1:105" ht="12" customHeight="1" x14ac:dyDescent="0.25">
      <c r="A50" s="64" t="s">
        <v>34</v>
      </c>
      <c r="B50" s="232">
        <v>2.1224787729982379E-2</v>
      </c>
      <c r="C50" s="232">
        <v>0</v>
      </c>
      <c r="D50" s="232">
        <v>0</v>
      </c>
      <c r="E50" s="232">
        <v>2.3182493508719811E-2</v>
      </c>
      <c r="F50" s="232">
        <v>0</v>
      </c>
      <c r="G50" s="232">
        <v>1.089187865750788E-2</v>
      </c>
      <c r="H50" s="232">
        <v>1.1040564213543391E-2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3.9432433065206846E-3</v>
      </c>
      <c r="T50" s="232">
        <v>6.1938724698385869E-3</v>
      </c>
      <c r="U50" s="232">
        <v>7.1494048685845973E-3</v>
      </c>
      <c r="V50" s="232">
        <v>4.6191658043636882E-4</v>
      </c>
      <c r="W50" s="232">
        <v>6.0879944307369409E-4</v>
      </c>
      <c r="DA50" s="73" t="s">
        <v>1985</v>
      </c>
    </row>
    <row r="51" spans="1:105" ht="12" customHeight="1" x14ac:dyDescent="0.25">
      <c r="A51" s="64" t="s">
        <v>162</v>
      </c>
      <c r="B51" s="232">
        <v>0.27466014530055177</v>
      </c>
      <c r="C51" s="232">
        <v>0.34617852647327529</v>
      </c>
      <c r="D51" s="232">
        <v>0.36351836397962051</v>
      </c>
      <c r="E51" s="232">
        <v>0.54188366320148063</v>
      </c>
      <c r="F51" s="232">
        <v>0.70517403538608359</v>
      </c>
      <c r="G51" s="232">
        <v>0.6251041198716113</v>
      </c>
      <c r="H51" s="232">
        <v>0.83679819000330191</v>
      </c>
      <c r="I51" s="232">
        <v>1.208230977621408</v>
      </c>
      <c r="J51" s="232">
        <v>1.4620824422242069</v>
      </c>
      <c r="K51" s="232">
        <v>1.570097371037888</v>
      </c>
      <c r="L51" s="232">
        <v>1.7010145743836551</v>
      </c>
      <c r="M51" s="232">
        <v>1.520786947234867</v>
      </c>
      <c r="N51" s="232">
        <v>1.9123641520980419</v>
      </c>
      <c r="O51" s="232">
        <v>2.132742835776039</v>
      </c>
      <c r="P51" s="232">
        <v>2.4442728161649909</v>
      </c>
      <c r="Q51" s="232">
        <v>2.5289173154872571</v>
      </c>
      <c r="R51" s="232">
        <v>2.8478559354863191</v>
      </c>
      <c r="S51" s="232">
        <v>2.9369315480289422</v>
      </c>
      <c r="T51" s="232">
        <v>2.8709213329792469</v>
      </c>
      <c r="U51" s="232">
        <v>3.4505434014702279</v>
      </c>
      <c r="V51" s="232">
        <v>3.236966552618167</v>
      </c>
      <c r="W51" s="232">
        <v>3.6899043723581659</v>
      </c>
      <c r="DA51" s="73" t="s">
        <v>1986</v>
      </c>
    </row>
    <row r="52" spans="1:105" ht="12" customHeight="1" x14ac:dyDescent="0.25">
      <c r="A52" s="64" t="s">
        <v>36</v>
      </c>
      <c r="B52" s="232">
        <v>0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232">
        <v>0</v>
      </c>
      <c r="I52" s="232">
        <v>0</v>
      </c>
      <c r="J52" s="232">
        <v>0</v>
      </c>
      <c r="K52" s="232">
        <v>0</v>
      </c>
      <c r="L52" s="232">
        <v>0</v>
      </c>
      <c r="M52" s="232">
        <v>0</v>
      </c>
      <c r="N52" s="232">
        <v>0</v>
      </c>
      <c r="O52" s="232">
        <v>0</v>
      </c>
      <c r="P52" s="232">
        <v>0</v>
      </c>
      <c r="Q52" s="232">
        <v>0</v>
      </c>
      <c r="R52" s="232">
        <v>0</v>
      </c>
      <c r="S52" s="232">
        <v>0</v>
      </c>
      <c r="T52" s="232">
        <v>0</v>
      </c>
      <c r="U52" s="232">
        <v>0</v>
      </c>
      <c r="V52" s="232">
        <v>0</v>
      </c>
      <c r="W52" s="232">
        <v>0</v>
      </c>
      <c r="DA52" s="73" t="s">
        <v>1987</v>
      </c>
    </row>
    <row r="53" spans="1:105" ht="12" customHeight="1" x14ac:dyDescent="0.25">
      <c r="A53" s="64" t="s">
        <v>73</v>
      </c>
      <c r="B53" s="232">
        <v>3.752876404279053</v>
      </c>
      <c r="C53" s="232">
        <v>3.684119770821916</v>
      </c>
      <c r="D53" s="232">
        <v>4.1620159134454084</v>
      </c>
      <c r="E53" s="232">
        <v>4.5643410883941344</v>
      </c>
      <c r="F53" s="232">
        <v>4.9342969246592574</v>
      </c>
      <c r="G53" s="232">
        <v>4.9002555627300337</v>
      </c>
      <c r="H53" s="232">
        <v>5.1721238059493899</v>
      </c>
      <c r="I53" s="232">
        <v>5.0951476308805894</v>
      </c>
      <c r="J53" s="232">
        <v>5.5054382022944726</v>
      </c>
      <c r="K53" s="232">
        <v>5.4892135734379153</v>
      </c>
      <c r="L53" s="232">
        <v>5.8346157083167904</v>
      </c>
      <c r="M53" s="232">
        <v>5.7776724404725934</v>
      </c>
      <c r="N53" s="232">
        <v>6.2416446280979274</v>
      </c>
      <c r="O53" s="232">
        <v>8.3564180902809344</v>
      </c>
      <c r="P53" s="232">
        <v>8.5186514720530759</v>
      </c>
      <c r="Q53" s="232">
        <v>8.6482990623558393</v>
      </c>
      <c r="R53" s="232">
        <v>9.8483839517803116</v>
      </c>
      <c r="S53" s="232">
        <v>10.339965595210231</v>
      </c>
      <c r="T53" s="232">
        <v>11.162667739462931</v>
      </c>
      <c r="U53" s="232">
        <v>12.263169933867511</v>
      </c>
      <c r="V53" s="232">
        <v>12.889593620249711</v>
      </c>
      <c r="W53" s="232">
        <v>7.9850394805553178</v>
      </c>
      <c r="DA53" s="73" t="s">
        <v>1988</v>
      </c>
    </row>
    <row r="54" spans="1:105" ht="12" customHeight="1" x14ac:dyDescent="0.25">
      <c r="A54" s="64" t="s">
        <v>79</v>
      </c>
      <c r="B54" s="232">
        <v>0.62132895007149058</v>
      </c>
      <c r="C54" s="232">
        <v>0.72198891382767794</v>
      </c>
      <c r="D54" s="232">
        <v>0.74516956265198053</v>
      </c>
      <c r="E54" s="232">
        <v>0.87795317598732159</v>
      </c>
      <c r="F54" s="232">
        <v>0.7898654986232333</v>
      </c>
      <c r="G54" s="232">
        <v>0.7943745764858865</v>
      </c>
      <c r="H54" s="232">
        <v>0.94619343477697071</v>
      </c>
      <c r="I54" s="232">
        <v>1.1682633395457891</v>
      </c>
      <c r="J54" s="232">
        <v>1.0487856607526449</v>
      </c>
      <c r="K54" s="232">
        <v>1.116708301846459</v>
      </c>
      <c r="L54" s="232">
        <v>1.144672690680921</v>
      </c>
      <c r="M54" s="232">
        <v>0.66928633305919338</v>
      </c>
      <c r="N54" s="232">
        <v>0.59392168359600517</v>
      </c>
      <c r="O54" s="232">
        <v>1.24006976395254</v>
      </c>
      <c r="P54" s="232">
        <v>0.99394918402147125</v>
      </c>
      <c r="Q54" s="232">
        <v>1.1829066824785699</v>
      </c>
      <c r="R54" s="232">
        <v>1.1144334358692389</v>
      </c>
      <c r="S54" s="232">
        <v>1.172762896448978</v>
      </c>
      <c r="T54" s="232">
        <v>1.185735728598672</v>
      </c>
      <c r="U54" s="232">
        <v>0.90826473103802341</v>
      </c>
      <c r="V54" s="232">
        <v>1.130405533109277</v>
      </c>
      <c r="W54" s="232">
        <v>1.442863793179211</v>
      </c>
      <c r="DA54" s="73" t="s">
        <v>1989</v>
      </c>
    </row>
    <row r="55" spans="1:105" ht="12" customHeight="1" x14ac:dyDescent="0.25">
      <c r="A55" s="60" t="s">
        <v>1898</v>
      </c>
      <c r="B55" s="265">
        <v>6.3455930890338674</v>
      </c>
      <c r="C55" s="265">
        <v>6.953995804410444</v>
      </c>
      <c r="D55" s="265">
        <v>7.6032273161084456</v>
      </c>
      <c r="E55" s="265">
        <v>8.6487819298125164</v>
      </c>
      <c r="F55" s="265">
        <v>8.7123981330109643</v>
      </c>
      <c r="G55" s="265">
        <v>9.8848825534114209</v>
      </c>
      <c r="H55" s="265">
        <v>10.381705939362959</v>
      </c>
      <c r="I55" s="265">
        <v>11.659256789774361</v>
      </c>
      <c r="J55" s="265">
        <v>11.63410596713611</v>
      </c>
      <c r="K55" s="265">
        <v>13.51901758637586</v>
      </c>
      <c r="L55" s="265">
        <v>15.4050481748657</v>
      </c>
      <c r="M55" s="265">
        <v>14.669351753239351</v>
      </c>
      <c r="N55" s="265">
        <v>17.081891903239772</v>
      </c>
      <c r="O55" s="265">
        <v>18.221609223797071</v>
      </c>
      <c r="P55" s="265">
        <v>18.692913227097101</v>
      </c>
      <c r="Q55" s="265">
        <v>19.041728263413109</v>
      </c>
      <c r="R55" s="265">
        <v>18.927818242387939</v>
      </c>
      <c r="S55" s="265">
        <v>18.298809773792229</v>
      </c>
      <c r="T55" s="265">
        <v>18.405897271434679</v>
      </c>
      <c r="U55" s="265">
        <v>20.47502006773691</v>
      </c>
      <c r="V55" s="265">
        <v>20.212369097047169</v>
      </c>
      <c r="W55" s="265">
        <v>23.51841881682687</v>
      </c>
      <c r="DA55" s="72" t="s">
        <v>1990</v>
      </c>
    </row>
    <row r="56" spans="1:105" ht="12" customHeight="1" x14ac:dyDescent="0.25">
      <c r="A56" s="57" t="s">
        <v>1900</v>
      </c>
      <c r="B56" s="264">
        <f t="shared" ref="B56:W56" si="2">B57+B68</f>
        <v>292.582781471104</v>
      </c>
      <c r="C56" s="264">
        <f t="shared" si="2"/>
        <v>299.54456084227746</v>
      </c>
      <c r="D56" s="264">
        <f t="shared" si="2"/>
        <v>311.4348875854111</v>
      </c>
      <c r="E56" s="264">
        <f t="shared" si="2"/>
        <v>337.83306192562043</v>
      </c>
      <c r="F56" s="264">
        <f t="shared" si="2"/>
        <v>353.27726050453941</v>
      </c>
      <c r="G56" s="264">
        <f t="shared" si="2"/>
        <v>348.93699470516287</v>
      </c>
      <c r="H56" s="264">
        <f t="shared" si="2"/>
        <v>357.47551735804689</v>
      </c>
      <c r="I56" s="264">
        <f t="shared" si="2"/>
        <v>363.18006288559025</v>
      </c>
      <c r="J56" s="264">
        <f t="shared" si="2"/>
        <v>365.32065328775468</v>
      </c>
      <c r="K56" s="264">
        <f t="shared" si="2"/>
        <v>382.22889737795964</v>
      </c>
      <c r="L56" s="264">
        <f t="shared" si="2"/>
        <v>420.80503332770098</v>
      </c>
      <c r="M56" s="264">
        <f t="shared" si="2"/>
        <v>407.54696562156425</v>
      </c>
      <c r="N56" s="264">
        <f t="shared" si="2"/>
        <v>432.71274340402374</v>
      </c>
      <c r="O56" s="264">
        <f t="shared" si="2"/>
        <v>538.73588663653129</v>
      </c>
      <c r="P56" s="264">
        <f t="shared" si="2"/>
        <v>544.84543042896348</v>
      </c>
      <c r="Q56" s="264">
        <f t="shared" si="2"/>
        <v>559.25630537621669</v>
      </c>
      <c r="R56" s="264">
        <f t="shared" si="2"/>
        <v>594.15403707987684</v>
      </c>
      <c r="S56" s="264">
        <f t="shared" si="2"/>
        <v>597.01362695334512</v>
      </c>
      <c r="T56" s="264">
        <f t="shared" si="2"/>
        <v>603.8530987027749</v>
      </c>
      <c r="U56" s="264">
        <f t="shared" si="2"/>
        <v>663.92936275151646</v>
      </c>
      <c r="V56" s="264">
        <f t="shared" si="2"/>
        <v>670.72389845842611</v>
      </c>
      <c r="W56" s="264">
        <f t="shared" si="2"/>
        <v>559.89250777301743</v>
      </c>
      <c r="DA56" s="70"/>
    </row>
    <row r="57" spans="1:105" ht="12" customHeight="1" x14ac:dyDescent="0.25">
      <c r="A57" s="60" t="s">
        <v>1901</v>
      </c>
      <c r="B57" s="265">
        <v>279.45227363647058</v>
      </c>
      <c r="C57" s="265">
        <v>285.15512629917453</v>
      </c>
      <c r="D57" s="265">
        <v>295.70204205908999</v>
      </c>
      <c r="E57" s="265">
        <v>319.93672074898672</v>
      </c>
      <c r="F57" s="265">
        <v>335.24928260888089</v>
      </c>
      <c r="G57" s="265">
        <v>328.48287387029518</v>
      </c>
      <c r="H57" s="265">
        <v>335.99335339621928</v>
      </c>
      <c r="I57" s="265">
        <v>339.05434910657391</v>
      </c>
      <c r="J57" s="265">
        <v>341.24698240986129</v>
      </c>
      <c r="K57" s="265">
        <v>354.25490600413173</v>
      </c>
      <c r="L57" s="265">
        <v>388.92840605033223</v>
      </c>
      <c r="M57" s="265">
        <v>377.19266533436621</v>
      </c>
      <c r="N57" s="265">
        <v>397.36633648526549</v>
      </c>
      <c r="O57" s="265">
        <v>501.03113952846797</v>
      </c>
      <c r="P57" s="265">
        <v>506.16544573144313</v>
      </c>
      <c r="Q57" s="265">
        <v>519.85454124800754</v>
      </c>
      <c r="R57" s="265">
        <v>554.98797927612441</v>
      </c>
      <c r="S57" s="265">
        <v>559.14913395355404</v>
      </c>
      <c r="T57" s="265">
        <v>565.76701676605444</v>
      </c>
      <c r="U57" s="265">
        <v>621.56178455330132</v>
      </c>
      <c r="V57" s="265">
        <v>628.89980620077267</v>
      </c>
      <c r="W57" s="265">
        <v>511.2274297890221</v>
      </c>
      <c r="DA57" s="72" t="s">
        <v>1991</v>
      </c>
    </row>
    <row r="58" spans="1:105" ht="12" customHeight="1" x14ac:dyDescent="0.25">
      <c r="A58" s="64" t="s">
        <v>30</v>
      </c>
      <c r="B58" s="232">
        <v>115.3914059578955</v>
      </c>
      <c r="C58" s="232">
        <v>118.2634840426725</v>
      </c>
      <c r="D58" s="232">
        <v>111.95106444399271</v>
      </c>
      <c r="E58" s="232">
        <v>111.7912048636387</v>
      </c>
      <c r="F58" s="232">
        <v>112.15619945427321</v>
      </c>
      <c r="G58" s="232">
        <v>110.43534724869519</v>
      </c>
      <c r="H58" s="232">
        <v>96.660248493073624</v>
      </c>
      <c r="I58" s="232">
        <v>80.751467876882174</v>
      </c>
      <c r="J58" s="232">
        <v>68.527439687355795</v>
      </c>
      <c r="K58" s="232">
        <v>75.990926472664071</v>
      </c>
      <c r="L58" s="232">
        <v>93.9269685567957</v>
      </c>
      <c r="M58" s="232">
        <v>104.89036303411621</v>
      </c>
      <c r="N58" s="232">
        <v>101.7044266816479</v>
      </c>
      <c r="O58" s="232">
        <v>109.7868426618342</v>
      </c>
      <c r="P58" s="232">
        <v>110.5799787473079</v>
      </c>
      <c r="Q58" s="232">
        <v>108.325519849827</v>
      </c>
      <c r="R58" s="232">
        <v>96.570367736285618</v>
      </c>
      <c r="S58" s="232">
        <v>82.799477941271959</v>
      </c>
      <c r="T58" s="232">
        <v>66.961779064599597</v>
      </c>
      <c r="U58" s="232">
        <v>75.864472168711885</v>
      </c>
      <c r="V58" s="232">
        <v>65.140694826516977</v>
      </c>
      <c r="W58" s="232">
        <v>72.972700668696987</v>
      </c>
      <c r="DA58" s="73" t="s">
        <v>1992</v>
      </c>
    </row>
    <row r="59" spans="1:105" ht="12" customHeight="1" x14ac:dyDescent="0.25">
      <c r="A59" s="64" t="s">
        <v>32</v>
      </c>
      <c r="B59" s="232">
        <v>0</v>
      </c>
      <c r="C59" s="232">
        <v>0</v>
      </c>
      <c r="D59" s="232">
        <v>0</v>
      </c>
      <c r="E59" s="232">
        <v>0</v>
      </c>
      <c r="F59" s="232">
        <v>0</v>
      </c>
      <c r="G59" s="232">
        <v>0</v>
      </c>
      <c r="H59" s="232">
        <v>0</v>
      </c>
      <c r="I59" s="232">
        <v>0</v>
      </c>
      <c r="J59" s="232">
        <v>0</v>
      </c>
      <c r="K59" s="232">
        <v>0</v>
      </c>
      <c r="L59" s="232">
        <v>0</v>
      </c>
      <c r="M59" s="232">
        <v>0</v>
      </c>
      <c r="N59" s="232">
        <v>0</v>
      </c>
      <c r="O59" s="232">
        <v>0</v>
      </c>
      <c r="P59" s="232">
        <v>0</v>
      </c>
      <c r="Q59" s="232">
        <v>0</v>
      </c>
      <c r="R59" s="232">
        <v>0</v>
      </c>
      <c r="S59" s="232">
        <v>0</v>
      </c>
      <c r="T59" s="232">
        <v>0</v>
      </c>
      <c r="U59" s="232">
        <v>0</v>
      </c>
      <c r="V59" s="232">
        <v>0</v>
      </c>
      <c r="W59" s="232">
        <v>0</v>
      </c>
      <c r="DA59" s="73" t="s">
        <v>1993</v>
      </c>
    </row>
    <row r="60" spans="1:105" ht="12" customHeight="1" x14ac:dyDescent="0.25">
      <c r="A60" s="64" t="s">
        <v>33</v>
      </c>
      <c r="B60" s="232">
        <v>1.220804990850723</v>
      </c>
      <c r="C60" s="232">
        <v>0.84118169947873078</v>
      </c>
      <c r="D60" s="232">
        <v>0.43272806191954138</v>
      </c>
      <c r="E60" s="232">
        <v>0.43944874484202923</v>
      </c>
      <c r="F60" s="232">
        <v>0.89966385644022817</v>
      </c>
      <c r="G60" s="232">
        <v>0.45503376107213001</v>
      </c>
      <c r="H60" s="232">
        <v>0.9224908973777517</v>
      </c>
      <c r="I60" s="232">
        <v>1.8891752190429749</v>
      </c>
      <c r="J60" s="232">
        <v>0.48226015564389518</v>
      </c>
      <c r="K60" s="232">
        <v>0.96247728866760529</v>
      </c>
      <c r="L60" s="232">
        <v>1.001618898026071</v>
      </c>
      <c r="M60" s="232">
        <v>1.0009942873410711</v>
      </c>
      <c r="N60" s="232">
        <v>1.030597477840242</v>
      </c>
      <c r="O60" s="232">
        <v>1.0331231018037601</v>
      </c>
      <c r="P60" s="232">
        <v>1.0561715087132311</v>
      </c>
      <c r="Q60" s="232">
        <v>1.06964182838216</v>
      </c>
      <c r="R60" s="232">
        <v>1.0816773339750221</v>
      </c>
      <c r="S60" s="232">
        <v>1.191669530509768</v>
      </c>
      <c r="T60" s="232">
        <v>1.2434066022757291</v>
      </c>
      <c r="U60" s="232">
        <v>1.394919500846683</v>
      </c>
      <c r="V60" s="232">
        <v>1.574443082872804</v>
      </c>
      <c r="W60" s="232">
        <v>1.879881886014126</v>
      </c>
      <c r="DA60" s="73" t="s">
        <v>1994</v>
      </c>
    </row>
    <row r="61" spans="1:105" ht="12" customHeight="1" x14ac:dyDescent="0.25">
      <c r="A61" s="64" t="s">
        <v>160</v>
      </c>
      <c r="B61" s="232">
        <v>4.0928720074933604</v>
      </c>
      <c r="C61" s="232">
        <v>3.3944934920849859</v>
      </c>
      <c r="D61" s="232">
        <v>3.2065171217058031</v>
      </c>
      <c r="E61" s="232">
        <v>3.667161791916639</v>
      </c>
      <c r="F61" s="232">
        <v>3.761840314264334</v>
      </c>
      <c r="G61" s="232">
        <v>2.816411868972029</v>
      </c>
      <c r="H61" s="232">
        <v>3.2602911911081809</v>
      </c>
      <c r="I61" s="232">
        <v>3.8091159457076311</v>
      </c>
      <c r="J61" s="232">
        <v>2.7346009435851841</v>
      </c>
      <c r="K61" s="232">
        <v>2.857377154253121</v>
      </c>
      <c r="L61" s="232">
        <v>2.5546271050294478</v>
      </c>
      <c r="M61" s="232">
        <v>2.116969144058432</v>
      </c>
      <c r="N61" s="232">
        <v>1.766595085783726</v>
      </c>
      <c r="O61" s="232">
        <v>2.6095983572573651</v>
      </c>
      <c r="P61" s="232">
        <v>1.786927071802022</v>
      </c>
      <c r="Q61" s="232">
        <v>2.695950486677869</v>
      </c>
      <c r="R61" s="232">
        <v>4.9817667168904061</v>
      </c>
      <c r="S61" s="232">
        <v>5.7087789970973501</v>
      </c>
      <c r="T61" s="232">
        <v>4.7805496875864648</v>
      </c>
      <c r="U61" s="232">
        <v>6.0818421414638921</v>
      </c>
      <c r="V61" s="232">
        <v>4.466109276408031</v>
      </c>
      <c r="W61" s="232">
        <v>8.5419167240178666</v>
      </c>
      <c r="DA61" s="73" t="s">
        <v>1995</v>
      </c>
    </row>
    <row r="62" spans="1:105" ht="12" customHeight="1" x14ac:dyDescent="0.25">
      <c r="A62" s="64" t="s">
        <v>70</v>
      </c>
      <c r="B62" s="232">
        <v>10.403146257537919</v>
      </c>
      <c r="C62" s="232">
        <v>11.70096153515297</v>
      </c>
      <c r="D62" s="232">
        <v>12.6893751584375</v>
      </c>
      <c r="E62" s="232">
        <v>13.216868443324939</v>
      </c>
      <c r="F62" s="232">
        <v>14.20559735560726</v>
      </c>
      <c r="G62" s="232">
        <v>13.68560367494876</v>
      </c>
      <c r="H62" s="232">
        <v>13.87242650469897</v>
      </c>
      <c r="I62" s="232">
        <v>15.27008112695261</v>
      </c>
      <c r="J62" s="232">
        <v>14.867069573481441</v>
      </c>
      <c r="K62" s="232">
        <v>14.73527844066323</v>
      </c>
      <c r="L62" s="232">
        <v>15.717920571308181</v>
      </c>
      <c r="M62" s="232">
        <v>16.091239503321422</v>
      </c>
      <c r="N62" s="232">
        <v>14.989278978366309</v>
      </c>
      <c r="O62" s="232">
        <v>15.02601231315281</v>
      </c>
      <c r="P62" s="232">
        <v>12.93579928542287</v>
      </c>
      <c r="Q62" s="232">
        <v>15.147755402314679</v>
      </c>
      <c r="R62" s="232">
        <v>13.662191342304521</v>
      </c>
      <c r="S62" s="232">
        <v>10.334750260138261</v>
      </c>
      <c r="T62" s="232">
        <v>9.1471588412530238</v>
      </c>
      <c r="U62" s="232">
        <v>10.001207538046261</v>
      </c>
      <c r="V62" s="232">
        <v>9.5414462984395723</v>
      </c>
      <c r="W62" s="232">
        <v>11.130290475627509</v>
      </c>
      <c r="DA62" s="73" t="s">
        <v>1996</v>
      </c>
    </row>
    <row r="63" spans="1:105" ht="12" customHeight="1" x14ac:dyDescent="0.25">
      <c r="A63" s="64" t="s">
        <v>34</v>
      </c>
      <c r="B63" s="232">
        <v>0.67419913965826395</v>
      </c>
      <c r="C63" s="232">
        <v>0</v>
      </c>
      <c r="D63" s="232">
        <v>0</v>
      </c>
      <c r="E63" s="232">
        <v>0.73638508792404145</v>
      </c>
      <c r="F63" s="232">
        <v>0</v>
      </c>
      <c r="G63" s="232">
        <v>0.34597732206201498</v>
      </c>
      <c r="H63" s="232">
        <v>0.35070027501843742</v>
      </c>
      <c r="I63" s="232">
        <v>0</v>
      </c>
      <c r="J63" s="232">
        <v>0</v>
      </c>
      <c r="K63" s="232">
        <v>0</v>
      </c>
      <c r="L63" s="232">
        <v>0</v>
      </c>
      <c r="M63" s="232">
        <v>0</v>
      </c>
      <c r="N63" s="232">
        <v>0</v>
      </c>
      <c r="O63" s="232">
        <v>0</v>
      </c>
      <c r="P63" s="232">
        <v>0</v>
      </c>
      <c r="Q63" s="232">
        <v>0</v>
      </c>
      <c r="R63" s="232">
        <v>0</v>
      </c>
      <c r="S63" s="232">
        <v>0.1252559638541865</v>
      </c>
      <c r="T63" s="232">
        <v>0.19674653727722571</v>
      </c>
      <c r="U63" s="232">
        <v>0.227098742884452</v>
      </c>
      <c r="V63" s="232">
        <v>1.467264431974348E-2</v>
      </c>
      <c r="W63" s="232">
        <v>1.9338335250576169E-2</v>
      </c>
      <c r="DA63" s="73" t="s">
        <v>1997</v>
      </c>
    </row>
    <row r="64" spans="1:105" ht="12" customHeight="1" x14ac:dyDescent="0.25">
      <c r="A64" s="64" t="s">
        <v>162</v>
      </c>
      <c r="B64" s="232">
        <v>8.7244987330763557</v>
      </c>
      <c r="C64" s="232">
        <v>10.996259076209929</v>
      </c>
      <c r="D64" s="232">
        <v>11.547053914646771</v>
      </c>
      <c r="E64" s="232">
        <v>17.21277518404704</v>
      </c>
      <c r="F64" s="232">
        <v>22.399645829910899</v>
      </c>
      <c r="G64" s="232">
        <v>19.856248513568818</v>
      </c>
      <c r="H64" s="232">
        <v>26.58064838834018</v>
      </c>
      <c r="I64" s="232">
        <v>38.379101642091761</v>
      </c>
      <c r="J64" s="232">
        <v>46.442618753004233</v>
      </c>
      <c r="K64" s="232">
        <v>49.873681197674109</v>
      </c>
      <c r="L64" s="232">
        <v>54.032227656892573</v>
      </c>
      <c r="M64" s="232">
        <v>48.307350088636973</v>
      </c>
      <c r="N64" s="232">
        <v>60.745684831349557</v>
      </c>
      <c r="O64" s="232">
        <v>67.74594890112121</v>
      </c>
      <c r="P64" s="232">
        <v>77.641607101711514</v>
      </c>
      <c r="Q64" s="232">
        <v>80.330314727242254</v>
      </c>
      <c r="R64" s="232">
        <v>90.46130618603604</v>
      </c>
      <c r="S64" s="232">
        <v>93.290766819742871</v>
      </c>
      <c r="T64" s="232">
        <v>91.193971753458456</v>
      </c>
      <c r="U64" s="232">
        <v>109.6054962819955</v>
      </c>
      <c r="V64" s="232">
        <v>102.82129049493</v>
      </c>
      <c r="W64" s="232">
        <v>117.2087271219653</v>
      </c>
      <c r="DA64" s="73" t="s">
        <v>1998</v>
      </c>
    </row>
    <row r="65" spans="1:105" ht="12" customHeight="1" x14ac:dyDescent="0.25">
      <c r="A65" s="64" t="s">
        <v>36</v>
      </c>
      <c r="B65" s="232">
        <v>0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232">
        <v>0</v>
      </c>
      <c r="I65" s="232">
        <v>0</v>
      </c>
      <c r="J65" s="232">
        <v>0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DA65" s="73" t="s">
        <v>1999</v>
      </c>
    </row>
    <row r="66" spans="1:105" ht="12" customHeight="1" x14ac:dyDescent="0.25">
      <c r="A66" s="64" t="s">
        <v>73</v>
      </c>
      <c r="B66" s="232">
        <v>119.2090151947464</v>
      </c>
      <c r="C66" s="232">
        <v>117.02498095551969</v>
      </c>
      <c r="D66" s="232">
        <v>132.20521136826591</v>
      </c>
      <c r="E66" s="232">
        <v>144.98495221957839</v>
      </c>
      <c r="F66" s="232">
        <v>156.73649054800001</v>
      </c>
      <c r="G66" s="232">
        <v>155.65517669848339</v>
      </c>
      <c r="H66" s="232">
        <v>164.29099148309831</v>
      </c>
      <c r="I66" s="232">
        <v>161.8458659220893</v>
      </c>
      <c r="J66" s="232">
        <v>174.8786252493538</v>
      </c>
      <c r="K66" s="232">
        <v>174.363254685675</v>
      </c>
      <c r="L66" s="232">
        <v>185.33485191123921</v>
      </c>
      <c r="M66" s="232">
        <v>183.52606575618819</v>
      </c>
      <c r="N66" s="232">
        <v>198.2640058336988</v>
      </c>
      <c r="O66" s="232">
        <v>265.43916286774743</v>
      </c>
      <c r="P66" s="232">
        <v>270.59245852403888</v>
      </c>
      <c r="Q66" s="232">
        <v>274.710676098362</v>
      </c>
      <c r="R66" s="232">
        <v>312.83101964478641</v>
      </c>
      <c r="S66" s="232">
        <v>328.44596596550161</v>
      </c>
      <c r="T66" s="232">
        <v>354.57885760646963</v>
      </c>
      <c r="U66" s="232">
        <v>389.53598613461543</v>
      </c>
      <c r="V66" s="232">
        <v>409.434150290285</v>
      </c>
      <c r="W66" s="232">
        <v>253.64243055881599</v>
      </c>
      <c r="DA66" s="73" t="s">
        <v>2000</v>
      </c>
    </row>
    <row r="67" spans="1:105" ht="12" customHeight="1" x14ac:dyDescent="0.25">
      <c r="A67" s="64" t="s">
        <v>79</v>
      </c>
      <c r="B67" s="232">
        <v>19.736331355212059</v>
      </c>
      <c r="C67" s="232">
        <v>22.93376549805566</v>
      </c>
      <c r="D67" s="232">
        <v>23.670091990121751</v>
      </c>
      <c r="E67" s="232">
        <v>27.887924413714941</v>
      </c>
      <c r="F67" s="232">
        <v>25.089845250385061</v>
      </c>
      <c r="G67" s="232">
        <v>25.23307478249286</v>
      </c>
      <c r="H67" s="232">
        <v>30.055556163503791</v>
      </c>
      <c r="I67" s="232">
        <v>37.109541373807431</v>
      </c>
      <c r="J67" s="232">
        <v>33.314368047436957</v>
      </c>
      <c r="K67" s="232">
        <v>35.471910764534591</v>
      </c>
      <c r="L67" s="232">
        <v>36.360191351041031</v>
      </c>
      <c r="M67" s="232">
        <v>21.259683520703788</v>
      </c>
      <c r="N67" s="232">
        <v>18.865747596578981</v>
      </c>
      <c r="O67" s="232">
        <v>39.390451325551282</v>
      </c>
      <c r="P67" s="232">
        <v>31.572503492446721</v>
      </c>
      <c r="Q67" s="232">
        <v>37.57468285520163</v>
      </c>
      <c r="R67" s="232">
        <v>35.399650315846429</v>
      </c>
      <c r="S67" s="232">
        <v>37.252468475438128</v>
      </c>
      <c r="T67" s="232">
        <v>37.664546673134268</v>
      </c>
      <c r="U67" s="232">
        <v>28.85076204473722</v>
      </c>
      <c r="V67" s="232">
        <v>35.906999287000573</v>
      </c>
      <c r="W67" s="232">
        <v>45.83214401863377</v>
      </c>
      <c r="DA67" s="73" t="s">
        <v>2001</v>
      </c>
    </row>
    <row r="68" spans="1:105" ht="12" customHeight="1" x14ac:dyDescent="0.25">
      <c r="A68" s="60" t="s">
        <v>1913</v>
      </c>
      <c r="B68" s="265">
        <v>13.130507834633431</v>
      </c>
      <c r="C68" s="265">
        <v>14.38943454310296</v>
      </c>
      <c r="D68" s="265">
        <v>15.732845526321141</v>
      </c>
      <c r="E68" s="265">
        <v>17.896341176633729</v>
      </c>
      <c r="F68" s="265">
        <v>18.02797789565853</v>
      </c>
      <c r="G68" s="265">
        <v>20.45412083486767</v>
      </c>
      <c r="H68" s="265">
        <v>21.48216396182762</v>
      </c>
      <c r="I68" s="265">
        <v>24.125713779016341</v>
      </c>
      <c r="J68" s="265">
        <v>24.073670877893399</v>
      </c>
      <c r="K68" s="265">
        <v>27.973991373827889</v>
      </c>
      <c r="L68" s="265">
        <v>31.876627277368751</v>
      </c>
      <c r="M68" s="265">
        <v>30.354300287198061</v>
      </c>
      <c r="N68" s="265">
        <v>35.346406918758227</v>
      </c>
      <c r="O68" s="265">
        <v>37.704747108063287</v>
      </c>
      <c r="P68" s="265">
        <v>38.67998469752041</v>
      </c>
      <c r="Q68" s="265">
        <v>39.401764128209159</v>
      </c>
      <c r="R68" s="265">
        <v>39.166057803752409</v>
      </c>
      <c r="S68" s="265">
        <v>37.864492999791089</v>
      </c>
      <c r="T68" s="265">
        <v>38.086081936720461</v>
      </c>
      <c r="U68" s="265">
        <v>42.367578198215163</v>
      </c>
      <c r="V68" s="265">
        <v>41.824092257653412</v>
      </c>
      <c r="W68" s="265">
        <v>48.665077983995381</v>
      </c>
      <c r="DA68" s="72" t="s">
        <v>2002</v>
      </c>
    </row>
    <row r="69" spans="1:105" ht="12" customHeight="1" x14ac:dyDescent="0.25">
      <c r="A69" s="57" t="s">
        <v>1915</v>
      </c>
      <c r="B69" s="264">
        <f t="shared" ref="B69:W69" si="3">B70+B81</f>
        <v>38.615480333765682</v>
      </c>
      <c r="C69" s="264">
        <f t="shared" si="3"/>
        <v>39.423944484962568</v>
      </c>
      <c r="D69" s="264">
        <f t="shared" si="3"/>
        <v>40.906339960896524</v>
      </c>
      <c r="E69" s="264">
        <f t="shared" si="3"/>
        <v>44.260869346459913</v>
      </c>
      <c r="F69" s="264">
        <f t="shared" si="3"/>
        <v>46.352458955610231</v>
      </c>
      <c r="G69" s="264">
        <f t="shared" si="3"/>
        <v>45.517869687756814</v>
      </c>
      <c r="H69" s="264">
        <f t="shared" si="3"/>
        <v>46.532725863813113</v>
      </c>
      <c r="I69" s="264">
        <f t="shared" si="3"/>
        <v>46.9643628867667</v>
      </c>
      <c r="J69" s="264">
        <f t="shared" si="3"/>
        <v>47.249142935696327</v>
      </c>
      <c r="K69" s="264">
        <f t="shared" si="3"/>
        <v>49.141970551832685</v>
      </c>
      <c r="L69" s="264">
        <f t="shared" si="3"/>
        <v>54.008720072205271</v>
      </c>
      <c r="M69" s="264">
        <f t="shared" si="3"/>
        <v>52.429305323511997</v>
      </c>
      <c r="N69" s="264">
        <f t="shared" si="3"/>
        <v>55.32163033842312</v>
      </c>
      <c r="O69" s="264">
        <f t="shared" si="3"/>
        <v>69.494518094003567</v>
      </c>
      <c r="P69" s="264">
        <f t="shared" si="3"/>
        <v>70.22477447047757</v>
      </c>
      <c r="Q69" s="264">
        <f t="shared" si="3"/>
        <v>72.088658847893086</v>
      </c>
      <c r="R69" s="264">
        <f t="shared" si="3"/>
        <v>76.851637338811329</v>
      </c>
      <c r="S69" s="264">
        <f t="shared" si="3"/>
        <v>77.353754369543253</v>
      </c>
      <c r="T69" s="264">
        <f t="shared" si="3"/>
        <v>78.268161864450192</v>
      </c>
      <c r="U69" s="264">
        <f t="shared" si="3"/>
        <v>86.013382358937349</v>
      </c>
      <c r="V69" s="264">
        <f t="shared" si="3"/>
        <v>86.998249624866929</v>
      </c>
      <c r="W69" s="264">
        <f t="shared" si="3"/>
        <v>71.024838279606328</v>
      </c>
      <c r="DA69" s="70"/>
    </row>
    <row r="70" spans="1:105" ht="12" customHeight="1" x14ac:dyDescent="0.25">
      <c r="A70" s="60" t="s">
        <v>1916</v>
      </c>
      <c r="B70" s="265">
        <v>31.6971328893218</v>
      </c>
      <c r="C70" s="265">
        <v>32.343984233008143</v>
      </c>
      <c r="D70" s="265">
        <v>33.540277918739292</v>
      </c>
      <c r="E70" s="265">
        <v>36.289118788658122</v>
      </c>
      <c r="F70" s="265">
        <v>38.025960295914622</v>
      </c>
      <c r="G70" s="265">
        <v>37.258474119547287</v>
      </c>
      <c r="H70" s="265">
        <v>38.110357213922917</v>
      </c>
      <c r="I70" s="265">
        <v>38.457553486625187</v>
      </c>
      <c r="J70" s="265">
        <v>38.70625494926658</v>
      </c>
      <c r="K70" s="265">
        <v>40.181690727320387</v>
      </c>
      <c r="L70" s="265">
        <v>44.114564575153317</v>
      </c>
      <c r="M70" s="265">
        <v>42.783427318018269</v>
      </c>
      <c r="N70" s="265">
        <v>45.071644647634173</v>
      </c>
      <c r="O70" s="265">
        <v>56.829920918738118</v>
      </c>
      <c r="P70" s="265">
        <v>57.412284353797787</v>
      </c>
      <c r="Q70" s="265">
        <v>58.964982687852547</v>
      </c>
      <c r="R70" s="265">
        <v>62.950025427152873</v>
      </c>
      <c r="S70" s="265">
        <v>63.422008249361298</v>
      </c>
      <c r="T70" s="265">
        <v>64.172647735038424</v>
      </c>
      <c r="U70" s="265">
        <v>70.501220933128877</v>
      </c>
      <c r="V70" s="265">
        <v>71.333542832957832</v>
      </c>
      <c r="W70" s="265">
        <v>57.98644458255098</v>
      </c>
      <c r="DA70" s="72" t="s">
        <v>2003</v>
      </c>
    </row>
    <row r="71" spans="1:105" ht="12" customHeight="1" x14ac:dyDescent="0.25">
      <c r="A71" s="64" t="s">
        <v>30</v>
      </c>
      <c r="B71" s="232">
        <v>13.088377064668659</v>
      </c>
      <c r="C71" s="232">
        <v>13.414145180766059</v>
      </c>
      <c r="D71" s="232">
        <v>12.69815314295284</v>
      </c>
      <c r="E71" s="232">
        <v>12.68002092203306</v>
      </c>
      <c r="F71" s="232">
        <v>12.721420771433721</v>
      </c>
      <c r="G71" s="232">
        <v>12.526231516634381</v>
      </c>
      <c r="H71" s="232">
        <v>10.963778185556929</v>
      </c>
      <c r="I71" s="232">
        <v>9.1593100138130019</v>
      </c>
      <c r="J71" s="232">
        <v>7.7727882978713581</v>
      </c>
      <c r="K71" s="232">
        <v>8.6193411971308542</v>
      </c>
      <c r="L71" s="232">
        <v>10.65375337796986</v>
      </c>
      <c r="M71" s="232">
        <v>11.89728654785112</v>
      </c>
      <c r="N71" s="232">
        <v>11.53591876713133</v>
      </c>
      <c r="O71" s="232">
        <v>12.452674283402461</v>
      </c>
      <c r="P71" s="232">
        <v>12.542636478282571</v>
      </c>
      <c r="Q71" s="232">
        <v>12.28692239037386</v>
      </c>
      <c r="R71" s="232">
        <v>10.953583377495329</v>
      </c>
      <c r="S71" s="232">
        <v>9.39160745167203</v>
      </c>
      <c r="T71" s="232">
        <v>7.5952017920494734</v>
      </c>
      <c r="U71" s="232">
        <v>8.6049980006177567</v>
      </c>
      <c r="V71" s="232">
        <v>7.3886436261558437</v>
      </c>
      <c r="W71" s="232">
        <v>8.2769961406623693</v>
      </c>
      <c r="DA71" s="73" t="s">
        <v>2004</v>
      </c>
    </row>
    <row r="72" spans="1:105" ht="12" customHeight="1" x14ac:dyDescent="0.25">
      <c r="A72" s="64" t="s">
        <v>32</v>
      </c>
      <c r="B72" s="232">
        <v>0</v>
      </c>
      <c r="C72" s="232">
        <v>0</v>
      </c>
      <c r="D72" s="232">
        <v>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  <c r="T72" s="232">
        <v>0</v>
      </c>
      <c r="U72" s="232">
        <v>0</v>
      </c>
      <c r="V72" s="232">
        <v>0</v>
      </c>
      <c r="W72" s="232">
        <v>0</v>
      </c>
      <c r="DA72" s="73" t="s">
        <v>2005</v>
      </c>
    </row>
    <row r="73" spans="1:105" ht="12" customHeight="1" x14ac:dyDescent="0.25">
      <c r="A73" s="64" t="s">
        <v>33</v>
      </c>
      <c r="B73" s="232">
        <v>0.13847093646223441</v>
      </c>
      <c r="C73" s="232">
        <v>9.5411813135318754E-2</v>
      </c>
      <c r="D73" s="232">
        <v>4.9082581097355263E-2</v>
      </c>
      <c r="E73" s="232">
        <v>4.9844880780692977E-2</v>
      </c>
      <c r="F73" s="232">
        <v>0.1020452059388219</v>
      </c>
      <c r="G73" s="232">
        <v>5.1612625677162773E-2</v>
      </c>
      <c r="H73" s="232">
        <v>0.1046343841933096</v>
      </c>
      <c r="I73" s="232">
        <v>0.2142814484562629</v>
      </c>
      <c r="J73" s="232">
        <v>5.4700804691089823E-2</v>
      </c>
      <c r="K73" s="232">
        <v>0.10916987764979751</v>
      </c>
      <c r="L73" s="232">
        <v>0.1136095509335124</v>
      </c>
      <c r="M73" s="232">
        <v>0.1135387038882231</v>
      </c>
      <c r="N73" s="232">
        <v>0.116896473180953</v>
      </c>
      <c r="O73" s="232">
        <v>0.11718294441755581</v>
      </c>
      <c r="P73" s="232">
        <v>0.1197972313123801</v>
      </c>
      <c r="Q73" s="232">
        <v>0.12132511479334659</v>
      </c>
      <c r="R73" s="232">
        <v>0.12269025315920359</v>
      </c>
      <c r="S73" s="232">
        <v>0.13516621989578351</v>
      </c>
      <c r="T73" s="232">
        <v>0.14103454516553371</v>
      </c>
      <c r="U73" s="232">
        <v>0.158220035975665</v>
      </c>
      <c r="V73" s="232">
        <v>0.1785826644925167</v>
      </c>
      <c r="W73" s="232">
        <v>0.21322734355252779</v>
      </c>
      <c r="DA73" s="73" t="s">
        <v>2006</v>
      </c>
    </row>
    <row r="74" spans="1:105" ht="12" customHeight="1" x14ac:dyDescent="0.25">
      <c r="A74" s="64" t="s">
        <v>160</v>
      </c>
      <c r="B74" s="232">
        <v>0.46423779714623609</v>
      </c>
      <c r="C74" s="232">
        <v>0.38502356738926841</v>
      </c>
      <c r="D74" s="232">
        <v>0.36370217352681472</v>
      </c>
      <c r="E74" s="232">
        <v>0.41595122176832122</v>
      </c>
      <c r="F74" s="232">
        <v>0.42669022083090707</v>
      </c>
      <c r="G74" s="232">
        <v>0.31945412402691908</v>
      </c>
      <c r="H74" s="232">
        <v>0.36980154713958419</v>
      </c>
      <c r="I74" s="232">
        <v>0.43205250310109611</v>
      </c>
      <c r="J74" s="232">
        <v>0.31017464406405942</v>
      </c>
      <c r="K74" s="232">
        <v>0.32410064944074668</v>
      </c>
      <c r="L74" s="232">
        <v>0.28976094478343212</v>
      </c>
      <c r="M74" s="232">
        <v>0.24011918532144191</v>
      </c>
      <c r="N74" s="232">
        <v>0.20037768334120909</v>
      </c>
      <c r="O74" s="232">
        <v>0.29599610996669118</v>
      </c>
      <c r="P74" s="232">
        <v>0.2026838576812473</v>
      </c>
      <c r="Q74" s="232">
        <v>0.30579068020188721</v>
      </c>
      <c r="R74" s="232">
        <v>0.56506150261025312</v>
      </c>
      <c r="S74" s="232">
        <v>0.64752354365224429</v>
      </c>
      <c r="T74" s="232">
        <v>0.54223827474938935</v>
      </c>
      <c r="U74" s="232">
        <v>0.68983857623085632</v>
      </c>
      <c r="V74" s="232">
        <v>0.50657257996294669</v>
      </c>
      <c r="W74" s="232">
        <v>0.96887481360387628</v>
      </c>
      <c r="DA74" s="73" t="s">
        <v>2007</v>
      </c>
    </row>
    <row r="75" spans="1:105" ht="12" customHeight="1" x14ac:dyDescent="0.25">
      <c r="A75" s="64" t="s">
        <v>70</v>
      </c>
      <c r="B75" s="232">
        <v>1.1799864968040661</v>
      </c>
      <c r="C75" s="232">
        <v>1.3271923963483661</v>
      </c>
      <c r="D75" s="232">
        <v>1.4393041267672131</v>
      </c>
      <c r="E75" s="232">
        <v>1.499135541025278</v>
      </c>
      <c r="F75" s="232">
        <v>1.6112830333906341</v>
      </c>
      <c r="G75" s="232">
        <v>1.5523022686863139</v>
      </c>
      <c r="H75" s="232">
        <v>1.5734928211348329</v>
      </c>
      <c r="I75" s="232">
        <v>1.7320230907886021</v>
      </c>
      <c r="J75" s="232">
        <v>1.686311132177289</v>
      </c>
      <c r="K75" s="232">
        <v>1.671362600908556</v>
      </c>
      <c r="L75" s="232">
        <v>1.7828196944307839</v>
      </c>
      <c r="M75" s="232">
        <v>1.825163739960064</v>
      </c>
      <c r="N75" s="232">
        <v>1.700172847083212</v>
      </c>
      <c r="O75" s="232">
        <v>1.704339359593718</v>
      </c>
      <c r="P75" s="232">
        <v>1.4672550115410159</v>
      </c>
      <c r="Q75" s="232">
        <v>1.7181481822069851</v>
      </c>
      <c r="R75" s="232">
        <v>1.549646703178055</v>
      </c>
      <c r="S75" s="232">
        <v>1.172228617469383</v>
      </c>
      <c r="T75" s="232">
        <v>1.037524961160641</v>
      </c>
      <c r="U75" s="232">
        <v>1.134396225380244</v>
      </c>
      <c r="V75" s="232">
        <v>1.082247381073004</v>
      </c>
      <c r="W75" s="232">
        <v>1.2624635030225611</v>
      </c>
      <c r="DA75" s="73" t="s">
        <v>2008</v>
      </c>
    </row>
    <row r="76" spans="1:105" ht="12" customHeight="1" x14ac:dyDescent="0.25">
      <c r="A76" s="64" t="s">
        <v>34</v>
      </c>
      <c r="B76" s="232">
        <v>7.6471661674201011E-2</v>
      </c>
      <c r="C76" s="232">
        <v>0</v>
      </c>
      <c r="D76" s="232">
        <v>0</v>
      </c>
      <c r="E76" s="232">
        <v>8.3525160435828541E-2</v>
      </c>
      <c r="F76" s="232">
        <v>0</v>
      </c>
      <c r="G76" s="232">
        <v>3.9242798104256231E-2</v>
      </c>
      <c r="H76" s="232">
        <v>3.9778503416443019E-2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1.4207273677905381E-2</v>
      </c>
      <c r="T76" s="232">
        <v>2.2316158163388972E-2</v>
      </c>
      <c r="U76" s="232">
        <v>2.575888518828268E-2</v>
      </c>
      <c r="V76" s="232">
        <v>1.664258267748677E-3</v>
      </c>
      <c r="W76" s="232">
        <v>2.1934685816625689E-3</v>
      </c>
      <c r="DA76" s="73" t="s">
        <v>2009</v>
      </c>
    </row>
    <row r="77" spans="1:105" ht="12" customHeight="1" x14ac:dyDescent="0.25">
      <c r="A77" s="64" t="s">
        <v>162</v>
      </c>
      <c r="B77" s="232">
        <v>0.98958434703875042</v>
      </c>
      <c r="C77" s="232">
        <v>1.247260867440475</v>
      </c>
      <c r="D77" s="232">
        <v>1.309735281985394</v>
      </c>
      <c r="E77" s="232">
        <v>1.95237496300533</v>
      </c>
      <c r="F77" s="232">
        <v>2.540700568670442</v>
      </c>
      <c r="G77" s="232">
        <v>2.2522133730668279</v>
      </c>
      <c r="H77" s="232">
        <v>3.0149346551589469</v>
      </c>
      <c r="I77" s="232">
        <v>4.3531851399594714</v>
      </c>
      <c r="J77" s="232">
        <v>5.2677970344842624</v>
      </c>
      <c r="K77" s="232">
        <v>5.6569684691806126</v>
      </c>
      <c r="L77" s="232">
        <v>6.1286554518234464</v>
      </c>
      <c r="M77" s="232">
        <v>5.4793059128314923</v>
      </c>
      <c r="N77" s="232">
        <v>6.8901355480002797</v>
      </c>
      <c r="O77" s="232">
        <v>7.6841469818401187</v>
      </c>
      <c r="P77" s="232">
        <v>8.8065711758885499</v>
      </c>
      <c r="Q77" s="232">
        <v>9.1115403278584726</v>
      </c>
      <c r="R77" s="232">
        <v>10.2606574146198</v>
      </c>
      <c r="S77" s="232">
        <v>10.581591606868949</v>
      </c>
      <c r="T77" s="232">
        <v>10.343760684998729</v>
      </c>
      <c r="U77" s="232">
        <v>12.43210490235594</v>
      </c>
      <c r="V77" s="232">
        <v>11.66260007928601</v>
      </c>
      <c r="W77" s="232">
        <v>13.29450840040807</v>
      </c>
      <c r="DA77" s="73" t="s">
        <v>2010</v>
      </c>
    </row>
    <row r="78" spans="1:105" ht="12" customHeight="1" x14ac:dyDescent="0.25">
      <c r="A78" s="64" t="s">
        <v>36</v>
      </c>
      <c r="B78" s="232">
        <v>0</v>
      </c>
      <c r="C78" s="232">
        <v>0</v>
      </c>
      <c r="D78" s="232">
        <v>0</v>
      </c>
      <c r="E78" s="232">
        <v>0</v>
      </c>
      <c r="F78" s="232">
        <v>0</v>
      </c>
      <c r="G78" s="232">
        <v>0</v>
      </c>
      <c r="H78" s="232">
        <v>0</v>
      </c>
      <c r="I78" s="232">
        <v>0</v>
      </c>
      <c r="J78" s="232">
        <v>0</v>
      </c>
      <c r="K78" s="232">
        <v>0</v>
      </c>
      <c r="L78" s="232">
        <v>0</v>
      </c>
      <c r="M78" s="232">
        <v>0</v>
      </c>
      <c r="N78" s="232">
        <v>0</v>
      </c>
      <c r="O78" s="232">
        <v>0</v>
      </c>
      <c r="P78" s="232">
        <v>0</v>
      </c>
      <c r="Q78" s="232">
        <v>0</v>
      </c>
      <c r="R78" s="232">
        <v>0</v>
      </c>
      <c r="S78" s="232">
        <v>0</v>
      </c>
      <c r="T78" s="232">
        <v>0</v>
      </c>
      <c r="U78" s="232">
        <v>0</v>
      </c>
      <c r="V78" s="232">
        <v>0</v>
      </c>
      <c r="W78" s="232">
        <v>0</v>
      </c>
      <c r="DA78" s="73" t="s">
        <v>2011</v>
      </c>
    </row>
    <row r="79" spans="1:105" ht="12" customHeight="1" x14ac:dyDescent="0.25">
      <c r="A79" s="64" t="s">
        <v>73</v>
      </c>
      <c r="B79" s="232">
        <v>13.521392927181839</v>
      </c>
      <c r="C79" s="232">
        <v>13.273666821343641</v>
      </c>
      <c r="D79" s="232">
        <v>14.995498511678271</v>
      </c>
      <c r="E79" s="232">
        <v>16.44505245083176</v>
      </c>
      <c r="F79" s="232">
        <v>17.777981566786991</v>
      </c>
      <c r="G79" s="232">
        <v>17.655332542189051</v>
      </c>
      <c r="H79" s="232">
        <v>18.634857830258792</v>
      </c>
      <c r="I79" s="232">
        <v>18.35751719949619</v>
      </c>
      <c r="J79" s="232">
        <v>19.83576999356092</v>
      </c>
      <c r="K79" s="232">
        <v>19.77731361018067</v>
      </c>
      <c r="L79" s="232">
        <v>21.021777184376621</v>
      </c>
      <c r="M79" s="232">
        <v>20.816613939937959</v>
      </c>
      <c r="N79" s="232">
        <v>22.48827843947041</v>
      </c>
      <c r="O79" s="232">
        <v>30.107682825276822</v>
      </c>
      <c r="P79" s="232">
        <v>30.692200156661741</v>
      </c>
      <c r="Q79" s="232">
        <v>31.15931279819376</v>
      </c>
      <c r="R79" s="232">
        <v>35.483148061561351</v>
      </c>
      <c r="S79" s="232">
        <v>37.254287806272067</v>
      </c>
      <c r="T79" s="232">
        <v>40.218435237770763</v>
      </c>
      <c r="U79" s="232">
        <v>44.183479908787263</v>
      </c>
      <c r="V79" s="232">
        <v>46.44044760237017</v>
      </c>
      <c r="W79" s="232">
        <v>28.769627540236009</v>
      </c>
      <c r="DA79" s="73" t="s">
        <v>2012</v>
      </c>
    </row>
    <row r="80" spans="1:105" ht="12" customHeight="1" x14ac:dyDescent="0.25">
      <c r="A80" s="64" t="s">
        <v>79</v>
      </c>
      <c r="B80" s="232">
        <v>2.2386116583458051</v>
      </c>
      <c r="C80" s="232">
        <v>2.6012835865850099</v>
      </c>
      <c r="D80" s="232">
        <v>2.6848021007313938</v>
      </c>
      <c r="E80" s="232">
        <v>3.1632136487778419</v>
      </c>
      <c r="F80" s="232">
        <v>2.8458389288631118</v>
      </c>
      <c r="G80" s="232">
        <v>2.8620848711623781</v>
      </c>
      <c r="H80" s="232">
        <v>3.409079287064078</v>
      </c>
      <c r="I80" s="232">
        <v>4.2091840910105542</v>
      </c>
      <c r="J80" s="232">
        <v>3.778713042417607</v>
      </c>
      <c r="K80" s="232">
        <v>4.0234343228291438</v>
      </c>
      <c r="L80" s="232">
        <v>4.124188370835661</v>
      </c>
      <c r="M80" s="232">
        <v>2.4113992882279698</v>
      </c>
      <c r="N80" s="232">
        <v>2.1398648894267769</v>
      </c>
      <c r="O80" s="232">
        <v>4.467898414240759</v>
      </c>
      <c r="P80" s="232">
        <v>3.5811404424302902</v>
      </c>
      <c r="Q80" s="232">
        <v>4.2619431942242469</v>
      </c>
      <c r="R80" s="232">
        <v>4.0152381145288683</v>
      </c>
      <c r="S80" s="232">
        <v>4.2253957298529263</v>
      </c>
      <c r="T80" s="232">
        <v>4.2721360809804958</v>
      </c>
      <c r="U80" s="232">
        <v>3.2724243985928689</v>
      </c>
      <c r="V80" s="232">
        <v>4.0727846413495907</v>
      </c>
      <c r="W80" s="232">
        <v>5.1985533724839099</v>
      </c>
      <c r="DA80" s="73" t="s">
        <v>2013</v>
      </c>
    </row>
    <row r="81" spans="1:105" ht="12" customHeight="1" x14ac:dyDescent="0.25">
      <c r="A81" s="61" t="s">
        <v>1928</v>
      </c>
      <c r="B81" s="266">
        <v>6.9183474444438797</v>
      </c>
      <c r="C81" s="266">
        <v>7.0799602519544278</v>
      </c>
      <c r="D81" s="266">
        <v>7.3660620421572309</v>
      </c>
      <c r="E81" s="266">
        <v>7.9717505578017871</v>
      </c>
      <c r="F81" s="266">
        <v>8.3264986596956128</v>
      </c>
      <c r="G81" s="266">
        <v>8.2593955682095253</v>
      </c>
      <c r="H81" s="266">
        <v>8.4223686498901973</v>
      </c>
      <c r="I81" s="266">
        <v>8.5068094001415115</v>
      </c>
      <c r="J81" s="266">
        <v>8.5428879864297471</v>
      </c>
      <c r="K81" s="266">
        <v>8.9602798245123001</v>
      </c>
      <c r="L81" s="266">
        <v>9.8941554970519547</v>
      </c>
      <c r="M81" s="266">
        <v>9.6458780054937279</v>
      </c>
      <c r="N81" s="266">
        <v>10.24998569078895</v>
      </c>
      <c r="O81" s="266">
        <v>12.664597175265451</v>
      </c>
      <c r="P81" s="266">
        <v>12.81249011667979</v>
      </c>
      <c r="Q81" s="266">
        <v>13.12367616004054</v>
      </c>
      <c r="R81" s="266">
        <v>13.90161191165846</v>
      </c>
      <c r="S81" s="266">
        <v>13.93174612018195</v>
      </c>
      <c r="T81" s="266">
        <v>14.09551412941177</v>
      </c>
      <c r="U81" s="266">
        <v>15.51216142580847</v>
      </c>
      <c r="V81" s="266">
        <v>15.664706791909101</v>
      </c>
      <c r="W81" s="266">
        <v>13.03839369705535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6">
        <v>17.370881867286339</v>
      </c>
      <c r="C83" s="226">
        <v>17.234803531321269</v>
      </c>
      <c r="D83" s="226">
        <v>17.525594127753489</v>
      </c>
      <c r="E83" s="226">
        <v>18.668721202958839</v>
      </c>
      <c r="F83" s="226">
        <v>18.989362530652642</v>
      </c>
      <c r="G83" s="226">
        <v>19.068915689157009</v>
      </c>
      <c r="H83" s="226">
        <v>19.165037877914191</v>
      </c>
      <c r="I83" s="226">
        <v>19.1272735237898</v>
      </c>
      <c r="J83" s="226">
        <v>18.775570832250601</v>
      </c>
      <c r="K83" s="226">
        <v>19.255289396817439</v>
      </c>
      <c r="L83" s="226">
        <v>20.442799854797052</v>
      </c>
      <c r="M83" s="226">
        <v>20.296706547029991</v>
      </c>
      <c r="N83" s="226">
        <v>20.981130351682509</v>
      </c>
      <c r="O83" s="226">
        <v>26.116591262278501</v>
      </c>
      <c r="P83" s="226">
        <v>26.016684763124001</v>
      </c>
      <c r="Q83" s="226">
        <v>26.516337420338751</v>
      </c>
      <c r="R83" s="226">
        <v>27.872411196451861</v>
      </c>
      <c r="S83" s="226">
        <v>29.593329284630581</v>
      </c>
      <c r="T83" s="226">
        <v>29.511761920160559</v>
      </c>
      <c r="U83" s="226">
        <v>32.772221299450628</v>
      </c>
      <c r="V83" s="226">
        <v>30.77334290094247</v>
      </c>
      <c r="W83" s="226">
        <v>25.256005622000959</v>
      </c>
      <c r="DA83" s="89" t="s">
        <v>2015</v>
      </c>
    </row>
    <row r="84" spans="1:105" ht="12" customHeight="1" x14ac:dyDescent="0.25">
      <c r="A84" s="55" t="s">
        <v>92</v>
      </c>
      <c r="B84" s="262">
        <v>0.48033480902860148</v>
      </c>
      <c r="C84" s="262">
        <v>0.47578751875760938</v>
      </c>
      <c r="D84" s="262">
        <v>0.48310169535318498</v>
      </c>
      <c r="E84" s="262">
        <v>0.51529879326739747</v>
      </c>
      <c r="F84" s="262">
        <v>0.52552465213678901</v>
      </c>
      <c r="G84" s="262">
        <v>0.52518879141596408</v>
      </c>
      <c r="H84" s="262">
        <v>0.52886524449303873</v>
      </c>
      <c r="I84" s="262">
        <v>0.52849881878957106</v>
      </c>
      <c r="J84" s="262">
        <v>0.51950314992374591</v>
      </c>
      <c r="K84" s="262">
        <v>0.53181021837867792</v>
      </c>
      <c r="L84" s="262">
        <v>0.56403378873527465</v>
      </c>
      <c r="M84" s="262">
        <v>0.55970254931570507</v>
      </c>
      <c r="N84" s="262">
        <v>0.57845254016090264</v>
      </c>
      <c r="O84" s="262">
        <v>0.72159841080322551</v>
      </c>
      <c r="P84" s="262">
        <v>0.71946670191073692</v>
      </c>
      <c r="Q84" s="262">
        <v>0.73365929572141408</v>
      </c>
      <c r="R84" s="262">
        <v>0.7731700763808047</v>
      </c>
      <c r="S84" s="262">
        <v>0.82081464734346044</v>
      </c>
      <c r="T84" s="262">
        <v>0.81880020026998379</v>
      </c>
      <c r="U84" s="262">
        <v>0.91011821706689799</v>
      </c>
      <c r="V84" s="262">
        <v>0.85405971538789927</v>
      </c>
      <c r="W84" s="262">
        <v>0.69907460680584177</v>
      </c>
      <c r="DA84" s="67" t="s">
        <v>2016</v>
      </c>
    </row>
    <row r="85" spans="1:105" ht="12" customHeight="1" x14ac:dyDescent="0.25">
      <c r="A85" s="202" t="s">
        <v>93</v>
      </c>
      <c r="B85" s="227">
        <v>5.3204467321039499E-2</v>
      </c>
      <c r="C85" s="227">
        <v>5.2700784989310169E-2</v>
      </c>
      <c r="D85" s="227">
        <v>5.3510942534307999E-2</v>
      </c>
      <c r="E85" s="227">
        <v>5.7077266297670792E-2</v>
      </c>
      <c r="F85" s="227">
        <v>5.8209937434177392E-2</v>
      </c>
      <c r="G85" s="227">
        <v>5.8172735694037622E-2</v>
      </c>
      <c r="H85" s="227">
        <v>5.8579959413659649E-2</v>
      </c>
      <c r="I85" s="227">
        <v>5.8539372131623663E-2</v>
      </c>
      <c r="J85" s="227">
        <v>5.754296345749367E-2</v>
      </c>
      <c r="K85" s="227">
        <v>5.8906160563180043E-2</v>
      </c>
      <c r="L85" s="227">
        <v>6.2475416556664998E-2</v>
      </c>
      <c r="M85" s="227">
        <v>6.1995665179445172E-2</v>
      </c>
      <c r="N85" s="227">
        <v>6.4072515027597046E-2</v>
      </c>
      <c r="O85" s="227">
        <v>7.9928121686904774E-2</v>
      </c>
      <c r="P85" s="227">
        <v>7.969200214283563E-2</v>
      </c>
      <c r="Q85" s="227">
        <v>8.126405017976232E-2</v>
      </c>
      <c r="R85" s="227">
        <v>8.5640476786596337E-2</v>
      </c>
      <c r="S85" s="227">
        <v>9.1052675890911136E-2</v>
      </c>
      <c r="T85" s="227">
        <v>9.069471476744656E-2</v>
      </c>
      <c r="U85" s="227">
        <v>0.10080958953640019</v>
      </c>
      <c r="V85" s="227">
        <v>9.4600248334003351E-2</v>
      </c>
      <c r="W85" s="227">
        <v>7.7433263993480897E-2</v>
      </c>
      <c r="DA85" s="174" t="s">
        <v>2017</v>
      </c>
    </row>
    <row r="86" spans="1:105" ht="12" customHeight="1" x14ac:dyDescent="0.25">
      <c r="A86" s="202" t="s">
        <v>94</v>
      </c>
      <c r="B86" s="227">
        <v>2.3149886824556369</v>
      </c>
      <c r="C86" s="227">
        <v>2.2930728743248951</v>
      </c>
      <c r="D86" s="227">
        <v>2.32832377790709</v>
      </c>
      <c r="E86" s="227">
        <v>2.483498701477703</v>
      </c>
      <c r="F86" s="227">
        <v>2.5327825491315989</v>
      </c>
      <c r="G86" s="227">
        <v>2.5311638578500668</v>
      </c>
      <c r="H86" s="227">
        <v>2.5488826388025019</v>
      </c>
      <c r="I86" s="227">
        <v>2.5471166386281561</v>
      </c>
      <c r="J86" s="227">
        <v>2.5037617302932431</v>
      </c>
      <c r="K86" s="227">
        <v>2.5630760328419</v>
      </c>
      <c r="L86" s="227">
        <v>2.7183785411791481</v>
      </c>
      <c r="M86" s="227">
        <v>2.697503996905358</v>
      </c>
      <c r="N86" s="227">
        <v>2.787870166058414</v>
      </c>
      <c r="O86" s="227">
        <v>3.4777661807723979</v>
      </c>
      <c r="P86" s="227">
        <v>3.4674923428834048</v>
      </c>
      <c r="Q86" s="227">
        <v>3.5358939940417979</v>
      </c>
      <c r="R86" s="227">
        <v>3.72631744106712</v>
      </c>
      <c r="S86" s="227">
        <v>3.95014252246111</v>
      </c>
      <c r="T86" s="227">
        <v>3.9462332547807342</v>
      </c>
      <c r="U86" s="227">
        <v>4.3863433018053746</v>
      </c>
      <c r="V86" s="227">
        <v>4.1161675941468978</v>
      </c>
      <c r="W86" s="227">
        <v>3.3692120007302711</v>
      </c>
      <c r="DA86" s="174" t="s">
        <v>2018</v>
      </c>
    </row>
    <row r="87" spans="1:105" ht="12" customHeight="1" x14ac:dyDescent="0.25">
      <c r="A87" s="202" t="s">
        <v>95</v>
      </c>
      <c r="B87" s="227">
        <v>0.72564809525769403</v>
      </c>
      <c r="C87" s="227">
        <v>0.7187784442107451</v>
      </c>
      <c r="D87" s="227">
        <v>0.7298280667140391</v>
      </c>
      <c r="E87" s="227">
        <v>0.77846864477566913</v>
      </c>
      <c r="F87" s="227">
        <v>0.79391698387471177</v>
      </c>
      <c r="G87" s="227">
        <v>0.79340959467918104</v>
      </c>
      <c r="H87" s="227">
        <v>0.79896366055685242</v>
      </c>
      <c r="I87" s="227">
        <v>0.79841009644120464</v>
      </c>
      <c r="J87" s="227">
        <v>0.78482022151363873</v>
      </c>
      <c r="K87" s="227">
        <v>0.80341267122717885</v>
      </c>
      <c r="L87" s="227">
        <v>0.85209324155468669</v>
      </c>
      <c r="M87" s="227">
        <v>0.84554998136233916</v>
      </c>
      <c r="N87" s="227">
        <v>0.8738758384253168</v>
      </c>
      <c r="O87" s="227">
        <v>1.090128182463578</v>
      </c>
      <c r="P87" s="227">
        <v>1.08690778188381</v>
      </c>
      <c r="Q87" s="227">
        <v>1.108348719479634</v>
      </c>
      <c r="R87" s="227">
        <v>1.1680381739782859</v>
      </c>
      <c r="S87" s="227">
        <v>1.2418543809427041</v>
      </c>
      <c r="T87" s="227">
        <v>1.236972200545126</v>
      </c>
      <c r="U87" s="227">
        <v>1.3749275260927381</v>
      </c>
      <c r="V87" s="227">
        <v>1.2902392124378701</v>
      </c>
      <c r="W87" s="227">
        <v>1.056101176380648</v>
      </c>
      <c r="DA87" s="174" t="s">
        <v>2019</v>
      </c>
    </row>
    <row r="88" spans="1:105" ht="12" customHeight="1" x14ac:dyDescent="0.25">
      <c r="A88" s="56" t="s">
        <v>96</v>
      </c>
      <c r="B88" s="263">
        <v>4.7831429060545361</v>
      </c>
      <c r="C88" s="263">
        <v>4.7014007754266931</v>
      </c>
      <c r="D88" s="263">
        <v>4.7201420990770107</v>
      </c>
      <c r="E88" s="263">
        <v>5.0493966909841408</v>
      </c>
      <c r="F88" s="263">
        <v>5.2667157630819776</v>
      </c>
      <c r="G88" s="263">
        <v>5.0506410111415034</v>
      </c>
      <c r="H88" s="263">
        <v>5.0997561618139411</v>
      </c>
      <c r="I88" s="263">
        <v>5.0148473155222719</v>
      </c>
      <c r="J88" s="263">
        <v>4.9661669377386692</v>
      </c>
      <c r="K88" s="263">
        <v>4.946372633896722</v>
      </c>
      <c r="L88" s="263">
        <v>5.2076161959550804</v>
      </c>
      <c r="M88" s="263">
        <v>5.1933027765226019</v>
      </c>
      <c r="N88" s="263">
        <v>5.2643605635233</v>
      </c>
      <c r="O88" s="263">
        <v>6.7954528598384343</v>
      </c>
      <c r="P88" s="263">
        <v>6.7684260395481264</v>
      </c>
      <c r="Q88" s="263">
        <v>6.9125404618365023</v>
      </c>
      <c r="R88" s="263">
        <v>7.4424978271766467</v>
      </c>
      <c r="S88" s="263">
        <v>8.0105369546468292</v>
      </c>
      <c r="T88" s="263">
        <v>7.9872296812885351</v>
      </c>
      <c r="U88" s="263">
        <v>8.8763641642696705</v>
      </c>
      <c r="V88" s="263">
        <v>8.3781803283215375</v>
      </c>
      <c r="W88" s="263">
        <v>6.2037081337943603</v>
      </c>
      <c r="DA88" s="68" t="s">
        <v>2020</v>
      </c>
    </row>
    <row r="89" spans="1:105" ht="12" customHeight="1" x14ac:dyDescent="0.25">
      <c r="A89" s="37" t="s">
        <v>160</v>
      </c>
      <c r="B89" s="229">
        <v>0.65595389664445969</v>
      </c>
      <c r="C89" s="229">
        <v>0.45541926506740288</v>
      </c>
      <c r="D89" s="229">
        <v>0.38859275251226311</v>
      </c>
      <c r="E89" s="229">
        <v>0.3655463355842814</v>
      </c>
      <c r="F89" s="229">
        <v>0.36614007393854148</v>
      </c>
      <c r="G89" s="229">
        <v>0.22873908298965279</v>
      </c>
      <c r="H89" s="229">
        <v>0.22625478608456109</v>
      </c>
      <c r="I89" s="229">
        <v>0.1900328178747441</v>
      </c>
      <c r="J89" s="229">
        <v>0.12704857099562619</v>
      </c>
      <c r="K89" s="229">
        <v>0.10729314245182429</v>
      </c>
      <c r="L89" s="229">
        <v>8.8086917403178505E-2</v>
      </c>
      <c r="M89" s="229">
        <v>8.0497044092132874E-2</v>
      </c>
      <c r="N89" s="229">
        <v>5.1812828157312099E-2</v>
      </c>
      <c r="O89" s="229">
        <v>0.1065975576846451</v>
      </c>
      <c r="P89" s="229">
        <v>6.7360225784136793E-2</v>
      </c>
      <c r="Q89" s="229">
        <v>0.1014030918693614</v>
      </c>
      <c r="R89" s="229">
        <v>0.20029085230196489</v>
      </c>
      <c r="S89" s="229">
        <v>0.24742047347475979</v>
      </c>
      <c r="T89" s="229">
        <v>0.21104511475911761</v>
      </c>
      <c r="U89" s="229">
        <v>0.25544755607190889</v>
      </c>
      <c r="V89" s="229">
        <v>0.18927356276474319</v>
      </c>
      <c r="W89" s="229">
        <v>0.16810636378126539</v>
      </c>
      <c r="DA89" s="69" t="s">
        <v>2021</v>
      </c>
    </row>
    <row r="90" spans="1:105" ht="12" customHeight="1" x14ac:dyDescent="0.25">
      <c r="A90" s="37" t="s">
        <v>162</v>
      </c>
      <c r="B90" s="229">
        <v>1.4633133987884339</v>
      </c>
      <c r="C90" s="229">
        <v>1.543949509136227</v>
      </c>
      <c r="D90" s="229">
        <v>1.4644820043728199</v>
      </c>
      <c r="E90" s="229">
        <v>1.7956222270584341</v>
      </c>
      <c r="F90" s="229">
        <v>2.2816013899926331</v>
      </c>
      <c r="G90" s="229">
        <v>1.687691729235157</v>
      </c>
      <c r="H90" s="229">
        <v>1.9304504882921281</v>
      </c>
      <c r="I90" s="229">
        <v>2.0037841328440211</v>
      </c>
      <c r="J90" s="229">
        <v>2.258105549720296</v>
      </c>
      <c r="K90" s="229">
        <v>1.959871216264762</v>
      </c>
      <c r="L90" s="229">
        <v>1.9497928884984039</v>
      </c>
      <c r="M90" s="229">
        <v>1.9223405738099699</v>
      </c>
      <c r="N90" s="229">
        <v>1.864521628861135</v>
      </c>
      <c r="O90" s="229">
        <v>2.896067146440533</v>
      </c>
      <c r="P90" s="229">
        <v>3.062971350363981</v>
      </c>
      <c r="Q90" s="229">
        <v>3.162062622073913</v>
      </c>
      <c r="R90" s="229">
        <v>3.806206045320117</v>
      </c>
      <c r="S90" s="229">
        <v>4.2313873026235997</v>
      </c>
      <c r="T90" s="229">
        <v>4.2132313844053026</v>
      </c>
      <c r="U90" s="229">
        <v>4.8178209293029388</v>
      </c>
      <c r="V90" s="229">
        <v>4.560320592728381</v>
      </c>
      <c r="W90" s="229">
        <v>2.4140178844401992</v>
      </c>
      <c r="DA90" s="69" t="s">
        <v>2022</v>
      </c>
    </row>
    <row r="91" spans="1:105" ht="12" customHeight="1" x14ac:dyDescent="0.25">
      <c r="A91" s="37" t="s">
        <v>97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DA91" s="69" t="s">
        <v>2023</v>
      </c>
    </row>
    <row r="92" spans="1:105" ht="12" customHeight="1" x14ac:dyDescent="0.25">
      <c r="A92" s="37" t="s">
        <v>78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DA92" s="69" t="s">
        <v>2024</v>
      </c>
    </row>
    <row r="93" spans="1:105" ht="12" customHeight="1" x14ac:dyDescent="0.25">
      <c r="A93" s="37" t="s">
        <v>38</v>
      </c>
      <c r="B93" s="229">
        <v>2.6638756106216421</v>
      </c>
      <c r="C93" s="229">
        <v>2.702032001223063</v>
      </c>
      <c r="D93" s="229">
        <v>2.8670673421919268</v>
      </c>
      <c r="E93" s="229">
        <v>2.8882281283414262</v>
      </c>
      <c r="F93" s="229">
        <v>2.618974299150802</v>
      </c>
      <c r="G93" s="229">
        <v>3.1342101989166928</v>
      </c>
      <c r="H93" s="229">
        <v>2.943050887437253</v>
      </c>
      <c r="I93" s="229">
        <v>2.8210303648035069</v>
      </c>
      <c r="J93" s="229">
        <v>2.581012817022748</v>
      </c>
      <c r="K93" s="229">
        <v>2.8792082751801358</v>
      </c>
      <c r="L93" s="229">
        <v>3.1697363900534978</v>
      </c>
      <c r="M93" s="229">
        <v>3.1904651586204991</v>
      </c>
      <c r="N93" s="229">
        <v>3.348026106504852</v>
      </c>
      <c r="O93" s="229">
        <v>3.7927881557132559</v>
      </c>
      <c r="P93" s="229">
        <v>3.6380944634000079</v>
      </c>
      <c r="Q93" s="229">
        <v>3.6490747478932279</v>
      </c>
      <c r="R93" s="229">
        <v>3.4360009295545648</v>
      </c>
      <c r="S93" s="229">
        <v>3.5317291785484688</v>
      </c>
      <c r="T93" s="229">
        <v>3.5629531821241152</v>
      </c>
      <c r="U93" s="229">
        <v>3.803095678894822</v>
      </c>
      <c r="V93" s="229">
        <v>3.6285861728284141</v>
      </c>
      <c r="W93" s="229">
        <v>3.6215838855728961</v>
      </c>
      <c r="DA93" s="69" t="s">
        <v>2025</v>
      </c>
    </row>
    <row r="94" spans="1:105" ht="12" customHeight="1" x14ac:dyDescent="0.25">
      <c r="A94" s="132" t="s">
        <v>1941</v>
      </c>
      <c r="B94" s="319">
        <v>9.0135629071688381</v>
      </c>
      <c r="C94" s="319">
        <v>8.9930631336120133</v>
      </c>
      <c r="D94" s="319">
        <v>9.2106875461678523</v>
      </c>
      <c r="E94" s="319">
        <v>9.7849811061562555</v>
      </c>
      <c r="F94" s="319">
        <v>9.8122126449933891</v>
      </c>
      <c r="G94" s="319">
        <v>10.11033969837626</v>
      </c>
      <c r="H94" s="319">
        <v>10.129990212834191</v>
      </c>
      <c r="I94" s="319">
        <v>10.179861282276971</v>
      </c>
      <c r="J94" s="319">
        <v>9.9437758293238137</v>
      </c>
      <c r="K94" s="319">
        <v>10.35171167990978</v>
      </c>
      <c r="L94" s="319">
        <v>11.038202670816201</v>
      </c>
      <c r="M94" s="319">
        <v>10.93865157774454</v>
      </c>
      <c r="N94" s="319">
        <v>11.41249872848698</v>
      </c>
      <c r="O94" s="319">
        <v>13.951717506713949</v>
      </c>
      <c r="P94" s="319">
        <v>13.894699894755091</v>
      </c>
      <c r="Q94" s="319">
        <v>14.14463089907964</v>
      </c>
      <c r="R94" s="319">
        <v>14.676747201062399</v>
      </c>
      <c r="S94" s="319">
        <v>15.47892810334557</v>
      </c>
      <c r="T94" s="319">
        <v>15.431831868508731</v>
      </c>
      <c r="U94" s="319">
        <v>17.12365850067955</v>
      </c>
      <c r="V94" s="319">
        <v>16.040095802314269</v>
      </c>
      <c r="W94" s="319">
        <v>13.85047644029636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5">
        <f t="shared" ref="B98:W98" si="4">SUM(B$99:B$104,B$106:B$108)</f>
        <v>1.0000000000000002</v>
      </c>
      <c r="C98" s="235">
        <f t="shared" si="4"/>
        <v>1</v>
      </c>
      <c r="D98" s="235">
        <f t="shared" si="4"/>
        <v>1</v>
      </c>
      <c r="E98" s="235">
        <f t="shared" si="4"/>
        <v>1.0000000000000004</v>
      </c>
      <c r="F98" s="235">
        <f t="shared" si="4"/>
        <v>0.99999999999999967</v>
      </c>
      <c r="G98" s="235">
        <f t="shared" si="4"/>
        <v>1.0000000000000002</v>
      </c>
      <c r="H98" s="235">
        <f t="shared" si="4"/>
        <v>1.0000000000000002</v>
      </c>
      <c r="I98" s="235">
        <f t="shared" si="4"/>
        <v>0.99999999999999978</v>
      </c>
      <c r="J98" s="235">
        <f t="shared" si="4"/>
        <v>1</v>
      </c>
      <c r="K98" s="235">
        <f t="shared" si="4"/>
        <v>0.99999999999999967</v>
      </c>
      <c r="L98" s="235">
        <f t="shared" si="4"/>
        <v>1.0000000000000002</v>
      </c>
      <c r="M98" s="235">
        <f t="shared" si="4"/>
        <v>1.0000000000000002</v>
      </c>
      <c r="N98" s="235">
        <f t="shared" si="4"/>
        <v>0.99999999999999956</v>
      </c>
      <c r="O98" s="235">
        <f t="shared" si="4"/>
        <v>0.99999999999999967</v>
      </c>
      <c r="P98" s="235">
        <f t="shared" si="4"/>
        <v>1.0000000000000002</v>
      </c>
      <c r="Q98" s="235">
        <f t="shared" si="4"/>
        <v>0.99999999999999978</v>
      </c>
      <c r="R98" s="235">
        <f t="shared" si="4"/>
        <v>1</v>
      </c>
      <c r="S98" s="235">
        <f t="shared" si="4"/>
        <v>0.99999999999999989</v>
      </c>
      <c r="T98" s="235">
        <f t="shared" si="4"/>
        <v>0.99999999999999989</v>
      </c>
      <c r="U98" s="235">
        <f t="shared" si="4"/>
        <v>0.99999999999999989</v>
      </c>
      <c r="V98" s="235">
        <f t="shared" si="4"/>
        <v>1</v>
      </c>
      <c r="W98" s="235">
        <f t="shared" si="4"/>
        <v>1</v>
      </c>
      <c r="DA98" s="95"/>
    </row>
    <row r="99" spans="1:105" ht="12" customHeight="1" x14ac:dyDescent="0.25">
      <c r="A99" s="55" t="s">
        <v>92</v>
      </c>
      <c r="B99" s="269">
        <f t="shared" ref="B99:W99" si="5">IF(B$6=0,0,B$6/B$5)</f>
        <v>3.8893111794063035E-3</v>
      </c>
      <c r="C99" s="269">
        <f t="shared" si="5"/>
        <v>3.8799337719450846E-3</v>
      </c>
      <c r="D99" s="269">
        <f t="shared" si="5"/>
        <v>3.8764653600879546E-3</v>
      </c>
      <c r="E99" s="269">
        <f t="shared" si="5"/>
        <v>3.8629375766501147E-3</v>
      </c>
      <c r="F99" s="269">
        <f t="shared" si="5"/>
        <v>3.8634201155702363E-3</v>
      </c>
      <c r="G99" s="269">
        <f t="shared" si="5"/>
        <v>3.8603727216580401E-3</v>
      </c>
      <c r="H99" s="269">
        <f t="shared" si="5"/>
        <v>3.84264673499163E-3</v>
      </c>
      <c r="I99" s="269">
        <f t="shared" si="5"/>
        <v>3.8121091479273203E-3</v>
      </c>
      <c r="J99" s="269">
        <f t="shared" si="5"/>
        <v>3.808520904144751E-3</v>
      </c>
      <c r="K99" s="269">
        <f t="shared" si="5"/>
        <v>3.8022283528473593E-3</v>
      </c>
      <c r="L99" s="269">
        <f t="shared" si="5"/>
        <v>3.8061980318969003E-3</v>
      </c>
      <c r="M99" s="269">
        <f t="shared" si="5"/>
        <v>3.8282508486951906E-3</v>
      </c>
      <c r="N99" s="269">
        <f t="shared" si="5"/>
        <v>3.817569695057301E-3</v>
      </c>
      <c r="O99" s="269">
        <f t="shared" si="5"/>
        <v>3.816635296112167E-3</v>
      </c>
      <c r="P99" s="269">
        <f t="shared" si="5"/>
        <v>3.816237570697894E-3</v>
      </c>
      <c r="Q99" s="269">
        <f t="shared" si="5"/>
        <v>3.8108396339614336E-3</v>
      </c>
      <c r="R99" s="269">
        <f t="shared" si="5"/>
        <v>3.8108574796821525E-3</v>
      </c>
      <c r="S99" s="269">
        <f t="shared" si="5"/>
        <v>3.7756961670872818E-3</v>
      </c>
      <c r="T99" s="269">
        <f t="shared" si="5"/>
        <v>3.7737008908475789E-3</v>
      </c>
      <c r="U99" s="269">
        <f t="shared" si="5"/>
        <v>3.8121198876521823E-3</v>
      </c>
      <c r="V99" s="269">
        <f t="shared" si="5"/>
        <v>3.8123409946557029E-3</v>
      </c>
      <c r="W99" s="269">
        <f t="shared" si="5"/>
        <v>3.7631067918063063E-3</v>
      </c>
      <c r="DA99" s="76"/>
    </row>
    <row r="100" spans="1:105" ht="12" customHeight="1" x14ac:dyDescent="0.25">
      <c r="A100" s="202" t="s">
        <v>93</v>
      </c>
      <c r="B100" s="270">
        <f t="shared" ref="B100:W100" si="6">IF(B$7=0,0,B$7/B$5)</f>
        <v>1.4150579619554193E-3</v>
      </c>
      <c r="C100" s="270">
        <f t="shared" si="6"/>
        <v>1.4116461559881422E-3</v>
      </c>
      <c r="D100" s="270">
        <f t="shared" si="6"/>
        <v>1.4103842348953373E-3</v>
      </c>
      <c r="E100" s="270">
        <f t="shared" si="6"/>
        <v>1.4054623870980508E-3</v>
      </c>
      <c r="F100" s="270">
        <f t="shared" si="6"/>
        <v>1.4056379504585976E-3</v>
      </c>
      <c r="G100" s="270">
        <f t="shared" si="6"/>
        <v>1.4045292093937272E-3</v>
      </c>
      <c r="H100" s="270">
        <f t="shared" si="6"/>
        <v>1.3980799186559137E-3</v>
      </c>
      <c r="I100" s="270">
        <f t="shared" si="6"/>
        <v>1.3869693508147336E-3</v>
      </c>
      <c r="J100" s="270">
        <f t="shared" si="6"/>
        <v>1.3856638309682249E-3</v>
      </c>
      <c r="K100" s="270">
        <f t="shared" si="6"/>
        <v>1.3833743960519505E-3</v>
      </c>
      <c r="L100" s="270">
        <f t="shared" si="6"/>
        <v>1.3848186944601635E-3</v>
      </c>
      <c r="M100" s="270">
        <f t="shared" si="6"/>
        <v>1.3928422267913381E-3</v>
      </c>
      <c r="N100" s="270">
        <f t="shared" si="6"/>
        <v>1.3889560755421919E-3</v>
      </c>
      <c r="O100" s="270">
        <f t="shared" si="6"/>
        <v>1.3886161108014037E-3</v>
      </c>
      <c r="P100" s="270">
        <f t="shared" si="6"/>
        <v>1.3884714053540429E-3</v>
      </c>
      <c r="Q100" s="270">
        <f t="shared" si="6"/>
        <v>1.3865074603250354E-3</v>
      </c>
      <c r="R100" s="270">
        <f t="shared" si="6"/>
        <v>1.3865139531789182E-3</v>
      </c>
      <c r="S100" s="270">
        <f t="shared" si="6"/>
        <v>1.4031500749569024E-3</v>
      </c>
      <c r="T100" s="270">
        <f t="shared" si="6"/>
        <v>1.3926652289250894E-3</v>
      </c>
      <c r="U100" s="270">
        <f t="shared" si="6"/>
        <v>1.3869732582760988E-3</v>
      </c>
      <c r="V100" s="270">
        <f t="shared" si="6"/>
        <v>1.3870537041986146E-3</v>
      </c>
      <c r="W100" s="270">
        <f t="shared" si="6"/>
        <v>1.3691406991627971E-3</v>
      </c>
      <c r="DA100" s="77"/>
    </row>
    <row r="101" spans="1:105" ht="12" customHeight="1" x14ac:dyDescent="0.25">
      <c r="A101" s="202" t="s">
        <v>94</v>
      </c>
      <c r="B101" s="270">
        <f t="shared" ref="B101:W101" si="7">IF(B$8=0,0,B$8/B$5)</f>
        <v>4.4474911369308312E-2</v>
      </c>
      <c r="C101" s="270">
        <f t="shared" si="7"/>
        <v>4.4367679176646559E-2</v>
      </c>
      <c r="D101" s="270">
        <f t="shared" si="7"/>
        <v>4.4328017318075078E-2</v>
      </c>
      <c r="E101" s="270">
        <f t="shared" si="7"/>
        <v>4.4173324895260761E-2</v>
      </c>
      <c r="F101" s="270">
        <f t="shared" si="7"/>
        <v>4.4178842806971784E-2</v>
      </c>
      <c r="G101" s="270">
        <f t="shared" si="7"/>
        <v>4.4143995357667665E-2</v>
      </c>
      <c r="H101" s="270">
        <f t="shared" si="7"/>
        <v>4.3941295792228809E-2</v>
      </c>
      <c r="I101" s="270">
        <f t="shared" si="7"/>
        <v>4.3592093474525598E-2</v>
      </c>
      <c r="J101" s="270">
        <f t="shared" si="7"/>
        <v>4.355106131822855E-2</v>
      </c>
      <c r="K101" s="270">
        <f t="shared" si="7"/>
        <v>4.3479104961863912E-2</v>
      </c>
      <c r="L101" s="270">
        <f t="shared" si="7"/>
        <v>4.3524498893012395E-2</v>
      </c>
      <c r="M101" s="270">
        <f t="shared" si="7"/>
        <v>4.3776676470816102E-2</v>
      </c>
      <c r="N101" s="270">
        <f t="shared" si="7"/>
        <v>4.3654535726747448E-2</v>
      </c>
      <c r="O101" s="270">
        <f t="shared" si="7"/>
        <v>4.3643850721523797E-2</v>
      </c>
      <c r="P101" s="270">
        <f t="shared" si="7"/>
        <v>4.3639302666165621E-2</v>
      </c>
      <c r="Q101" s="270">
        <f t="shared" si="7"/>
        <v>4.3577576374064758E-2</v>
      </c>
      <c r="R101" s="270">
        <f t="shared" si="7"/>
        <v>4.3577780442808731E-2</v>
      </c>
      <c r="S101" s="270">
        <f t="shared" si="7"/>
        <v>4.3040144267799632E-2</v>
      </c>
      <c r="T101" s="270">
        <f t="shared" si="7"/>
        <v>4.2901338591279765E-2</v>
      </c>
      <c r="U101" s="270">
        <f t="shared" si="7"/>
        <v>4.3502552981229292E-2</v>
      </c>
      <c r="V101" s="270">
        <f t="shared" si="7"/>
        <v>4.3594744679898614E-2</v>
      </c>
      <c r="W101" s="270">
        <f t="shared" si="7"/>
        <v>4.2922799876176559E-2</v>
      </c>
      <c r="DA101" s="77"/>
    </row>
    <row r="102" spans="1:105" ht="12" customHeight="1" x14ac:dyDescent="0.25">
      <c r="A102" s="202" t="s">
        <v>95</v>
      </c>
      <c r="B102" s="270">
        <f t="shared" ref="B102:W102" si="8">IF(B$9=0,0,B$9/B$5)</f>
        <v>1.5611307229780172E-2</v>
      </c>
      <c r="C102" s="270">
        <f t="shared" si="8"/>
        <v>1.5573667251351326E-2</v>
      </c>
      <c r="D102" s="270">
        <f t="shared" si="8"/>
        <v>1.555974539202884E-2</v>
      </c>
      <c r="E102" s="270">
        <f t="shared" si="8"/>
        <v>1.5505446218307722E-2</v>
      </c>
      <c r="F102" s="270">
        <f t="shared" si="8"/>
        <v>1.5507383081414028E-2</v>
      </c>
      <c r="G102" s="270">
        <f t="shared" si="8"/>
        <v>1.5495151146138355E-2</v>
      </c>
      <c r="H102" s="270">
        <f t="shared" si="8"/>
        <v>1.5424000803305013E-2</v>
      </c>
      <c r="I102" s="270">
        <f t="shared" si="8"/>
        <v>1.5301425974054693E-2</v>
      </c>
      <c r="J102" s="270">
        <f t="shared" si="8"/>
        <v>1.5287023121333206E-2</v>
      </c>
      <c r="K102" s="270">
        <f t="shared" si="8"/>
        <v>1.5261765447922317E-2</v>
      </c>
      <c r="L102" s="270">
        <f t="shared" si="8"/>
        <v>1.527769934376849E-2</v>
      </c>
      <c r="M102" s="270">
        <f t="shared" si="8"/>
        <v>1.5366217151277202E-2</v>
      </c>
      <c r="N102" s="270">
        <f t="shared" si="8"/>
        <v>1.5323344065705518E-2</v>
      </c>
      <c r="O102" s="270">
        <f t="shared" si="8"/>
        <v>1.5319593481518555E-2</v>
      </c>
      <c r="P102" s="270">
        <f t="shared" si="8"/>
        <v>1.5317997051367068E-2</v>
      </c>
      <c r="Q102" s="270">
        <f t="shared" si="8"/>
        <v>1.5296330271592285E-2</v>
      </c>
      <c r="R102" s="270">
        <f t="shared" si="8"/>
        <v>1.5296401902535671E-2</v>
      </c>
      <c r="S102" s="270">
        <f t="shared" si="8"/>
        <v>1.549272449452839E-2</v>
      </c>
      <c r="T102" s="270">
        <f t="shared" si="8"/>
        <v>1.5364264462310869E-2</v>
      </c>
      <c r="U102" s="270">
        <f t="shared" si="8"/>
        <v>1.5301469082239311E-2</v>
      </c>
      <c r="V102" s="270">
        <f t="shared" si="8"/>
        <v>1.5302356583702537E-2</v>
      </c>
      <c r="W102" s="270">
        <f t="shared" si="8"/>
        <v>1.5104735403128193E-2</v>
      </c>
      <c r="DA102" s="77"/>
    </row>
    <row r="103" spans="1:105" ht="12" customHeight="1" x14ac:dyDescent="0.25">
      <c r="A103" s="56" t="s">
        <v>96</v>
      </c>
      <c r="B103" s="271">
        <f t="shared" ref="B103:W103" si="9">IF(B$10=0,0,B$10/B$5)</f>
        <v>9.729572406102744E-3</v>
      </c>
      <c r="C103" s="271">
        <f t="shared" si="9"/>
        <v>1.013686482873164E-2</v>
      </c>
      <c r="D103" s="271">
        <f t="shared" si="9"/>
        <v>1.0353604150632727E-2</v>
      </c>
      <c r="E103" s="271">
        <f t="shared" si="9"/>
        <v>1.0831964224819501E-2</v>
      </c>
      <c r="F103" s="271">
        <f t="shared" si="9"/>
        <v>1.0930490288403063E-2</v>
      </c>
      <c r="G103" s="271">
        <f t="shared" si="9"/>
        <v>1.1366811206035318E-2</v>
      </c>
      <c r="H103" s="271">
        <f t="shared" si="9"/>
        <v>1.1680610117159001E-2</v>
      </c>
      <c r="I103" s="271">
        <f t="shared" si="9"/>
        <v>1.2354378391208723E-2</v>
      </c>
      <c r="J103" s="271">
        <f t="shared" si="9"/>
        <v>1.244859554210241E-2</v>
      </c>
      <c r="K103" s="271">
        <f t="shared" si="9"/>
        <v>1.2898290369978659E-2</v>
      </c>
      <c r="L103" s="271">
        <f t="shared" si="9"/>
        <v>1.306612519891206E-2</v>
      </c>
      <c r="M103" s="271">
        <f t="shared" si="9"/>
        <v>1.2984199500830643E-2</v>
      </c>
      <c r="N103" s="271">
        <f t="shared" si="9"/>
        <v>1.3505747320123558E-2</v>
      </c>
      <c r="O103" s="271">
        <f t="shared" si="9"/>
        <v>1.2711887403738513E-2</v>
      </c>
      <c r="P103" s="271">
        <f t="shared" si="9"/>
        <v>1.2852572600322437E-2</v>
      </c>
      <c r="Q103" s="271">
        <f t="shared" si="9"/>
        <v>1.2819936291698185E-2</v>
      </c>
      <c r="R103" s="271">
        <f t="shared" si="9"/>
        <v>1.2644416489815928E-2</v>
      </c>
      <c r="S103" s="271">
        <f t="shared" si="9"/>
        <v>1.2884591777514019E-2</v>
      </c>
      <c r="T103" s="271">
        <f t="shared" si="9"/>
        <v>1.2533847984720063E-2</v>
      </c>
      <c r="U103" s="271">
        <f t="shared" si="9"/>
        <v>1.261041884236927E-2</v>
      </c>
      <c r="V103" s="271">
        <f t="shared" si="9"/>
        <v>1.2476558583979547E-2</v>
      </c>
      <c r="W103" s="271">
        <f t="shared" si="9"/>
        <v>1.3728613192907599E-2</v>
      </c>
      <c r="DA103" s="78"/>
    </row>
    <row r="104" spans="1:105" ht="12" customHeight="1" x14ac:dyDescent="0.25">
      <c r="A104" s="203" t="s">
        <v>1855</v>
      </c>
      <c r="B104" s="272">
        <f t="shared" ref="B104:W104" si="10">IF(B$16=0,0,B$16/B$5)</f>
        <v>1.5017087142343536E-2</v>
      </c>
      <c r="C104" s="272">
        <f t="shared" si="10"/>
        <v>1.5881548017009691E-2</v>
      </c>
      <c r="D104" s="272">
        <f t="shared" si="10"/>
        <v>1.6547688704411912E-2</v>
      </c>
      <c r="E104" s="272">
        <f t="shared" si="10"/>
        <v>1.719240076439121E-2</v>
      </c>
      <c r="F104" s="272">
        <f t="shared" si="10"/>
        <v>1.6679211752692241E-2</v>
      </c>
      <c r="G104" s="272">
        <f t="shared" si="10"/>
        <v>1.8636600797701724E-2</v>
      </c>
      <c r="H104" s="272">
        <f t="shared" si="10"/>
        <v>1.9003515584680667E-2</v>
      </c>
      <c r="I104" s="272">
        <f t="shared" si="10"/>
        <v>2.0540634414286215E-2</v>
      </c>
      <c r="J104" s="272">
        <f t="shared" si="10"/>
        <v>2.0415460316527495E-2</v>
      </c>
      <c r="K104" s="272">
        <f t="shared" si="10"/>
        <v>2.2108857231770269E-2</v>
      </c>
      <c r="L104" s="272">
        <f t="shared" si="10"/>
        <v>2.2683758711669805E-2</v>
      </c>
      <c r="M104" s="272">
        <f t="shared" si="10"/>
        <v>2.2399799689145114E-2</v>
      </c>
      <c r="N104" s="272">
        <f t="shared" si="10"/>
        <v>2.3980738000383528E-2</v>
      </c>
      <c r="O104" s="272">
        <f t="shared" si="10"/>
        <v>2.1376082472924079E-2</v>
      </c>
      <c r="P104" s="272">
        <f t="shared" si="10"/>
        <v>2.1610278217710974E-2</v>
      </c>
      <c r="Q104" s="272">
        <f t="shared" si="10"/>
        <v>2.14856555317651E-2</v>
      </c>
      <c r="R104" s="272">
        <f t="shared" si="10"/>
        <v>2.042296056249614E-2</v>
      </c>
      <c r="S104" s="272">
        <f t="shared" si="10"/>
        <v>1.9656634821341883E-2</v>
      </c>
      <c r="T104" s="272">
        <f t="shared" si="10"/>
        <v>1.9553532360166125E-2</v>
      </c>
      <c r="U104" s="272">
        <f t="shared" si="10"/>
        <v>1.9925065928006629E-2</v>
      </c>
      <c r="V104" s="272">
        <f t="shared" si="10"/>
        <v>1.956414501599206E-2</v>
      </c>
      <c r="W104" s="272">
        <f t="shared" si="10"/>
        <v>2.5104341456261302E-2</v>
      </c>
      <c r="DA104" s="79"/>
    </row>
    <row r="105" spans="1:105" ht="12" customHeight="1" x14ac:dyDescent="0.25">
      <c r="A105" s="203" t="s">
        <v>1857</v>
      </c>
      <c r="B105" s="272">
        <f t="shared" ref="B105:W105" si="11">IF(B$17=0,0,B$17/B$5)</f>
        <v>0.87668903027662137</v>
      </c>
      <c r="C105" s="272">
        <f t="shared" si="11"/>
        <v>0.87366528805418031</v>
      </c>
      <c r="D105" s="272">
        <f t="shared" si="11"/>
        <v>0.87136917398144709</v>
      </c>
      <c r="E105" s="272">
        <f t="shared" si="11"/>
        <v>0.8690493321927959</v>
      </c>
      <c r="F105" s="272">
        <f t="shared" si="11"/>
        <v>0.87058955017618167</v>
      </c>
      <c r="G105" s="272">
        <f t="shared" si="11"/>
        <v>0.86392307599466955</v>
      </c>
      <c r="H105" s="272">
        <f t="shared" si="11"/>
        <v>0.86272984884815462</v>
      </c>
      <c r="I105" s="272">
        <f t="shared" si="11"/>
        <v>0.8576367915544485</v>
      </c>
      <c r="J105" s="272">
        <f t="shared" si="11"/>
        <v>0.85800459499911508</v>
      </c>
      <c r="K105" s="272">
        <f t="shared" si="11"/>
        <v>0.85222647532222751</v>
      </c>
      <c r="L105" s="272">
        <f t="shared" si="11"/>
        <v>0.85014700243961194</v>
      </c>
      <c r="M105" s="272">
        <f t="shared" si="11"/>
        <v>0.85076939937949581</v>
      </c>
      <c r="N105" s="272">
        <f t="shared" si="11"/>
        <v>0.84535409880597745</v>
      </c>
      <c r="O105" s="272">
        <f t="shared" si="11"/>
        <v>0.85452217770901828</v>
      </c>
      <c r="P105" s="272">
        <f t="shared" si="11"/>
        <v>0.85363663004817414</v>
      </c>
      <c r="Q105" s="272">
        <f t="shared" si="11"/>
        <v>0.85415994361697178</v>
      </c>
      <c r="R105" s="272">
        <f t="shared" si="11"/>
        <v>0.85774542067062876</v>
      </c>
      <c r="S105" s="272">
        <f t="shared" si="11"/>
        <v>0.85912249462402246</v>
      </c>
      <c r="T105" s="272">
        <f t="shared" si="11"/>
        <v>0.8606656271315396</v>
      </c>
      <c r="U105" s="272">
        <f t="shared" si="11"/>
        <v>0.85944563315951084</v>
      </c>
      <c r="V105" s="272">
        <f t="shared" si="11"/>
        <v>0.86064433135121754</v>
      </c>
      <c r="W105" s="272">
        <f t="shared" si="11"/>
        <v>0.84255013914000454</v>
      </c>
      <c r="DA105" s="79"/>
    </row>
    <row r="106" spans="1:105" ht="12" customHeight="1" x14ac:dyDescent="0.25">
      <c r="A106" s="62" t="s">
        <v>1858</v>
      </c>
      <c r="B106" s="321">
        <f t="shared" ref="B106:W106" si="12">IF(B$18=0,0,B$18/B$5)</f>
        <v>0.73590383831715134</v>
      </c>
      <c r="C106" s="321">
        <f t="shared" si="12"/>
        <v>0.72477577539471494</v>
      </c>
      <c r="D106" s="321">
        <f t="shared" si="12"/>
        <v>0.71623459237758613</v>
      </c>
      <c r="E106" s="321">
        <f t="shared" si="12"/>
        <v>0.70787057502662898</v>
      </c>
      <c r="F106" s="321">
        <f t="shared" si="12"/>
        <v>0.71422193999469263</v>
      </c>
      <c r="G106" s="321">
        <f t="shared" si="12"/>
        <v>0.68920494351621675</v>
      </c>
      <c r="H106" s="321">
        <f t="shared" si="12"/>
        <v>0.68457189024177412</v>
      </c>
      <c r="I106" s="321">
        <f t="shared" si="12"/>
        <v>0.66506834392051606</v>
      </c>
      <c r="J106" s="321">
        <f t="shared" si="12"/>
        <v>0.66660965453167065</v>
      </c>
      <c r="K106" s="321">
        <f t="shared" si="12"/>
        <v>0.64495593877438218</v>
      </c>
      <c r="L106" s="321">
        <f t="shared" si="12"/>
        <v>0.63748676451770858</v>
      </c>
      <c r="M106" s="321">
        <f t="shared" si="12"/>
        <v>0.64077127729376138</v>
      </c>
      <c r="N106" s="321">
        <f t="shared" si="12"/>
        <v>0.62053468005238277</v>
      </c>
      <c r="O106" s="321">
        <f t="shared" si="12"/>
        <v>0.65412140452535583</v>
      </c>
      <c r="P106" s="321">
        <f t="shared" si="12"/>
        <v>0.65104027175713464</v>
      </c>
      <c r="Q106" s="321">
        <f t="shared" si="12"/>
        <v>0.65273192300667471</v>
      </c>
      <c r="R106" s="321">
        <f t="shared" si="12"/>
        <v>0.66628016539722823</v>
      </c>
      <c r="S106" s="321">
        <f t="shared" si="12"/>
        <v>0.67484154317394307</v>
      </c>
      <c r="T106" s="321">
        <f t="shared" si="12"/>
        <v>0.67735126125498291</v>
      </c>
      <c r="U106" s="321">
        <f t="shared" si="12"/>
        <v>0.67264814008444951</v>
      </c>
      <c r="V106" s="321">
        <f t="shared" si="12"/>
        <v>0.6772304718262927</v>
      </c>
      <c r="W106" s="321">
        <f t="shared" si="12"/>
        <v>0.60719693798755581</v>
      </c>
      <c r="DA106" s="141"/>
    </row>
    <row r="107" spans="1:105" ht="12" customHeight="1" x14ac:dyDescent="0.25">
      <c r="A107" s="62" t="s">
        <v>1870</v>
      </c>
      <c r="B107" s="321">
        <f t="shared" ref="B107:W107" si="13">IF(B$29=0,0,B$29/B$5)</f>
        <v>0.14078519195947012</v>
      </c>
      <c r="C107" s="321">
        <f t="shared" si="13"/>
        <v>0.14888951265946529</v>
      </c>
      <c r="D107" s="321">
        <f t="shared" si="13"/>
        <v>0.15513458160386104</v>
      </c>
      <c r="E107" s="321">
        <f t="shared" si="13"/>
        <v>0.16117875716616695</v>
      </c>
      <c r="F107" s="321">
        <f t="shared" si="13"/>
        <v>0.15636761018148906</v>
      </c>
      <c r="G107" s="321">
        <f t="shared" si="13"/>
        <v>0.17471813247845289</v>
      </c>
      <c r="H107" s="321">
        <f t="shared" si="13"/>
        <v>0.17815795860638048</v>
      </c>
      <c r="I107" s="321">
        <f t="shared" si="13"/>
        <v>0.19256844763393249</v>
      </c>
      <c r="J107" s="321">
        <f t="shared" si="13"/>
        <v>0.19139494046744451</v>
      </c>
      <c r="K107" s="321">
        <f t="shared" si="13"/>
        <v>0.20727053654784539</v>
      </c>
      <c r="L107" s="321">
        <f t="shared" si="13"/>
        <v>0.21266023792190344</v>
      </c>
      <c r="M107" s="321">
        <f t="shared" si="13"/>
        <v>0.20999812208573457</v>
      </c>
      <c r="N107" s="321">
        <f t="shared" si="13"/>
        <v>0.2248194187535946</v>
      </c>
      <c r="O107" s="321">
        <f t="shared" si="13"/>
        <v>0.20040077318366242</v>
      </c>
      <c r="P107" s="321">
        <f t="shared" si="13"/>
        <v>0.20259635829103945</v>
      </c>
      <c r="Q107" s="321">
        <f t="shared" si="13"/>
        <v>0.20142802061029697</v>
      </c>
      <c r="R107" s="321">
        <f t="shared" si="13"/>
        <v>0.19146525527340053</v>
      </c>
      <c r="S107" s="321">
        <f t="shared" si="13"/>
        <v>0.18428095145007947</v>
      </c>
      <c r="T107" s="321">
        <f t="shared" si="13"/>
        <v>0.1833143658765567</v>
      </c>
      <c r="U107" s="321">
        <f t="shared" si="13"/>
        <v>0.18679749307506135</v>
      </c>
      <c r="V107" s="321">
        <f t="shared" si="13"/>
        <v>0.18341385952492475</v>
      </c>
      <c r="W107" s="321">
        <f t="shared" si="13"/>
        <v>0.23535320115244879</v>
      </c>
      <c r="DA107" s="141"/>
    </row>
    <row r="108" spans="1:105" ht="12" customHeight="1" x14ac:dyDescent="0.25">
      <c r="A108" s="41" t="s">
        <v>1872</v>
      </c>
      <c r="B108" s="322">
        <f t="shared" ref="B108:W108" si="14">IF(B$30=0,0,B$30/B$5)</f>
        <v>3.3173722434482342E-2</v>
      </c>
      <c r="C108" s="322">
        <f t="shared" si="14"/>
        <v>3.5083372744147502E-2</v>
      </c>
      <c r="D108" s="322">
        <f t="shared" si="14"/>
        <v>3.6554920858420992E-2</v>
      </c>
      <c r="E108" s="322">
        <f t="shared" si="14"/>
        <v>3.7979131740677283E-2</v>
      </c>
      <c r="F108" s="322">
        <f t="shared" si="14"/>
        <v>3.6845463828308014E-2</v>
      </c>
      <c r="G108" s="322">
        <f t="shared" si="14"/>
        <v>4.1169463566735828E-2</v>
      </c>
      <c r="H108" s="322">
        <f t="shared" si="14"/>
        <v>4.198000220082454E-2</v>
      </c>
      <c r="I108" s="322">
        <f t="shared" si="14"/>
        <v>4.5375597692733874E-2</v>
      </c>
      <c r="J108" s="322">
        <f t="shared" si="14"/>
        <v>4.5099079967580259E-2</v>
      </c>
      <c r="K108" s="322">
        <f t="shared" si="14"/>
        <v>4.8839903917337606E-2</v>
      </c>
      <c r="L108" s="322">
        <f t="shared" si="14"/>
        <v>5.0109898686668375E-2</v>
      </c>
      <c r="M108" s="322">
        <f t="shared" si="14"/>
        <v>4.9482614732948772E-2</v>
      </c>
      <c r="N108" s="322">
        <f t="shared" si="14"/>
        <v>5.2975010310462735E-2</v>
      </c>
      <c r="O108" s="322">
        <f t="shared" si="14"/>
        <v>4.7221156804362938E-2</v>
      </c>
      <c r="P108" s="322">
        <f t="shared" si="14"/>
        <v>4.7738510440208201E-2</v>
      </c>
      <c r="Q108" s="322">
        <f t="shared" si="14"/>
        <v>4.7463210819621293E-2</v>
      </c>
      <c r="R108" s="322">
        <f t="shared" si="14"/>
        <v>4.5115648498853703E-2</v>
      </c>
      <c r="S108" s="322">
        <f t="shared" si="14"/>
        <v>4.4624563772749155E-2</v>
      </c>
      <c r="T108" s="322">
        <f t="shared" si="14"/>
        <v>4.3815023350210813E-2</v>
      </c>
      <c r="U108" s="322">
        <f t="shared" si="14"/>
        <v>4.4015766860716281E-2</v>
      </c>
      <c r="V108" s="322">
        <f t="shared" si="14"/>
        <v>4.3218469086355543E-2</v>
      </c>
      <c r="W108" s="322">
        <f t="shared" si="14"/>
        <v>5.5457123440552585E-2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5">
        <f t="shared" ref="B110:W110" si="15">SUM(B$111:B$115,B$117:B$118,B$120:B$121,B$123:B$124)</f>
        <v>1</v>
      </c>
      <c r="C110" s="235">
        <f t="shared" si="15"/>
        <v>1</v>
      </c>
      <c r="D110" s="235">
        <f t="shared" si="15"/>
        <v>1</v>
      </c>
      <c r="E110" s="235">
        <f t="shared" si="15"/>
        <v>0.99999999999999956</v>
      </c>
      <c r="F110" s="235">
        <f t="shared" si="15"/>
        <v>0.99999999999999978</v>
      </c>
      <c r="G110" s="235">
        <f t="shared" si="15"/>
        <v>0.99999999999999978</v>
      </c>
      <c r="H110" s="235">
        <f t="shared" si="15"/>
        <v>0.99999999999999989</v>
      </c>
      <c r="I110" s="235">
        <f t="shared" si="15"/>
        <v>1.0000000000000002</v>
      </c>
      <c r="J110" s="235">
        <f t="shared" si="15"/>
        <v>1</v>
      </c>
      <c r="K110" s="235">
        <f t="shared" si="15"/>
        <v>1</v>
      </c>
      <c r="L110" s="235">
        <f t="shared" si="15"/>
        <v>0.99999999999999989</v>
      </c>
      <c r="M110" s="235">
        <f t="shared" si="15"/>
        <v>1.0000000000000002</v>
      </c>
      <c r="N110" s="235">
        <f t="shared" si="15"/>
        <v>0.99999999999999956</v>
      </c>
      <c r="O110" s="235">
        <f t="shared" si="15"/>
        <v>1.0000000000000002</v>
      </c>
      <c r="P110" s="235">
        <f t="shared" si="15"/>
        <v>0.99999999999999989</v>
      </c>
      <c r="Q110" s="235">
        <f t="shared" si="15"/>
        <v>0.99999999999999978</v>
      </c>
      <c r="R110" s="235">
        <f t="shared" si="15"/>
        <v>0.99999999999999989</v>
      </c>
      <c r="S110" s="235">
        <f t="shared" si="15"/>
        <v>0.99999999999999978</v>
      </c>
      <c r="T110" s="235">
        <f t="shared" si="15"/>
        <v>1</v>
      </c>
      <c r="U110" s="235">
        <f t="shared" si="15"/>
        <v>1</v>
      </c>
      <c r="V110" s="235">
        <f t="shared" si="15"/>
        <v>1</v>
      </c>
      <c r="W110" s="235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2">
        <f t="shared" ref="B111:W111" si="16">IF(B$33=0,0,B$33/B$32)</f>
        <v>3.6977397794851264E-3</v>
      </c>
      <c r="C111" s="302">
        <f t="shared" si="16"/>
        <v>3.6915580561001065E-3</v>
      </c>
      <c r="D111" s="302">
        <f t="shared" si="16"/>
        <v>3.6905301527286609E-3</v>
      </c>
      <c r="E111" s="302">
        <f t="shared" si="16"/>
        <v>3.6782928538082768E-3</v>
      </c>
      <c r="F111" s="302">
        <f t="shared" si="16"/>
        <v>3.6761576211123965E-3</v>
      </c>
      <c r="G111" s="302">
        <f t="shared" si="16"/>
        <v>3.681068784983311E-3</v>
      </c>
      <c r="H111" s="302">
        <f t="shared" si="16"/>
        <v>3.662541206026361E-3</v>
      </c>
      <c r="I111" s="302">
        <f t="shared" si="16"/>
        <v>3.6334346162981406E-3</v>
      </c>
      <c r="J111" s="302">
        <f t="shared" si="16"/>
        <v>3.6281461430762189E-3</v>
      </c>
      <c r="K111" s="302">
        <f t="shared" si="16"/>
        <v>3.6269950935464939E-3</v>
      </c>
      <c r="L111" s="302">
        <f t="shared" si="16"/>
        <v>3.6337749348702764E-3</v>
      </c>
      <c r="M111" s="302">
        <f t="shared" si="16"/>
        <v>3.6579666909232018E-3</v>
      </c>
      <c r="N111" s="302">
        <f t="shared" si="16"/>
        <v>3.6510433361767983E-3</v>
      </c>
      <c r="O111" s="302">
        <f t="shared" si="16"/>
        <v>3.6406718802974758E-3</v>
      </c>
      <c r="P111" s="302">
        <f t="shared" si="16"/>
        <v>3.6402478921724445E-3</v>
      </c>
      <c r="Q111" s="302">
        <f t="shared" si="16"/>
        <v>3.6337750773472316E-3</v>
      </c>
      <c r="R111" s="302">
        <f t="shared" si="16"/>
        <v>3.6293612818970437E-3</v>
      </c>
      <c r="S111" s="302">
        <f t="shared" si="16"/>
        <v>3.6235770707742187E-3</v>
      </c>
      <c r="T111" s="302">
        <f t="shared" si="16"/>
        <v>3.6251056699444797E-3</v>
      </c>
      <c r="U111" s="302">
        <f t="shared" si="16"/>
        <v>3.6270062183449713E-3</v>
      </c>
      <c r="V111" s="302">
        <f t="shared" si="16"/>
        <v>3.6276775321057641E-3</v>
      </c>
      <c r="W111" s="302">
        <f t="shared" si="16"/>
        <v>3.5867979085567291E-3</v>
      </c>
      <c r="DA111" s="67"/>
    </row>
    <row r="112" spans="1:105" ht="12" customHeight="1" x14ac:dyDescent="0.25">
      <c r="A112" s="202" t="s">
        <v>93</v>
      </c>
      <c r="B112" s="236">
        <f t="shared" ref="B112:W112" si="17">IF(B$34=0,0,B$34/B$32)</f>
        <v>1.3638288141358758E-3</v>
      </c>
      <c r="C112" s="236">
        <f t="shared" si="17"/>
        <v>1.3615488233911831E-3</v>
      </c>
      <c r="D112" s="236">
        <f t="shared" si="17"/>
        <v>1.3611697041670825E-3</v>
      </c>
      <c r="E112" s="236">
        <f t="shared" si="17"/>
        <v>1.3566562494974478E-3</v>
      </c>
      <c r="F112" s="236">
        <f t="shared" si="17"/>
        <v>1.3558687165586289E-3</v>
      </c>
      <c r="G112" s="236">
        <f t="shared" si="17"/>
        <v>1.3576800897751151E-3</v>
      </c>
      <c r="H112" s="236">
        <f t="shared" si="17"/>
        <v>1.3508466056619665E-3</v>
      </c>
      <c r="I112" s="236">
        <f t="shared" si="17"/>
        <v>1.3401112894634575E-3</v>
      </c>
      <c r="J112" s="236">
        <f t="shared" si="17"/>
        <v>1.3381607541113328E-3</v>
      </c>
      <c r="K112" s="236">
        <f t="shared" si="17"/>
        <v>1.3377362151743733E-3</v>
      </c>
      <c r="L112" s="236">
        <f t="shared" si="17"/>
        <v>1.3402368083756428E-3</v>
      </c>
      <c r="M112" s="236">
        <f t="shared" si="17"/>
        <v>1.3491593978321996E-3</v>
      </c>
      <c r="N112" s="236">
        <f t="shared" si="17"/>
        <v>1.3466058729070512E-3</v>
      </c>
      <c r="O112" s="236">
        <f t="shared" si="17"/>
        <v>1.3427805928126451E-3</v>
      </c>
      <c r="P112" s="236">
        <f t="shared" si="17"/>
        <v>1.3426242142526993E-3</v>
      </c>
      <c r="Q112" s="236">
        <f t="shared" si="17"/>
        <v>1.3402368609250895E-3</v>
      </c>
      <c r="R112" s="236">
        <f t="shared" si="17"/>
        <v>1.3386089309533617E-3</v>
      </c>
      <c r="S112" s="236">
        <f t="shared" si="17"/>
        <v>1.3364755537373348E-3</v>
      </c>
      <c r="T112" s="236">
        <f t="shared" si="17"/>
        <v>1.3370393434353632E-3</v>
      </c>
      <c r="U112" s="236">
        <f t="shared" si="17"/>
        <v>1.3377403183080772E-3</v>
      </c>
      <c r="V112" s="236">
        <f t="shared" si="17"/>
        <v>1.337987917410473E-3</v>
      </c>
      <c r="W112" s="236">
        <f t="shared" si="17"/>
        <v>1.3229103803656772E-3</v>
      </c>
      <c r="DA112" s="174"/>
    </row>
    <row r="113" spans="1:105" ht="12" customHeight="1" x14ac:dyDescent="0.25">
      <c r="A113" s="202" t="s">
        <v>94</v>
      </c>
      <c r="B113" s="236">
        <f t="shared" ref="B113:W113" si="18">IF(B$35=0,0,B$35/B$32)</f>
        <v>2.660423135018521E-2</v>
      </c>
      <c r="C113" s="236">
        <f t="shared" si="18"/>
        <v>2.6559755532825004E-2</v>
      </c>
      <c r="D113" s="236">
        <f t="shared" si="18"/>
        <v>2.6552360047817844E-2</v>
      </c>
      <c r="E113" s="236">
        <f t="shared" si="18"/>
        <v>2.6464316012543787E-2</v>
      </c>
      <c r="F113" s="236">
        <f t="shared" si="18"/>
        <v>2.6448953594413988E-2</v>
      </c>
      <c r="G113" s="236">
        <f t="shared" si="18"/>
        <v>2.6484288081860988E-2</v>
      </c>
      <c r="H113" s="236">
        <f t="shared" si="18"/>
        <v>2.635098719366321E-2</v>
      </c>
      <c r="I113" s="236">
        <f t="shared" si="18"/>
        <v>2.6141573202110698E-2</v>
      </c>
      <c r="J113" s="236">
        <f t="shared" si="18"/>
        <v>2.6103524076570329E-2</v>
      </c>
      <c r="K113" s="236">
        <f t="shared" si="18"/>
        <v>2.6095242588469354E-2</v>
      </c>
      <c r="L113" s="236">
        <f t="shared" si="18"/>
        <v>2.6144021701617386E-2</v>
      </c>
      <c r="M113" s="236">
        <f t="shared" si="18"/>
        <v>2.6318074802479146E-2</v>
      </c>
      <c r="N113" s="236">
        <f t="shared" si="18"/>
        <v>2.6268263149313451E-2</v>
      </c>
      <c r="O113" s="236">
        <f t="shared" si="18"/>
        <v>2.6193643346918878E-2</v>
      </c>
      <c r="P113" s="236">
        <f t="shared" si="18"/>
        <v>2.6190592867750311E-2</v>
      </c>
      <c r="Q113" s="236">
        <f t="shared" si="18"/>
        <v>2.61440227267003E-2</v>
      </c>
      <c r="R113" s="236">
        <f t="shared" si="18"/>
        <v>2.6112266669678478E-2</v>
      </c>
      <c r="S113" s="236">
        <f t="shared" si="18"/>
        <v>2.6070650844859298E-2</v>
      </c>
      <c r="T113" s="236">
        <f t="shared" si="18"/>
        <v>2.6081648699871427E-2</v>
      </c>
      <c r="U113" s="236">
        <f t="shared" si="18"/>
        <v>2.6095322628366727E-2</v>
      </c>
      <c r="V113" s="236">
        <f t="shared" si="18"/>
        <v>2.6100152548173352E-2</v>
      </c>
      <c r="W113" s="236">
        <f t="shared" si="18"/>
        <v>2.5806034782385509E-2</v>
      </c>
      <c r="DA113" s="174"/>
    </row>
    <row r="114" spans="1:105" ht="12" customHeight="1" x14ac:dyDescent="0.25">
      <c r="A114" s="202" t="s">
        <v>95</v>
      </c>
      <c r="B114" s="236">
        <f t="shared" ref="B114:W114" si="19">IF(B$36=0,0,B$36/B$32)</f>
        <v>1.4853322991391164E-2</v>
      </c>
      <c r="C114" s="236">
        <f t="shared" si="19"/>
        <v>1.4828491840591811E-2</v>
      </c>
      <c r="D114" s="236">
        <f t="shared" si="19"/>
        <v>1.4824362891100902E-2</v>
      </c>
      <c r="E114" s="236">
        <f t="shared" si="19"/>
        <v>1.4775207308435224E-2</v>
      </c>
      <c r="F114" s="236">
        <f t="shared" si="19"/>
        <v>1.4766630366090709E-2</v>
      </c>
      <c r="G114" s="236">
        <f t="shared" si="19"/>
        <v>1.478635785033474E-2</v>
      </c>
      <c r="H114" s="236">
        <f t="shared" si="19"/>
        <v>1.471193505941179E-2</v>
      </c>
      <c r="I114" s="236">
        <f t="shared" si="19"/>
        <v>1.4595017806118382E-2</v>
      </c>
      <c r="J114" s="236">
        <f t="shared" si="19"/>
        <v>1.4573774720995867E-2</v>
      </c>
      <c r="K114" s="236">
        <f t="shared" si="19"/>
        <v>1.4569151109962195E-2</v>
      </c>
      <c r="L114" s="236">
        <f t="shared" si="19"/>
        <v>1.4596384820016977E-2</v>
      </c>
      <c r="M114" s="236">
        <f t="shared" si="19"/>
        <v>1.4693559847956091E-2</v>
      </c>
      <c r="N114" s="236">
        <f t="shared" si="19"/>
        <v>1.4665749663799044E-2</v>
      </c>
      <c r="O114" s="236">
        <f t="shared" si="19"/>
        <v>1.462408892149338E-2</v>
      </c>
      <c r="P114" s="236">
        <f t="shared" si="19"/>
        <v>1.4622385818262432E-2</v>
      </c>
      <c r="Q114" s="236">
        <f t="shared" si="19"/>
        <v>1.4596385392327729E-2</v>
      </c>
      <c r="R114" s="236">
        <f t="shared" si="19"/>
        <v>1.4578655770085706E-2</v>
      </c>
      <c r="S114" s="236">
        <f t="shared" si="19"/>
        <v>1.4555421372539843E-2</v>
      </c>
      <c r="T114" s="236">
        <f t="shared" si="19"/>
        <v>1.45615615496627E-2</v>
      </c>
      <c r="U114" s="236">
        <f t="shared" si="19"/>
        <v>1.4569195796780321E-2</v>
      </c>
      <c r="V114" s="236">
        <f t="shared" si="19"/>
        <v>1.4571892373800951E-2</v>
      </c>
      <c r="W114" s="236">
        <f t="shared" si="19"/>
        <v>1.4407684428258368E-2</v>
      </c>
      <c r="DA114" s="174"/>
    </row>
    <row r="115" spans="1:105" ht="12" customHeight="1" x14ac:dyDescent="0.25">
      <c r="A115" s="56" t="s">
        <v>96</v>
      </c>
      <c r="B115" s="303">
        <f t="shared" ref="B115:W115" si="20">IF(B$37=0,0,B$37/B$32)</f>
        <v>7.7652560140614975E-3</v>
      </c>
      <c r="C115" s="303">
        <f t="shared" si="20"/>
        <v>8.178349388065536E-3</v>
      </c>
      <c r="D115" s="303">
        <f t="shared" si="20"/>
        <v>8.4226179937533421E-3</v>
      </c>
      <c r="E115" s="303">
        <f t="shared" si="20"/>
        <v>8.8850478161843962E-3</v>
      </c>
      <c r="F115" s="303">
        <f t="shared" si="20"/>
        <v>8.9078946148907195E-3</v>
      </c>
      <c r="G115" s="303">
        <f t="shared" si="20"/>
        <v>9.495342913580904E-3</v>
      </c>
      <c r="H115" s="303">
        <f t="shared" si="20"/>
        <v>9.8059596511762617E-3</v>
      </c>
      <c r="I115" s="303">
        <f t="shared" si="20"/>
        <v>1.0584493721240139E-2</v>
      </c>
      <c r="J115" s="303">
        <f t="shared" si="20"/>
        <v>1.0646718828125928E-2</v>
      </c>
      <c r="K115" s="303">
        <f t="shared" si="20"/>
        <v>1.1281787415410175E-2</v>
      </c>
      <c r="L115" s="303">
        <f t="shared" si="20"/>
        <v>1.151637185720406E-2</v>
      </c>
      <c r="M115" s="303">
        <f t="shared" si="20"/>
        <v>1.1395187571417147E-2</v>
      </c>
      <c r="N115" s="303">
        <f t="shared" si="20"/>
        <v>1.2109530435392148E-2</v>
      </c>
      <c r="O115" s="303">
        <f t="shared" si="20"/>
        <v>1.1007795113615616E-2</v>
      </c>
      <c r="P115" s="303">
        <f t="shared" si="20"/>
        <v>1.1162093146504322E-2</v>
      </c>
      <c r="Q115" s="303">
        <f t="shared" si="20"/>
        <v>1.1117002092790223E-2</v>
      </c>
      <c r="R115" s="303">
        <f t="shared" si="20"/>
        <v>1.0811531584825047E-2</v>
      </c>
      <c r="S115" s="303">
        <f t="shared" si="20"/>
        <v>1.062038599807056E-2</v>
      </c>
      <c r="T115" s="303">
        <f t="shared" si="20"/>
        <v>1.0570807239509384E-2</v>
      </c>
      <c r="U115" s="303">
        <f t="shared" si="20"/>
        <v>1.0707093476341276E-2</v>
      </c>
      <c r="V115" s="303">
        <f t="shared" si="20"/>
        <v>1.054870363935633E-2</v>
      </c>
      <c r="W115" s="303">
        <f t="shared" si="20"/>
        <v>1.2502886882029253E-2</v>
      </c>
      <c r="DA115" s="68"/>
    </row>
    <row r="116" spans="1:105" ht="12" customHeight="1" x14ac:dyDescent="0.25">
      <c r="A116" s="203" t="s">
        <v>1885</v>
      </c>
      <c r="B116" s="304">
        <f t="shared" ref="B116:W116" si="21">IF(B$43=0,0,B$43/B$32)</f>
        <v>4.1349738387177683E-2</v>
      </c>
      <c r="C116" s="304">
        <f t="shared" si="21"/>
        <v>4.2437211220212379E-2</v>
      </c>
      <c r="D116" s="304">
        <f t="shared" si="21"/>
        <v>4.3289232957962151E-2</v>
      </c>
      <c r="E116" s="304">
        <f t="shared" si="21"/>
        <v>4.4130681360118086E-2</v>
      </c>
      <c r="F116" s="304">
        <f t="shared" si="21"/>
        <v>4.3456788748924349E-2</v>
      </c>
      <c r="G116" s="304">
        <f t="shared" si="21"/>
        <v>4.6053011010899501E-2</v>
      </c>
      <c r="H116" s="304">
        <f t="shared" si="21"/>
        <v>4.6563612086102955E-2</v>
      </c>
      <c r="I116" s="304">
        <f t="shared" si="21"/>
        <v>4.8733045483850317E-2</v>
      </c>
      <c r="J116" s="304">
        <f t="shared" si="21"/>
        <v>4.8551802522572921E-2</v>
      </c>
      <c r="K116" s="304">
        <f t="shared" si="21"/>
        <v>5.102028304653089E-2</v>
      </c>
      <c r="L116" s="304">
        <f t="shared" si="21"/>
        <v>5.1877888283672312E-2</v>
      </c>
      <c r="M116" s="304">
        <f t="shared" si="21"/>
        <v>5.1426319343138155E-2</v>
      </c>
      <c r="N116" s="304">
        <f t="shared" si="21"/>
        <v>5.3849778731894206E-2</v>
      </c>
      <c r="O116" s="304">
        <f t="shared" si="21"/>
        <v>4.992578983862811E-2</v>
      </c>
      <c r="P116" s="304">
        <f t="shared" si="21"/>
        <v>5.0262472739822817E-2</v>
      </c>
      <c r="Q116" s="304">
        <f t="shared" si="21"/>
        <v>5.0086442146314393E-2</v>
      </c>
      <c r="R116" s="304">
        <f t="shared" si="21"/>
        <v>4.8549474972059595E-2</v>
      </c>
      <c r="S116" s="304">
        <f t="shared" si="21"/>
        <v>4.7705509611605662E-2</v>
      </c>
      <c r="T116" s="304">
        <f t="shared" si="21"/>
        <v>4.758557703690703E-2</v>
      </c>
      <c r="U116" s="304">
        <f t="shared" si="21"/>
        <v>4.7832331088273006E-2</v>
      </c>
      <c r="V116" s="304">
        <f t="shared" si="21"/>
        <v>4.7337866396017496E-2</v>
      </c>
      <c r="W116" s="304">
        <f t="shared" si="21"/>
        <v>5.5672212676940509E-2</v>
      </c>
      <c r="DA116" s="175"/>
    </row>
    <row r="117" spans="1:105" ht="12" customHeight="1" x14ac:dyDescent="0.25">
      <c r="A117" s="62" t="s">
        <v>1886</v>
      </c>
      <c r="B117" s="305">
        <f t="shared" ref="B117:W117" si="22">IF(B$44=0,0,B$44/B$32)</f>
        <v>2.4022540280174982E-2</v>
      </c>
      <c r="C117" s="305">
        <f t="shared" si="22"/>
        <v>2.3913182211632571E-2</v>
      </c>
      <c r="D117" s="305">
        <f t="shared" si="22"/>
        <v>2.3827858671185975E-2</v>
      </c>
      <c r="E117" s="305">
        <f t="shared" si="22"/>
        <v>2.3742912827739066E-2</v>
      </c>
      <c r="F117" s="305">
        <f t="shared" si="22"/>
        <v>2.3805476077716933E-2</v>
      </c>
      <c r="G117" s="305">
        <f t="shared" si="22"/>
        <v>2.3545922186656177E-2</v>
      </c>
      <c r="H117" s="305">
        <f t="shared" si="22"/>
        <v>2.3499372491668776E-2</v>
      </c>
      <c r="I117" s="305">
        <f t="shared" si="22"/>
        <v>2.3291490050739699E-2</v>
      </c>
      <c r="J117" s="305">
        <f t="shared" si="22"/>
        <v>2.330913656253529E-2</v>
      </c>
      <c r="K117" s="305">
        <f t="shared" si="22"/>
        <v>2.3063147427735641E-2</v>
      </c>
      <c r="L117" s="305">
        <f t="shared" si="22"/>
        <v>2.2973452324400463E-2</v>
      </c>
      <c r="M117" s="305">
        <f t="shared" si="22"/>
        <v>2.3005862880785571E-2</v>
      </c>
      <c r="N117" s="305">
        <f t="shared" si="22"/>
        <v>2.2764709227264261E-2</v>
      </c>
      <c r="O117" s="305">
        <f t="shared" si="22"/>
        <v>2.316499354621588E-2</v>
      </c>
      <c r="P117" s="305">
        <f t="shared" si="22"/>
        <v>2.3129551735014575E-2</v>
      </c>
      <c r="Q117" s="305">
        <f t="shared" si="22"/>
        <v>2.3150569828277037E-2</v>
      </c>
      <c r="R117" s="305">
        <f t="shared" si="22"/>
        <v>2.3303756010007198E-2</v>
      </c>
      <c r="S117" s="305">
        <f t="shared" si="22"/>
        <v>2.3390360432575086E-2</v>
      </c>
      <c r="T117" s="305">
        <f t="shared" si="22"/>
        <v>2.3402091920124535E-2</v>
      </c>
      <c r="U117" s="305">
        <f t="shared" si="22"/>
        <v>2.3374245215927868E-2</v>
      </c>
      <c r="V117" s="305">
        <f t="shared" si="22"/>
        <v>2.3424221827500046E-2</v>
      </c>
      <c r="W117" s="305">
        <f t="shared" si="22"/>
        <v>2.2619045353822975E-2</v>
      </c>
      <c r="DA117" s="72"/>
    </row>
    <row r="118" spans="1:105" ht="12" customHeight="1" x14ac:dyDescent="0.25">
      <c r="A118" s="62" t="s">
        <v>1898</v>
      </c>
      <c r="B118" s="305">
        <f t="shared" ref="B118:W118" si="23">IF(B$55=0,0,B$55/B$32)</f>
        <v>1.7327198107002697E-2</v>
      </c>
      <c r="C118" s="305">
        <f t="shared" si="23"/>
        <v>1.8524029008579811E-2</v>
      </c>
      <c r="D118" s="305">
        <f t="shared" si="23"/>
        <v>1.9461374286776176E-2</v>
      </c>
      <c r="E118" s="305">
        <f t="shared" si="23"/>
        <v>2.038776853237902E-2</v>
      </c>
      <c r="F118" s="305">
        <f t="shared" si="23"/>
        <v>1.965131267120742E-2</v>
      </c>
      <c r="G118" s="305">
        <f t="shared" si="23"/>
        <v>2.2507088824243321E-2</v>
      </c>
      <c r="H118" s="305">
        <f t="shared" si="23"/>
        <v>2.3064239594434179E-2</v>
      </c>
      <c r="I118" s="305">
        <f t="shared" si="23"/>
        <v>2.5441555433110621E-2</v>
      </c>
      <c r="J118" s="305">
        <f t="shared" si="23"/>
        <v>2.5242665960037627E-2</v>
      </c>
      <c r="K118" s="305">
        <f t="shared" si="23"/>
        <v>2.7957135618795245E-2</v>
      </c>
      <c r="L118" s="305">
        <f t="shared" si="23"/>
        <v>2.8904435959271852E-2</v>
      </c>
      <c r="M118" s="305">
        <f t="shared" si="23"/>
        <v>2.8420456462352583E-2</v>
      </c>
      <c r="N118" s="305">
        <f t="shared" si="23"/>
        <v>3.1085069504629942E-2</v>
      </c>
      <c r="O118" s="305">
        <f t="shared" si="23"/>
        <v>2.676079629241223E-2</v>
      </c>
      <c r="P118" s="305">
        <f t="shared" si="23"/>
        <v>2.7132921004808234E-2</v>
      </c>
      <c r="Q118" s="305">
        <f t="shared" si="23"/>
        <v>2.6935872318037356E-2</v>
      </c>
      <c r="R118" s="305">
        <f t="shared" si="23"/>
        <v>2.52457189620524E-2</v>
      </c>
      <c r="S118" s="305">
        <f t="shared" si="23"/>
        <v>2.431514917903058E-2</v>
      </c>
      <c r="T118" s="305">
        <f t="shared" si="23"/>
        <v>2.4183485116782498E-2</v>
      </c>
      <c r="U118" s="305">
        <f t="shared" si="23"/>
        <v>2.4458085872345138E-2</v>
      </c>
      <c r="V118" s="305">
        <f t="shared" si="23"/>
        <v>2.3913644568517457E-2</v>
      </c>
      <c r="W118" s="305">
        <f t="shared" si="23"/>
        <v>3.3053167323117534E-2</v>
      </c>
      <c r="DA118" s="72"/>
    </row>
    <row r="119" spans="1:105" ht="12" customHeight="1" x14ac:dyDescent="0.25">
      <c r="A119" s="203" t="s">
        <v>1900</v>
      </c>
      <c r="B119" s="304">
        <f t="shared" ref="B119:W119" si="24">IF(B$56=0,0,B$56/B$32)</f>
        <v>0.79892292904957807</v>
      </c>
      <c r="C119" s="304">
        <f t="shared" si="24"/>
        <v>0.79792572363725633</v>
      </c>
      <c r="D119" s="304">
        <f t="shared" si="24"/>
        <v>0.79715503184007408</v>
      </c>
      <c r="E119" s="304">
        <f t="shared" si="24"/>
        <v>0.79637367724378783</v>
      </c>
      <c r="F119" s="304">
        <f t="shared" si="24"/>
        <v>0.79683708203117343</v>
      </c>
      <c r="G119" s="304">
        <f t="shared" si="24"/>
        <v>0.79450169402197324</v>
      </c>
      <c r="H119" s="304">
        <f t="shared" si="24"/>
        <v>0.79417593116649476</v>
      </c>
      <c r="I119" s="304">
        <f t="shared" si="24"/>
        <v>0.79249182591192968</v>
      </c>
      <c r="J119" s="304">
        <f t="shared" si="24"/>
        <v>0.79264081359536975</v>
      </c>
      <c r="K119" s="304">
        <f t="shared" si="24"/>
        <v>0.79044391008021964</v>
      </c>
      <c r="L119" s="304">
        <f t="shared" si="24"/>
        <v>0.78955495621264604</v>
      </c>
      <c r="M119" s="304">
        <f t="shared" si="24"/>
        <v>0.78958300187012942</v>
      </c>
      <c r="N119" s="304">
        <f t="shared" si="24"/>
        <v>0.78743653106141387</v>
      </c>
      <c r="O119" s="304">
        <f t="shared" si="24"/>
        <v>0.79120351779161069</v>
      </c>
      <c r="P119" s="304">
        <f t="shared" si="24"/>
        <v>0.79084773165426814</v>
      </c>
      <c r="Q119" s="304">
        <f t="shared" si="24"/>
        <v>0.79110762564631543</v>
      </c>
      <c r="R119" s="304">
        <f t="shared" si="24"/>
        <v>0.79247621929800649</v>
      </c>
      <c r="S119" s="304">
        <f t="shared" si="24"/>
        <v>0.79330161801426913</v>
      </c>
      <c r="T119" s="304">
        <f t="shared" si="24"/>
        <v>0.79340182170120699</v>
      </c>
      <c r="U119" s="304">
        <f t="shared" si="24"/>
        <v>0.7930854921571171</v>
      </c>
      <c r="V119" s="304">
        <f t="shared" si="24"/>
        <v>0.79354640885161765</v>
      </c>
      <c r="W119" s="304">
        <f t="shared" si="24"/>
        <v>0.78688201305185834</v>
      </c>
      <c r="DA119" s="175"/>
    </row>
    <row r="120" spans="1:105" ht="12" customHeight="1" x14ac:dyDescent="0.25">
      <c r="A120" s="62" t="s">
        <v>1901</v>
      </c>
      <c r="B120" s="305">
        <f t="shared" ref="B120:W120" si="25">IF(B$57=0,0,B$57/B$32)</f>
        <v>0.76306892654673497</v>
      </c>
      <c r="C120" s="305">
        <f t="shared" si="25"/>
        <v>0.7595951996636231</v>
      </c>
      <c r="D120" s="305">
        <f t="shared" si="25"/>
        <v>0.75688492249649586</v>
      </c>
      <c r="E120" s="305">
        <f t="shared" si="25"/>
        <v>0.7541866427634768</v>
      </c>
      <c r="F120" s="305">
        <f t="shared" si="25"/>
        <v>0.75617394599806764</v>
      </c>
      <c r="G120" s="305">
        <f t="shared" si="25"/>
        <v>0.74792929298790178</v>
      </c>
      <c r="H120" s="305">
        <f t="shared" si="25"/>
        <v>0.74645065561771395</v>
      </c>
      <c r="I120" s="305">
        <f t="shared" si="25"/>
        <v>0.73984733102349653</v>
      </c>
      <c r="J120" s="305">
        <f t="shared" si="25"/>
        <v>0.74040786728053254</v>
      </c>
      <c r="K120" s="305">
        <f t="shared" si="25"/>
        <v>0.73259409476336779</v>
      </c>
      <c r="L120" s="305">
        <f t="shared" si="25"/>
        <v>0.72974495618683854</v>
      </c>
      <c r="M120" s="305">
        <f t="shared" si="25"/>
        <v>0.73077446797789469</v>
      </c>
      <c r="N120" s="305">
        <f t="shared" si="25"/>
        <v>0.72311429310133502</v>
      </c>
      <c r="O120" s="305">
        <f t="shared" si="25"/>
        <v>0.73582920676215147</v>
      </c>
      <c r="P120" s="305">
        <f t="shared" si="25"/>
        <v>0.73470340805340406</v>
      </c>
      <c r="Q120" s="305">
        <f t="shared" si="25"/>
        <v>0.73537104160409406</v>
      </c>
      <c r="R120" s="305">
        <f t="shared" si="25"/>
        <v>0.74023695561199332</v>
      </c>
      <c r="S120" s="305">
        <f t="shared" si="25"/>
        <v>0.74298791962297328</v>
      </c>
      <c r="T120" s="305">
        <f t="shared" si="25"/>
        <v>0.74336056687454433</v>
      </c>
      <c r="U120" s="305">
        <f t="shared" si="25"/>
        <v>0.7424760245059443</v>
      </c>
      <c r="V120" s="305">
        <f t="shared" si="25"/>
        <v>0.74406351687353078</v>
      </c>
      <c r="W120" s="305">
        <f t="shared" si="25"/>
        <v>0.7184873230037887</v>
      </c>
      <c r="DA120" s="72"/>
    </row>
    <row r="121" spans="1:105" ht="12" customHeight="1" x14ac:dyDescent="0.25">
      <c r="A121" s="62" t="s">
        <v>1913</v>
      </c>
      <c r="B121" s="305">
        <f t="shared" ref="B121:W121" si="26">IF(B$68=0,0,B$68/B$32)</f>
        <v>3.5854002502843145E-2</v>
      </c>
      <c r="C121" s="305">
        <f t="shared" si="26"/>
        <v>3.8330523973633256E-2</v>
      </c>
      <c r="D121" s="305">
        <f t="shared" si="26"/>
        <v>4.0270109343578213E-2</v>
      </c>
      <c r="E121" s="305">
        <f t="shared" si="26"/>
        <v>4.2187034480311088E-2</v>
      </c>
      <c r="F121" s="305">
        <f t="shared" si="26"/>
        <v>4.0663136033105791E-2</v>
      </c>
      <c r="G121" s="305">
        <f t="shared" si="26"/>
        <v>4.6572401034071419E-2</v>
      </c>
      <c r="H121" s="305">
        <f t="shared" si="26"/>
        <v>4.7725275548780817E-2</v>
      </c>
      <c r="I121" s="305">
        <f t="shared" si="26"/>
        <v>5.2644494888433077E-2</v>
      </c>
      <c r="J121" s="305">
        <f t="shared" si="26"/>
        <v>5.2232946314837311E-2</v>
      </c>
      <c r="K121" s="305">
        <f t="shared" si="26"/>
        <v>5.7849815316851766E-2</v>
      </c>
      <c r="L121" s="305">
        <f t="shared" si="26"/>
        <v>5.9810000025807504E-2</v>
      </c>
      <c r="M121" s="305">
        <f t="shared" si="26"/>
        <v>5.8808533892234713E-2</v>
      </c>
      <c r="N121" s="305">
        <f t="shared" si="26"/>
        <v>6.4322237960078812E-2</v>
      </c>
      <c r="O121" s="305">
        <f t="shared" si="26"/>
        <v>5.537431102945916E-2</v>
      </c>
      <c r="P121" s="305">
        <f t="shared" si="26"/>
        <v>5.6144323600864104E-2</v>
      </c>
      <c r="Q121" s="305">
        <f t="shared" si="26"/>
        <v>5.5736584042221357E-2</v>
      </c>
      <c r="R121" s="305">
        <f t="shared" si="26"/>
        <v>5.2239263686013102E-2</v>
      </c>
      <c r="S121" s="305">
        <f t="shared" si="26"/>
        <v>5.0313698391295882E-2</v>
      </c>
      <c r="T121" s="305">
        <f t="shared" si="26"/>
        <v>5.0041254826662676E-2</v>
      </c>
      <c r="U121" s="305">
        <f t="shared" si="26"/>
        <v>5.060946765117276E-2</v>
      </c>
      <c r="V121" s="305">
        <f t="shared" si="26"/>
        <v>4.9482891978086876E-2</v>
      </c>
      <c r="W121" s="305">
        <f t="shared" si="26"/>
        <v>6.8394690048069653E-2</v>
      </c>
      <c r="DA121" s="72"/>
    </row>
    <row r="122" spans="1:105" ht="12" customHeight="1" x14ac:dyDescent="0.25">
      <c r="A122" s="203" t="s">
        <v>1915</v>
      </c>
      <c r="B122" s="304">
        <f t="shared" ref="B122:W122" si="27">IF(B$69=0,0,B$69/B$32)</f>
        <v>0.10544295361398544</v>
      </c>
      <c r="C122" s="304">
        <f t="shared" si="27"/>
        <v>0.10501736150155763</v>
      </c>
      <c r="D122" s="304">
        <f t="shared" si="27"/>
        <v>0.10470469441239597</v>
      </c>
      <c r="E122" s="304">
        <f t="shared" si="27"/>
        <v>0.1043361211556245</v>
      </c>
      <c r="F122" s="304">
        <f t="shared" si="27"/>
        <v>0.10455062430683559</v>
      </c>
      <c r="G122" s="304">
        <f t="shared" si="27"/>
        <v>0.10364055724659203</v>
      </c>
      <c r="H122" s="304">
        <f t="shared" si="27"/>
        <v>0.10337818703146257</v>
      </c>
      <c r="I122" s="304">
        <f t="shared" si="27"/>
        <v>0.10248049796898949</v>
      </c>
      <c r="J122" s="304">
        <f t="shared" si="27"/>
        <v>0.10251705935917751</v>
      </c>
      <c r="K122" s="304">
        <f t="shared" si="27"/>
        <v>0.10162489445068704</v>
      </c>
      <c r="L122" s="304">
        <f t="shared" si="27"/>
        <v>0.1013363653815972</v>
      </c>
      <c r="M122" s="304">
        <f t="shared" si="27"/>
        <v>0.10157673047612487</v>
      </c>
      <c r="N122" s="304">
        <f t="shared" si="27"/>
        <v>0.10067249774910303</v>
      </c>
      <c r="O122" s="304">
        <f t="shared" si="27"/>
        <v>0.10206171251462333</v>
      </c>
      <c r="P122" s="304">
        <f t="shared" si="27"/>
        <v>0.10193185166696672</v>
      </c>
      <c r="Q122" s="304">
        <f t="shared" si="27"/>
        <v>0.10197451005727944</v>
      </c>
      <c r="R122" s="304">
        <f t="shared" si="27"/>
        <v>0.10250388149249422</v>
      </c>
      <c r="S122" s="304">
        <f t="shared" si="27"/>
        <v>0.10278636153414383</v>
      </c>
      <c r="T122" s="304">
        <f t="shared" si="27"/>
        <v>0.10283643875946274</v>
      </c>
      <c r="U122" s="304">
        <f t="shared" si="27"/>
        <v>0.10274581831646865</v>
      </c>
      <c r="V122" s="304">
        <f t="shared" si="27"/>
        <v>0.10292931074151807</v>
      </c>
      <c r="W122" s="304">
        <f t="shared" si="27"/>
        <v>9.9819459889605444E-2</v>
      </c>
      <c r="DA122" s="175"/>
    </row>
    <row r="123" spans="1:105" ht="12" customHeight="1" x14ac:dyDescent="0.25">
      <c r="A123" s="62" t="s">
        <v>1916</v>
      </c>
      <c r="B123" s="305">
        <f t="shared" ref="B123:W123" si="28">IF(B$70=0,0,B$70/B$32)</f>
        <v>8.6551799538865506E-2</v>
      </c>
      <c r="C123" s="305">
        <f t="shared" si="28"/>
        <v>8.6157788850734815E-2</v>
      </c>
      <c r="D123" s="305">
        <f t="shared" si="28"/>
        <v>8.5850373153537524E-2</v>
      </c>
      <c r="E123" s="305">
        <f t="shared" si="28"/>
        <v>8.5544318276412651E-2</v>
      </c>
      <c r="F123" s="305">
        <f t="shared" si="28"/>
        <v>8.5769729985891691E-2</v>
      </c>
      <c r="G123" s="305">
        <f t="shared" si="28"/>
        <v>8.4834572584275708E-2</v>
      </c>
      <c r="H123" s="305">
        <f t="shared" si="28"/>
        <v>8.4666856771453441E-2</v>
      </c>
      <c r="I123" s="305">
        <f t="shared" si="28"/>
        <v>8.3917868565164908E-2</v>
      </c>
      <c r="J123" s="305">
        <f t="shared" si="28"/>
        <v>8.3981447909134269E-2</v>
      </c>
      <c r="K123" s="305">
        <f t="shared" si="28"/>
        <v>8.3095163526400284E-2</v>
      </c>
      <c r="L123" s="305">
        <f t="shared" si="28"/>
        <v>8.2771997345266204E-2</v>
      </c>
      <c r="M123" s="305">
        <f t="shared" si="28"/>
        <v>8.2888770673418377E-2</v>
      </c>
      <c r="N123" s="305">
        <f t="shared" si="28"/>
        <v>8.2019908245290124E-2</v>
      </c>
      <c r="O123" s="305">
        <f t="shared" si="28"/>
        <v>8.3462109100336412E-2</v>
      </c>
      <c r="P123" s="305">
        <f t="shared" si="28"/>
        <v>8.3334414339390511E-2</v>
      </c>
      <c r="Q123" s="305">
        <f t="shared" si="28"/>
        <v>8.3410141293056739E-2</v>
      </c>
      <c r="R123" s="305">
        <f t="shared" si="28"/>
        <v>8.3962062094878706E-2</v>
      </c>
      <c r="S123" s="305">
        <f t="shared" si="28"/>
        <v>8.4274092735012976E-2</v>
      </c>
      <c r="T123" s="305">
        <f t="shared" si="28"/>
        <v>8.4316360594566167E-2</v>
      </c>
      <c r="U123" s="305">
        <f t="shared" si="28"/>
        <v>8.4216030557386953E-2</v>
      </c>
      <c r="V123" s="305">
        <f t="shared" si="28"/>
        <v>8.4396093349080825E-2</v>
      </c>
      <c r="W123" s="305">
        <f t="shared" si="28"/>
        <v>8.149508987774437E-2</v>
      </c>
      <c r="DA123" s="72"/>
    </row>
    <row r="124" spans="1:105" ht="12" customHeight="1" x14ac:dyDescent="0.25">
      <c r="A124" s="63" t="s">
        <v>1928</v>
      </c>
      <c r="B124" s="306">
        <f t="shared" ref="B124:W124" si="29">IF(B$81=0,0,B$81/B$32)</f>
        <v>1.8891154075119921E-2</v>
      </c>
      <c r="C124" s="306">
        <f t="shared" si="29"/>
        <v>1.8859572650822821E-2</v>
      </c>
      <c r="D124" s="306">
        <f t="shared" si="29"/>
        <v>1.8854321258858449E-2</v>
      </c>
      <c r="E124" s="306">
        <f t="shared" si="29"/>
        <v>1.8791802879211839E-2</v>
      </c>
      <c r="F124" s="306">
        <f t="shared" si="29"/>
        <v>1.8780894320943917E-2</v>
      </c>
      <c r="G124" s="306">
        <f t="shared" si="29"/>
        <v>1.8805984662316328E-2</v>
      </c>
      <c r="H124" s="306">
        <f t="shared" si="29"/>
        <v>1.8711330260009127E-2</v>
      </c>
      <c r="I124" s="306">
        <f t="shared" si="29"/>
        <v>1.8562629403824568E-2</v>
      </c>
      <c r="J124" s="306">
        <f t="shared" si="29"/>
        <v>1.853561145004325E-2</v>
      </c>
      <c r="K124" s="306">
        <f t="shared" si="29"/>
        <v>1.8529730924286753E-2</v>
      </c>
      <c r="L124" s="306">
        <f t="shared" si="29"/>
        <v>1.8564368036330985E-2</v>
      </c>
      <c r="M124" s="306">
        <f t="shared" si="29"/>
        <v>1.8687959802706485E-2</v>
      </c>
      <c r="N124" s="306">
        <f t="shared" si="29"/>
        <v>1.8652589503812909E-2</v>
      </c>
      <c r="O124" s="306">
        <f t="shared" si="29"/>
        <v>1.8599603414286923E-2</v>
      </c>
      <c r="P124" s="306">
        <f t="shared" si="29"/>
        <v>1.8597437327576224E-2</v>
      </c>
      <c r="Q124" s="306">
        <f t="shared" si="29"/>
        <v>1.8564368764222697E-2</v>
      </c>
      <c r="R124" s="306">
        <f t="shared" si="29"/>
        <v>1.8541819397615514E-2</v>
      </c>
      <c r="S124" s="306">
        <f t="shared" si="29"/>
        <v>1.8512268799130854E-2</v>
      </c>
      <c r="T124" s="306">
        <f t="shared" si="29"/>
        <v>1.8520078164896581E-2</v>
      </c>
      <c r="U124" s="306">
        <f t="shared" si="29"/>
        <v>1.8529787759081692E-2</v>
      </c>
      <c r="V124" s="306">
        <f t="shared" si="29"/>
        <v>1.853321739243724E-2</v>
      </c>
      <c r="W124" s="306">
        <f t="shared" si="29"/>
        <v>1.8324370011861078E-2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5">
        <f t="shared" ref="B126:W126" si="30">SUM(B$127:B$132)</f>
        <v>1.0000000000000004</v>
      </c>
      <c r="C126" s="235">
        <f t="shared" si="30"/>
        <v>0.99999999999999978</v>
      </c>
      <c r="D126" s="235">
        <f t="shared" si="30"/>
        <v>0.99999999999999978</v>
      </c>
      <c r="E126" s="235">
        <f t="shared" si="30"/>
        <v>0.99999999999999989</v>
      </c>
      <c r="F126" s="235">
        <f t="shared" si="30"/>
        <v>1.0000000000000002</v>
      </c>
      <c r="G126" s="235">
        <f t="shared" si="30"/>
        <v>1.0000000000000002</v>
      </c>
      <c r="H126" s="235">
        <f t="shared" si="30"/>
        <v>0.99999999999999967</v>
      </c>
      <c r="I126" s="235">
        <f t="shared" si="30"/>
        <v>1</v>
      </c>
      <c r="J126" s="235">
        <f t="shared" si="30"/>
        <v>1.0000000000000002</v>
      </c>
      <c r="K126" s="235">
        <f t="shared" si="30"/>
        <v>0.99999999999999989</v>
      </c>
      <c r="L126" s="235">
        <f t="shared" si="30"/>
        <v>1</v>
      </c>
      <c r="M126" s="235">
        <f t="shared" si="30"/>
        <v>0.99999999999999989</v>
      </c>
      <c r="N126" s="235">
        <f t="shared" si="30"/>
        <v>1</v>
      </c>
      <c r="O126" s="235">
        <f t="shared" si="30"/>
        <v>0.99999999999999956</v>
      </c>
      <c r="P126" s="235">
        <f t="shared" si="30"/>
        <v>1.0000000000000002</v>
      </c>
      <c r="Q126" s="235">
        <f t="shared" si="30"/>
        <v>1</v>
      </c>
      <c r="R126" s="235">
        <f t="shared" si="30"/>
        <v>0.99999999999999978</v>
      </c>
      <c r="S126" s="235">
        <f t="shared" si="30"/>
        <v>1.0000000000000002</v>
      </c>
      <c r="T126" s="235">
        <f t="shared" si="30"/>
        <v>1</v>
      </c>
      <c r="U126" s="235">
        <f t="shared" si="30"/>
        <v>1</v>
      </c>
      <c r="V126" s="235">
        <f t="shared" si="30"/>
        <v>1.0000000000000002</v>
      </c>
      <c r="W126" s="235">
        <f t="shared" si="30"/>
        <v>1</v>
      </c>
      <c r="DA126" s="95"/>
    </row>
    <row r="127" spans="1:105" ht="12" customHeight="1" x14ac:dyDescent="0.25">
      <c r="A127" s="55" t="s">
        <v>92</v>
      </c>
      <c r="B127" s="302">
        <f t="shared" ref="B127:W127" si="31">IF(B$84=0,0,B$84/B$83)</f>
        <v>2.7651722733385838E-2</v>
      </c>
      <c r="C127" s="302">
        <f t="shared" si="31"/>
        <v>2.7606204961544704E-2</v>
      </c>
      <c r="D127" s="302">
        <f t="shared" si="31"/>
        <v>2.7565496030068748E-2</v>
      </c>
      <c r="E127" s="302">
        <f t="shared" si="31"/>
        <v>2.7602254469670202E-2</v>
      </c>
      <c r="F127" s="302">
        <f t="shared" si="31"/>
        <v>2.7674686356031528E-2</v>
      </c>
      <c r="G127" s="302">
        <f t="shared" si="31"/>
        <v>2.7541617991137145E-2</v>
      </c>
      <c r="H127" s="302">
        <f t="shared" si="31"/>
        <v>2.7595314335512145E-2</v>
      </c>
      <c r="I127" s="302">
        <f t="shared" si="31"/>
        <v>2.7630640516132298E-2</v>
      </c>
      <c r="J127" s="302">
        <f t="shared" si="31"/>
        <v>2.7669100160267874E-2</v>
      </c>
      <c r="K127" s="302">
        <f t="shared" si="31"/>
        <v>2.7618915894693164E-2</v>
      </c>
      <c r="L127" s="302">
        <f t="shared" si="31"/>
        <v>2.75908286898832E-2</v>
      </c>
      <c r="M127" s="302">
        <f t="shared" si="31"/>
        <v>2.757602806242504E-2</v>
      </c>
      <c r="N127" s="302">
        <f t="shared" si="31"/>
        <v>2.757013232676073E-2</v>
      </c>
      <c r="O127" s="302">
        <f t="shared" si="31"/>
        <v>2.7629884909424078E-2</v>
      </c>
      <c r="P127" s="302">
        <f t="shared" si="31"/>
        <v>2.7654050024486888E-2</v>
      </c>
      <c r="Q127" s="302">
        <f t="shared" si="31"/>
        <v>2.7668198819897256E-2</v>
      </c>
      <c r="R127" s="302">
        <f t="shared" si="31"/>
        <v>2.7739619329354207E-2</v>
      </c>
      <c r="S127" s="302">
        <f t="shared" si="31"/>
        <v>2.7736475320124049E-2</v>
      </c>
      <c r="T127" s="302">
        <f t="shared" si="31"/>
        <v>2.77448768557133E-2</v>
      </c>
      <c r="U127" s="302">
        <f t="shared" si="31"/>
        <v>2.7771026222203454E-2</v>
      </c>
      <c r="V127" s="302">
        <f t="shared" si="31"/>
        <v>2.7753231689422429E-2</v>
      </c>
      <c r="W127" s="302">
        <f t="shared" si="31"/>
        <v>2.767953956253737E-2</v>
      </c>
      <c r="DA127" s="67"/>
    </row>
    <row r="128" spans="1:105" ht="12" customHeight="1" x14ac:dyDescent="0.25">
      <c r="A128" s="202" t="s">
        <v>93</v>
      </c>
      <c r="B128" s="236">
        <f t="shared" ref="B128:W128" si="32">IF(B$85=0,0,B$85/B$83)</f>
        <v>3.0628535573220751E-3</v>
      </c>
      <c r="C128" s="236">
        <f t="shared" si="32"/>
        <v>3.0578117640584429E-3</v>
      </c>
      <c r="D128" s="236">
        <f t="shared" si="32"/>
        <v>3.0533026238219337E-3</v>
      </c>
      <c r="E128" s="236">
        <f t="shared" si="32"/>
        <v>3.0573741863274767E-3</v>
      </c>
      <c r="F128" s="236">
        <f t="shared" si="32"/>
        <v>3.0653971316949094E-3</v>
      </c>
      <c r="G128" s="236">
        <f t="shared" si="32"/>
        <v>3.050657763782336E-3</v>
      </c>
      <c r="H128" s="236">
        <f t="shared" si="32"/>
        <v>3.0566054597349506E-3</v>
      </c>
      <c r="I128" s="236">
        <f t="shared" si="32"/>
        <v>3.0605183775311491E-3</v>
      </c>
      <c r="J128" s="236">
        <f t="shared" si="32"/>
        <v>3.0647783746022106E-3</v>
      </c>
      <c r="K128" s="236">
        <f t="shared" si="32"/>
        <v>3.0592196953900985E-3</v>
      </c>
      <c r="L128" s="236">
        <f t="shared" si="32"/>
        <v>3.0561086054953809E-3</v>
      </c>
      <c r="M128" s="236">
        <f t="shared" si="32"/>
        <v>3.0544692083808527E-3</v>
      </c>
      <c r="N128" s="236">
        <f t="shared" si="32"/>
        <v>3.0538161649836457E-3</v>
      </c>
      <c r="O128" s="236">
        <f t="shared" si="32"/>
        <v>3.0604346824674995E-3</v>
      </c>
      <c r="P128" s="236">
        <f t="shared" si="32"/>
        <v>3.0631113406036623E-3</v>
      </c>
      <c r="Q128" s="236">
        <f t="shared" si="32"/>
        <v>3.0646785372941661E-3</v>
      </c>
      <c r="R128" s="236">
        <f t="shared" si="32"/>
        <v>3.0725894571151532E-3</v>
      </c>
      <c r="S128" s="236">
        <f t="shared" si="32"/>
        <v>3.0767973084461207E-3</v>
      </c>
      <c r="T128" s="236">
        <f t="shared" si="32"/>
        <v>3.0731718090165837E-3</v>
      </c>
      <c r="U128" s="236">
        <f t="shared" si="32"/>
        <v>3.0760682535147564E-3</v>
      </c>
      <c r="V128" s="236">
        <f t="shared" si="32"/>
        <v>3.0740972353415041E-3</v>
      </c>
      <c r="W128" s="236">
        <f t="shared" si="32"/>
        <v>3.0659346989544297E-3</v>
      </c>
      <c r="DA128" s="174"/>
    </row>
    <row r="129" spans="1:105" ht="12" customHeight="1" x14ac:dyDescent="0.25">
      <c r="A129" s="202" t="s">
        <v>94</v>
      </c>
      <c r="B129" s="236">
        <f t="shared" ref="B129:W129" si="33">IF(B$86=0,0,B$86/B$83)</f>
        <v>0.1332683452770082</v>
      </c>
      <c r="C129" s="236">
        <f t="shared" si="33"/>
        <v>0.13304897094751517</v>
      </c>
      <c r="D129" s="236">
        <f t="shared" si="33"/>
        <v>0.13285277297503781</v>
      </c>
      <c r="E129" s="236">
        <f t="shared" si="33"/>
        <v>0.13302993142798067</v>
      </c>
      <c r="F129" s="236">
        <f t="shared" si="33"/>
        <v>0.1333790191768249</v>
      </c>
      <c r="G129" s="236">
        <f t="shared" si="33"/>
        <v>0.13273769201724145</v>
      </c>
      <c r="H129" s="236">
        <f t="shared" si="33"/>
        <v>0.13299648323366148</v>
      </c>
      <c r="I129" s="236">
        <f t="shared" si="33"/>
        <v>0.13316673886950725</v>
      </c>
      <c r="J129" s="236">
        <f t="shared" si="33"/>
        <v>0.13335209633107709</v>
      </c>
      <c r="K129" s="236">
        <f t="shared" si="33"/>
        <v>0.13311023168862532</v>
      </c>
      <c r="L129" s="236">
        <f t="shared" si="33"/>
        <v>0.13297486452381721</v>
      </c>
      <c r="M129" s="236">
        <f t="shared" si="33"/>
        <v>0.13290353243541783</v>
      </c>
      <c r="N129" s="236">
        <f t="shared" si="33"/>
        <v>0.13287511775240701</v>
      </c>
      <c r="O129" s="236">
        <f t="shared" si="33"/>
        <v>0.13316309719927</v>
      </c>
      <c r="P129" s="236">
        <f t="shared" si="33"/>
        <v>0.1332795617294876</v>
      </c>
      <c r="Q129" s="236">
        <f t="shared" si="33"/>
        <v>0.13334775229288157</v>
      </c>
      <c r="R129" s="236">
        <f t="shared" si="33"/>
        <v>0.13369196567900368</v>
      </c>
      <c r="S129" s="236">
        <f t="shared" si="33"/>
        <v>0.13348084240432634</v>
      </c>
      <c r="T129" s="236">
        <f t="shared" si="33"/>
        <v>0.13371730449224445</v>
      </c>
      <c r="U129" s="236">
        <f t="shared" si="33"/>
        <v>0.13384333218447125</v>
      </c>
      <c r="V129" s="236">
        <f t="shared" si="33"/>
        <v>0.13375757087543569</v>
      </c>
      <c r="W129" s="236">
        <f t="shared" si="33"/>
        <v>0.13340240935784756</v>
      </c>
      <c r="DA129" s="174"/>
    </row>
    <row r="130" spans="1:105" ht="12" customHeight="1" x14ac:dyDescent="0.25">
      <c r="A130" s="202" t="s">
        <v>95</v>
      </c>
      <c r="B130" s="236">
        <f t="shared" ref="B130:W130" si="34">IF(B$87=0,0,B$87/B$83)</f>
        <v>4.1773820166509143E-2</v>
      </c>
      <c r="C130" s="236">
        <f t="shared" si="34"/>
        <v>4.1705055871654691E-2</v>
      </c>
      <c r="D130" s="236">
        <f t="shared" si="34"/>
        <v>4.1643556355004545E-2</v>
      </c>
      <c r="E130" s="236">
        <f t="shared" si="34"/>
        <v>4.169908781177193E-2</v>
      </c>
      <c r="F130" s="236">
        <f t="shared" si="34"/>
        <v>4.1808511612391963E-2</v>
      </c>
      <c r="G130" s="236">
        <f t="shared" si="34"/>
        <v>4.1607483488446624E-2</v>
      </c>
      <c r="H130" s="236">
        <f t="shared" si="34"/>
        <v>4.1688603260084285E-2</v>
      </c>
      <c r="I130" s="236">
        <f t="shared" si="34"/>
        <v>4.1741970984425537E-2</v>
      </c>
      <c r="J130" s="236">
        <f t="shared" si="34"/>
        <v>4.1800072473192736E-2</v>
      </c>
      <c r="K130" s="236">
        <f t="shared" si="34"/>
        <v>4.1724258445057123E-2</v>
      </c>
      <c r="L130" s="236">
        <f t="shared" si="34"/>
        <v>4.1681826736406503E-2</v>
      </c>
      <c r="M130" s="236">
        <f t="shared" si="34"/>
        <v>4.165946723440548E-2</v>
      </c>
      <c r="N130" s="236">
        <f t="shared" si="34"/>
        <v>4.1650560469218924E-2</v>
      </c>
      <c r="O130" s="236">
        <f t="shared" si="34"/>
        <v>4.1740829479462151E-2</v>
      </c>
      <c r="P130" s="236">
        <f t="shared" si="34"/>
        <v>4.1777336035696257E-2</v>
      </c>
      <c r="Q130" s="236">
        <f t="shared" si="34"/>
        <v>4.1798710806474369E-2</v>
      </c>
      <c r="R130" s="236">
        <f t="shared" si="34"/>
        <v>4.1906606706741484E-2</v>
      </c>
      <c r="S130" s="236">
        <f t="shared" si="34"/>
        <v>4.1963996987242201E-2</v>
      </c>
      <c r="T130" s="236">
        <f t="shared" si="34"/>
        <v>4.1914549320760996E-2</v>
      </c>
      <c r="U130" s="236">
        <f t="shared" si="34"/>
        <v>4.1954053511648493E-2</v>
      </c>
      <c r="V130" s="236">
        <f t="shared" si="34"/>
        <v>4.1927171077613248E-2</v>
      </c>
      <c r="W130" s="236">
        <f t="shared" si="34"/>
        <v>4.181584341510676E-2</v>
      </c>
      <c r="DA130" s="174"/>
    </row>
    <row r="131" spans="1:105" ht="12" customHeight="1" x14ac:dyDescent="0.25">
      <c r="A131" s="56" t="s">
        <v>96</v>
      </c>
      <c r="B131" s="303">
        <f t="shared" ref="B131:W131" si="35">IF(B$88=0,0,B$88/B$83)</f>
        <v>0.27535406334564827</v>
      </c>
      <c r="C131" s="303">
        <f t="shared" si="35"/>
        <v>0.27278528396814689</v>
      </c>
      <c r="D131" s="303">
        <f t="shared" si="35"/>
        <v>0.26932850690649079</v>
      </c>
      <c r="E131" s="303">
        <f t="shared" si="35"/>
        <v>0.27047362463069258</v>
      </c>
      <c r="F131" s="303">
        <f t="shared" si="35"/>
        <v>0.27735084601078325</v>
      </c>
      <c r="G131" s="303">
        <f t="shared" si="35"/>
        <v>0.26486251727534804</v>
      </c>
      <c r="H131" s="303">
        <f t="shared" si="35"/>
        <v>0.26609684751476048</v>
      </c>
      <c r="I131" s="303">
        <f t="shared" si="35"/>
        <v>0.26218307116719952</v>
      </c>
      <c r="J131" s="303">
        <f t="shared" si="35"/>
        <v>0.2645015154057706</v>
      </c>
      <c r="K131" s="303">
        <f t="shared" si="35"/>
        <v>0.25688383757630101</v>
      </c>
      <c r="L131" s="303">
        <f t="shared" si="35"/>
        <v>0.25474084924492746</v>
      </c>
      <c r="M131" s="303">
        <f t="shared" si="35"/>
        <v>0.25586923496622832</v>
      </c>
      <c r="N131" s="303">
        <f t="shared" si="35"/>
        <v>0.25090929207735191</v>
      </c>
      <c r="O131" s="303">
        <f t="shared" si="35"/>
        <v>0.26019677650863443</v>
      </c>
      <c r="P131" s="303">
        <f t="shared" si="35"/>
        <v>0.26015712997920781</v>
      </c>
      <c r="Q131" s="303">
        <f t="shared" si="35"/>
        <v>0.26068986648715659</v>
      </c>
      <c r="R131" s="303">
        <f t="shared" si="35"/>
        <v>0.26702023641657785</v>
      </c>
      <c r="S131" s="303">
        <f t="shared" si="35"/>
        <v>0.27068725108962766</v>
      </c>
      <c r="T131" s="303">
        <f t="shared" si="35"/>
        <v>0.27064563962316895</v>
      </c>
      <c r="U131" s="303">
        <f t="shared" si="35"/>
        <v>0.27085024488158416</v>
      </c>
      <c r="V131" s="303">
        <f t="shared" si="35"/>
        <v>0.27225447541693448</v>
      </c>
      <c r="W131" s="303">
        <f t="shared" si="35"/>
        <v>0.24563298831348845</v>
      </c>
      <c r="DA131" s="68"/>
    </row>
    <row r="132" spans="1:105" ht="12" customHeight="1" x14ac:dyDescent="0.25">
      <c r="A132" s="41" t="s">
        <v>1941</v>
      </c>
      <c r="B132" s="238">
        <f t="shared" ref="B132:W132" si="36">IF(B$94=0,0,B$94/B$83)</f>
        <v>0.51888919492012686</v>
      </c>
      <c r="C132" s="238">
        <f t="shared" si="36"/>
        <v>0.52179667248707995</v>
      </c>
      <c r="D132" s="238">
        <f t="shared" si="36"/>
        <v>0.52555636510957593</v>
      </c>
      <c r="E132" s="238">
        <f t="shared" si="36"/>
        <v>0.52413772747355702</v>
      </c>
      <c r="F132" s="238">
        <f t="shared" si="36"/>
        <v>0.51672153971227364</v>
      </c>
      <c r="G132" s="238">
        <f t="shared" si="36"/>
        <v>0.5302000314640446</v>
      </c>
      <c r="H132" s="238">
        <f t="shared" si="36"/>
        <v>0.52856614619624631</v>
      </c>
      <c r="I132" s="238">
        <f t="shared" si="36"/>
        <v>0.5322170600852042</v>
      </c>
      <c r="J132" s="238">
        <f t="shared" si="36"/>
        <v>0.52961243725508966</v>
      </c>
      <c r="K132" s="238">
        <f t="shared" si="36"/>
        <v>0.53760353669993322</v>
      </c>
      <c r="L132" s="238">
        <f t="shared" si="36"/>
        <v>0.53995552219947041</v>
      </c>
      <c r="M132" s="238">
        <f t="shared" si="36"/>
        <v>0.53893726809314235</v>
      </c>
      <c r="N132" s="238">
        <f t="shared" si="36"/>
        <v>0.54394108120927787</v>
      </c>
      <c r="O132" s="238">
        <f t="shared" si="36"/>
        <v>0.53420897722074134</v>
      </c>
      <c r="P132" s="238">
        <f t="shared" si="36"/>
        <v>0.53406881089051794</v>
      </c>
      <c r="Q132" s="238">
        <f t="shared" si="36"/>
        <v>0.53343079305629615</v>
      </c>
      <c r="R132" s="238">
        <f t="shared" si="36"/>
        <v>0.52656898241120742</v>
      </c>
      <c r="S132" s="238">
        <f t="shared" si="36"/>
        <v>0.52305463689023379</v>
      </c>
      <c r="T132" s="238">
        <f t="shared" si="36"/>
        <v>0.52290445789909568</v>
      </c>
      <c r="U132" s="238">
        <f t="shared" si="36"/>
        <v>0.52250527494657795</v>
      </c>
      <c r="V132" s="238">
        <f t="shared" si="36"/>
        <v>0.52123345370525287</v>
      </c>
      <c r="W132" s="238">
        <f t="shared" si="36"/>
        <v>0.54840328465206556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5">
        <f>IF(B$5=0,0,B$5/PPA_fec!B$5)</f>
        <v>0.5152130274552037</v>
      </c>
      <c r="C136" s="325">
        <f>IF(C$5=0,0,C$5/PPA_fec!C$5)</f>
        <v>0.51645824522741512</v>
      </c>
      <c r="D136" s="325">
        <f>IF(D$5=0,0,D$5/PPA_fec!D$5)</f>
        <v>0.51817996102988761</v>
      </c>
      <c r="E136" s="325">
        <f>IF(E$5=0,0,E$5/PPA_fec!E$5)</f>
        <v>0.51999459721170205</v>
      </c>
      <c r="F136" s="325">
        <f>IF(F$5=0,0,F$5/PPA_fec!F$5)</f>
        <v>0.52239583221291441</v>
      </c>
      <c r="G136" s="325">
        <f>IF(G$5=0,0,G$5/PPA_fec!G$5)</f>
        <v>0.52280821360551988</v>
      </c>
      <c r="H136" s="325">
        <f>IF(H$5=0,0,H$5/PPA_fec!H$5)</f>
        <v>0.52521990847694389</v>
      </c>
      <c r="I136" s="325">
        <f>IF(I$5=0,0,I$5/PPA_fec!I$5)</f>
        <v>0.53378484282643479</v>
      </c>
      <c r="J136" s="325">
        <f>IF(J$5=0,0,J$5/PPA_fec!J$5)</f>
        <v>0.5342877546370054</v>
      </c>
      <c r="K136" s="325">
        <f>IF(K$5=0,0,K$5/PPA_fec!K$5)</f>
        <v>0.54062149518522506</v>
      </c>
      <c r="L136" s="325">
        <f>IF(L$5=0,0,L$5/PPA_fec!L$5)</f>
        <v>0.54005765331330602</v>
      </c>
      <c r="M136" s="325">
        <f>IF(M$5=0,0,M$5/PPA_fec!M$5)</f>
        <v>0.53694662612104826</v>
      </c>
      <c r="N136" s="325">
        <f>IF(N$5=0,0,N$5/PPA_fec!N$5)</f>
        <v>0.545660504868273</v>
      </c>
      <c r="O136" s="325">
        <f>IF(O$5=0,0,O$5/PPA_fec!O$5)</f>
        <v>0.54579409494448361</v>
      </c>
      <c r="P136" s="325">
        <f>IF(P$5=0,0,P$5/PPA_fec!P$5)</f>
        <v>0.56099858704774019</v>
      </c>
      <c r="Q136" s="325">
        <f>IF(Q$5=0,0,Q$5/PPA_fec!Q$5)</f>
        <v>0.56179322423350919</v>
      </c>
      <c r="R136" s="325">
        <f>IF(R$5=0,0,R$5/PPA_fec!R$5)</f>
        <v>0.56972600084280678</v>
      </c>
      <c r="S136" s="325">
        <f>IF(S$5=0,0,S$5/PPA_fec!S$5)</f>
        <v>0.59036268647447554</v>
      </c>
      <c r="T136" s="325">
        <f>IF(T$5=0,0,T$5/PPA_fec!T$5)</f>
        <v>0.60448010725869217</v>
      </c>
      <c r="U136" s="325">
        <f>IF(U$5=0,0,U$5/PPA_fec!U$5)</f>
        <v>0.60696082057300593</v>
      </c>
      <c r="V136" s="325">
        <f>IF(V$5=0,0,V$5/PPA_fec!V$5)</f>
        <v>0.60692561824234526</v>
      </c>
      <c r="W136" s="325">
        <f>IF(W$5=0,0,W$5/PPA_fec!W$5)</f>
        <v>0.62618307250308836</v>
      </c>
      <c r="DA136" s="95"/>
    </row>
    <row r="137" spans="1:105" ht="12" customHeight="1" x14ac:dyDescent="0.25">
      <c r="A137" s="55" t="s">
        <v>92</v>
      </c>
      <c r="B137" s="308">
        <f>IF(B$6=0,0,B$6/PPA_fec!B$6)</f>
        <v>0.40076475749146906</v>
      </c>
      <c r="C137" s="308">
        <f>IF(C$6=0,0,C$6/PPA_fec!C$6)</f>
        <v>0.400764757491469</v>
      </c>
      <c r="D137" s="308">
        <f>IF(D$6=0,0,D$6/PPA_fec!D$6)</f>
        <v>0.40174133384481059</v>
      </c>
      <c r="E137" s="308">
        <f>IF(E$6=0,0,E$6/PPA_fec!E$6)</f>
        <v>0.40174133384481076</v>
      </c>
      <c r="F137" s="308">
        <f>IF(F$6=0,0,F$6/PPA_fec!F$6)</f>
        <v>0.4036469132922737</v>
      </c>
      <c r="G137" s="308">
        <f>IF(G$6=0,0,G$6/PPA_fec!G$6)</f>
        <v>0.40364691329227359</v>
      </c>
      <c r="H137" s="308">
        <f>IF(H$6=0,0,H$6/PPA_fec!H$6)</f>
        <v>0.4036469132922737</v>
      </c>
      <c r="I137" s="308">
        <f>IF(I$6=0,0,I$6/PPA_fec!I$6)</f>
        <v>0.40696921647266748</v>
      </c>
      <c r="J137" s="308">
        <f>IF(J$6=0,0,J$6/PPA_fec!J$6)</f>
        <v>0.40696921647266743</v>
      </c>
      <c r="K137" s="308">
        <f>IF(K$6=0,0,K$6/PPA_fec!K$6)</f>
        <v>0.41111327543033094</v>
      </c>
      <c r="L137" s="308">
        <f>IF(L$6=0,0,L$6/PPA_fec!L$6)</f>
        <v>0.41111327543033099</v>
      </c>
      <c r="M137" s="308">
        <f>IF(M$6=0,0,M$6/PPA_fec!M$6)</f>
        <v>0.41111327543033072</v>
      </c>
      <c r="N137" s="308">
        <f>IF(N$6=0,0,N$6/PPA_fec!N$6)</f>
        <v>0.41661940143489506</v>
      </c>
      <c r="O137" s="308">
        <f>IF(O$6=0,0,O$6/PPA_fec!O$6)</f>
        <v>0.4166194014348949</v>
      </c>
      <c r="P137" s="308">
        <f>IF(P$6=0,0,P$6/PPA_fec!P$6)</f>
        <v>0.42818077699995455</v>
      </c>
      <c r="Q137" s="308">
        <f>IF(Q$6=0,0,Q$6/PPA_fec!Q$6)</f>
        <v>0.42818077699995472</v>
      </c>
      <c r="R137" s="308">
        <f>IF(R$6=0,0,R$6/PPA_fec!R$6)</f>
        <v>0.43422891833619703</v>
      </c>
      <c r="S137" s="308">
        <f>IF(S$6=0,0,S$6/PPA_fec!S$6)</f>
        <v>0.44580602650257711</v>
      </c>
      <c r="T137" s="308">
        <f>IF(T$6=0,0,T$6/PPA_fec!T$6)</f>
        <v>0.45622542385231946</v>
      </c>
      <c r="U137" s="308">
        <f>IF(U$6=0,0,U$6/PPA_fec!U$6)</f>
        <v>0.46276148302638115</v>
      </c>
      <c r="V137" s="308">
        <f>IF(V$6=0,0,V$6/PPA_fec!V$6)</f>
        <v>0.46276148302638087</v>
      </c>
      <c r="W137" s="308">
        <f>IF(W$6=0,0,W$6/PPA_fec!W$6)</f>
        <v>0.47127875461004293</v>
      </c>
      <c r="DA137" s="76"/>
    </row>
    <row r="138" spans="1:105" ht="12" customHeight="1" x14ac:dyDescent="0.25">
      <c r="A138" s="202" t="s">
        <v>93</v>
      </c>
      <c r="B138" s="309">
        <f>IF(B$7=0,0,B$7/PPA_fec!B$7)</f>
        <v>0.10415089951480887</v>
      </c>
      <c r="C138" s="309">
        <f>IF(C$7=0,0,C$7/PPA_fec!C$7)</f>
        <v>0.10415089951480887</v>
      </c>
      <c r="D138" s="309">
        <f>IF(D$7=0,0,D$7/PPA_fec!D$7)</f>
        <v>0.10440469255360313</v>
      </c>
      <c r="E138" s="309">
        <f>IF(E$7=0,0,E$7/PPA_fec!E$7)</f>
        <v>0.10440469255360316</v>
      </c>
      <c r="F138" s="309">
        <f>IF(F$7=0,0,F$7/PPA_fec!F$7)</f>
        <v>0.1048999152742647</v>
      </c>
      <c r="G138" s="309">
        <f>IF(G$7=0,0,G$7/PPA_fec!G$7)</f>
        <v>0.10489991527426472</v>
      </c>
      <c r="H138" s="309">
        <f>IF(H$7=0,0,H$7/PPA_fec!H$7)</f>
        <v>0.10489991527426473</v>
      </c>
      <c r="I138" s="309">
        <f>IF(I$7=0,0,I$7/PPA_fec!I$7)</f>
        <v>0.10576331670423278</v>
      </c>
      <c r="J138" s="309">
        <f>IF(J$7=0,0,J$7/PPA_fec!J$7)</f>
        <v>0.10576331670423281</v>
      </c>
      <c r="K138" s="309">
        <f>IF(K$7=0,0,K$7/PPA_fec!K$7)</f>
        <v>0.10684027634206274</v>
      </c>
      <c r="L138" s="309">
        <f>IF(L$7=0,0,L$7/PPA_fec!L$7)</f>
        <v>0.10684027634206275</v>
      </c>
      <c r="M138" s="309">
        <f>IF(M$7=0,0,M$7/PPA_fec!M$7)</f>
        <v>0.10684027634206275</v>
      </c>
      <c r="N138" s="309">
        <f>IF(N$7=0,0,N$7/PPA_fec!N$7)</f>
        <v>0.10827121048858494</v>
      </c>
      <c r="O138" s="309">
        <f>IF(O$7=0,0,O$7/PPA_fec!O$7)</f>
        <v>0.10827121048858496</v>
      </c>
      <c r="P138" s="309">
        <f>IF(P$7=0,0,P$7/PPA_fec!P$7)</f>
        <v>0.111275785222817</v>
      </c>
      <c r="Q138" s="309">
        <f>IF(Q$7=0,0,Q$7/PPA_fec!Q$7)</f>
        <v>0.11127578522281698</v>
      </c>
      <c r="R138" s="309">
        <f>IF(R$7=0,0,R$7/PPA_fec!R$7)</f>
        <v>0.11284757852247047</v>
      </c>
      <c r="S138" s="309">
        <f>IF(S$7=0,0,S$7/PPA_fec!S$7)</f>
        <v>0.11833820682548085</v>
      </c>
      <c r="T138" s="309">
        <f>IF(T$7=0,0,T$7/PPA_fec!T$7)</f>
        <v>0.12026263242228949</v>
      </c>
      <c r="U138" s="309">
        <f>IF(U$7=0,0,U$7/PPA_fec!U$7)</f>
        <v>0.1202626324222895</v>
      </c>
      <c r="V138" s="309">
        <f>IF(V$7=0,0,V$7/PPA_fec!V$7)</f>
        <v>0.12026263242228949</v>
      </c>
      <c r="W138" s="309">
        <f>IF(W$7=0,0,W$7/PPA_fec!W$7)</f>
        <v>0.12247610424152548</v>
      </c>
      <c r="DA138" s="77"/>
    </row>
    <row r="139" spans="1:105" ht="12" customHeight="1" x14ac:dyDescent="0.25">
      <c r="A139" s="202" t="s">
        <v>94</v>
      </c>
      <c r="B139" s="309">
        <f>IF(B$8=0,0,B$8/PPA_fec!B$8)</f>
        <v>0.57285134330959542</v>
      </c>
      <c r="C139" s="309">
        <f>IF(C$8=0,0,C$8/PPA_fec!C$8)</f>
        <v>0.57285134330959542</v>
      </c>
      <c r="D139" s="309">
        <f>IF(D$8=0,0,D$8/PPA_fec!D$8)</f>
        <v>0.57424725716029901</v>
      </c>
      <c r="E139" s="309">
        <f>IF(E$8=0,0,E$8/PPA_fec!E$8)</f>
        <v>0.5742472571602989</v>
      </c>
      <c r="F139" s="309">
        <f>IF(F$8=0,0,F$8/PPA_fec!F$8)</f>
        <v>0.57697108385877183</v>
      </c>
      <c r="G139" s="309">
        <f>IF(G$8=0,0,G$8/PPA_fec!G$8)</f>
        <v>0.57697108385877172</v>
      </c>
      <c r="H139" s="309">
        <f>IF(H$8=0,0,H$8/PPA_fec!H$8)</f>
        <v>0.57697108385877205</v>
      </c>
      <c r="I139" s="309">
        <f>IF(I$8=0,0,I$8/PPA_fec!I$8)</f>
        <v>0.58171996909429768</v>
      </c>
      <c r="J139" s="309">
        <f>IF(J$8=0,0,J$8/PPA_fec!J$8)</f>
        <v>0.5817199690942978</v>
      </c>
      <c r="K139" s="309">
        <f>IF(K$8=0,0,K$8/PPA_fec!K$8)</f>
        <v>0.58764346834485781</v>
      </c>
      <c r="L139" s="309">
        <f>IF(L$8=0,0,L$8/PPA_fec!L$8)</f>
        <v>0.58764346834485803</v>
      </c>
      <c r="M139" s="309">
        <f>IF(M$8=0,0,M$8/PPA_fec!M$8)</f>
        <v>0.58764346834485803</v>
      </c>
      <c r="N139" s="309">
        <f>IF(N$8=0,0,N$8/PPA_fec!N$8)</f>
        <v>0.59551390011108796</v>
      </c>
      <c r="O139" s="309">
        <f>IF(O$8=0,0,O$8/PPA_fec!O$8)</f>
        <v>0.59551390011108807</v>
      </c>
      <c r="P139" s="309">
        <f>IF(P$8=0,0,P$8/PPA_fec!P$8)</f>
        <v>0.61203967838661988</v>
      </c>
      <c r="Q139" s="309">
        <f>IF(Q$8=0,0,Q$8/PPA_fec!Q$8)</f>
        <v>0.61203967838661955</v>
      </c>
      <c r="R139" s="309">
        <f>IF(R$8=0,0,R$8/PPA_fec!R$8)</f>
        <v>0.6206848644321179</v>
      </c>
      <c r="S139" s="309">
        <f>IF(S$8=0,0,S$8/PPA_fec!S$8)</f>
        <v>0.6352323799046391</v>
      </c>
      <c r="T139" s="309">
        <f>IF(T$8=0,0,T$8/PPA_fec!T$8)</f>
        <v>0.64832514382990825</v>
      </c>
      <c r="U139" s="309">
        <f>IF(U$8=0,0,U$8/PPA_fec!U$8)</f>
        <v>0.66010863136265052</v>
      </c>
      <c r="V139" s="309">
        <f>IF(V$8=0,0,V$8/PPA_fec!V$8)</f>
        <v>0.66146918417407485</v>
      </c>
      <c r="W139" s="309">
        <f>IF(W$8=0,0,W$8/PPA_fec!W$8)</f>
        <v>0.67193826767240039</v>
      </c>
      <c r="DA139" s="77"/>
    </row>
    <row r="140" spans="1:105" ht="12" customHeight="1" x14ac:dyDescent="0.25">
      <c r="A140" s="202" t="s">
        <v>95</v>
      </c>
      <c r="B140" s="309">
        <f>IF(B$9=0,0,B$9/PPA_fec!B$9)</f>
        <v>0.40215744301942857</v>
      </c>
      <c r="C140" s="309">
        <f>IF(C$9=0,0,C$9/PPA_fec!C$9)</f>
        <v>0.40215744301942857</v>
      </c>
      <c r="D140" s="309">
        <f>IF(D$9=0,0,D$9/PPA_fec!D$9)</f>
        <v>0.40313741304381739</v>
      </c>
      <c r="E140" s="309">
        <f>IF(E$9=0,0,E$9/PPA_fec!E$9)</f>
        <v>0.40313741304381734</v>
      </c>
      <c r="F140" s="309">
        <f>IF(F$9=0,0,F$9/PPA_fec!F$9)</f>
        <v>0.40504961451297566</v>
      </c>
      <c r="G140" s="309">
        <f>IF(G$9=0,0,G$9/PPA_fec!G$9)</f>
        <v>0.40504961451297566</v>
      </c>
      <c r="H140" s="309">
        <f>IF(H$9=0,0,H$9/PPA_fec!H$9)</f>
        <v>0.40504961451297578</v>
      </c>
      <c r="I140" s="309">
        <f>IF(I$9=0,0,I$9/PPA_fec!I$9)</f>
        <v>0.40838346292900307</v>
      </c>
      <c r="J140" s="309">
        <f>IF(J$9=0,0,J$9/PPA_fec!J$9)</f>
        <v>0.40838346292900318</v>
      </c>
      <c r="K140" s="309">
        <f>IF(K$9=0,0,K$9/PPA_fec!K$9)</f>
        <v>0.41254192278103008</v>
      </c>
      <c r="L140" s="309">
        <f>IF(L$9=0,0,L$9/PPA_fec!L$9)</f>
        <v>0.41254192278103019</v>
      </c>
      <c r="M140" s="309">
        <f>IF(M$9=0,0,M$9/PPA_fec!M$9)</f>
        <v>0.41254192278103019</v>
      </c>
      <c r="N140" s="309">
        <f>IF(N$9=0,0,N$9/PPA_fec!N$9)</f>
        <v>0.41806718295809409</v>
      </c>
      <c r="O140" s="309">
        <f>IF(O$9=0,0,O$9/PPA_fec!O$9)</f>
        <v>0.41806718295809409</v>
      </c>
      <c r="P140" s="309">
        <f>IF(P$9=0,0,P$9/PPA_fec!P$9)</f>
        <v>0.4296687351108695</v>
      </c>
      <c r="Q140" s="309">
        <f>IF(Q$9=0,0,Q$9/PPA_fec!Q$9)</f>
        <v>0.4296687351108695</v>
      </c>
      <c r="R140" s="309">
        <f>IF(R$9=0,0,R$9/PPA_fec!R$9)</f>
        <v>0.43573789416075204</v>
      </c>
      <c r="S140" s="309">
        <f>IF(S$9=0,0,S$9/PPA_fec!S$9)</f>
        <v>0.4573163226699053</v>
      </c>
      <c r="T140" s="309">
        <f>IF(T$9=0,0,T$9/PPA_fec!T$9)</f>
        <v>0.464369611506395</v>
      </c>
      <c r="U140" s="309">
        <f>IF(U$9=0,0,U$9/PPA_fec!U$9)</f>
        <v>0.46436961150639511</v>
      </c>
      <c r="V140" s="309">
        <f>IF(V$9=0,0,V$9/PPA_fec!V$9)</f>
        <v>0.46436961150639489</v>
      </c>
      <c r="W140" s="309">
        <f>IF(W$9=0,0,W$9/PPA_fec!W$9)</f>
        <v>0.47291648120378954</v>
      </c>
      <c r="DA140" s="77"/>
    </row>
    <row r="141" spans="1:105" ht="12" customHeight="1" x14ac:dyDescent="0.25">
      <c r="A141" s="56" t="s">
        <v>96</v>
      </c>
      <c r="B141" s="310">
        <f>IF(B$10=0,0,B$10/PPA_fec!B$10)</f>
        <v>0.62808374985464088</v>
      </c>
      <c r="C141" s="310">
        <f>IF(C$10=0,0,C$10/PPA_fec!C$10)</f>
        <v>0.63362894941121151</v>
      </c>
      <c r="D141" s="310">
        <f>IF(D$10=0,0,D$10/PPA_fec!D$10)</f>
        <v>0.64091967216006807</v>
      </c>
      <c r="E141" s="310">
        <f>IF(E$10=0,0,E$10/PPA_fec!E$10)</f>
        <v>0.6366903710040569</v>
      </c>
      <c r="F141" s="310">
        <f>IF(F$10=0,0,F$10/PPA_fec!F$10)</f>
        <v>0.62955346293569403</v>
      </c>
      <c r="G141" s="310">
        <f>IF(G$10=0,0,G$10/PPA_fec!G$10)</f>
        <v>0.64881117625386264</v>
      </c>
      <c r="H141" s="310">
        <f>IF(H$10=0,0,H$10/PPA_fec!H$10)</f>
        <v>0.64263572546987446</v>
      </c>
      <c r="I141" s="310">
        <f>IF(I$10=0,0,I$10/PPA_fec!I$10)</f>
        <v>0.64635311717729693</v>
      </c>
      <c r="J141" s="310">
        <f>IF(J$10=0,0,J$10/PPA_fec!J$10)</f>
        <v>0.64125044430823641</v>
      </c>
      <c r="K141" s="310">
        <f>IF(K$10=0,0,K$10/PPA_fec!K$10)</f>
        <v>0.65707895064875466</v>
      </c>
      <c r="L141" s="310">
        <f>IF(L$10=0,0,L$10/PPA_fec!L$10)</f>
        <v>0.66138076230281595</v>
      </c>
      <c r="M141" s="310">
        <f>IF(M$10=0,0,M$10/PPA_fec!M$10)</f>
        <v>0.66233790072301468</v>
      </c>
      <c r="N141" s="310">
        <f>IF(N$10=0,0,N$10/PPA_fec!N$10)</f>
        <v>0.67495853909383252</v>
      </c>
      <c r="O141" s="310">
        <f>IF(O$10=0,0,O$10/PPA_fec!O$10)</f>
        <v>0.66283841103847563</v>
      </c>
      <c r="P141" s="310">
        <f>IF(P$10=0,0,P$10/PPA_fec!P$10)</f>
        <v>0.67861016570009791</v>
      </c>
      <c r="Q141" s="310">
        <f>IF(Q$10=0,0,Q$10/PPA_fec!Q$10)</f>
        <v>0.67678385645436701</v>
      </c>
      <c r="R141" s="310">
        <f>IF(R$10=0,0,R$10/PPA_fec!R$10)</f>
        <v>0.67549373399687274</v>
      </c>
      <c r="S141" s="310">
        <f>IF(S$10=0,0,S$10/PPA_fec!S$10)</f>
        <v>0.71631338585714166</v>
      </c>
      <c r="T141" s="310">
        <f>IF(T$10=0,0,T$10/PPA_fec!T$10)</f>
        <v>0.71749910133318828</v>
      </c>
      <c r="U141" s="310">
        <f>IF(U$10=0,0,U$10/PPA_fec!U$10)</f>
        <v>0.71457893140057716</v>
      </c>
      <c r="V141" s="310">
        <f>IF(V$10=0,0,V$10/PPA_fec!V$10)</f>
        <v>0.71582159004857548</v>
      </c>
      <c r="W141" s="310">
        <f>IF(W$10=0,0,W$10/PPA_fec!W$10)</f>
        <v>0.753022531062154</v>
      </c>
      <c r="DA141" s="78"/>
    </row>
    <row r="142" spans="1:105" ht="12" customHeight="1" x14ac:dyDescent="0.25">
      <c r="A142" s="203" t="s">
        <v>1855</v>
      </c>
      <c r="B142" s="311">
        <f>IF(B$16=0,0,B$16/PPA_fec!B$16)</f>
        <v>0.49846373344613087</v>
      </c>
      <c r="C142" s="311">
        <f>IF(C$16=0,0,C$16/PPA_fec!C$16)</f>
        <v>0.49846373344613076</v>
      </c>
      <c r="D142" s="311">
        <f>IF(D$16=0,0,D$16/PPA_fec!D$16)</f>
        <v>0.49967838090697281</v>
      </c>
      <c r="E142" s="311">
        <f>IF(E$16=0,0,E$16/PPA_fec!E$16)</f>
        <v>0.49967838090697264</v>
      </c>
      <c r="F142" s="311">
        <f>IF(F$16=0,0,F$16/PPA_fec!F$16)</f>
        <v>0.50204850509580146</v>
      </c>
      <c r="G142" s="311">
        <f>IF(G$16=0,0,G$16/PPA_fec!G$16)</f>
        <v>0.50204850509580135</v>
      </c>
      <c r="H142" s="311">
        <f>IF(H$16=0,0,H$16/PPA_fec!H$16)</f>
        <v>0.50204850509580146</v>
      </c>
      <c r="I142" s="311">
        <f>IF(I$16=0,0,I$16/PPA_fec!I$16)</f>
        <v>0.50618072385002721</v>
      </c>
      <c r="J142" s="311">
        <f>IF(J$16=0,0,J$16/PPA_fec!J$16)</f>
        <v>0.50618072385002721</v>
      </c>
      <c r="K142" s="311">
        <f>IF(K$16=0,0,K$16/PPA_fec!K$16)</f>
        <v>0.51133502711907597</v>
      </c>
      <c r="L142" s="311">
        <f>IF(L$16=0,0,L$16/PPA_fec!L$16)</f>
        <v>0.51133502711907597</v>
      </c>
      <c r="M142" s="311">
        <f>IF(M$16=0,0,M$16/PPA_fec!M$16)</f>
        <v>0.51133502711907597</v>
      </c>
      <c r="N142" s="311">
        <f>IF(N$16=0,0,N$16/PPA_fec!N$16)</f>
        <v>0.51818344398646554</v>
      </c>
      <c r="O142" s="311">
        <f>IF(O$16=0,0,O$16/PPA_fec!O$16)</f>
        <v>0.51818344398646554</v>
      </c>
      <c r="P142" s="311">
        <f>IF(P$16=0,0,P$16/PPA_fec!P$16)</f>
        <v>0.53256326736216542</v>
      </c>
      <c r="Q142" s="311">
        <f>IF(Q$16=0,0,Q$16/PPA_fec!Q$16)</f>
        <v>0.53256326736216542</v>
      </c>
      <c r="R142" s="311">
        <f>IF(R$16=0,0,R$16/PPA_fec!R$16)</f>
        <v>0.54008583279367628</v>
      </c>
      <c r="S142" s="311">
        <f>IF(S$16=0,0,S$16/PPA_fec!S$16)</f>
        <v>0.55447724951430877</v>
      </c>
      <c r="T142" s="311">
        <f>IF(T$16=0,0,T$16/PPA_fec!T$16)</f>
        <v>0.56742952456287776</v>
      </c>
      <c r="U142" s="311">
        <f>IF(U$16=0,0,U$16/PPA_fec!U$16)</f>
        <v>0.57557410478966198</v>
      </c>
      <c r="V142" s="311">
        <f>IF(V$16=0,0,V$16/PPA_fec!V$16)</f>
        <v>0.57557410478966176</v>
      </c>
      <c r="W142" s="311">
        <f>IF(W$16=0,0,W$16/PPA_fec!W$16)</f>
        <v>0.5861677283880572</v>
      </c>
      <c r="DA142" s="79"/>
    </row>
    <row r="143" spans="1:105" ht="12" customHeight="1" x14ac:dyDescent="0.25">
      <c r="A143" s="203" t="s">
        <v>1857</v>
      </c>
      <c r="B143" s="311">
        <f>IF(B$17=0,0,B$17/PPA_fec!B$17)</f>
        <v>0.51917153991626797</v>
      </c>
      <c r="C143" s="311">
        <f>IF(C$17=0,0,C$17/PPA_fec!C$17)</f>
        <v>0.52059894649933447</v>
      </c>
      <c r="D143" s="311">
        <f>IF(D$17=0,0,D$17/PPA_fec!D$17)</f>
        <v>0.52239731198281203</v>
      </c>
      <c r="E143" s="311">
        <f>IF(E$17=0,0,E$17/PPA_fec!E$17)</f>
        <v>0.52454934016214338</v>
      </c>
      <c r="F143" s="311">
        <f>IF(F$17=0,0,F$17/PPA_fec!F$17)</f>
        <v>0.52698527160404707</v>
      </c>
      <c r="G143" s="311">
        <f>IF(G$17=0,0,G$17/PPA_fec!G$17)</f>
        <v>0.52745855013268161</v>
      </c>
      <c r="H143" s="311">
        <f>IF(H$17=0,0,H$17/PPA_fec!H$17)</f>
        <v>0.53034428413120627</v>
      </c>
      <c r="I143" s="311">
        <f>IF(I$17=0,0,I$17/PPA_fec!I$17)</f>
        <v>0.53984999688051016</v>
      </c>
      <c r="J143" s="311">
        <f>IF(J$17=0,0,J$17/PPA_fec!J$17)</f>
        <v>0.54046888271778715</v>
      </c>
      <c r="K143" s="311">
        <f>IF(K$17=0,0,K$17/PPA_fec!K$17)</f>
        <v>0.54714348674001412</v>
      </c>
      <c r="L143" s="311">
        <f>IF(L$17=0,0,L$17/PPA_fec!L$17)</f>
        <v>0.54649496981776102</v>
      </c>
      <c r="M143" s="311">
        <f>IF(M$17=0,0,M$17/PPA_fec!M$17)</f>
        <v>0.54274414289901407</v>
      </c>
      <c r="N143" s="311">
        <f>IF(N$17=0,0,N$17/PPA_fec!N$17)</f>
        <v>0.55195555480925762</v>
      </c>
      <c r="O143" s="311">
        <f>IF(O$17=0,0,O$17/PPA_fec!O$17)</f>
        <v>0.55195488329132691</v>
      </c>
      <c r="P143" s="311">
        <f>IF(P$17=0,0,P$17/PPA_fec!P$17)</f>
        <v>0.56738791030784985</v>
      </c>
      <c r="Q143" s="311">
        <f>IF(Q$17=0,0,Q$17/PPA_fec!Q$17)</f>
        <v>0.5683358716987208</v>
      </c>
      <c r="R143" s="311">
        <f>IF(R$17=0,0,R$17/PPA_fec!R$17)</f>
        <v>0.57633013025431645</v>
      </c>
      <c r="S143" s="311">
        <f>IF(S$17=0,0,S$17/PPA_fec!S$17)</f>
        <v>0.59673820009552814</v>
      </c>
      <c r="T143" s="311">
        <f>IF(T$17=0,0,T$17/PPA_fec!T$17)</f>
        <v>0.61183420529753763</v>
      </c>
      <c r="U143" s="311">
        <f>IF(U$17=0,0,U$17/PPA_fec!U$17)</f>
        <v>0.61400567309343546</v>
      </c>
      <c r="V143" s="311">
        <f>IF(V$17=0,0,V$17/PPA_fec!V$17)</f>
        <v>0.61384162754971572</v>
      </c>
      <c r="W143" s="311">
        <f>IF(W$17=0,0,W$17/PPA_fec!W$17)</f>
        <v>0.6355212662109343</v>
      </c>
      <c r="DA143" s="79"/>
    </row>
    <row r="144" spans="1:105" ht="12" customHeight="1" x14ac:dyDescent="0.25">
      <c r="A144" s="41" t="s">
        <v>1872</v>
      </c>
      <c r="B144" s="312">
        <f>IF(B$30=0,0,B$30/PPA_fec!B$30)</f>
        <v>0.49551246663990228</v>
      </c>
      <c r="C144" s="312">
        <f>IF(C$30=0,0,C$30/PPA_fec!C$30)</f>
        <v>0.49551246663990239</v>
      </c>
      <c r="D144" s="312">
        <f>IF(D$30=0,0,D$30/PPA_fec!D$30)</f>
        <v>0.49671992250686914</v>
      </c>
      <c r="E144" s="312">
        <f>IF(E$30=0,0,E$30/PPA_fec!E$30)</f>
        <v>0.49671992250686919</v>
      </c>
      <c r="F144" s="312">
        <f>IF(F$30=0,0,F$30/PPA_fec!F$30)</f>
        <v>0.49907601384159866</v>
      </c>
      <c r="G144" s="312">
        <f>IF(G$30=0,0,G$30/PPA_fec!G$30)</f>
        <v>0.49907601384159872</v>
      </c>
      <c r="H144" s="312">
        <f>IF(H$30=0,0,H$30/PPA_fec!H$30)</f>
        <v>0.49907601384159872</v>
      </c>
      <c r="I144" s="312">
        <f>IF(I$30=0,0,I$30/PPA_fec!I$30)</f>
        <v>0.50318376686396282</v>
      </c>
      <c r="J144" s="312">
        <f>IF(J$30=0,0,J$30/PPA_fec!J$30)</f>
        <v>0.5031837668639626</v>
      </c>
      <c r="K144" s="312">
        <f>IF(K$30=0,0,K$30/PPA_fec!K$30)</f>
        <v>0.50830755291956831</v>
      </c>
      <c r="L144" s="312">
        <f>IF(L$30=0,0,L$30/PPA_fec!L$30)</f>
        <v>0.50830755291956842</v>
      </c>
      <c r="M144" s="312">
        <f>IF(M$30=0,0,M$30/PPA_fec!M$30)</f>
        <v>0.50830755291956831</v>
      </c>
      <c r="N144" s="312">
        <f>IF(N$30=0,0,N$30/PPA_fec!N$30)</f>
        <v>0.51511542219237905</v>
      </c>
      <c r="O144" s="312">
        <f>IF(O$30=0,0,O$30/PPA_fec!O$30)</f>
        <v>0.51511542219237938</v>
      </c>
      <c r="P144" s="312">
        <f>IF(P$30=0,0,P$30/PPA_fec!P$30)</f>
        <v>0.52941010658491816</v>
      </c>
      <c r="Q144" s="312">
        <f>IF(Q$30=0,0,Q$30/PPA_fec!Q$30)</f>
        <v>0.52941010658491827</v>
      </c>
      <c r="R144" s="312">
        <f>IF(R$30=0,0,R$30/PPA_fec!R$30)</f>
        <v>0.53688813297343374</v>
      </c>
      <c r="S144" s="312">
        <f>IF(S$30=0,0,S$30/PPA_fec!S$30)</f>
        <v>0.56644931967609036</v>
      </c>
      <c r="T144" s="312">
        <f>IF(T$30=0,0,T$30/PPA_fec!T$30)</f>
        <v>0.57216628866180308</v>
      </c>
      <c r="U144" s="312">
        <f>IF(U$30=0,0,U$30/PPA_fec!U$30)</f>
        <v>0.57216628866180308</v>
      </c>
      <c r="V144" s="312">
        <f>IF(V$30=0,0,V$30/PPA_fec!V$30)</f>
        <v>0.57216628866180297</v>
      </c>
      <c r="W144" s="312">
        <f>IF(W$30=0,0,W$30/PPA_fec!W$30)</f>
        <v>0.58269719032561063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5">
        <f>IF(B$32=0,0,B$32/PPA_fec!B$32)</f>
        <v>0.54884820600834527</v>
      </c>
      <c r="C146" s="325">
        <f>IF(C$32=0,0,C$32/PPA_fec!C$32)</f>
        <v>0.54976728346519321</v>
      </c>
      <c r="D146" s="325">
        <f>IF(D$32=0,0,D$32/PPA_fec!D$32)</f>
        <v>0.54992040716855317</v>
      </c>
      <c r="E146" s="325">
        <f>IF(E$32=0,0,E$32/PPA_fec!E$32)</f>
        <v>0.55174993534162053</v>
      </c>
      <c r="F146" s="325">
        <f>IF(F$32=0,0,F$32/PPA_fec!F$32)</f>
        <v>0.55207040976722277</v>
      </c>
      <c r="G146" s="325">
        <f>IF(G$32=0,0,G$32/PPA_fec!G$32)</f>
        <v>0.55133385513887267</v>
      </c>
      <c r="H146" s="325">
        <f>IF(H$32=0,0,H$32/PPA_fec!H$32)</f>
        <v>0.55900654762498314</v>
      </c>
      <c r="I146" s="325">
        <f>IF(I$32=0,0,I$32/PPA_fec!I$32)</f>
        <v>0.5634846175382402</v>
      </c>
      <c r="J146" s="325">
        <f>IF(J$32=0,0,J$32/PPA_fec!J$32)</f>
        <v>0.57568435231739812</v>
      </c>
      <c r="K146" s="325">
        <f>IF(K$32=0,0,K$32/PPA_fec!K$32)</f>
        <v>0.57586704933957078</v>
      </c>
      <c r="L146" s="325">
        <f>IF(L$32=0,0,L$32/PPA_fec!L$32)</f>
        <v>0.59109765328974639</v>
      </c>
      <c r="M146" s="325">
        <f>IF(M$32=0,0,M$32/PPA_fec!M$32)</f>
        <v>0.58718846235390498</v>
      </c>
      <c r="N146" s="325">
        <f>IF(N$32=0,0,N$32/PPA_fec!N$32)</f>
        <v>0.59397370705649999</v>
      </c>
      <c r="O146" s="325">
        <f>IF(O$32=0,0,O$32/PPA_fec!O$32)</f>
        <v>0.60127258366763481</v>
      </c>
      <c r="P146" s="325">
        <f>IF(P$32=0,0,P$32/PPA_fec!P$32)</f>
        <v>0.60689415029856875</v>
      </c>
      <c r="Q146" s="325">
        <f>IF(Q$32=0,0,Q$32/PPA_fec!Q$32)</f>
        <v>0.61385038757980059</v>
      </c>
      <c r="R146" s="325">
        <f>IF(R$32=0,0,R$32/PPA_fec!R$32)</f>
        <v>0.62041470637552909</v>
      </c>
      <c r="S146" s="325">
        <f>IF(S$32=0,0,S$32/PPA_fec!S$32)</f>
        <v>0.63297010715062063</v>
      </c>
      <c r="T146" s="325">
        <f>IF(T$32=0,0,T$32/PPA_fec!T$32)</f>
        <v>0.6327032024949325</v>
      </c>
      <c r="U146" s="325">
        <f>IF(U$32=0,0,U$32/PPA_fec!U$32)</f>
        <v>0.63874796061167738</v>
      </c>
      <c r="V146" s="325">
        <f>IF(V$32=0,0,V$32/PPA_fec!V$32)</f>
        <v>0.64493045543930894</v>
      </c>
      <c r="W146" s="325">
        <f>IF(W$32=0,0,W$32/PPA_fec!W$32)</f>
        <v>0.65859839627869554</v>
      </c>
      <c r="DA146" s="95"/>
    </row>
    <row r="147" spans="1:105" ht="12" customHeight="1" x14ac:dyDescent="0.25">
      <c r="A147" s="55" t="s">
        <v>92</v>
      </c>
      <c r="B147" s="308">
        <f>IF(B$33=0,0,B$33/PPA_fec!B$33)</f>
        <v>0.3845113466892906</v>
      </c>
      <c r="C147" s="308">
        <f>IF(C$33=0,0,C$33/PPA_fec!C$33)</f>
        <v>0.3845113466892906</v>
      </c>
      <c r="D147" s="308">
        <f>IF(D$33=0,0,D$33/PPA_fec!D$33)</f>
        <v>0.38451134668929066</v>
      </c>
      <c r="E147" s="308">
        <f>IF(E$33=0,0,E$33/PPA_fec!E$33)</f>
        <v>0.38451134668929049</v>
      </c>
      <c r="F147" s="308">
        <f>IF(F$33=0,0,F$33/PPA_fec!F$33)</f>
        <v>0.38451134668929043</v>
      </c>
      <c r="G147" s="308">
        <f>IF(G$33=0,0,G$33/PPA_fec!G$33)</f>
        <v>0.38451134668929049</v>
      </c>
      <c r="H147" s="308">
        <f>IF(H$33=0,0,H$33/PPA_fec!H$33)</f>
        <v>0.38790017901505847</v>
      </c>
      <c r="I147" s="308">
        <f>IF(I$33=0,0,I$33/PPA_fec!I$33)</f>
        <v>0.38790017901505847</v>
      </c>
      <c r="J147" s="308">
        <f>IF(J$33=0,0,J$33/PPA_fec!J$33)</f>
        <v>0.39572160611320156</v>
      </c>
      <c r="K147" s="308">
        <f>IF(K$33=0,0,K$33/PPA_fec!K$33)</f>
        <v>0.39572160611320151</v>
      </c>
      <c r="L147" s="308">
        <f>IF(L$33=0,0,L$33/PPA_fec!L$33)</f>
        <v>0.40694697618816045</v>
      </c>
      <c r="M147" s="308">
        <f>IF(M$33=0,0,M$33/PPA_fec!M$33)</f>
        <v>0.40694697618816039</v>
      </c>
      <c r="N147" s="308">
        <f>IF(N$33=0,0,N$33/PPA_fec!N$33)</f>
        <v>0.41087032391638395</v>
      </c>
      <c r="O147" s="308">
        <f>IF(O$33=0,0,O$33/PPA_fec!O$33)</f>
        <v>0.41473769232442009</v>
      </c>
      <c r="P147" s="308">
        <f>IF(P$33=0,0,P$33/PPA_fec!P$33)</f>
        <v>0.41856650931368811</v>
      </c>
      <c r="Q147" s="308">
        <f>IF(Q$33=0,0,Q$33/PPA_fec!Q$33)</f>
        <v>0.42261133581200327</v>
      </c>
      <c r="R147" s="308">
        <f>IF(R$33=0,0,R$33/PPA_fec!R$33)</f>
        <v>0.42661178785769988</v>
      </c>
      <c r="S147" s="308">
        <f>IF(S$33=0,0,S$33/PPA_fec!S$33)</f>
        <v>0.43455151561820543</v>
      </c>
      <c r="T147" s="308">
        <f>IF(T$33=0,0,T$33/PPA_fec!T$33)</f>
        <v>0.43455151561820543</v>
      </c>
      <c r="U147" s="308">
        <f>IF(U$33=0,0,U$33/PPA_fec!U$33)</f>
        <v>0.43893316079662859</v>
      </c>
      <c r="V147" s="308">
        <f>IF(V$33=0,0,V$33/PPA_fec!V$33)</f>
        <v>0.44326365890857899</v>
      </c>
      <c r="W147" s="308">
        <f>IF(W$33=0,0,W$33/PPA_fec!W$33)</f>
        <v>0.44755678189233533</v>
      </c>
      <c r="DA147" s="76"/>
    </row>
    <row r="148" spans="1:105" ht="12" customHeight="1" x14ac:dyDescent="0.25">
      <c r="A148" s="202" t="s">
        <v>93</v>
      </c>
      <c r="B148" s="309">
        <f>IF(B$34=0,0,B$34/PPA_fec!B$34)</f>
        <v>9.9937224367528513E-2</v>
      </c>
      <c r="C148" s="309">
        <f>IF(C$34=0,0,C$34/PPA_fec!C$34)</f>
        <v>9.9937224367528513E-2</v>
      </c>
      <c r="D148" s="309">
        <f>IF(D$34=0,0,D$34/PPA_fec!D$34)</f>
        <v>9.993722436752854E-2</v>
      </c>
      <c r="E148" s="309">
        <f>IF(E$34=0,0,E$34/PPA_fec!E$34)</f>
        <v>9.993722436752854E-2</v>
      </c>
      <c r="F148" s="309">
        <f>IF(F$34=0,0,F$34/PPA_fec!F$34)</f>
        <v>9.993722436752854E-2</v>
      </c>
      <c r="G148" s="309">
        <f>IF(G$34=0,0,G$34/PPA_fec!G$34)</f>
        <v>9.9937224367528527E-2</v>
      </c>
      <c r="H148" s="309">
        <f>IF(H$34=0,0,H$34/PPA_fec!H$34)</f>
        <v>0.10081800590856808</v>
      </c>
      <c r="I148" s="309">
        <f>IF(I$34=0,0,I$34/PPA_fec!I$34)</f>
        <v>0.10081800590856811</v>
      </c>
      <c r="J148" s="309">
        <f>IF(J$34=0,0,J$34/PPA_fec!J$34)</f>
        <v>0.10285085024856362</v>
      </c>
      <c r="K148" s="309">
        <f>IF(K$34=0,0,K$34/PPA_fec!K$34)</f>
        <v>0.10285085024856364</v>
      </c>
      <c r="L148" s="309">
        <f>IF(L$34=0,0,L$34/PPA_fec!L$34)</f>
        <v>0.10576840349490833</v>
      </c>
      <c r="M148" s="309">
        <f>IF(M$34=0,0,M$34/PPA_fec!M$34)</f>
        <v>0.10576840349490835</v>
      </c>
      <c r="N148" s="309">
        <f>IF(N$34=0,0,N$34/PPA_fec!N$34)</f>
        <v>0.10678810937761704</v>
      </c>
      <c r="O148" s="309">
        <f>IF(O$34=0,0,O$34/PPA_fec!O$34)</f>
        <v>0.10779326583823538</v>
      </c>
      <c r="P148" s="309">
        <f>IF(P$34=0,0,P$34/PPA_fec!P$34)</f>
        <v>0.1087884025118688</v>
      </c>
      <c r="Q148" s="309">
        <f>IF(Q$34=0,0,Q$34/PPA_fec!Q$34)</f>
        <v>0.10983968158794893</v>
      </c>
      <c r="R148" s="309">
        <f>IF(R$34=0,0,R$34/PPA_fec!R$34)</f>
        <v>0.11087942742927347</v>
      </c>
      <c r="S148" s="309">
        <f>IF(S$34=0,0,S$34/PPA_fec!S$34)</f>
        <v>0.11294301894991574</v>
      </c>
      <c r="T148" s="309">
        <f>IF(T$34=0,0,T$34/PPA_fec!T$34)</f>
        <v>0.11294301894991571</v>
      </c>
      <c r="U148" s="309">
        <f>IF(U$34=0,0,U$34/PPA_fec!U$34)</f>
        <v>0.11408183958828</v>
      </c>
      <c r="V148" s="309">
        <f>IF(V$34=0,0,V$34/PPA_fec!V$34)</f>
        <v>0.11520736674154458</v>
      </c>
      <c r="W148" s="309">
        <f>IF(W$34=0,0,W$34/PPA_fec!W$34)</f>
        <v>0.11632317983408184</v>
      </c>
      <c r="DA148" s="77"/>
    </row>
    <row r="149" spans="1:105" ht="12" customHeight="1" x14ac:dyDescent="0.25">
      <c r="A149" s="202" t="s">
        <v>94</v>
      </c>
      <c r="B149" s="309">
        <f>IF(B$35=0,0,B$35/PPA_fec!B$35)</f>
        <v>0.54785256318474385</v>
      </c>
      <c r="C149" s="309">
        <f>IF(C$35=0,0,C$35/PPA_fec!C$35)</f>
        <v>0.54785256318474385</v>
      </c>
      <c r="D149" s="309">
        <f>IF(D$35=0,0,D$35/PPA_fec!D$35)</f>
        <v>0.54785256318474373</v>
      </c>
      <c r="E149" s="309">
        <f>IF(E$35=0,0,E$35/PPA_fec!E$35)</f>
        <v>0.54785256318474351</v>
      </c>
      <c r="F149" s="309">
        <f>IF(F$35=0,0,F$35/PPA_fec!F$35)</f>
        <v>0.54785256318474385</v>
      </c>
      <c r="G149" s="309">
        <f>IF(G$35=0,0,G$35/PPA_fec!G$35)</f>
        <v>0.54785256318474407</v>
      </c>
      <c r="H149" s="309">
        <f>IF(H$35=0,0,H$35/PPA_fec!H$35)</f>
        <v>0.55268097850164033</v>
      </c>
      <c r="I149" s="309">
        <f>IF(I$35=0,0,I$35/PPA_fec!I$35)</f>
        <v>0.55268097850164088</v>
      </c>
      <c r="J149" s="309">
        <f>IF(J$35=0,0,J$35/PPA_fec!J$35)</f>
        <v>0.56382496403126103</v>
      </c>
      <c r="K149" s="309">
        <f>IF(K$35=0,0,K$35/PPA_fec!K$35)</f>
        <v>0.56382496403126103</v>
      </c>
      <c r="L149" s="309">
        <f>IF(L$35=0,0,L$35/PPA_fec!L$35)</f>
        <v>0.57981889456468938</v>
      </c>
      <c r="M149" s="309">
        <f>IF(M$35=0,0,M$35/PPA_fec!M$35)</f>
        <v>0.57981889456468971</v>
      </c>
      <c r="N149" s="309">
        <f>IF(N$35=0,0,N$35/PPA_fec!N$35)</f>
        <v>0.58540888853412398</v>
      </c>
      <c r="O149" s="309">
        <f>IF(O$35=0,0,O$35/PPA_fec!O$35)</f>
        <v>0.59091912305220817</v>
      </c>
      <c r="P149" s="309">
        <f>IF(P$35=0,0,P$35/PPA_fec!P$35)</f>
        <v>0.59637442942898156</v>
      </c>
      <c r="Q149" s="309">
        <f>IF(Q$35=0,0,Q$35/PPA_fec!Q$35)</f>
        <v>0.60213750660165632</v>
      </c>
      <c r="R149" s="309">
        <f>IF(R$35=0,0,R$35/PPA_fec!R$35)</f>
        <v>0.60783735896232949</v>
      </c>
      <c r="S149" s="309">
        <f>IF(S$35=0,0,S$35/PPA_fec!S$35)</f>
        <v>0.61914989952071486</v>
      </c>
      <c r="T149" s="309">
        <f>IF(T$35=0,0,T$35/PPA_fec!T$35)</f>
        <v>0.61914989952071509</v>
      </c>
      <c r="U149" s="309">
        <f>IF(U$35=0,0,U$35/PPA_fec!U$35)</f>
        <v>0.62539287664644583</v>
      </c>
      <c r="V149" s="309">
        <f>IF(V$35=0,0,V$35/PPA_fec!V$35)</f>
        <v>0.63156297932592753</v>
      </c>
      <c r="W149" s="309">
        <f>IF(W$35=0,0,W$35/PPA_fec!W$35)</f>
        <v>0.63767982984534499</v>
      </c>
      <c r="DA149" s="77"/>
    </row>
    <row r="150" spans="1:105" ht="12" customHeight="1" x14ac:dyDescent="0.25">
      <c r="A150" s="202" t="s">
        <v>95</v>
      </c>
      <c r="B150" s="309">
        <f>IF(B$36=0,0,B$36/PPA_fec!B$36)</f>
        <v>0.38613258144317425</v>
      </c>
      <c r="C150" s="309">
        <f>IF(C$36=0,0,C$36/PPA_fec!C$36)</f>
        <v>0.38613258144317408</v>
      </c>
      <c r="D150" s="309">
        <f>IF(D$36=0,0,D$36/PPA_fec!D$36)</f>
        <v>0.38613258144317386</v>
      </c>
      <c r="E150" s="309">
        <f>IF(E$36=0,0,E$36/PPA_fec!E$36)</f>
        <v>0.38613258144317392</v>
      </c>
      <c r="F150" s="309">
        <f>IF(F$36=0,0,F$36/PPA_fec!F$36)</f>
        <v>0.38613258144317414</v>
      </c>
      <c r="G150" s="309">
        <f>IF(G$36=0,0,G$36/PPA_fec!G$36)</f>
        <v>0.38613258144317392</v>
      </c>
      <c r="H150" s="309">
        <f>IF(H$36=0,0,H$36/PPA_fec!H$36)</f>
        <v>0.38953570227509104</v>
      </c>
      <c r="I150" s="309">
        <f>IF(I$36=0,0,I$36/PPA_fec!I$36)</f>
        <v>0.38953570227509121</v>
      </c>
      <c r="J150" s="309">
        <f>IF(J$36=0,0,J$36/PPA_fec!J$36)</f>
        <v>0.39739010725423979</v>
      </c>
      <c r="K150" s="309">
        <f>IF(K$36=0,0,K$36/PPA_fec!K$36)</f>
        <v>0.39739010725424001</v>
      </c>
      <c r="L150" s="309">
        <f>IF(L$36=0,0,L$36/PPA_fec!L$36)</f>
        <v>0.40866280742816075</v>
      </c>
      <c r="M150" s="309">
        <f>IF(M$36=0,0,M$36/PPA_fec!M$36)</f>
        <v>0.40866280742816063</v>
      </c>
      <c r="N150" s="309">
        <f>IF(N$36=0,0,N$36/PPA_fec!N$36)</f>
        <v>0.41260269736701932</v>
      </c>
      <c r="O150" s="309">
        <f>IF(O$36=0,0,O$36/PPA_fec!O$36)</f>
        <v>0.41648637195723504</v>
      </c>
      <c r="P150" s="309">
        <f>IF(P$36=0,0,P$36/PPA_fec!P$36)</f>
        <v>0.42033133258237404</v>
      </c>
      <c r="Q150" s="309">
        <f>IF(Q$36=0,0,Q$36/PPA_fec!Q$36)</f>
        <v>0.42439321348844339</v>
      </c>
      <c r="R150" s="309">
        <f>IF(R$36=0,0,R$36/PPA_fec!R$36)</f>
        <v>0.42841053284363168</v>
      </c>
      <c r="S150" s="309">
        <f>IF(S$36=0,0,S$36/PPA_fec!S$36)</f>
        <v>0.43638373728224461</v>
      </c>
      <c r="T150" s="309">
        <f>IF(T$36=0,0,T$36/PPA_fec!T$36)</f>
        <v>0.43638373728224472</v>
      </c>
      <c r="U150" s="309">
        <f>IF(U$36=0,0,U$36/PPA_fec!U$36)</f>
        <v>0.44078385701415901</v>
      </c>
      <c r="V150" s="309">
        <f>IF(V$36=0,0,V$36/PPA_fec!V$36)</f>
        <v>0.44513261402562221</v>
      </c>
      <c r="W150" s="309">
        <f>IF(W$36=0,0,W$36/PPA_fec!W$36)</f>
        <v>0.44944383832223678</v>
      </c>
      <c r="DA150" s="77"/>
    </row>
    <row r="151" spans="1:105" ht="12" customHeight="1" x14ac:dyDescent="0.25">
      <c r="A151" s="56" t="s">
        <v>96</v>
      </c>
      <c r="B151" s="310">
        <f>IF(B$37=0,0,B$37/PPA_fec!B$37)</f>
        <v>0.60254762521491645</v>
      </c>
      <c r="C151" s="310">
        <f>IF(C$37=0,0,C$37/PPA_fec!C$37)</f>
        <v>0.60786737250168743</v>
      </c>
      <c r="D151" s="310">
        <f>IF(D$37=0,0,D$37/PPA_fec!D$37)</f>
        <v>0.61336703314573005</v>
      </c>
      <c r="E151" s="310">
        <f>IF(E$37=0,0,E$37/PPA_fec!E$37)</f>
        <v>0.60931954636224694</v>
      </c>
      <c r="F151" s="310">
        <f>IF(F$37=0,0,F$37/PPA_fec!F$37)</f>
        <v>0.59964515191108658</v>
      </c>
      <c r="G151" s="310">
        <f>IF(G$37=0,0,G$37/PPA_fec!G$37)</f>
        <v>0.61798798553523093</v>
      </c>
      <c r="H151" s="310">
        <f>IF(H$37=0,0,H$37/PPA_fec!H$37)</f>
        <v>0.61750061546842028</v>
      </c>
      <c r="I151" s="310">
        <f>IF(I$37=0,0,I$37/PPA_fec!I$37)</f>
        <v>0.61600246908643885</v>
      </c>
      <c r="J151" s="310">
        <f>IF(J$37=0,0,J$37/PPA_fec!J$37)</f>
        <v>0.62346211341461599</v>
      </c>
      <c r="K151" s="310">
        <f>IF(K$37=0,0,K$37/PPA_fec!K$37)</f>
        <v>0.63241185471585093</v>
      </c>
      <c r="L151" s="310">
        <f>IF(L$37=0,0,L$37/PPA_fec!L$37)</f>
        <v>0.65460914545974758</v>
      </c>
      <c r="M151" s="310">
        <f>IF(M$37=0,0,M$37/PPA_fec!M$37)</f>
        <v>0.65555648411706124</v>
      </c>
      <c r="N151" s="310">
        <f>IF(N$37=0,0,N$37/PPA_fec!N$37)</f>
        <v>0.66557433240579333</v>
      </c>
      <c r="O151" s="310">
        <f>IF(O$37=0,0,O$37/PPA_fec!O$37)</f>
        <v>0.65977502083421702</v>
      </c>
      <c r="P151" s="310">
        <f>IF(P$37=0,0,P$37/PPA_fec!P$37)</f>
        <v>0.66330284005006923</v>
      </c>
      <c r="Q151" s="310">
        <f>IF(Q$37=0,0,Q$37/PPA_fec!Q$37)</f>
        <v>0.66791031746779428</v>
      </c>
      <c r="R151" s="310">
        <f>IF(R$37=0,0,R$37/PPA_fec!R$37)</f>
        <v>0.66357439338109259</v>
      </c>
      <c r="S151" s="310">
        <f>IF(S$37=0,0,S$37/PPA_fec!S$37)</f>
        <v>0.67257592415571799</v>
      </c>
      <c r="T151" s="310">
        <f>IF(T$37=0,0,T$37/PPA_fec!T$37)</f>
        <v>0.67368924089366133</v>
      </c>
      <c r="U151" s="310">
        <f>IF(U$37=0,0,U$37/PPA_fec!U$37)</f>
        <v>0.67771263243406621</v>
      </c>
      <c r="V151" s="310">
        <f>IF(V$37=0,0,V$37/PPA_fec!V$37)</f>
        <v>0.68558909522238376</v>
      </c>
      <c r="W151" s="310">
        <f>IF(W$37=0,0,W$37/PPA_fec!W$37)</f>
        <v>0.71504345622049481</v>
      </c>
      <c r="DA151" s="78"/>
    </row>
    <row r="152" spans="1:105" ht="12" customHeight="1" x14ac:dyDescent="0.25">
      <c r="A152" s="203" t="s">
        <v>1885</v>
      </c>
      <c r="B152" s="311">
        <f>IF(B$43=0,0,B$43/PPA_fec!B$43)</f>
        <v>0.51991748734344012</v>
      </c>
      <c r="C152" s="311">
        <f>IF(C$43=0,0,C$43/PPA_fec!C$43)</f>
        <v>0.52009904227154069</v>
      </c>
      <c r="D152" s="311">
        <f>IF(D$43=0,0,D$43/PPA_fec!D$43)</f>
        <v>0.51989543259171489</v>
      </c>
      <c r="E152" s="311">
        <f>IF(E$43=0,0,E$43/PPA_fec!E$43)</f>
        <v>0.52070187888487574</v>
      </c>
      <c r="F152" s="311">
        <f>IF(F$43=0,0,F$43/PPA_fec!F$43)</f>
        <v>0.5211480386407723</v>
      </c>
      <c r="G152" s="311">
        <f>IF(G$43=0,0,G$43/PPA_fec!G$43)</f>
        <v>0.51982981768225001</v>
      </c>
      <c r="H152" s="311">
        <f>IF(H$43=0,0,H$43/PPA_fec!H$43)</f>
        <v>0.52581381664809168</v>
      </c>
      <c r="I152" s="311">
        <f>IF(I$43=0,0,I$43/PPA_fec!I$43)</f>
        <v>0.52745459380973503</v>
      </c>
      <c r="J152" s="311">
        <f>IF(J$43=0,0,J$43/PPA_fec!J$43)</f>
        <v>0.53860588380770025</v>
      </c>
      <c r="K152" s="311">
        <f>IF(K$43=0,0,K$43/PPA_fec!K$43)</f>
        <v>0.53779877696810185</v>
      </c>
      <c r="L152" s="311">
        <f>IF(L$43=0,0,L$43/PPA_fec!L$43)</f>
        <v>0.55221566749450735</v>
      </c>
      <c r="M152" s="311">
        <f>IF(M$43=0,0,M$43/PPA_fec!M$43)</f>
        <v>0.55044980286562251</v>
      </c>
      <c r="N152" s="311">
        <f>IF(N$43=0,0,N$43/PPA_fec!N$43)</f>
        <v>0.5555957143962319</v>
      </c>
      <c r="O152" s="311">
        <f>IF(O$43=0,0,O$43/PPA_fec!O$43)</f>
        <v>0.56290644933378342</v>
      </c>
      <c r="P152" s="311">
        <f>IF(P$43=0,0,P$43/PPA_fec!P$43)</f>
        <v>0.56803356479003309</v>
      </c>
      <c r="Q152" s="311">
        <f>IF(Q$43=0,0,Q$43/PPA_fec!Q$43)</f>
        <v>0.57413777540642785</v>
      </c>
      <c r="R152" s="311">
        <f>IF(R$43=0,0,R$43/PPA_fec!R$43)</f>
        <v>0.58057843352533367</v>
      </c>
      <c r="S152" s="311">
        <f>IF(S$43=0,0,S$43/PPA_fec!S$43)</f>
        <v>0.59227140015723301</v>
      </c>
      <c r="T152" s="311">
        <f>IF(T$43=0,0,T$43/PPA_fec!T$43)</f>
        <v>0.59217684855562125</v>
      </c>
      <c r="U152" s="311">
        <f>IF(U$43=0,0,U$43/PPA_fec!U$43)</f>
        <v>0.59787865344297675</v>
      </c>
      <c r="V152" s="311">
        <f>IF(V$43=0,0,V$43/PPA_fec!V$43)</f>
        <v>0.60392051680174363</v>
      </c>
      <c r="W152" s="311">
        <f>IF(W$43=0,0,W$43/PPA_fec!W$43)</f>
        <v>0.60989152761533727</v>
      </c>
      <c r="DA152" s="79"/>
    </row>
    <row r="153" spans="1:105" ht="12" customHeight="1" x14ac:dyDescent="0.25">
      <c r="A153" s="203" t="s">
        <v>1900</v>
      </c>
      <c r="B153" s="311">
        <f>IF(B$56=0,0,B$56/PPA_fec!B$56)</f>
        <v>0.56009831548523958</v>
      </c>
      <c r="C153" s="311">
        <f>IF(C$56=0,0,C$56/PPA_fec!C$56)</f>
        <v>0.56112377559382143</v>
      </c>
      <c r="D153" s="311">
        <f>IF(D$56=0,0,D$56/PPA_fec!D$56)</f>
        <v>0.56128617055156427</v>
      </c>
      <c r="E153" s="311">
        <f>IF(E$56=0,0,E$56/PPA_fec!E$56)</f>
        <v>0.56339018173818767</v>
      </c>
      <c r="F153" s="311">
        <f>IF(F$56=0,0,F$56/PPA_fec!F$56)</f>
        <v>0.56379226464060594</v>
      </c>
      <c r="G153" s="311">
        <f>IF(G$56=0,0,G$56/PPA_fec!G$56)</f>
        <v>0.56292527413304994</v>
      </c>
      <c r="H153" s="311">
        <f>IF(H$56=0,0,H$56/PPA_fec!H$56)</f>
        <v>0.57111520967486384</v>
      </c>
      <c r="I153" s="311">
        <f>IF(I$56=0,0,I$56/PPA_fec!I$56)</f>
        <v>0.57627533355244365</v>
      </c>
      <c r="J153" s="311">
        <f>IF(J$56=0,0,J$56/PPA_fec!J$56)</f>
        <v>0.58887745207731168</v>
      </c>
      <c r="K153" s="311">
        <f>IF(K$56=0,0,K$56/PPA_fec!K$56)</f>
        <v>0.58912971644250556</v>
      </c>
      <c r="L153" s="311">
        <f>IF(L$56=0,0,L$56/PPA_fec!L$56)</f>
        <v>0.60459146930387342</v>
      </c>
      <c r="M153" s="311">
        <f>IF(M$56=0,0,M$56/PPA_fec!M$56)</f>
        <v>0.60013030315455529</v>
      </c>
      <c r="N153" s="311">
        <f>IF(N$56=0,0,N$56/PPA_fec!N$56)</f>
        <v>0.60726651905312667</v>
      </c>
      <c r="O153" s="311">
        <f>IF(O$56=0,0,O$56/PPA_fec!O$56)</f>
        <v>0.61484363771113659</v>
      </c>
      <c r="P153" s="311">
        <f>IF(P$56=0,0,P$56/PPA_fec!P$56)</f>
        <v>0.62064301496737961</v>
      </c>
      <c r="Q153" s="311">
        <f>IF(Q$56=0,0,Q$56/PPA_fec!Q$56)</f>
        <v>0.62788432184758203</v>
      </c>
      <c r="R153" s="311">
        <f>IF(R$56=0,0,R$56/PPA_fec!R$56)</f>
        <v>0.6346957709961919</v>
      </c>
      <c r="S153" s="311">
        <f>IF(S$56=0,0,S$56/PPA_fec!S$56)</f>
        <v>0.64762624038013727</v>
      </c>
      <c r="T153" s="311">
        <f>IF(T$56=0,0,T$56/PPA_fec!T$56)</f>
        <v>0.64730556936456296</v>
      </c>
      <c r="U153" s="311">
        <f>IF(U$56=0,0,U$56/PPA_fec!U$56)</f>
        <v>0.65349920610651169</v>
      </c>
      <c r="V153" s="311">
        <f>IF(V$56=0,0,V$56/PPA_fec!V$56)</f>
        <v>0.65976608567178496</v>
      </c>
      <c r="W153" s="311">
        <f>IF(W$56=0,0,W$56/PPA_fec!W$56)</f>
        <v>0.67491714001625513</v>
      </c>
      <c r="DA153" s="79"/>
    </row>
    <row r="154" spans="1:105" ht="12" customHeight="1" x14ac:dyDescent="0.25">
      <c r="A154" s="41" t="s">
        <v>1915</v>
      </c>
      <c r="B154" s="312">
        <f>IF(B$69=0,0,B$69/PPA_fec!B$69)</f>
        <v>0.54664925369402484</v>
      </c>
      <c r="C154" s="312">
        <f>IF(C$69=0,0,C$69/PPA_fec!C$69)</f>
        <v>0.54758708651557941</v>
      </c>
      <c r="D154" s="312">
        <f>IF(D$69=0,0,D$69/PPA_fec!D$69)</f>
        <v>0.54778395562185178</v>
      </c>
      <c r="E154" s="312">
        <f>IF(E$69=0,0,E$69/PPA_fec!E$69)</f>
        <v>0.54962570040424175</v>
      </c>
      <c r="F154" s="312">
        <f>IF(F$69=0,0,F$69/PPA_fec!F$69)</f>
        <v>0.5499154670595483</v>
      </c>
      <c r="G154" s="312">
        <f>IF(G$69=0,0,G$69/PPA_fec!G$69)</f>
        <v>0.54937696985560391</v>
      </c>
      <c r="H154" s="312">
        <f>IF(H$69=0,0,H$69/PPA_fec!H$69)</f>
        <v>0.55701019859598011</v>
      </c>
      <c r="I154" s="312">
        <f>IF(I$69=0,0,I$69/PPA_fec!I$69)</f>
        <v>0.56162069620137633</v>
      </c>
      <c r="J154" s="312">
        <f>IF(J$69=0,0,J$69/PPA_fec!J$69)</f>
        <v>0.57376997886439751</v>
      </c>
      <c r="K154" s="312">
        <f>IF(K$69=0,0,K$69/PPA_fec!K$69)</f>
        <v>0.57424065806299096</v>
      </c>
      <c r="L154" s="312">
        <f>IF(L$69=0,0,L$69/PPA_fec!L$69)</f>
        <v>0.58953999534202128</v>
      </c>
      <c r="M154" s="312">
        <f>IF(M$69=0,0,M$69/PPA_fec!M$69)</f>
        <v>0.58563769757864304</v>
      </c>
      <c r="N154" s="312">
        <f>IF(N$69=0,0,N$69/PPA_fec!N$69)</f>
        <v>0.59268973085319843</v>
      </c>
      <c r="O154" s="312">
        <f>IF(O$69=0,0,O$69/PPA_fec!O$69)</f>
        <v>0.5994814697704024</v>
      </c>
      <c r="P154" s="312">
        <f>IF(P$69=0,0,P$69/PPA_fec!P$69)</f>
        <v>0.6051569054566226</v>
      </c>
      <c r="Q154" s="312">
        <f>IF(Q$69=0,0,Q$69/PPA_fec!Q$69)</f>
        <v>0.61205756348928553</v>
      </c>
      <c r="R154" s="312">
        <f>IF(R$69=0,0,R$69/PPA_fec!R$69)</f>
        <v>0.61843062246384739</v>
      </c>
      <c r="S154" s="312">
        <f>IF(S$69=0,0,S$69/PPA_fec!S$69)</f>
        <v>0.63080384860065475</v>
      </c>
      <c r="T154" s="312">
        <f>IF(T$69=0,0,T$69/PPA_fec!T$69)</f>
        <v>0.63051587682057519</v>
      </c>
      <c r="U154" s="312">
        <f>IF(U$69=0,0,U$69/PPA_fec!U$69)</f>
        <v>0.63661639364250422</v>
      </c>
      <c r="V154" s="312">
        <f>IF(V$69=0,0,V$69/PPA_fec!V$69)</f>
        <v>0.64268661531509974</v>
      </c>
      <c r="W154" s="312">
        <f>IF(W$69=0,0,W$69/PPA_fec!W$69)</f>
        <v>0.65756405106886229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5">
        <f>IF(B$83=0,0,B$83/PPA_fec!B$83)</f>
        <v>0.50501216022027073</v>
      </c>
      <c r="C156" s="325">
        <f>IF(C$83=0,0,C$83/PPA_fec!C$83)</f>
        <v>0.50584483636373512</v>
      </c>
      <c r="D156" s="325">
        <f>IF(D$83=0,0,D$83/PPA_fec!D$83)</f>
        <v>0.50890702386458952</v>
      </c>
      <c r="E156" s="325">
        <f>IF(E$83=0,0,E$83/PPA_fec!E$83)</f>
        <v>0.50822930284301904</v>
      </c>
      <c r="F156" s="325">
        <f>IF(F$83=0,0,F$83/PPA_fec!F$83)</f>
        <v>0.50906883427050531</v>
      </c>
      <c r="G156" s="325">
        <f>IF(G$83=0,0,G$83/PPA_fec!G$83)</f>
        <v>0.51839208303677142</v>
      </c>
      <c r="H156" s="325">
        <f>IF(H$83=0,0,H$83/PPA_fec!H$83)</f>
        <v>0.51738336976479893</v>
      </c>
      <c r="I156" s="325">
        <f>IF(I$83=0,0,I$83/PPA_fec!I$83)</f>
        <v>0.52220869901628442</v>
      </c>
      <c r="J156" s="325">
        <f>IF(J$83=0,0,J$83/PPA_fec!J$83)</f>
        <v>0.5214828365699824</v>
      </c>
      <c r="K156" s="325">
        <f>IF(K$83=0,0,K$83/PPA_fec!K$83)</f>
        <v>0.52243038401401798</v>
      </c>
      <c r="L156" s="325">
        <f>IF(L$83=0,0,L$83/PPA_fec!L$83)</f>
        <v>0.5229622132444971</v>
      </c>
      <c r="M156" s="325">
        <f>IF(M$83=0,0,M$83/PPA_fec!M$83)</f>
        <v>0.53293118217312041</v>
      </c>
      <c r="N156" s="325">
        <f>IF(N$83=0,0,N$83/PPA_fec!N$83)</f>
        <v>0.53304514685557658</v>
      </c>
      <c r="O156" s="325">
        <f>IF(O$83=0,0,O$83/PPA_fec!O$83)</f>
        <v>0.54202576073291497</v>
      </c>
      <c r="P156" s="325">
        <f>IF(P$83=0,0,P$83/PPA_fec!P$83)</f>
        <v>0.5465678158890207</v>
      </c>
      <c r="Q156" s="325">
        <f>IF(Q$83=0,0,Q$83/PPA_fec!Q$83)</f>
        <v>0.55127108862000507</v>
      </c>
      <c r="R156" s="325">
        <f>IF(R$83=0,0,R$83/PPA_fec!R$83)</f>
        <v>0.55508828995530912</v>
      </c>
      <c r="S156" s="325">
        <f>IF(S$83=0,0,S$83/PPA_fec!S$83)</f>
        <v>0.57306022408256474</v>
      </c>
      <c r="T156" s="325">
        <f>IF(T$83=0,0,T$83/PPA_fec!T$83)</f>
        <v>0.57373627789435477</v>
      </c>
      <c r="U156" s="325">
        <f>IF(U$83=0,0,U$83/PPA_fec!U$83)</f>
        <v>0.5822402449993207</v>
      </c>
      <c r="V156" s="325">
        <f>IF(V$83=0,0,V$83/PPA_fec!V$83)</f>
        <v>0.58719274477105987</v>
      </c>
      <c r="W156" s="325">
        <f>IF(W$83=0,0,W$83/PPA_fec!W$83)</f>
        <v>0.58875604686852567</v>
      </c>
      <c r="DA156" s="95"/>
    </row>
    <row r="157" spans="1:105" ht="12" customHeight="1" x14ac:dyDescent="0.25">
      <c r="A157" s="55" t="s">
        <v>92</v>
      </c>
      <c r="B157" s="337">
        <f>IF(B$84=0,0,B$84/PPA_fec!B$84)</f>
        <v>0.37713480325927323</v>
      </c>
      <c r="C157" s="337">
        <f>IF(C$84=0,0,C$84/PPA_fec!C$84)</f>
        <v>0.37713480325927329</v>
      </c>
      <c r="D157" s="337">
        <f>IF(D$84=0,0,D$84/PPA_fec!D$84)</f>
        <v>0.37885832955563381</v>
      </c>
      <c r="E157" s="337">
        <f>IF(E$84=0,0,E$84/PPA_fec!E$84)</f>
        <v>0.37885832955563381</v>
      </c>
      <c r="F157" s="337">
        <f>IF(F$84=0,0,F$84/PPA_fec!F$84)</f>
        <v>0.38047997178530935</v>
      </c>
      <c r="G157" s="337">
        <f>IF(G$84=0,0,G$84/PPA_fec!G$84)</f>
        <v>0.3855852335868829</v>
      </c>
      <c r="H157" s="337">
        <f>IF(H$84=0,0,H$84/PPA_fec!H$84)</f>
        <v>0.38558523358688279</v>
      </c>
      <c r="I157" s="337">
        <f>IF(I$84=0,0,I$84/PPA_fec!I$84)</f>
        <v>0.38967957049640867</v>
      </c>
      <c r="J157" s="337">
        <f>IF(J$84=0,0,J$84/PPA_fec!J$84)</f>
        <v>0.38967957049640856</v>
      </c>
      <c r="K157" s="337">
        <f>IF(K$84=0,0,K$84/PPA_fec!K$84)</f>
        <v>0.38967957049640878</v>
      </c>
      <c r="L157" s="337">
        <f>IF(L$84=0,0,L$84/PPA_fec!L$84)</f>
        <v>0.38967957049640856</v>
      </c>
      <c r="M157" s="337">
        <f>IF(M$84=0,0,M$84/PPA_fec!M$84)</f>
        <v>0.39689481690647216</v>
      </c>
      <c r="N157" s="337">
        <f>IF(N$84=0,0,N$84/PPA_fec!N$84)</f>
        <v>0.3968948169064721</v>
      </c>
      <c r="O157" s="337">
        <f>IF(O$84=0,0,O$84/PPA_fec!O$84)</f>
        <v>0.40445628341463385</v>
      </c>
      <c r="P157" s="337">
        <f>IF(P$84=0,0,P$84/PPA_fec!P$84)</f>
        <v>0.40820223895826308</v>
      </c>
      <c r="Q157" s="337">
        <f>IF(Q$84=0,0,Q$84/PPA_fec!Q$84)</f>
        <v>0.4119255095165173</v>
      </c>
      <c r="R157" s="337">
        <f>IF(R$84=0,0,R$84/PPA_fec!R$84)</f>
        <v>0.41584850625626785</v>
      </c>
      <c r="S157" s="337">
        <f>IF(S$84=0,0,S$84/PPA_fec!S$84)</f>
        <v>0.42926365563064112</v>
      </c>
      <c r="T157" s="337">
        <f>IF(T$84=0,0,T$84/PPA_fec!T$84)</f>
        <v>0.4299002487404911</v>
      </c>
      <c r="U157" s="337">
        <f>IF(U$84=0,0,U$84/PPA_fec!U$84)</f>
        <v>0.43668344997067082</v>
      </c>
      <c r="V157" s="337">
        <f>IF(V$84=0,0,V$84/PPA_fec!V$84)</f>
        <v>0.44011566372914157</v>
      </c>
      <c r="W157" s="337">
        <f>IF(W$84=0,0,W$84/PPA_fec!W$84)</f>
        <v>0.44011566372914168</v>
      </c>
      <c r="DA157" s="67"/>
    </row>
    <row r="158" spans="1:105" ht="12" customHeight="1" x14ac:dyDescent="0.25">
      <c r="A158" s="202" t="s">
        <v>93</v>
      </c>
      <c r="B158" s="338">
        <f>IF(B$85=0,0,B$85/PPA_fec!B$85)</f>
        <v>9.4737964151674528E-2</v>
      </c>
      <c r="C158" s="338">
        <f>IF(C$85=0,0,C$85/PPA_fec!C$85)</f>
        <v>9.4737964151674528E-2</v>
      </c>
      <c r="D158" s="338">
        <f>IF(D$85=0,0,D$85/PPA_fec!D$85)</f>
        <v>9.5170921733599978E-2</v>
      </c>
      <c r="E158" s="338">
        <f>IF(E$85=0,0,E$85/PPA_fec!E$85)</f>
        <v>9.5170921733599978E-2</v>
      </c>
      <c r="F158" s="338">
        <f>IF(F$85=0,0,F$85/PPA_fec!F$85)</f>
        <v>9.557828557828929E-2</v>
      </c>
      <c r="G158" s="338">
        <f>IF(G$85=0,0,G$85/PPA_fec!G$85)</f>
        <v>9.6860750376983246E-2</v>
      </c>
      <c r="H158" s="338">
        <f>IF(H$85=0,0,H$85/PPA_fec!H$85)</f>
        <v>9.6860750376983232E-2</v>
      </c>
      <c r="I158" s="338">
        <f>IF(I$85=0,0,I$85/PPA_fec!I$85)</f>
        <v>9.7889266281660545E-2</v>
      </c>
      <c r="J158" s="338">
        <f>IF(J$85=0,0,J$85/PPA_fec!J$85)</f>
        <v>9.7889266281660572E-2</v>
      </c>
      <c r="K158" s="338">
        <f>IF(K$85=0,0,K$85/PPA_fec!K$85)</f>
        <v>9.7889266281660572E-2</v>
      </c>
      <c r="L158" s="338">
        <f>IF(L$85=0,0,L$85/PPA_fec!L$85)</f>
        <v>9.7889266281660572E-2</v>
      </c>
      <c r="M158" s="338">
        <f>IF(M$85=0,0,M$85/PPA_fec!M$85)</f>
        <v>9.9701768733926055E-2</v>
      </c>
      <c r="N158" s="338">
        <f>IF(N$85=0,0,N$85/PPA_fec!N$85)</f>
        <v>9.9701768733926055E-2</v>
      </c>
      <c r="O158" s="338">
        <f>IF(O$85=0,0,O$85/PPA_fec!O$85)</f>
        <v>0.10160124323692452</v>
      </c>
      <c r="P158" s="338">
        <f>IF(P$85=0,0,P$85/PPA_fec!P$85)</f>
        <v>0.10254224417064668</v>
      </c>
      <c r="Q158" s="338">
        <f>IF(Q$85=0,0,Q$85/PPA_fec!Q$85)</f>
        <v>0.10347754653369159</v>
      </c>
      <c r="R158" s="338">
        <f>IF(R$85=0,0,R$85/PPA_fec!R$85)</f>
        <v>0.1044630210146615</v>
      </c>
      <c r="S158" s="338">
        <f>IF(S$85=0,0,S$85/PPA_fec!S$85)</f>
        <v>0.1079928821259515</v>
      </c>
      <c r="T158" s="338">
        <f>IF(T$85=0,0,T$85/PPA_fec!T$85)</f>
        <v>0.1079928821259515</v>
      </c>
      <c r="U158" s="338">
        <f>IF(U$85=0,0,U$85/PPA_fec!U$85)</f>
        <v>0.10969685287971029</v>
      </c>
      <c r="V158" s="338">
        <f>IF(V$85=0,0,V$85/PPA_fec!V$85)</f>
        <v>0.110559040461447</v>
      </c>
      <c r="W158" s="338">
        <f>IF(W$85=0,0,W$85/PPA_fec!W$85)</f>
        <v>0.11055904046144699</v>
      </c>
      <c r="DA158" s="174"/>
    </row>
    <row r="159" spans="1:105" ht="12" customHeight="1" x14ac:dyDescent="0.25">
      <c r="A159" s="202" t="s">
        <v>94</v>
      </c>
      <c r="B159" s="338">
        <f>IF(B$86=0,0,B$86/PPA_fec!B$86)</f>
        <v>0.53143626611814909</v>
      </c>
      <c r="C159" s="338">
        <f>IF(C$86=0,0,C$86/PPA_fec!C$86)</f>
        <v>0.53143626611814931</v>
      </c>
      <c r="D159" s="338">
        <f>IF(D$86=0,0,D$86/PPA_fec!D$86)</f>
        <v>0.53386495838303294</v>
      </c>
      <c r="E159" s="338">
        <f>IF(E$86=0,0,E$86/PPA_fec!E$86)</f>
        <v>0.53386495838303294</v>
      </c>
      <c r="F159" s="338">
        <f>IF(F$86=0,0,F$86/PPA_fec!F$86)</f>
        <v>0.53615008159115474</v>
      </c>
      <c r="G159" s="338">
        <f>IF(G$86=0,0,G$86/PPA_fec!G$86)</f>
        <v>0.54334411737341759</v>
      </c>
      <c r="H159" s="338">
        <f>IF(H$86=0,0,H$86/PPA_fec!H$86)</f>
        <v>0.54334411737341748</v>
      </c>
      <c r="I159" s="338">
        <f>IF(I$86=0,0,I$86/PPA_fec!I$86)</f>
        <v>0.54911361703407913</v>
      </c>
      <c r="J159" s="338">
        <f>IF(J$86=0,0,J$86/PPA_fec!J$86)</f>
        <v>0.54911361703407935</v>
      </c>
      <c r="K159" s="338">
        <f>IF(K$86=0,0,K$86/PPA_fec!K$86)</f>
        <v>0.54911361703407946</v>
      </c>
      <c r="L159" s="338">
        <f>IF(L$86=0,0,L$86/PPA_fec!L$86)</f>
        <v>0.54911361703407935</v>
      </c>
      <c r="M159" s="338">
        <f>IF(M$86=0,0,M$86/PPA_fec!M$86)</f>
        <v>0.55928091948972236</v>
      </c>
      <c r="N159" s="338">
        <f>IF(N$86=0,0,N$86/PPA_fec!N$86)</f>
        <v>0.55928091948972247</v>
      </c>
      <c r="O159" s="338">
        <f>IF(O$86=0,0,O$86/PPA_fec!O$86)</f>
        <v>0.56993609502045262</v>
      </c>
      <c r="P159" s="338">
        <f>IF(P$86=0,0,P$86/PPA_fec!P$86)</f>
        <v>0.57521467607408783</v>
      </c>
      <c r="Q159" s="338">
        <f>IF(Q$86=0,0,Q$86/PPA_fec!Q$86)</f>
        <v>0.58046129077558473</v>
      </c>
      <c r="R159" s="338">
        <f>IF(R$86=0,0,R$86/PPA_fec!R$86)</f>
        <v>0.5859893479088677</v>
      </c>
      <c r="S159" s="338">
        <f>IF(S$86=0,0,S$86/PPA_fec!S$86)</f>
        <v>0.60400641503371411</v>
      </c>
      <c r="T159" s="338">
        <f>IF(T$86=0,0,T$86/PPA_fec!T$86)</f>
        <v>0.60579024004009763</v>
      </c>
      <c r="U159" s="338">
        <f>IF(U$86=0,0,U$86/PPA_fec!U$86)</f>
        <v>0.61534872974441812</v>
      </c>
      <c r="V159" s="338">
        <f>IF(V$86=0,0,V$86/PPA_fec!V$86)</f>
        <v>0.62018520425845824</v>
      </c>
      <c r="W159" s="338">
        <f>IF(W$86=0,0,W$86/PPA_fec!W$86)</f>
        <v>0.62018520425845824</v>
      </c>
      <c r="DA159" s="174"/>
    </row>
    <row r="160" spans="1:105" ht="12" customHeight="1" x14ac:dyDescent="0.25">
      <c r="A160" s="202" t="s">
        <v>95</v>
      </c>
      <c r="B160" s="338">
        <f>IF(B$87=0,0,B$87/PPA_fec!B$87)</f>
        <v>0.37726160808980663</v>
      </c>
      <c r="C160" s="338">
        <f>IF(C$87=0,0,C$87/PPA_fec!C$87)</f>
        <v>0.37726160808980669</v>
      </c>
      <c r="D160" s="338">
        <f>IF(D$87=0,0,D$87/PPA_fec!D$87)</f>
        <v>0.37898571389104974</v>
      </c>
      <c r="E160" s="338">
        <f>IF(E$87=0,0,E$87/PPA_fec!E$87)</f>
        <v>0.37898571389104985</v>
      </c>
      <c r="F160" s="338">
        <f>IF(F$87=0,0,F$87/PPA_fec!F$87)</f>
        <v>0.38060790136891343</v>
      </c>
      <c r="G160" s="338">
        <f>IF(G$87=0,0,G$87/PPA_fec!G$87)</f>
        <v>0.38571487972343305</v>
      </c>
      <c r="H160" s="338">
        <f>IF(H$87=0,0,H$87/PPA_fec!H$87)</f>
        <v>0.38571487972343294</v>
      </c>
      <c r="I160" s="338">
        <f>IF(I$87=0,0,I$87/PPA_fec!I$87)</f>
        <v>0.38981059328049544</v>
      </c>
      <c r="J160" s="338">
        <f>IF(J$87=0,0,J$87/PPA_fec!J$87)</f>
        <v>0.38981059328049539</v>
      </c>
      <c r="K160" s="338">
        <f>IF(K$87=0,0,K$87/PPA_fec!K$87)</f>
        <v>0.38981059328049544</v>
      </c>
      <c r="L160" s="338">
        <f>IF(L$87=0,0,L$87/PPA_fec!L$87)</f>
        <v>0.38981059328049555</v>
      </c>
      <c r="M160" s="338">
        <f>IF(M$87=0,0,M$87/PPA_fec!M$87)</f>
        <v>0.39702826568808131</v>
      </c>
      <c r="N160" s="338">
        <f>IF(N$87=0,0,N$87/PPA_fec!N$87)</f>
        <v>0.39702826568808119</v>
      </c>
      <c r="O160" s="338">
        <f>IF(O$87=0,0,O$87/PPA_fec!O$87)</f>
        <v>0.40459227460407932</v>
      </c>
      <c r="P160" s="338">
        <f>IF(P$87=0,0,P$87/PPA_fec!P$87)</f>
        <v>0.40833948965824352</v>
      </c>
      <c r="Q160" s="338">
        <f>IF(Q$87=0,0,Q$87/PPA_fec!Q$87)</f>
        <v>0.41206401209961263</v>
      </c>
      <c r="R160" s="338">
        <f>IF(R$87=0,0,R$87/PPA_fec!R$87)</f>
        <v>0.41598832787683315</v>
      </c>
      <c r="S160" s="338">
        <f>IF(S$87=0,0,S$87/PPA_fec!S$87)</f>
        <v>0.43004479500807674</v>
      </c>
      <c r="T160" s="338">
        <f>IF(T$87=0,0,T$87/PPA_fec!T$87)</f>
        <v>0.43004479500807696</v>
      </c>
      <c r="U160" s="338">
        <f>IF(U$87=0,0,U$87/PPA_fec!U$87)</f>
        <v>0.43683027696831667</v>
      </c>
      <c r="V160" s="338">
        <f>IF(V$87=0,0,V$87/PPA_fec!V$87)</f>
        <v>0.44026364474726021</v>
      </c>
      <c r="W160" s="338">
        <f>IF(W$87=0,0,W$87/PPA_fec!W$87)</f>
        <v>0.44026364474725976</v>
      </c>
      <c r="DA160" s="174"/>
    </row>
    <row r="161" spans="1:105" ht="12" customHeight="1" x14ac:dyDescent="0.25">
      <c r="A161" s="56" t="s">
        <v>96</v>
      </c>
      <c r="B161" s="339">
        <f>IF(B$88=0,0,B$88/PPA_fec!B$88)</f>
        <v>0.59251924974678016</v>
      </c>
      <c r="C161" s="339">
        <f>IF(C$88=0,0,C$88/PPA_fec!C$88)</f>
        <v>0.5977504589314081</v>
      </c>
      <c r="D161" s="339">
        <f>IF(D$88=0,0,D$88/PPA_fec!D$88)</f>
        <v>0.60591505424504311</v>
      </c>
      <c r="E161" s="339">
        <f>IF(E$88=0,0,E$88/PPA_fec!E$88)</f>
        <v>0.60191674158485198</v>
      </c>
      <c r="F161" s="339">
        <f>IF(F$88=0,0,F$88/PPA_fec!F$88)</f>
        <v>0.59489538557847055</v>
      </c>
      <c r="G161" s="339">
        <f>IF(G$88=0,0,G$88/PPA_fec!G$88)</f>
        <v>0.62131937745821519</v>
      </c>
      <c r="H161" s="339">
        <f>IF(H$88=0,0,H$88/PPA_fec!H$88)</f>
        <v>0.61540559641210979</v>
      </c>
      <c r="I161" s="339">
        <f>IF(I$88=0,0,I$88/PPA_fec!I$88)</f>
        <v>0.62043136325126724</v>
      </c>
      <c r="J161" s="339">
        <f>IF(J$88=0,0,J$88/PPA_fec!J$88)</f>
        <v>0.61553333119999121</v>
      </c>
      <c r="K161" s="339">
        <f>IF(K$88=0,0,K$88/PPA_fec!K$88)</f>
        <v>0.62436925556170753</v>
      </c>
      <c r="L161" s="339">
        <f>IF(L$88=0,0,L$88/PPA_fec!L$88)</f>
        <v>0.62845692103533302</v>
      </c>
      <c r="M161" s="339">
        <f>IF(M$88=0,0,M$88/PPA_fec!M$88)</f>
        <v>0.64101966341701122</v>
      </c>
      <c r="N161" s="339">
        <f>IF(N$88=0,0,N$88/PPA_fec!N$88)</f>
        <v>0.64460081611879316</v>
      </c>
      <c r="O161" s="339">
        <f>IF(O$88=0,0,O$88/PPA_fec!O$88)</f>
        <v>0.64508594816241116</v>
      </c>
      <c r="P161" s="339">
        <f>IF(P$88=0,0,P$88/PPA_fec!P$88)</f>
        <v>0.64855437870792776</v>
      </c>
      <c r="Q161" s="339">
        <f>IF(Q$88=0,0,Q$88/PPA_fec!Q$88)</f>
        <v>0.65270859338292953</v>
      </c>
      <c r="R161" s="339">
        <f>IF(R$88=0,0,R$88/PPA_fec!R$88)</f>
        <v>0.64850831062025993</v>
      </c>
      <c r="S161" s="339">
        <f>IF(S$88=0,0,S$88/PPA_fec!S$88)</f>
        <v>0.66710067067347134</v>
      </c>
      <c r="T161" s="339">
        <f>IF(T$88=0,0,T$88/PPA_fec!T$88)</f>
        <v>0.66820492420958555</v>
      </c>
      <c r="U161" s="339">
        <f>IF(U$88=0,0,U$88/PPA_fec!U$88)</f>
        <v>0.67598577028395979</v>
      </c>
      <c r="V161" s="339">
        <f>IF(V$88=0,0,V$88/PPA_fec!V$88)</f>
        <v>0.68248361981653816</v>
      </c>
      <c r="W161" s="339">
        <f>IF(W$88=0,0,W$88/PPA_fec!W$88)</f>
        <v>0.7049766818245593</v>
      </c>
      <c r="DA161" s="68"/>
    </row>
    <row r="162" spans="1:105" ht="12" customHeight="1" x14ac:dyDescent="0.25">
      <c r="A162" s="41" t="s">
        <v>1941</v>
      </c>
      <c r="B162" s="340">
        <f>IF(B$94=0,0,B$94/PPA_fec!B$94)</f>
        <v>0.49498942927779621</v>
      </c>
      <c r="C162" s="340">
        <f>IF(C$94=0,0,C$94/PPA_fec!C$94)</f>
        <v>0.49498942927779632</v>
      </c>
      <c r="D162" s="340">
        <f>IF(D$94=0,0,D$94/PPA_fec!D$94)</f>
        <v>0.49725155754176931</v>
      </c>
      <c r="E162" s="340">
        <f>IF(E$94=0,0,E$94/PPA_fec!E$94)</f>
        <v>0.49725155754176936</v>
      </c>
      <c r="F162" s="340">
        <f>IF(F$94=0,0,F$94/PPA_fec!F$94)</f>
        <v>0.49937996296821852</v>
      </c>
      <c r="G162" s="340">
        <f>IF(G$94=0,0,G$94/PPA_fec!G$94)</f>
        <v>0.50608061908278357</v>
      </c>
      <c r="H162" s="340">
        <f>IF(H$94=0,0,H$94/PPA_fec!H$94)</f>
        <v>0.50608061908278357</v>
      </c>
      <c r="I162" s="340">
        <f>IF(I$94=0,0,I$94/PPA_fec!I$94)</f>
        <v>0.51145443627653608</v>
      </c>
      <c r="J162" s="340">
        <f>IF(J$94=0,0,J$94/PPA_fec!J$94)</f>
        <v>0.5114544362765362</v>
      </c>
      <c r="K162" s="340">
        <f>IF(K$94=0,0,K$94/PPA_fec!K$94)</f>
        <v>0.51145443627653631</v>
      </c>
      <c r="L162" s="340">
        <f>IF(L$94=0,0,L$94/PPA_fec!L$94)</f>
        <v>0.51145443627653631</v>
      </c>
      <c r="M162" s="340">
        <f>IF(M$94=0,0,M$94/PPA_fec!M$94)</f>
        <v>0.52092444718974473</v>
      </c>
      <c r="N162" s="340">
        <f>IF(N$94=0,0,N$94/PPA_fec!N$94)</f>
        <v>0.52092444718974484</v>
      </c>
      <c r="O162" s="340">
        <f>IF(O$94=0,0,O$94/PPA_fec!O$94)</f>
        <v>0.53084887198170716</v>
      </c>
      <c r="P162" s="340">
        <f>IF(P$94=0,0,P$94/PPA_fec!P$94)</f>
        <v>0.53576543863272019</v>
      </c>
      <c r="Q162" s="340">
        <f>IF(Q$94=0,0,Q$94/PPA_fec!Q$94)</f>
        <v>0.54065223124042872</v>
      </c>
      <c r="R162" s="340">
        <f>IF(R$94=0,0,R$94/PPA_fec!R$94)</f>
        <v>0.54580116446135141</v>
      </c>
      <c r="S162" s="340">
        <f>IF(S$94=0,0,S$94/PPA_fec!S$94)</f>
        <v>0.56389604801521631</v>
      </c>
      <c r="T162" s="340">
        <f>IF(T$94=0,0,T$94/PPA_fec!T$94)</f>
        <v>0.5642440764718949</v>
      </c>
      <c r="U162" s="340">
        <f>IF(U$94=0,0,U$94/PPA_fec!U$94)</f>
        <v>0.57314702808650575</v>
      </c>
      <c r="V162" s="340">
        <f>IF(V$94=0,0,V$94/PPA_fec!V$94)</f>
        <v>0.57765180864449839</v>
      </c>
      <c r="W162" s="340">
        <f>IF(W$94=0,0,W$94/PPA_fec!W$94)</f>
        <v>0.57765180864449828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PL: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6">
        <v>604.48506257243741</v>
      </c>
      <c r="C5" s="226">
        <v>564.65059070493351</v>
      </c>
      <c r="D5" s="226">
        <v>495.2026687280981</v>
      </c>
      <c r="E5" s="226">
        <v>485.3909668967687</v>
      </c>
      <c r="F5" s="226">
        <v>460.18608011532251</v>
      </c>
      <c r="G5" s="226">
        <v>427.5520250083091</v>
      </c>
      <c r="H5" s="226">
        <v>386.67724786676649</v>
      </c>
      <c r="I5" s="226">
        <v>330.48574230782339</v>
      </c>
      <c r="J5" s="226">
        <v>295.10220828276562</v>
      </c>
      <c r="K5" s="226">
        <v>288.3387444820894</v>
      </c>
      <c r="L5" s="226">
        <v>313.24651130456732</v>
      </c>
      <c r="M5" s="226">
        <v>332.51789788652258</v>
      </c>
      <c r="N5" s="226">
        <v>304.73398373295299</v>
      </c>
      <c r="O5" s="226">
        <v>340.13244667473538</v>
      </c>
      <c r="P5" s="226">
        <v>326.54496874974052</v>
      </c>
      <c r="Q5" s="226">
        <v>321.34052376974381</v>
      </c>
      <c r="R5" s="226">
        <v>306.43314231764327</v>
      </c>
      <c r="S5" s="226">
        <v>384.74549044028072</v>
      </c>
      <c r="T5" s="226">
        <v>331.3246290698238</v>
      </c>
      <c r="U5" s="226">
        <v>356.79459768778378</v>
      </c>
      <c r="V5" s="226">
        <v>329.7403583592461</v>
      </c>
      <c r="W5" s="226">
        <v>330.98067497745978</v>
      </c>
      <c r="DA5" s="89" t="s">
        <v>2027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2028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2029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2030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2031</v>
      </c>
    </row>
    <row r="10" spans="1:105" ht="12" customHeight="1" x14ac:dyDescent="0.25">
      <c r="A10" s="56" t="s">
        <v>96</v>
      </c>
      <c r="B10" s="263">
        <v>4.4063759635330229</v>
      </c>
      <c r="C10" s="263">
        <v>4.0069018129989962</v>
      </c>
      <c r="D10" s="263">
        <v>3.6000567938814592</v>
      </c>
      <c r="E10" s="263">
        <v>4.2009318859125333</v>
      </c>
      <c r="F10" s="263">
        <v>4.7089802404874312</v>
      </c>
      <c r="G10" s="263">
        <v>3.571889388567532</v>
      </c>
      <c r="H10" s="263">
        <v>4.078187745532226</v>
      </c>
      <c r="I10" s="263">
        <v>4.2026182829194179</v>
      </c>
      <c r="J10" s="263">
        <v>4.4907353858132204</v>
      </c>
      <c r="K10" s="263">
        <v>3.8936909678908682</v>
      </c>
      <c r="L10" s="263">
        <v>3.7516790837376961</v>
      </c>
      <c r="M10" s="263">
        <v>3.5268476479597211</v>
      </c>
      <c r="N10" s="263">
        <v>3.3915789522940321</v>
      </c>
      <c r="O10" s="263">
        <v>4.7670425658716304</v>
      </c>
      <c r="P10" s="263">
        <v>4.7373211474100136</v>
      </c>
      <c r="Q10" s="263">
        <v>4.8580662328292279</v>
      </c>
      <c r="R10" s="263">
        <v>5.6514684602496006</v>
      </c>
      <c r="S10" s="263">
        <v>7.9116862931741077</v>
      </c>
      <c r="T10" s="263">
        <v>7.6920971746021136</v>
      </c>
      <c r="U10" s="263">
        <v>8.21236080233313</v>
      </c>
      <c r="V10" s="263">
        <v>8.2088068858347256</v>
      </c>
      <c r="W10" s="263">
        <v>5.4402814089491898</v>
      </c>
      <c r="DA10" s="68" t="s">
        <v>2032</v>
      </c>
    </row>
    <row r="11" spans="1:105" ht="12" customHeight="1" x14ac:dyDescent="0.25">
      <c r="A11" s="37" t="s">
        <v>160</v>
      </c>
      <c r="B11" s="229">
        <v>1.746935181981645</v>
      </c>
      <c r="C11" s="229">
        <v>1.209262385594525</v>
      </c>
      <c r="D11" s="229">
        <v>1.0079083207074659</v>
      </c>
      <c r="E11" s="229">
        <v>0.96525679510303841</v>
      </c>
      <c r="F11" s="229">
        <v>0.89652557024431745</v>
      </c>
      <c r="G11" s="229">
        <v>0.59185921643765627</v>
      </c>
      <c r="H11" s="229">
        <v>0.59775457233798424</v>
      </c>
      <c r="I11" s="229">
        <v>0.51278459179194769</v>
      </c>
      <c r="J11" s="229">
        <v>0.34204778313202883</v>
      </c>
      <c r="K11" s="229">
        <v>0.29013212372161018</v>
      </c>
      <c r="L11" s="229">
        <v>0.23503206671521981</v>
      </c>
      <c r="M11" s="229">
        <v>0.20695725362590681</v>
      </c>
      <c r="N11" s="229">
        <v>0.13461622116420879</v>
      </c>
      <c r="O11" s="229">
        <v>0.2473191293641272</v>
      </c>
      <c r="P11" s="229">
        <v>0.15005040973718631</v>
      </c>
      <c r="Q11" s="229">
        <v>0.22054552583979639</v>
      </c>
      <c r="R11" s="229">
        <v>0.40980689928334751</v>
      </c>
      <c r="S11" s="229">
        <v>0.63357052369184153</v>
      </c>
      <c r="T11" s="229">
        <v>0.53150833829123123</v>
      </c>
      <c r="U11" s="229">
        <v>0.59788325370633288</v>
      </c>
      <c r="V11" s="229">
        <v>0.47581797143984939</v>
      </c>
      <c r="W11" s="229">
        <v>0.51161059720194613</v>
      </c>
      <c r="DA11" s="69" t="s">
        <v>2033</v>
      </c>
    </row>
    <row r="12" spans="1:105" ht="12" customHeight="1" x14ac:dyDescent="0.25">
      <c r="A12" s="37" t="s">
        <v>162</v>
      </c>
      <c r="B12" s="229">
        <v>2.659440781551377</v>
      </c>
      <c r="C12" s="229">
        <v>2.7976394274044711</v>
      </c>
      <c r="D12" s="229">
        <v>2.5921484731739932</v>
      </c>
      <c r="E12" s="229">
        <v>3.2356750908094951</v>
      </c>
      <c r="F12" s="229">
        <v>3.8124546702431141</v>
      </c>
      <c r="G12" s="229">
        <v>2.980030172129875</v>
      </c>
      <c r="H12" s="229">
        <v>3.4804331731942422</v>
      </c>
      <c r="I12" s="229">
        <v>3.6898336911274709</v>
      </c>
      <c r="J12" s="229">
        <v>4.1486876026811919</v>
      </c>
      <c r="K12" s="229">
        <v>3.6035588441692581</v>
      </c>
      <c r="L12" s="229">
        <v>3.5166470170224762</v>
      </c>
      <c r="M12" s="229">
        <v>3.3198903943338141</v>
      </c>
      <c r="N12" s="229">
        <v>3.256962731129823</v>
      </c>
      <c r="O12" s="229">
        <v>4.519723436507503</v>
      </c>
      <c r="P12" s="229">
        <v>4.587270737672827</v>
      </c>
      <c r="Q12" s="229">
        <v>4.6375207069894318</v>
      </c>
      <c r="R12" s="229">
        <v>5.2416615609662536</v>
      </c>
      <c r="S12" s="229">
        <v>7.278115769482266</v>
      </c>
      <c r="T12" s="229">
        <v>7.1605888363108816</v>
      </c>
      <c r="U12" s="229">
        <v>7.6144775486267964</v>
      </c>
      <c r="V12" s="229">
        <v>7.732988914394876</v>
      </c>
      <c r="W12" s="229">
        <v>4.928670811747244</v>
      </c>
      <c r="DA12" s="69" t="s">
        <v>2034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2035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2036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2037</v>
      </c>
    </row>
    <row r="16" spans="1:105" ht="12" customHeight="1" x14ac:dyDescent="0.25">
      <c r="A16" s="57" t="s">
        <v>1855</v>
      </c>
      <c r="B16" s="264">
        <v>0</v>
      </c>
      <c r="C16" s="264">
        <v>0</v>
      </c>
      <c r="D16" s="264">
        <v>0</v>
      </c>
      <c r="E16" s="264">
        <v>0</v>
      </c>
      <c r="F16" s="264">
        <v>0</v>
      </c>
      <c r="G16" s="264">
        <v>0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  <c r="O16" s="264">
        <v>0</v>
      </c>
      <c r="P16" s="264">
        <v>0</v>
      </c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DA16" s="70" t="s">
        <v>2038</v>
      </c>
    </row>
    <row r="17" spans="1:105" ht="12" customHeight="1" x14ac:dyDescent="0.25">
      <c r="A17" s="57" t="s">
        <v>1857</v>
      </c>
      <c r="B17" s="297">
        <f t="shared" ref="B17:W17" si="0">B18+B29</f>
        <v>600.07868660890438</v>
      </c>
      <c r="C17" s="297">
        <f t="shared" si="0"/>
        <v>560.64368889193452</v>
      </c>
      <c r="D17" s="297">
        <f t="shared" si="0"/>
        <v>491.60261193421661</v>
      </c>
      <c r="E17" s="297">
        <f t="shared" si="0"/>
        <v>481.19003501085621</v>
      </c>
      <c r="F17" s="297">
        <f t="shared" si="0"/>
        <v>455.47709987483512</v>
      </c>
      <c r="G17" s="297">
        <f t="shared" si="0"/>
        <v>423.98013561974159</v>
      </c>
      <c r="H17" s="297">
        <f t="shared" si="0"/>
        <v>382.59906012123429</v>
      </c>
      <c r="I17" s="297">
        <f t="shared" si="0"/>
        <v>326.283124024904</v>
      </c>
      <c r="J17" s="297">
        <f t="shared" si="0"/>
        <v>290.61147289695242</v>
      </c>
      <c r="K17" s="297">
        <f t="shared" si="0"/>
        <v>284.44505351419849</v>
      </c>
      <c r="L17" s="297">
        <f t="shared" si="0"/>
        <v>309.49483222082961</v>
      </c>
      <c r="M17" s="297">
        <f t="shared" si="0"/>
        <v>328.99105023856288</v>
      </c>
      <c r="N17" s="297">
        <f t="shared" si="0"/>
        <v>301.34240478065902</v>
      </c>
      <c r="O17" s="297">
        <f t="shared" si="0"/>
        <v>335.3654041088638</v>
      </c>
      <c r="P17" s="297">
        <f t="shared" si="0"/>
        <v>321.80764760233052</v>
      </c>
      <c r="Q17" s="297">
        <f t="shared" si="0"/>
        <v>316.48245753691458</v>
      </c>
      <c r="R17" s="297">
        <f t="shared" si="0"/>
        <v>300.78167385739368</v>
      </c>
      <c r="S17" s="297">
        <f t="shared" si="0"/>
        <v>376.83380414710649</v>
      </c>
      <c r="T17" s="297">
        <f t="shared" si="0"/>
        <v>323.63253189522169</v>
      </c>
      <c r="U17" s="297">
        <f t="shared" si="0"/>
        <v>348.5822368854507</v>
      </c>
      <c r="V17" s="297">
        <f t="shared" si="0"/>
        <v>321.53155147341141</v>
      </c>
      <c r="W17" s="297">
        <f t="shared" si="0"/>
        <v>325.54039356851058</v>
      </c>
      <c r="DA17" s="70"/>
    </row>
    <row r="18" spans="1:105" ht="12" customHeight="1" x14ac:dyDescent="0.25">
      <c r="A18" s="60" t="s">
        <v>1858</v>
      </c>
      <c r="B18" s="332">
        <v>600.07868660890438</v>
      </c>
      <c r="C18" s="332">
        <v>560.64368889193452</v>
      </c>
      <c r="D18" s="332">
        <v>491.60261193421661</v>
      </c>
      <c r="E18" s="332">
        <v>481.19003501085621</v>
      </c>
      <c r="F18" s="332">
        <v>455.47709987483512</v>
      </c>
      <c r="G18" s="332">
        <v>423.98013561974159</v>
      </c>
      <c r="H18" s="332">
        <v>382.59906012123429</v>
      </c>
      <c r="I18" s="332">
        <v>326.283124024904</v>
      </c>
      <c r="J18" s="332">
        <v>290.61147289695242</v>
      </c>
      <c r="K18" s="332">
        <v>284.44505351419849</v>
      </c>
      <c r="L18" s="332">
        <v>309.49483222082961</v>
      </c>
      <c r="M18" s="332">
        <v>328.99105023856288</v>
      </c>
      <c r="N18" s="332">
        <v>301.34240478065902</v>
      </c>
      <c r="O18" s="332">
        <v>335.3654041088638</v>
      </c>
      <c r="P18" s="332">
        <v>321.80764760233052</v>
      </c>
      <c r="Q18" s="332">
        <v>316.48245753691458</v>
      </c>
      <c r="R18" s="332">
        <v>300.78167385739368</v>
      </c>
      <c r="S18" s="332">
        <v>376.83380414710649</v>
      </c>
      <c r="T18" s="332">
        <v>323.63253189522169</v>
      </c>
      <c r="U18" s="332">
        <v>348.5822368854507</v>
      </c>
      <c r="V18" s="332">
        <v>321.53155147341141</v>
      </c>
      <c r="W18" s="332">
        <v>325.54039356851058</v>
      </c>
      <c r="DA18" s="72" t="s">
        <v>2039</v>
      </c>
    </row>
    <row r="19" spans="1:105" ht="12" customHeight="1" x14ac:dyDescent="0.25">
      <c r="A19" s="64" t="s">
        <v>30</v>
      </c>
      <c r="B19" s="232">
        <v>525.1832368026154</v>
      </c>
      <c r="C19" s="232">
        <v>488.7142636529839</v>
      </c>
      <c r="D19" s="232">
        <v>423.17721256865491</v>
      </c>
      <c r="E19" s="232">
        <v>401.70391776265399</v>
      </c>
      <c r="F19" s="232">
        <v>371.73193799417982</v>
      </c>
      <c r="G19" s="232">
        <v>350.922589517841</v>
      </c>
      <c r="H19" s="232">
        <v>299.0217690924361</v>
      </c>
      <c r="I19" s="232">
        <v>228.5569827020789</v>
      </c>
      <c r="J19" s="232">
        <v>189.38826284382611</v>
      </c>
      <c r="K19" s="232">
        <v>188.7803569816675</v>
      </c>
      <c r="L19" s="232">
        <v>215.50502649266321</v>
      </c>
      <c r="M19" s="232">
        <v>241.47466669242149</v>
      </c>
      <c r="N19" s="232">
        <v>211.8484235507984</v>
      </c>
      <c r="O19" s="232">
        <v>234.109555059375</v>
      </c>
      <c r="P19" s="232">
        <v>219.75362116402371</v>
      </c>
      <c r="Q19" s="232">
        <v>209.9970650846997</v>
      </c>
      <c r="R19" s="232">
        <v>183.8838604536827</v>
      </c>
      <c r="S19" s="232">
        <v>215.50898001432111</v>
      </c>
      <c r="T19" s="232">
        <v>169.8401860828811</v>
      </c>
      <c r="U19" s="232">
        <v>178.42386227833691</v>
      </c>
      <c r="V19" s="232">
        <v>155.99770648941501</v>
      </c>
      <c r="W19" s="232">
        <v>156.97004262607319</v>
      </c>
      <c r="DA19" s="73" t="s">
        <v>2040</v>
      </c>
    </row>
    <row r="20" spans="1:105" ht="12" customHeight="1" x14ac:dyDescent="0.25">
      <c r="A20" s="64" t="s">
        <v>32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3" t="s">
        <v>2041</v>
      </c>
    </row>
    <row r="21" spans="1:105" ht="12" customHeight="1" x14ac:dyDescent="0.25">
      <c r="A21" s="64" t="s">
        <v>33</v>
      </c>
      <c r="B21" s="232">
        <v>3.1506017273858542</v>
      </c>
      <c r="C21" s="232">
        <v>1.9705689753489679</v>
      </c>
      <c r="D21" s="232">
        <v>0.92758759041054173</v>
      </c>
      <c r="E21" s="232">
        <v>0.89563935169031594</v>
      </c>
      <c r="F21" s="232">
        <v>1.6925612292615919</v>
      </c>
      <c r="G21" s="232">
        <v>0.82155256248806241</v>
      </c>
      <c r="H21" s="232">
        <v>1.6223590845266489</v>
      </c>
      <c r="I21" s="232">
        <v>3.0364704043064652</v>
      </c>
      <c r="J21" s="232">
        <v>0.75707019438915701</v>
      </c>
      <c r="K21" s="232">
        <v>1.3595676978079529</v>
      </c>
      <c r="L21" s="232">
        <v>1.306390403620824</v>
      </c>
      <c r="M21" s="232">
        <v>1.309195929365643</v>
      </c>
      <c r="N21" s="232">
        <v>1.220431493179833</v>
      </c>
      <c r="O21" s="232">
        <v>1.252053637148467</v>
      </c>
      <c r="P21" s="232">
        <v>1.193053012080582</v>
      </c>
      <c r="Q21" s="232">
        <v>1.1789357821987601</v>
      </c>
      <c r="R21" s="232">
        <v>1.170751164631554</v>
      </c>
      <c r="S21" s="232">
        <v>1.762059724803553</v>
      </c>
      <c r="T21" s="232">
        <v>1.791133257673202</v>
      </c>
      <c r="U21" s="232">
        <v>1.862753834660607</v>
      </c>
      <c r="V21" s="232">
        <v>2.1428266945838388</v>
      </c>
      <c r="W21" s="232">
        <v>2.2985925487449719</v>
      </c>
      <c r="DA21" s="73" t="s">
        <v>2042</v>
      </c>
    </row>
    <row r="22" spans="1:105" ht="12" customHeight="1" x14ac:dyDescent="0.25">
      <c r="A22" s="64" t="s">
        <v>160</v>
      </c>
      <c r="B22" s="232">
        <v>12.73391482371378</v>
      </c>
      <c r="C22" s="232">
        <v>9.5865727402803298</v>
      </c>
      <c r="D22" s="232">
        <v>8.2862875445598743</v>
      </c>
      <c r="E22" s="232">
        <v>9.0103482316724097</v>
      </c>
      <c r="F22" s="232">
        <v>8.5320037529505601</v>
      </c>
      <c r="G22" s="232">
        <v>6.1301974986865826</v>
      </c>
      <c r="H22" s="232">
        <v>6.9123839381264442</v>
      </c>
      <c r="I22" s="232">
        <v>7.3808702531462416</v>
      </c>
      <c r="J22" s="232">
        <v>5.1752971666328094</v>
      </c>
      <c r="K22" s="232">
        <v>4.865914589344543</v>
      </c>
      <c r="L22" s="232">
        <v>4.0168401897676631</v>
      </c>
      <c r="M22" s="232">
        <v>3.3379063030239782</v>
      </c>
      <c r="N22" s="232">
        <v>2.522016450694041</v>
      </c>
      <c r="O22" s="232">
        <v>3.8126865098670071</v>
      </c>
      <c r="P22" s="232">
        <v>2.4334290507944418</v>
      </c>
      <c r="Q22" s="232">
        <v>3.5822034651877059</v>
      </c>
      <c r="R22" s="232">
        <v>6.5003512138720678</v>
      </c>
      <c r="S22" s="232">
        <v>10.17640977424726</v>
      </c>
      <c r="T22" s="232">
        <v>8.3019312318042289</v>
      </c>
      <c r="U22" s="232">
        <v>9.7910220859318571</v>
      </c>
      <c r="V22" s="232">
        <v>7.3278402714484958</v>
      </c>
      <c r="W22" s="232">
        <v>12.591379997888049</v>
      </c>
      <c r="DA22" s="73" t="s">
        <v>2043</v>
      </c>
    </row>
    <row r="23" spans="1:105" ht="12" customHeight="1" x14ac:dyDescent="0.25">
      <c r="A23" s="64" t="s">
        <v>70</v>
      </c>
      <c r="B23" s="232">
        <v>37.409321219109813</v>
      </c>
      <c r="C23" s="232">
        <v>38.193661090851137</v>
      </c>
      <c r="D23" s="232">
        <v>37.900768911263313</v>
      </c>
      <c r="E23" s="232">
        <v>37.533703495837059</v>
      </c>
      <c r="F23" s="232">
        <v>37.238444292797091</v>
      </c>
      <c r="G23" s="232">
        <v>34.428936411152883</v>
      </c>
      <c r="H23" s="232">
        <v>33.994232571111873</v>
      </c>
      <c r="I23" s="232">
        <v>34.198422222197017</v>
      </c>
      <c r="J23" s="232">
        <v>32.519814039908553</v>
      </c>
      <c r="K23" s="232">
        <v>29.002578244913799</v>
      </c>
      <c r="L23" s="232">
        <v>28.564950413423599</v>
      </c>
      <c r="M23" s="232">
        <v>29.32448943790699</v>
      </c>
      <c r="N23" s="232">
        <v>24.732782973667401</v>
      </c>
      <c r="O23" s="232">
        <v>25.37362486303925</v>
      </c>
      <c r="P23" s="232">
        <v>20.360407940079039</v>
      </c>
      <c r="Q23" s="232">
        <v>23.263120405488952</v>
      </c>
      <c r="R23" s="232">
        <v>20.60417100708673</v>
      </c>
      <c r="S23" s="232">
        <v>21.292795793756738</v>
      </c>
      <c r="T23" s="232">
        <v>18.359838756305191</v>
      </c>
      <c r="U23" s="232">
        <v>18.60915585109073</v>
      </c>
      <c r="V23" s="232">
        <v>18.09431748700846</v>
      </c>
      <c r="W23" s="232">
        <v>18.962947519408239</v>
      </c>
      <c r="DA23" s="73" t="s">
        <v>2044</v>
      </c>
    </row>
    <row r="24" spans="1:105" ht="12" customHeight="1" x14ac:dyDescent="0.25">
      <c r="A24" s="64" t="s">
        <v>34</v>
      </c>
      <c r="B24" s="232">
        <v>2.2161804869986841</v>
      </c>
      <c r="C24" s="232">
        <v>0</v>
      </c>
      <c r="D24" s="232">
        <v>0</v>
      </c>
      <c r="E24" s="232">
        <v>1.842485123832486</v>
      </c>
      <c r="F24" s="232">
        <v>0</v>
      </c>
      <c r="G24" s="232">
        <v>0.81111825081159816</v>
      </c>
      <c r="H24" s="232">
        <v>0.80087697544530667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0.2300523691805397</v>
      </c>
      <c r="T24" s="232">
        <v>0.34856211086694522</v>
      </c>
      <c r="U24" s="232">
        <v>0.37294793051248631</v>
      </c>
      <c r="V24" s="232">
        <v>2.514522286203676E-2</v>
      </c>
      <c r="W24" s="232">
        <v>2.9986701338201319E-2</v>
      </c>
      <c r="DA24" s="73" t="s">
        <v>2045</v>
      </c>
    </row>
    <row r="25" spans="1:105" ht="12" customHeight="1" x14ac:dyDescent="0.25">
      <c r="A25" s="64" t="s">
        <v>162</v>
      </c>
      <c r="B25" s="232">
        <v>19.38543154908071</v>
      </c>
      <c r="C25" s="232">
        <v>22.178622432470199</v>
      </c>
      <c r="D25" s="232">
        <v>21.310755319327971</v>
      </c>
      <c r="E25" s="232">
        <v>30.20394104516987</v>
      </c>
      <c r="F25" s="232">
        <v>36.282152605645983</v>
      </c>
      <c r="G25" s="232">
        <v>30.86574137876147</v>
      </c>
      <c r="H25" s="232">
        <v>40.247438459587947</v>
      </c>
      <c r="I25" s="232">
        <v>53.110378443175343</v>
      </c>
      <c r="J25" s="232">
        <v>62.771028652195803</v>
      </c>
      <c r="K25" s="232">
        <v>60.436636000464702</v>
      </c>
      <c r="L25" s="232">
        <v>60.10162472135432</v>
      </c>
      <c r="M25" s="232">
        <v>53.544791875844787</v>
      </c>
      <c r="N25" s="232">
        <v>61.018750312319312</v>
      </c>
      <c r="O25" s="232">
        <v>69.676327176984572</v>
      </c>
      <c r="P25" s="232">
        <v>74.393651416640452</v>
      </c>
      <c r="Q25" s="232">
        <v>75.324777880665707</v>
      </c>
      <c r="R25" s="232">
        <v>83.143161206212767</v>
      </c>
      <c r="S25" s="232">
        <v>116.9010957502917</v>
      </c>
      <c r="T25" s="232">
        <v>111.84531232265471</v>
      </c>
      <c r="U25" s="232">
        <v>124.6957786311511</v>
      </c>
      <c r="V25" s="232">
        <v>119.09198682448471</v>
      </c>
      <c r="W25" s="232">
        <v>121.30078503966701</v>
      </c>
      <c r="DA25" s="73" t="s">
        <v>2046</v>
      </c>
    </row>
    <row r="26" spans="1:105" ht="12" customHeight="1" x14ac:dyDescent="0.25">
      <c r="A26" s="64" t="s">
        <v>36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2047</v>
      </c>
    </row>
    <row r="27" spans="1:105" ht="12" customHeight="1" x14ac:dyDescent="0.25">
      <c r="A27" s="64" t="s">
        <v>73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</v>
      </c>
      <c r="O27" s="232">
        <v>1.141156862449493</v>
      </c>
      <c r="P27" s="232">
        <v>3.6734850187122472</v>
      </c>
      <c r="Q27" s="232">
        <v>3.1363549186737858</v>
      </c>
      <c r="R27" s="232">
        <v>5.4793788119078934</v>
      </c>
      <c r="S27" s="232">
        <v>10.962410720505609</v>
      </c>
      <c r="T27" s="232">
        <v>13.145568133036329</v>
      </c>
      <c r="U27" s="232">
        <v>14.826716273767</v>
      </c>
      <c r="V27" s="232">
        <v>18.851728483608849</v>
      </c>
      <c r="W27" s="232">
        <v>13.38665913539095</v>
      </c>
      <c r="DA27" s="73" t="s">
        <v>2048</v>
      </c>
    </row>
    <row r="28" spans="1:105" ht="12" customHeight="1" x14ac:dyDescent="0.25">
      <c r="A28" s="64" t="s">
        <v>79</v>
      </c>
      <c r="B28" s="232">
        <v>0</v>
      </c>
      <c r="C28" s="232">
        <v>0</v>
      </c>
      <c r="D28" s="232">
        <v>0</v>
      </c>
      <c r="E28" s="232">
        <v>0</v>
      </c>
      <c r="F28" s="232">
        <v>0</v>
      </c>
      <c r="G28" s="232">
        <v>0</v>
      </c>
      <c r="H28" s="232">
        <v>0</v>
      </c>
      <c r="I28" s="232">
        <v>0</v>
      </c>
      <c r="J28" s="232">
        <v>0</v>
      </c>
      <c r="K28" s="232">
        <v>0</v>
      </c>
      <c r="L28" s="232">
        <v>0</v>
      </c>
      <c r="M28" s="232">
        <v>0</v>
      </c>
      <c r="N28" s="232">
        <v>0</v>
      </c>
      <c r="O28" s="232">
        <v>0</v>
      </c>
      <c r="P28" s="232">
        <v>0</v>
      </c>
      <c r="Q28" s="232">
        <v>0</v>
      </c>
      <c r="R28" s="232">
        <v>0</v>
      </c>
      <c r="S28" s="232">
        <v>0</v>
      </c>
      <c r="T28" s="232">
        <v>0</v>
      </c>
      <c r="U28" s="232">
        <v>0</v>
      </c>
      <c r="V28" s="232">
        <v>0</v>
      </c>
      <c r="W28" s="232">
        <v>0</v>
      </c>
      <c r="DA28" s="73" t="s">
        <v>2049</v>
      </c>
    </row>
    <row r="29" spans="1:105" ht="12" customHeight="1" x14ac:dyDescent="0.25">
      <c r="A29" s="60" t="s">
        <v>1870</v>
      </c>
      <c r="B29" s="265">
        <v>0</v>
      </c>
      <c r="C29" s="265">
        <v>0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0</v>
      </c>
      <c r="K29" s="265">
        <v>0</v>
      </c>
      <c r="L29" s="265">
        <v>0</v>
      </c>
      <c r="M29" s="265">
        <v>0</v>
      </c>
      <c r="N29" s="265">
        <v>0</v>
      </c>
      <c r="O29" s="265">
        <v>0</v>
      </c>
      <c r="P29" s="265">
        <v>0</v>
      </c>
      <c r="Q29" s="265">
        <v>0</v>
      </c>
      <c r="R29" s="265">
        <v>0</v>
      </c>
      <c r="S29" s="265">
        <v>0</v>
      </c>
      <c r="T29" s="265">
        <v>0</v>
      </c>
      <c r="U29" s="265">
        <v>0</v>
      </c>
      <c r="V29" s="265">
        <v>0</v>
      </c>
      <c r="W29" s="265">
        <v>0</v>
      </c>
      <c r="DA29" s="72" t="s">
        <v>2050</v>
      </c>
    </row>
    <row r="30" spans="1:105" ht="12" customHeight="1" x14ac:dyDescent="0.25">
      <c r="A30" s="132" t="s">
        <v>1872</v>
      </c>
      <c r="B30" s="319">
        <v>0</v>
      </c>
      <c r="C30" s="319">
        <v>0</v>
      </c>
      <c r="D30" s="319">
        <v>0</v>
      </c>
      <c r="E30" s="319">
        <v>0</v>
      </c>
      <c r="F30" s="319">
        <v>0</v>
      </c>
      <c r="G30" s="319">
        <v>0</v>
      </c>
      <c r="H30" s="319">
        <v>0</v>
      </c>
      <c r="I30" s="319">
        <v>0</v>
      </c>
      <c r="J30" s="319">
        <v>0</v>
      </c>
      <c r="K30" s="319">
        <v>0</v>
      </c>
      <c r="L30" s="319">
        <v>0</v>
      </c>
      <c r="M30" s="319">
        <v>0</v>
      </c>
      <c r="N30" s="319">
        <v>0</v>
      </c>
      <c r="O30" s="319">
        <v>0</v>
      </c>
      <c r="P30" s="319">
        <v>0</v>
      </c>
      <c r="Q30" s="319">
        <v>0</v>
      </c>
      <c r="R30" s="319">
        <v>0</v>
      </c>
      <c r="S30" s="319">
        <v>0</v>
      </c>
      <c r="T30" s="319">
        <v>0</v>
      </c>
      <c r="U30" s="319">
        <v>0</v>
      </c>
      <c r="V30" s="319">
        <v>0</v>
      </c>
      <c r="W30" s="319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6">
        <v>1111.5451507139239</v>
      </c>
      <c r="C32" s="226">
        <v>1143.8957989875771</v>
      </c>
      <c r="D32" s="226">
        <v>1096.311214260523</v>
      </c>
      <c r="E32" s="226">
        <v>1129.837186370283</v>
      </c>
      <c r="F32" s="226">
        <v>1159.9974296057319</v>
      </c>
      <c r="G32" s="226">
        <v>1123.5103554611619</v>
      </c>
      <c r="H32" s="226">
        <v>1033.4951378035271</v>
      </c>
      <c r="I32" s="226">
        <v>966.00312040362178</v>
      </c>
      <c r="J32" s="226">
        <v>865.19572661099767</v>
      </c>
      <c r="K32" s="226">
        <v>939.86366253557776</v>
      </c>
      <c r="L32" s="226">
        <v>1075.7126415486689</v>
      </c>
      <c r="M32" s="226">
        <v>1139.1023134072791</v>
      </c>
      <c r="N32" s="226">
        <v>1141.8178375557809</v>
      </c>
      <c r="O32" s="226">
        <v>1232.8586568775099</v>
      </c>
      <c r="P32" s="226">
        <v>1258.0920300909941</v>
      </c>
      <c r="Q32" s="226">
        <v>1256.5194233694069</v>
      </c>
      <c r="R32" s="226">
        <v>1207.7913244996671</v>
      </c>
      <c r="S32" s="226">
        <v>1089.1956260477641</v>
      </c>
      <c r="T32" s="226">
        <v>962.19684525278285</v>
      </c>
      <c r="U32" s="226">
        <v>1106.624301511554</v>
      </c>
      <c r="V32" s="226">
        <v>993.21615427188169</v>
      </c>
      <c r="W32" s="226">
        <v>1101.2465611257351</v>
      </c>
      <c r="DA32" s="89" t="s">
        <v>2052</v>
      </c>
    </row>
    <row r="33" spans="1:105" ht="12" customHeight="1" x14ac:dyDescent="0.25">
      <c r="A33" s="55" t="s">
        <v>92</v>
      </c>
      <c r="B33" s="262">
        <v>0</v>
      </c>
      <c r="C33" s="262">
        <v>0</v>
      </c>
      <c r="D33" s="262">
        <v>0</v>
      </c>
      <c r="E33" s="262">
        <v>0</v>
      </c>
      <c r="F33" s="262">
        <v>0</v>
      </c>
      <c r="G33" s="262">
        <v>0</v>
      </c>
      <c r="H33" s="262">
        <v>0</v>
      </c>
      <c r="I33" s="262">
        <v>0</v>
      </c>
      <c r="J33" s="262">
        <v>0</v>
      </c>
      <c r="K33" s="262">
        <v>0</v>
      </c>
      <c r="L33" s="262">
        <v>0</v>
      </c>
      <c r="M33" s="262">
        <v>0</v>
      </c>
      <c r="N33" s="262">
        <v>0</v>
      </c>
      <c r="O33" s="262">
        <v>0</v>
      </c>
      <c r="P33" s="262">
        <v>0</v>
      </c>
      <c r="Q33" s="262">
        <v>0</v>
      </c>
      <c r="R33" s="262">
        <v>0</v>
      </c>
      <c r="S33" s="262">
        <v>0</v>
      </c>
      <c r="T33" s="262">
        <v>0</v>
      </c>
      <c r="U33" s="262">
        <v>0</v>
      </c>
      <c r="V33" s="262">
        <v>0</v>
      </c>
      <c r="W33" s="262">
        <v>0</v>
      </c>
      <c r="DA33" s="67" t="s">
        <v>2053</v>
      </c>
    </row>
    <row r="34" spans="1:105" ht="12" customHeight="1" x14ac:dyDescent="0.25">
      <c r="A34" s="202" t="s">
        <v>93</v>
      </c>
      <c r="B34" s="227">
        <v>0</v>
      </c>
      <c r="C34" s="227">
        <v>0</v>
      </c>
      <c r="D34" s="227">
        <v>0</v>
      </c>
      <c r="E34" s="227">
        <v>0</v>
      </c>
      <c r="F34" s="227">
        <v>0</v>
      </c>
      <c r="G34" s="227">
        <v>0</v>
      </c>
      <c r="H34" s="227">
        <v>0</v>
      </c>
      <c r="I34" s="227">
        <v>0</v>
      </c>
      <c r="J34" s="227">
        <v>0</v>
      </c>
      <c r="K34" s="227">
        <v>0</v>
      </c>
      <c r="L34" s="227">
        <v>0</v>
      </c>
      <c r="M34" s="227">
        <v>0</v>
      </c>
      <c r="N34" s="227">
        <v>0</v>
      </c>
      <c r="O34" s="227">
        <v>0</v>
      </c>
      <c r="P34" s="227">
        <v>0</v>
      </c>
      <c r="Q34" s="227">
        <v>0</v>
      </c>
      <c r="R34" s="227">
        <v>0</v>
      </c>
      <c r="S34" s="227">
        <v>0</v>
      </c>
      <c r="T34" s="227">
        <v>0</v>
      </c>
      <c r="U34" s="227">
        <v>0</v>
      </c>
      <c r="V34" s="227">
        <v>0</v>
      </c>
      <c r="W34" s="227">
        <v>0</v>
      </c>
      <c r="DA34" s="174" t="s">
        <v>2054</v>
      </c>
    </row>
    <row r="35" spans="1:105" ht="12" customHeight="1" x14ac:dyDescent="0.25">
      <c r="A35" s="202" t="s">
        <v>94</v>
      </c>
      <c r="B35" s="227">
        <v>0</v>
      </c>
      <c r="C35" s="227">
        <v>0</v>
      </c>
      <c r="D35" s="227">
        <v>0</v>
      </c>
      <c r="E35" s="227">
        <v>0</v>
      </c>
      <c r="F35" s="227">
        <v>0</v>
      </c>
      <c r="G35" s="227">
        <v>0</v>
      </c>
      <c r="H35" s="227">
        <v>0</v>
      </c>
      <c r="I35" s="227">
        <v>0</v>
      </c>
      <c r="J35" s="227">
        <v>0</v>
      </c>
      <c r="K35" s="227">
        <v>0</v>
      </c>
      <c r="L35" s="227">
        <v>0</v>
      </c>
      <c r="M35" s="227">
        <v>0</v>
      </c>
      <c r="N35" s="227">
        <v>0</v>
      </c>
      <c r="O35" s="227">
        <v>0</v>
      </c>
      <c r="P35" s="227">
        <v>0</v>
      </c>
      <c r="Q35" s="227">
        <v>0</v>
      </c>
      <c r="R35" s="227">
        <v>0</v>
      </c>
      <c r="S35" s="227">
        <v>0</v>
      </c>
      <c r="T35" s="227">
        <v>0</v>
      </c>
      <c r="U35" s="227">
        <v>0</v>
      </c>
      <c r="V35" s="227">
        <v>0</v>
      </c>
      <c r="W35" s="227">
        <v>0</v>
      </c>
      <c r="DA35" s="174" t="s">
        <v>2055</v>
      </c>
    </row>
    <row r="36" spans="1:105" ht="12" customHeight="1" x14ac:dyDescent="0.25">
      <c r="A36" s="202" t="s">
        <v>95</v>
      </c>
      <c r="B36" s="227">
        <v>0</v>
      </c>
      <c r="C36" s="227">
        <v>0</v>
      </c>
      <c r="D36" s="227">
        <v>0</v>
      </c>
      <c r="E36" s="227">
        <v>0</v>
      </c>
      <c r="F36" s="227">
        <v>0</v>
      </c>
      <c r="G36" s="227">
        <v>0</v>
      </c>
      <c r="H36" s="227">
        <v>0</v>
      </c>
      <c r="I36" s="227">
        <v>0</v>
      </c>
      <c r="J36" s="227">
        <v>0</v>
      </c>
      <c r="K36" s="227">
        <v>0</v>
      </c>
      <c r="L36" s="227">
        <v>0</v>
      </c>
      <c r="M36" s="227">
        <v>0</v>
      </c>
      <c r="N36" s="227">
        <v>0</v>
      </c>
      <c r="O36" s="227">
        <v>0</v>
      </c>
      <c r="P36" s="227">
        <v>0</v>
      </c>
      <c r="Q36" s="227">
        <v>0</v>
      </c>
      <c r="R36" s="227">
        <v>0</v>
      </c>
      <c r="S36" s="227">
        <v>0</v>
      </c>
      <c r="T36" s="227">
        <v>0</v>
      </c>
      <c r="U36" s="227">
        <v>0</v>
      </c>
      <c r="V36" s="227">
        <v>0</v>
      </c>
      <c r="W36" s="227">
        <v>0</v>
      </c>
      <c r="DA36" s="174" t="s">
        <v>2056</v>
      </c>
    </row>
    <row r="37" spans="1:105" ht="12" customHeight="1" x14ac:dyDescent="0.25">
      <c r="A37" s="56" t="s">
        <v>96</v>
      </c>
      <c r="B37" s="263">
        <v>6.2086645675421774</v>
      </c>
      <c r="C37" s="263">
        <v>6.2197185588507251</v>
      </c>
      <c r="D37" s="263">
        <v>6.1070762181528888</v>
      </c>
      <c r="E37" s="263">
        <v>7.4952230169889091</v>
      </c>
      <c r="F37" s="263">
        <v>9.1017858092151833</v>
      </c>
      <c r="G37" s="263">
        <v>7.1939948960575908</v>
      </c>
      <c r="H37" s="263">
        <v>8.3586349412263825</v>
      </c>
      <c r="I37" s="263">
        <v>9.4248874236675562</v>
      </c>
      <c r="J37" s="263">
        <v>10.107551293828941</v>
      </c>
      <c r="K37" s="263">
        <v>9.7394489998253366</v>
      </c>
      <c r="L37" s="263">
        <v>9.8830365835391447</v>
      </c>
      <c r="M37" s="263">
        <v>9.2650729826157061</v>
      </c>
      <c r="N37" s="263">
        <v>9.7464362059173926</v>
      </c>
      <c r="O37" s="263">
        <v>13.26104290311398</v>
      </c>
      <c r="P37" s="263">
        <v>14.009288378725561</v>
      </c>
      <c r="Q37" s="263">
        <v>14.58288785972821</v>
      </c>
      <c r="R37" s="263">
        <v>17.113333191556691</v>
      </c>
      <c r="S37" s="263">
        <v>17.21614922923213</v>
      </c>
      <c r="T37" s="263">
        <v>17.18152793425223</v>
      </c>
      <c r="U37" s="263">
        <v>19.590085295337779</v>
      </c>
      <c r="V37" s="263">
        <v>19.02527081379845</v>
      </c>
      <c r="W37" s="263">
        <v>13.900000295790139</v>
      </c>
      <c r="DA37" s="68" t="s">
        <v>2057</v>
      </c>
    </row>
    <row r="38" spans="1:105" ht="12" customHeight="1" x14ac:dyDescent="0.25">
      <c r="A38" s="37" t="s">
        <v>160</v>
      </c>
      <c r="B38" s="229">
        <v>2.4614637189210429</v>
      </c>
      <c r="C38" s="229">
        <v>1.8770791132945219</v>
      </c>
      <c r="D38" s="229">
        <v>1.7097988414884051</v>
      </c>
      <c r="E38" s="229">
        <v>1.722192871591794</v>
      </c>
      <c r="F38" s="229">
        <v>1.7328557980960291</v>
      </c>
      <c r="G38" s="229">
        <v>1.1920392036397029</v>
      </c>
      <c r="H38" s="229">
        <v>1.225155036105394</v>
      </c>
      <c r="I38" s="229">
        <v>1.149982397847741</v>
      </c>
      <c r="J38" s="229">
        <v>0.76986622811697591</v>
      </c>
      <c r="K38" s="229">
        <v>0.72571938695182969</v>
      </c>
      <c r="L38" s="229">
        <v>0.61914424496488574</v>
      </c>
      <c r="M38" s="229">
        <v>0.54367929962469275</v>
      </c>
      <c r="N38" s="229">
        <v>0.386848848372285</v>
      </c>
      <c r="O38" s="229">
        <v>0.68799670654059042</v>
      </c>
      <c r="P38" s="229">
        <v>0.44373167787103313</v>
      </c>
      <c r="Q38" s="229">
        <v>0.66203104633538623</v>
      </c>
      <c r="R38" s="229">
        <v>1.2409450855052451</v>
      </c>
      <c r="S38" s="229">
        <v>1.3786750736732549</v>
      </c>
      <c r="T38" s="229">
        <v>1.1872087877141451</v>
      </c>
      <c r="U38" s="229">
        <v>1.426213998468455</v>
      </c>
      <c r="V38" s="229">
        <v>1.102787029907675</v>
      </c>
      <c r="W38" s="229">
        <v>1.307172721017388</v>
      </c>
      <c r="DA38" s="69" t="s">
        <v>2058</v>
      </c>
    </row>
    <row r="39" spans="1:105" ht="12" customHeight="1" x14ac:dyDescent="0.25">
      <c r="A39" s="37" t="s">
        <v>162</v>
      </c>
      <c r="B39" s="229">
        <v>3.747200848621135</v>
      </c>
      <c r="C39" s="229">
        <v>4.3426394455562027</v>
      </c>
      <c r="D39" s="229">
        <v>4.3972773766644844</v>
      </c>
      <c r="E39" s="229">
        <v>5.7730301453971142</v>
      </c>
      <c r="F39" s="229">
        <v>7.3689300111191542</v>
      </c>
      <c r="G39" s="229">
        <v>6.0019556924178881</v>
      </c>
      <c r="H39" s="229">
        <v>7.1334799051209883</v>
      </c>
      <c r="I39" s="229">
        <v>8.274905025819816</v>
      </c>
      <c r="J39" s="229">
        <v>9.3376850657119608</v>
      </c>
      <c r="K39" s="229">
        <v>9.0137296128735063</v>
      </c>
      <c r="L39" s="229">
        <v>9.2638923385742586</v>
      </c>
      <c r="M39" s="229">
        <v>8.7213936829910139</v>
      </c>
      <c r="N39" s="229">
        <v>9.3595873575451076</v>
      </c>
      <c r="O39" s="229">
        <v>12.57304619657339</v>
      </c>
      <c r="P39" s="229">
        <v>13.565556700854531</v>
      </c>
      <c r="Q39" s="229">
        <v>13.920856813392829</v>
      </c>
      <c r="R39" s="229">
        <v>15.87238810605144</v>
      </c>
      <c r="S39" s="229">
        <v>15.83747415555888</v>
      </c>
      <c r="T39" s="229">
        <v>15.99431914653808</v>
      </c>
      <c r="U39" s="229">
        <v>18.163871296869331</v>
      </c>
      <c r="V39" s="229">
        <v>17.92248378389078</v>
      </c>
      <c r="W39" s="229">
        <v>12.59282757477275</v>
      </c>
      <c r="DA39" s="69" t="s">
        <v>2059</v>
      </c>
    </row>
    <row r="40" spans="1:105" ht="12" customHeight="1" x14ac:dyDescent="0.25">
      <c r="A40" s="37" t="s">
        <v>97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DA40" s="69" t="s">
        <v>2060</v>
      </c>
    </row>
    <row r="41" spans="1:105" ht="12" customHeight="1" x14ac:dyDescent="0.25">
      <c r="A41" s="37" t="s">
        <v>78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DA41" s="69" t="s">
        <v>2061</v>
      </c>
    </row>
    <row r="42" spans="1:105" ht="12" customHeight="1" x14ac:dyDescent="0.25">
      <c r="A42" s="37" t="s">
        <v>38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DA42" s="69" t="s">
        <v>2062</v>
      </c>
    </row>
    <row r="43" spans="1:105" ht="12" customHeight="1" x14ac:dyDescent="0.25">
      <c r="A43" s="57" t="s">
        <v>1885</v>
      </c>
      <c r="B43" s="264">
        <f t="shared" ref="B43:W43" si="1">B44+B55</f>
        <v>32.038738728880617</v>
      </c>
      <c r="C43" s="264">
        <f t="shared" si="1"/>
        <v>32.976118273296407</v>
      </c>
      <c r="D43" s="264">
        <f t="shared" si="1"/>
        <v>31.600119943257109</v>
      </c>
      <c r="E43" s="264">
        <f t="shared" si="1"/>
        <v>32.531651111689648</v>
      </c>
      <c r="F43" s="264">
        <f t="shared" si="1"/>
        <v>33.359294023087458</v>
      </c>
      <c r="G43" s="264">
        <f t="shared" si="1"/>
        <v>32.356995958408817</v>
      </c>
      <c r="H43" s="264">
        <f t="shared" si="1"/>
        <v>29.714101532240601</v>
      </c>
      <c r="I43" s="264">
        <f t="shared" si="1"/>
        <v>27.726905303766799</v>
      </c>
      <c r="J43" s="264">
        <f t="shared" si="1"/>
        <v>24.78516450194693</v>
      </c>
      <c r="K43" s="264">
        <f t="shared" si="1"/>
        <v>26.960122131471088</v>
      </c>
      <c r="L43" s="264">
        <f t="shared" si="1"/>
        <v>30.89361173811972</v>
      </c>
      <c r="M43" s="264">
        <f t="shared" si="1"/>
        <v>32.748905519555478</v>
      </c>
      <c r="N43" s="264">
        <f t="shared" si="1"/>
        <v>32.813663807242449</v>
      </c>
      <c r="O43" s="264">
        <f t="shared" si="1"/>
        <v>35.350655477518728</v>
      </c>
      <c r="P43" s="264">
        <f t="shared" si="1"/>
        <v>36.060369324993303</v>
      </c>
      <c r="Q43" s="264">
        <f t="shared" si="1"/>
        <v>35.998160449555911</v>
      </c>
      <c r="R43" s="264">
        <f t="shared" si="1"/>
        <v>34.512405545162608</v>
      </c>
      <c r="S43" s="264">
        <f t="shared" si="1"/>
        <v>31.071868893290802</v>
      </c>
      <c r="T43" s="264">
        <f t="shared" si="1"/>
        <v>27.391748328073358</v>
      </c>
      <c r="U43" s="264">
        <f t="shared" si="1"/>
        <v>31.508238151194661</v>
      </c>
      <c r="V43" s="264">
        <f t="shared" si="1"/>
        <v>28.2374169118285</v>
      </c>
      <c r="W43" s="264">
        <f t="shared" si="1"/>
        <v>31.517291618259279</v>
      </c>
      <c r="DA43" s="70"/>
    </row>
    <row r="44" spans="1:105" ht="12" customHeight="1" x14ac:dyDescent="0.25">
      <c r="A44" s="60" t="s">
        <v>1886</v>
      </c>
      <c r="B44" s="265">
        <v>32.038738728880617</v>
      </c>
      <c r="C44" s="265">
        <v>32.976118273296407</v>
      </c>
      <c r="D44" s="265">
        <v>31.600119943257109</v>
      </c>
      <c r="E44" s="265">
        <v>32.531651111689648</v>
      </c>
      <c r="F44" s="265">
        <v>33.359294023087458</v>
      </c>
      <c r="G44" s="265">
        <v>32.356995958408817</v>
      </c>
      <c r="H44" s="265">
        <v>29.714101532240601</v>
      </c>
      <c r="I44" s="265">
        <v>27.726905303766799</v>
      </c>
      <c r="J44" s="265">
        <v>24.78516450194693</v>
      </c>
      <c r="K44" s="265">
        <v>26.960122131471088</v>
      </c>
      <c r="L44" s="265">
        <v>30.89361173811972</v>
      </c>
      <c r="M44" s="265">
        <v>32.748905519555478</v>
      </c>
      <c r="N44" s="265">
        <v>32.813663807242449</v>
      </c>
      <c r="O44" s="265">
        <v>35.350655477518728</v>
      </c>
      <c r="P44" s="265">
        <v>36.060369324993303</v>
      </c>
      <c r="Q44" s="265">
        <v>35.998160449555911</v>
      </c>
      <c r="R44" s="265">
        <v>34.512405545162608</v>
      </c>
      <c r="S44" s="265">
        <v>31.071868893290802</v>
      </c>
      <c r="T44" s="265">
        <v>27.391748328073358</v>
      </c>
      <c r="U44" s="265">
        <v>31.508238151194661</v>
      </c>
      <c r="V44" s="265">
        <v>28.2374169118285</v>
      </c>
      <c r="W44" s="265">
        <v>31.517291618259279</v>
      </c>
      <c r="DA44" s="72" t="s">
        <v>2063</v>
      </c>
    </row>
    <row r="45" spans="1:105" ht="12" customHeight="1" x14ac:dyDescent="0.25">
      <c r="A45" s="64" t="s">
        <v>30</v>
      </c>
      <c r="B45" s="232">
        <v>28.04000355985508</v>
      </c>
      <c r="C45" s="232">
        <v>28.74535053077917</v>
      </c>
      <c r="D45" s="232">
        <v>27.201748627430248</v>
      </c>
      <c r="E45" s="232">
        <v>27.15786020497848</v>
      </c>
      <c r="F45" s="232">
        <v>27.22577056174212</v>
      </c>
      <c r="G45" s="232">
        <v>26.781445300840719</v>
      </c>
      <c r="H45" s="232">
        <v>23.223170502163299</v>
      </c>
      <c r="I45" s="232">
        <v>19.422327878077791</v>
      </c>
      <c r="J45" s="232">
        <v>16.152215886489241</v>
      </c>
      <c r="K45" s="232">
        <v>17.89288095317297</v>
      </c>
      <c r="L45" s="232">
        <v>21.51159865353468</v>
      </c>
      <c r="M45" s="232">
        <v>24.037222408153269</v>
      </c>
      <c r="N45" s="232">
        <v>23.068518861625449</v>
      </c>
      <c r="O45" s="232">
        <v>24.67734036815764</v>
      </c>
      <c r="P45" s="232">
        <v>24.624637726048778</v>
      </c>
      <c r="Q45" s="232">
        <v>23.886025474170602</v>
      </c>
      <c r="R45" s="232">
        <v>21.09927205271315</v>
      </c>
      <c r="S45" s="232">
        <v>17.76981443447615</v>
      </c>
      <c r="T45" s="232">
        <v>14.375006140240609</v>
      </c>
      <c r="U45" s="232">
        <v>16.127676483897289</v>
      </c>
      <c r="V45" s="232">
        <v>13.699968961817209</v>
      </c>
      <c r="W45" s="232">
        <v>15.19710213084625</v>
      </c>
      <c r="DA45" s="73" t="s">
        <v>2064</v>
      </c>
    </row>
    <row r="46" spans="1:105" ht="12" customHeight="1" x14ac:dyDescent="0.25">
      <c r="A46" s="64" t="s">
        <v>32</v>
      </c>
      <c r="B46" s="232">
        <v>0</v>
      </c>
      <c r="C46" s="232">
        <v>0</v>
      </c>
      <c r="D46" s="232">
        <v>0</v>
      </c>
      <c r="E46" s="232">
        <v>0</v>
      </c>
      <c r="F46" s="232">
        <v>0</v>
      </c>
      <c r="G46" s="232">
        <v>0</v>
      </c>
      <c r="H46" s="232">
        <v>0</v>
      </c>
      <c r="I46" s="232">
        <v>0</v>
      </c>
      <c r="J46" s="232">
        <v>0</v>
      </c>
      <c r="K46" s="232">
        <v>0</v>
      </c>
      <c r="L46" s="232">
        <v>0</v>
      </c>
      <c r="M46" s="232">
        <v>0</v>
      </c>
      <c r="N46" s="232">
        <v>0</v>
      </c>
      <c r="O46" s="232">
        <v>0</v>
      </c>
      <c r="P46" s="232">
        <v>0</v>
      </c>
      <c r="Q46" s="232">
        <v>0</v>
      </c>
      <c r="R46" s="232">
        <v>0</v>
      </c>
      <c r="S46" s="232">
        <v>0</v>
      </c>
      <c r="T46" s="232">
        <v>0</v>
      </c>
      <c r="U46" s="232">
        <v>0</v>
      </c>
      <c r="V46" s="232">
        <v>0</v>
      </c>
      <c r="W46" s="232">
        <v>0</v>
      </c>
      <c r="DA46" s="73" t="s">
        <v>2065</v>
      </c>
    </row>
    <row r="47" spans="1:105" ht="12" customHeight="1" x14ac:dyDescent="0.25">
      <c r="A47" s="64" t="s">
        <v>33</v>
      </c>
      <c r="B47" s="232">
        <v>0.16821344906099439</v>
      </c>
      <c r="C47" s="232">
        <v>0.1159055508592758</v>
      </c>
      <c r="D47" s="232">
        <v>5.9625149263389819E-2</v>
      </c>
      <c r="E47" s="232">
        <v>6.0551185168312843E-2</v>
      </c>
      <c r="F47" s="232">
        <v>0.12396374639807731</v>
      </c>
      <c r="G47" s="232">
        <v>6.2698628333588552E-2</v>
      </c>
      <c r="H47" s="232">
        <v>0.12599859117296941</v>
      </c>
      <c r="I47" s="232">
        <v>0.25803334944000889</v>
      </c>
      <c r="J47" s="232">
        <v>6.4567682481378633E-2</v>
      </c>
      <c r="K47" s="232">
        <v>0.1288618336865392</v>
      </c>
      <c r="L47" s="232">
        <v>0.13040320453257301</v>
      </c>
      <c r="M47" s="232">
        <v>0.13032188494578231</v>
      </c>
      <c r="N47" s="232">
        <v>0.13289476715407261</v>
      </c>
      <c r="O47" s="232">
        <v>0.13197818327093169</v>
      </c>
      <c r="P47" s="232">
        <v>0.1336883463163849</v>
      </c>
      <c r="Q47" s="232">
        <v>0.13409754138541319</v>
      </c>
      <c r="R47" s="232">
        <v>0.1343347766772274</v>
      </c>
      <c r="S47" s="232">
        <v>0.1452908102954342</v>
      </c>
      <c r="T47" s="232">
        <v>0.1515987009368723</v>
      </c>
      <c r="U47" s="232">
        <v>0.1683737300097268</v>
      </c>
      <c r="V47" s="232">
        <v>0.18818647957714621</v>
      </c>
      <c r="W47" s="232">
        <v>0.2225389324999599</v>
      </c>
      <c r="DA47" s="73" t="s">
        <v>2066</v>
      </c>
    </row>
    <row r="48" spans="1:105" ht="12" customHeight="1" x14ac:dyDescent="0.25">
      <c r="A48" s="64" t="s">
        <v>160</v>
      </c>
      <c r="B48" s="232">
        <v>0.67987512160831332</v>
      </c>
      <c r="C48" s="232">
        <v>0.56386607533894484</v>
      </c>
      <c r="D48" s="232">
        <v>0.53264094603193124</v>
      </c>
      <c r="E48" s="232">
        <v>0.60915954974209641</v>
      </c>
      <c r="F48" s="232">
        <v>0.62488678767599359</v>
      </c>
      <c r="G48" s="232">
        <v>0.46783978546379279</v>
      </c>
      <c r="H48" s="232">
        <v>0.53684208764714314</v>
      </c>
      <c r="I48" s="232">
        <v>0.62721199933329996</v>
      </c>
      <c r="J48" s="232">
        <v>0.44138171952673511</v>
      </c>
      <c r="K48" s="232">
        <v>0.4611985688950907</v>
      </c>
      <c r="L48" s="232">
        <v>0.40095887981810852</v>
      </c>
      <c r="M48" s="232">
        <v>0.33226672297497001</v>
      </c>
      <c r="N48" s="232">
        <v>0.27462646682482661</v>
      </c>
      <c r="O48" s="232">
        <v>0.40189287744880292</v>
      </c>
      <c r="P48" s="232">
        <v>0.27267950575945238</v>
      </c>
      <c r="Q48" s="232">
        <v>0.40745618605966849</v>
      </c>
      <c r="R48" s="232">
        <v>0.74586577833032452</v>
      </c>
      <c r="S48" s="232">
        <v>0.83909688257791504</v>
      </c>
      <c r="T48" s="232">
        <v>0.70266239801929808</v>
      </c>
      <c r="U48" s="232">
        <v>0.88500738988752525</v>
      </c>
      <c r="V48" s="232">
        <v>0.64354269389730057</v>
      </c>
      <c r="W48" s="232">
        <v>1.219038261026854</v>
      </c>
      <c r="DA48" s="73" t="s">
        <v>2067</v>
      </c>
    </row>
    <row r="49" spans="1:105" ht="12" customHeight="1" x14ac:dyDescent="0.25">
      <c r="A49" s="64" t="s">
        <v>70</v>
      </c>
      <c r="B49" s="232">
        <v>1.9973171774137199</v>
      </c>
      <c r="C49" s="232">
        <v>2.2464868692473128</v>
      </c>
      <c r="D49" s="232">
        <v>2.4362540280763509</v>
      </c>
      <c r="E49" s="232">
        <v>2.5375283322910671</v>
      </c>
      <c r="F49" s="232">
        <v>2.7273560239738739</v>
      </c>
      <c r="G49" s="232">
        <v>2.627521581122199</v>
      </c>
      <c r="H49" s="232">
        <v>2.640121692427956</v>
      </c>
      <c r="I49" s="232">
        <v>2.906115409207362</v>
      </c>
      <c r="J49" s="232">
        <v>2.773493188404363</v>
      </c>
      <c r="K49" s="232">
        <v>2.7489071859405421</v>
      </c>
      <c r="L49" s="232">
        <v>2.851338360187194</v>
      </c>
      <c r="M49" s="232">
        <v>2.91906096933287</v>
      </c>
      <c r="N49" s="232">
        <v>2.6931929016300908</v>
      </c>
      <c r="O49" s="232">
        <v>2.674617774402082</v>
      </c>
      <c r="P49" s="232">
        <v>2.2814990115898639</v>
      </c>
      <c r="Q49" s="232">
        <v>2.6460535836064509</v>
      </c>
      <c r="R49" s="232">
        <v>2.3641716484881461</v>
      </c>
      <c r="S49" s="232">
        <v>1.755699600179575</v>
      </c>
      <c r="T49" s="232">
        <v>1.553947866772365</v>
      </c>
      <c r="U49" s="232">
        <v>1.682075712141192</v>
      </c>
      <c r="V49" s="232">
        <v>1.5890720032739869</v>
      </c>
      <c r="W49" s="232">
        <v>1.835903496827213</v>
      </c>
      <c r="DA49" s="73" t="s">
        <v>2068</v>
      </c>
    </row>
    <row r="50" spans="1:105" ht="12" customHeight="1" x14ac:dyDescent="0.25">
      <c r="A50" s="64" t="s">
        <v>34</v>
      </c>
      <c r="B50" s="232">
        <v>0.1183238618259245</v>
      </c>
      <c r="C50" s="232">
        <v>0</v>
      </c>
      <c r="D50" s="232">
        <v>0</v>
      </c>
      <c r="E50" s="232">
        <v>0.1245642653959874</v>
      </c>
      <c r="F50" s="232">
        <v>0</v>
      </c>
      <c r="G50" s="232">
        <v>6.1902310411168393E-2</v>
      </c>
      <c r="H50" s="232">
        <v>6.219915897251533E-2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1.8968991038230201E-2</v>
      </c>
      <c r="T50" s="232">
        <v>2.9501748670496791E-2</v>
      </c>
      <c r="U50" s="232">
        <v>3.3710645492369552E-2</v>
      </c>
      <c r="V50" s="232">
        <v>2.2082938300843199E-3</v>
      </c>
      <c r="W50" s="232">
        <v>2.903171555412028E-3</v>
      </c>
      <c r="DA50" s="73" t="s">
        <v>2069</v>
      </c>
    </row>
    <row r="51" spans="1:105" ht="12" customHeight="1" x14ac:dyDescent="0.25">
      <c r="A51" s="64" t="s">
        <v>162</v>
      </c>
      <c r="B51" s="232">
        <v>1.035005559116587</v>
      </c>
      <c r="C51" s="232">
        <v>1.3045092470717079</v>
      </c>
      <c r="D51" s="232">
        <v>1.3698511924551811</v>
      </c>
      <c r="E51" s="232">
        <v>2.0419875741137101</v>
      </c>
      <c r="F51" s="232">
        <v>2.65731690329739</v>
      </c>
      <c r="G51" s="232">
        <v>2.355588352237354</v>
      </c>
      <c r="H51" s="232">
        <v>3.1257694998567191</v>
      </c>
      <c r="I51" s="232">
        <v>4.5132166677083294</v>
      </c>
      <c r="J51" s="232">
        <v>5.3535060250452089</v>
      </c>
      <c r="K51" s="232">
        <v>5.7282735897759514</v>
      </c>
      <c r="L51" s="232">
        <v>5.9993126400471599</v>
      </c>
      <c r="M51" s="232">
        <v>5.330033534148586</v>
      </c>
      <c r="N51" s="232">
        <v>6.6444308100080107</v>
      </c>
      <c r="O51" s="232">
        <v>7.3445376499625548</v>
      </c>
      <c r="P51" s="232">
        <v>8.3362299358215708</v>
      </c>
      <c r="Q51" s="232">
        <v>8.5677843286435174</v>
      </c>
      <c r="R51" s="232">
        <v>9.5400443153864352</v>
      </c>
      <c r="S51" s="232">
        <v>9.6390915057533544</v>
      </c>
      <c r="T51" s="232">
        <v>9.4664112685951931</v>
      </c>
      <c r="U51" s="232">
        <v>11.271211994804171</v>
      </c>
      <c r="V51" s="232">
        <v>10.458849426784941</v>
      </c>
      <c r="W51" s="232">
        <v>11.743772174356589</v>
      </c>
      <c r="DA51" s="73" t="s">
        <v>2070</v>
      </c>
    </row>
    <row r="52" spans="1:105" ht="12" customHeight="1" x14ac:dyDescent="0.25">
      <c r="A52" s="64" t="s">
        <v>36</v>
      </c>
      <c r="B52" s="232">
        <v>0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232">
        <v>0</v>
      </c>
      <c r="I52" s="232">
        <v>0</v>
      </c>
      <c r="J52" s="232">
        <v>0</v>
      </c>
      <c r="K52" s="232">
        <v>0</v>
      </c>
      <c r="L52" s="232">
        <v>0</v>
      </c>
      <c r="M52" s="232">
        <v>0</v>
      </c>
      <c r="N52" s="232">
        <v>0</v>
      </c>
      <c r="O52" s="232">
        <v>0</v>
      </c>
      <c r="P52" s="232">
        <v>0</v>
      </c>
      <c r="Q52" s="232">
        <v>0</v>
      </c>
      <c r="R52" s="232">
        <v>0</v>
      </c>
      <c r="S52" s="232">
        <v>0</v>
      </c>
      <c r="T52" s="232">
        <v>0</v>
      </c>
      <c r="U52" s="232">
        <v>0</v>
      </c>
      <c r="V52" s="232">
        <v>0</v>
      </c>
      <c r="W52" s="232">
        <v>0</v>
      </c>
      <c r="DA52" s="73" t="s">
        <v>2071</v>
      </c>
    </row>
    <row r="53" spans="1:105" ht="12" customHeight="1" x14ac:dyDescent="0.25">
      <c r="A53" s="64" t="s">
        <v>73</v>
      </c>
      <c r="B53" s="232">
        <v>0</v>
      </c>
      <c r="C53" s="232">
        <v>0</v>
      </c>
      <c r="D53" s="232">
        <v>0</v>
      </c>
      <c r="E53" s="232">
        <v>0</v>
      </c>
      <c r="F53" s="232">
        <v>0</v>
      </c>
      <c r="G53" s="232">
        <v>0</v>
      </c>
      <c r="H53" s="232">
        <v>0</v>
      </c>
      <c r="I53" s="232">
        <v>0</v>
      </c>
      <c r="J53" s="232">
        <v>0</v>
      </c>
      <c r="K53" s="232">
        <v>0</v>
      </c>
      <c r="L53" s="232">
        <v>0</v>
      </c>
      <c r="M53" s="232">
        <v>0</v>
      </c>
      <c r="N53" s="232">
        <v>0</v>
      </c>
      <c r="O53" s="232">
        <v>0.1202886242767103</v>
      </c>
      <c r="P53" s="232">
        <v>0.41163479945724663</v>
      </c>
      <c r="Q53" s="232">
        <v>0.35674333569026911</v>
      </c>
      <c r="R53" s="232">
        <v>0.62871697356733058</v>
      </c>
      <c r="S53" s="232">
        <v>0.90390666897013616</v>
      </c>
      <c r="T53" s="232">
        <v>1.1126202048385261</v>
      </c>
      <c r="U53" s="232">
        <v>1.3401821949623931</v>
      </c>
      <c r="V53" s="232">
        <v>1.655589052647841</v>
      </c>
      <c r="W53" s="232">
        <v>1.2960334511470051</v>
      </c>
      <c r="DA53" s="73" t="s">
        <v>2072</v>
      </c>
    </row>
    <row r="54" spans="1:105" ht="12" customHeight="1" x14ac:dyDescent="0.25">
      <c r="A54" s="64" t="s">
        <v>79</v>
      </c>
      <c r="B54" s="232">
        <v>0</v>
      </c>
      <c r="C54" s="232">
        <v>0</v>
      </c>
      <c r="D54" s="232">
        <v>0</v>
      </c>
      <c r="E54" s="232">
        <v>0</v>
      </c>
      <c r="F54" s="232">
        <v>0</v>
      </c>
      <c r="G54" s="232">
        <v>0</v>
      </c>
      <c r="H54" s="232">
        <v>0</v>
      </c>
      <c r="I54" s="232">
        <v>0</v>
      </c>
      <c r="J54" s="232">
        <v>0</v>
      </c>
      <c r="K54" s="232">
        <v>0</v>
      </c>
      <c r="L54" s="232">
        <v>0</v>
      </c>
      <c r="M54" s="232">
        <v>0</v>
      </c>
      <c r="N54" s="232">
        <v>0</v>
      </c>
      <c r="O54" s="232">
        <v>0</v>
      </c>
      <c r="P54" s="232">
        <v>0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DA54" s="73" t="s">
        <v>2073</v>
      </c>
    </row>
    <row r="55" spans="1:105" ht="12" customHeight="1" x14ac:dyDescent="0.25">
      <c r="A55" s="60" t="s">
        <v>1898</v>
      </c>
      <c r="B55" s="265">
        <v>0</v>
      </c>
      <c r="C55" s="265">
        <v>0</v>
      </c>
      <c r="D55" s="265">
        <v>0</v>
      </c>
      <c r="E55" s="265">
        <v>0</v>
      </c>
      <c r="F55" s="265">
        <v>0</v>
      </c>
      <c r="G55" s="265">
        <v>0</v>
      </c>
      <c r="H55" s="265">
        <v>0</v>
      </c>
      <c r="I55" s="265">
        <v>0</v>
      </c>
      <c r="J55" s="265">
        <v>0</v>
      </c>
      <c r="K55" s="265">
        <v>0</v>
      </c>
      <c r="L55" s="265">
        <v>0</v>
      </c>
      <c r="M55" s="265">
        <v>0</v>
      </c>
      <c r="N55" s="265">
        <v>0</v>
      </c>
      <c r="O55" s="265">
        <v>0</v>
      </c>
      <c r="P55" s="265">
        <v>0</v>
      </c>
      <c r="Q55" s="265">
        <v>0</v>
      </c>
      <c r="R55" s="265">
        <v>0</v>
      </c>
      <c r="S55" s="265">
        <v>0</v>
      </c>
      <c r="T55" s="265">
        <v>0</v>
      </c>
      <c r="U55" s="265">
        <v>0</v>
      </c>
      <c r="V55" s="265">
        <v>0</v>
      </c>
      <c r="W55" s="265">
        <v>0</v>
      </c>
      <c r="DA55" s="72" t="s">
        <v>2074</v>
      </c>
    </row>
    <row r="56" spans="1:105" ht="12" customHeight="1" x14ac:dyDescent="0.25">
      <c r="A56" s="57" t="s">
        <v>1900</v>
      </c>
      <c r="B56" s="264">
        <f t="shared" ref="B56:W56" si="2">B57+B68</f>
        <v>961.16216186641896</v>
      </c>
      <c r="C56" s="264">
        <f t="shared" si="2"/>
        <v>989.28354819889273</v>
      </c>
      <c r="D56" s="264">
        <f t="shared" si="2"/>
        <v>948.00359829771367</v>
      </c>
      <c r="E56" s="264">
        <f t="shared" si="2"/>
        <v>975.94953335069033</v>
      </c>
      <c r="F56" s="264">
        <f t="shared" si="2"/>
        <v>1000.778820692624</v>
      </c>
      <c r="G56" s="264">
        <f t="shared" si="2"/>
        <v>970.70987875226467</v>
      </c>
      <c r="H56" s="264">
        <f t="shared" si="2"/>
        <v>891.4230459672184</v>
      </c>
      <c r="I56" s="264">
        <f t="shared" si="2"/>
        <v>831.80715911300388</v>
      </c>
      <c r="J56" s="264">
        <f t="shared" si="2"/>
        <v>743.55493505840775</v>
      </c>
      <c r="K56" s="264">
        <f t="shared" si="2"/>
        <v>808.80366394413295</v>
      </c>
      <c r="L56" s="264">
        <f t="shared" si="2"/>
        <v>926.80835214359172</v>
      </c>
      <c r="M56" s="264">
        <f t="shared" si="2"/>
        <v>982.46716558666435</v>
      </c>
      <c r="N56" s="264">
        <f t="shared" si="2"/>
        <v>984.40991421727301</v>
      </c>
      <c r="O56" s="264">
        <f t="shared" si="2"/>
        <v>1060.519664325562</v>
      </c>
      <c r="P56" s="264">
        <f t="shared" si="2"/>
        <v>1081.8110797497991</v>
      </c>
      <c r="Q56" s="264">
        <f t="shared" si="2"/>
        <v>1079.944813486678</v>
      </c>
      <c r="R56" s="264">
        <f t="shared" si="2"/>
        <v>1035.372166354879</v>
      </c>
      <c r="S56" s="264">
        <f t="shared" si="2"/>
        <v>932.15606679872394</v>
      </c>
      <c r="T56" s="264">
        <f t="shared" si="2"/>
        <v>821.7524498422008</v>
      </c>
      <c r="U56" s="264">
        <f t="shared" si="2"/>
        <v>945.24714453584011</v>
      </c>
      <c r="V56" s="264">
        <f t="shared" si="2"/>
        <v>847.1225073548552</v>
      </c>
      <c r="W56" s="264">
        <f t="shared" si="2"/>
        <v>945.5187485477785</v>
      </c>
      <c r="DA56" s="70"/>
    </row>
    <row r="57" spans="1:105" ht="12" customHeight="1" x14ac:dyDescent="0.25">
      <c r="A57" s="60" t="s">
        <v>1901</v>
      </c>
      <c r="B57" s="265">
        <v>961.16216186641896</v>
      </c>
      <c r="C57" s="265">
        <v>989.28354819889273</v>
      </c>
      <c r="D57" s="265">
        <v>948.00359829771367</v>
      </c>
      <c r="E57" s="265">
        <v>975.94953335069033</v>
      </c>
      <c r="F57" s="265">
        <v>1000.778820692624</v>
      </c>
      <c r="G57" s="265">
        <v>970.70987875226467</v>
      </c>
      <c r="H57" s="265">
        <v>891.4230459672184</v>
      </c>
      <c r="I57" s="265">
        <v>831.80715911300388</v>
      </c>
      <c r="J57" s="265">
        <v>743.55493505840775</v>
      </c>
      <c r="K57" s="265">
        <v>808.80366394413295</v>
      </c>
      <c r="L57" s="265">
        <v>926.80835214359172</v>
      </c>
      <c r="M57" s="265">
        <v>982.46716558666435</v>
      </c>
      <c r="N57" s="265">
        <v>984.40991421727301</v>
      </c>
      <c r="O57" s="265">
        <v>1060.519664325562</v>
      </c>
      <c r="P57" s="265">
        <v>1081.8110797497991</v>
      </c>
      <c r="Q57" s="265">
        <v>1079.944813486678</v>
      </c>
      <c r="R57" s="265">
        <v>1035.372166354879</v>
      </c>
      <c r="S57" s="265">
        <v>932.15606679872394</v>
      </c>
      <c r="T57" s="265">
        <v>821.7524498422008</v>
      </c>
      <c r="U57" s="265">
        <v>945.24714453584011</v>
      </c>
      <c r="V57" s="265">
        <v>847.1225073548552</v>
      </c>
      <c r="W57" s="265">
        <v>945.5187485477785</v>
      </c>
      <c r="DA57" s="72" t="s">
        <v>2075</v>
      </c>
    </row>
    <row r="58" spans="1:105" ht="12" customHeight="1" x14ac:dyDescent="0.25">
      <c r="A58" s="64" t="s">
        <v>30</v>
      </c>
      <c r="B58" s="232">
        <v>841.20010679565269</v>
      </c>
      <c r="C58" s="232">
        <v>862.36051592337537</v>
      </c>
      <c r="D58" s="232">
        <v>816.05245882290797</v>
      </c>
      <c r="E58" s="232">
        <v>814.73580614935508</v>
      </c>
      <c r="F58" s="232">
        <v>816.77311685226368</v>
      </c>
      <c r="G58" s="232">
        <v>803.44335902522164</v>
      </c>
      <c r="H58" s="232">
        <v>696.69511506489926</v>
      </c>
      <c r="I58" s="232">
        <v>582.66983634233384</v>
      </c>
      <c r="J58" s="232">
        <v>484.56647659467723</v>
      </c>
      <c r="K58" s="232">
        <v>536.78642859518902</v>
      </c>
      <c r="L58" s="232">
        <v>645.34795960604049</v>
      </c>
      <c r="M58" s="232">
        <v>721.11667224459802</v>
      </c>
      <c r="N58" s="232">
        <v>692.05556584876308</v>
      </c>
      <c r="O58" s="232">
        <v>740.32021104472926</v>
      </c>
      <c r="P58" s="232">
        <v>738.73913178146347</v>
      </c>
      <c r="Q58" s="232">
        <v>716.58076422511783</v>
      </c>
      <c r="R58" s="232">
        <v>632.97816158139449</v>
      </c>
      <c r="S58" s="232">
        <v>533.09443303428452</v>
      </c>
      <c r="T58" s="232">
        <v>431.25018420721818</v>
      </c>
      <c r="U58" s="232">
        <v>483.83029451691891</v>
      </c>
      <c r="V58" s="232">
        <v>410.99906885451622</v>
      </c>
      <c r="W58" s="232">
        <v>455.91306392538752</v>
      </c>
      <c r="DA58" s="73" t="s">
        <v>2076</v>
      </c>
    </row>
    <row r="59" spans="1:105" ht="12" customHeight="1" x14ac:dyDescent="0.25">
      <c r="A59" s="64" t="s">
        <v>32</v>
      </c>
      <c r="B59" s="232">
        <v>0</v>
      </c>
      <c r="C59" s="232">
        <v>0</v>
      </c>
      <c r="D59" s="232">
        <v>0</v>
      </c>
      <c r="E59" s="232">
        <v>0</v>
      </c>
      <c r="F59" s="232">
        <v>0</v>
      </c>
      <c r="G59" s="232">
        <v>0</v>
      </c>
      <c r="H59" s="232">
        <v>0</v>
      </c>
      <c r="I59" s="232">
        <v>0</v>
      </c>
      <c r="J59" s="232">
        <v>0</v>
      </c>
      <c r="K59" s="232">
        <v>0</v>
      </c>
      <c r="L59" s="232">
        <v>0</v>
      </c>
      <c r="M59" s="232">
        <v>0</v>
      </c>
      <c r="N59" s="232">
        <v>0</v>
      </c>
      <c r="O59" s="232">
        <v>0</v>
      </c>
      <c r="P59" s="232">
        <v>0</v>
      </c>
      <c r="Q59" s="232">
        <v>0</v>
      </c>
      <c r="R59" s="232">
        <v>0</v>
      </c>
      <c r="S59" s="232">
        <v>0</v>
      </c>
      <c r="T59" s="232">
        <v>0</v>
      </c>
      <c r="U59" s="232">
        <v>0</v>
      </c>
      <c r="V59" s="232">
        <v>0</v>
      </c>
      <c r="W59" s="232">
        <v>0</v>
      </c>
      <c r="DA59" s="73" t="s">
        <v>2077</v>
      </c>
    </row>
    <row r="60" spans="1:105" ht="12" customHeight="1" x14ac:dyDescent="0.25">
      <c r="A60" s="64" t="s">
        <v>33</v>
      </c>
      <c r="B60" s="232">
        <v>5.0464034718298354</v>
      </c>
      <c r="C60" s="232">
        <v>3.4771665257782738</v>
      </c>
      <c r="D60" s="232">
        <v>1.7887544779016951</v>
      </c>
      <c r="E60" s="232">
        <v>1.816535555049386</v>
      </c>
      <c r="F60" s="232">
        <v>3.718912391942319</v>
      </c>
      <c r="G60" s="232">
        <v>1.8809588500076559</v>
      </c>
      <c r="H60" s="232">
        <v>3.7799577351890838</v>
      </c>
      <c r="I60" s="232">
        <v>7.7410004832002679</v>
      </c>
      <c r="J60" s="232">
        <v>1.9370304744413589</v>
      </c>
      <c r="K60" s="232">
        <v>3.8658550105961762</v>
      </c>
      <c r="L60" s="232">
        <v>3.9120961359771922</v>
      </c>
      <c r="M60" s="232">
        <v>3.9096565483734702</v>
      </c>
      <c r="N60" s="232">
        <v>3.9868430146221772</v>
      </c>
      <c r="O60" s="232">
        <v>3.9593454981279521</v>
      </c>
      <c r="P60" s="232">
        <v>4.0106503894915466</v>
      </c>
      <c r="Q60" s="232">
        <v>4.0229262415623968</v>
      </c>
      <c r="R60" s="232">
        <v>4.0300433003168212</v>
      </c>
      <c r="S60" s="232">
        <v>4.3587243088630254</v>
      </c>
      <c r="T60" s="232">
        <v>4.5479610281061698</v>
      </c>
      <c r="U60" s="232">
        <v>5.051211900291805</v>
      </c>
      <c r="V60" s="232">
        <v>5.645594387314385</v>
      </c>
      <c r="W60" s="232">
        <v>6.6761679749987968</v>
      </c>
      <c r="DA60" s="73" t="s">
        <v>2078</v>
      </c>
    </row>
    <row r="61" spans="1:105" ht="12" customHeight="1" x14ac:dyDescent="0.25">
      <c r="A61" s="64" t="s">
        <v>160</v>
      </c>
      <c r="B61" s="232">
        <v>20.396253648249409</v>
      </c>
      <c r="C61" s="232">
        <v>16.915982260168349</v>
      </c>
      <c r="D61" s="232">
        <v>15.97922838095794</v>
      </c>
      <c r="E61" s="232">
        <v>18.274786492262891</v>
      </c>
      <c r="F61" s="232">
        <v>18.746603630279811</v>
      </c>
      <c r="G61" s="232">
        <v>14.035193563913779</v>
      </c>
      <c r="H61" s="232">
        <v>16.105262629414302</v>
      </c>
      <c r="I61" s="232">
        <v>18.816359979999</v>
      </c>
      <c r="J61" s="232">
        <v>13.24145158580205</v>
      </c>
      <c r="K61" s="232">
        <v>13.835957066852719</v>
      </c>
      <c r="L61" s="232">
        <v>12.028766394543259</v>
      </c>
      <c r="M61" s="232">
        <v>9.9680016892490979</v>
      </c>
      <c r="N61" s="232">
        <v>8.2387940047447952</v>
      </c>
      <c r="O61" s="232">
        <v>12.056786323464079</v>
      </c>
      <c r="P61" s="232">
        <v>8.1803851727835717</v>
      </c>
      <c r="Q61" s="232">
        <v>12.22368558179005</v>
      </c>
      <c r="R61" s="232">
        <v>22.375973349909739</v>
      </c>
      <c r="S61" s="232">
        <v>25.172906477337449</v>
      </c>
      <c r="T61" s="232">
        <v>21.079871940578951</v>
      </c>
      <c r="U61" s="232">
        <v>26.550221696625758</v>
      </c>
      <c r="V61" s="232">
        <v>19.306280816919021</v>
      </c>
      <c r="W61" s="232">
        <v>36.571147830805607</v>
      </c>
      <c r="DA61" s="73" t="s">
        <v>2079</v>
      </c>
    </row>
    <row r="62" spans="1:105" ht="12" customHeight="1" x14ac:dyDescent="0.25">
      <c r="A62" s="64" t="s">
        <v>70</v>
      </c>
      <c r="B62" s="232">
        <v>59.919515322411641</v>
      </c>
      <c r="C62" s="232">
        <v>67.394606077419397</v>
      </c>
      <c r="D62" s="232">
        <v>73.087620842290562</v>
      </c>
      <c r="E62" s="232">
        <v>76.125849968732027</v>
      </c>
      <c r="F62" s="232">
        <v>81.820680719216242</v>
      </c>
      <c r="G62" s="232">
        <v>78.825647433665949</v>
      </c>
      <c r="H62" s="232">
        <v>79.203650772838699</v>
      </c>
      <c r="I62" s="232">
        <v>87.183462276220894</v>
      </c>
      <c r="J62" s="232">
        <v>83.204795652130883</v>
      </c>
      <c r="K62" s="232">
        <v>82.467215578216283</v>
      </c>
      <c r="L62" s="232">
        <v>85.540150805615852</v>
      </c>
      <c r="M62" s="232">
        <v>87.571829079986117</v>
      </c>
      <c r="N62" s="232">
        <v>80.795787048902682</v>
      </c>
      <c r="O62" s="232">
        <v>80.238533232062451</v>
      </c>
      <c r="P62" s="232">
        <v>68.444970347695929</v>
      </c>
      <c r="Q62" s="232">
        <v>79.381607508193525</v>
      </c>
      <c r="R62" s="232">
        <v>70.925149454644426</v>
      </c>
      <c r="S62" s="232">
        <v>52.670988005387237</v>
      </c>
      <c r="T62" s="232">
        <v>46.618436003170942</v>
      </c>
      <c r="U62" s="232">
        <v>50.462271364235782</v>
      </c>
      <c r="V62" s="232">
        <v>47.672160098219607</v>
      </c>
      <c r="W62" s="232">
        <v>55.077104904816402</v>
      </c>
      <c r="DA62" s="73" t="s">
        <v>2080</v>
      </c>
    </row>
    <row r="63" spans="1:105" ht="12" customHeight="1" x14ac:dyDescent="0.25">
      <c r="A63" s="64" t="s">
        <v>34</v>
      </c>
      <c r="B63" s="232">
        <v>3.5497158547777361</v>
      </c>
      <c r="C63" s="232">
        <v>0</v>
      </c>
      <c r="D63" s="232">
        <v>0</v>
      </c>
      <c r="E63" s="232">
        <v>3.7369279618796241</v>
      </c>
      <c r="F63" s="232">
        <v>0</v>
      </c>
      <c r="G63" s="232">
        <v>1.857069312335051</v>
      </c>
      <c r="H63" s="232">
        <v>1.8659747691754609</v>
      </c>
      <c r="I63" s="232">
        <v>0</v>
      </c>
      <c r="J63" s="232">
        <v>0</v>
      </c>
      <c r="K63" s="232">
        <v>0</v>
      </c>
      <c r="L63" s="232">
        <v>0</v>
      </c>
      <c r="M63" s="232">
        <v>0</v>
      </c>
      <c r="N63" s="232">
        <v>0</v>
      </c>
      <c r="O63" s="232">
        <v>0</v>
      </c>
      <c r="P63" s="232">
        <v>0</v>
      </c>
      <c r="Q63" s="232">
        <v>0</v>
      </c>
      <c r="R63" s="232">
        <v>0</v>
      </c>
      <c r="S63" s="232">
        <v>0.56906973114690618</v>
      </c>
      <c r="T63" s="232">
        <v>0.88505246011490391</v>
      </c>
      <c r="U63" s="232">
        <v>1.011319364771087</v>
      </c>
      <c r="V63" s="232">
        <v>6.6248814902529596E-2</v>
      </c>
      <c r="W63" s="232">
        <v>8.7095146662360845E-2</v>
      </c>
      <c r="DA63" s="73" t="s">
        <v>2081</v>
      </c>
    </row>
    <row r="64" spans="1:105" ht="12" customHeight="1" x14ac:dyDescent="0.25">
      <c r="A64" s="64" t="s">
        <v>162</v>
      </c>
      <c r="B64" s="232">
        <v>31.05016677349764</v>
      </c>
      <c r="C64" s="232">
        <v>39.13527741215124</v>
      </c>
      <c r="D64" s="232">
        <v>41.095535773655449</v>
      </c>
      <c r="E64" s="232">
        <v>61.259627223411343</v>
      </c>
      <c r="F64" s="232">
        <v>79.719507098921724</v>
      </c>
      <c r="G64" s="232">
        <v>70.667650567120603</v>
      </c>
      <c r="H64" s="232">
        <v>93.773084995701609</v>
      </c>
      <c r="I64" s="232">
        <v>135.39650003124979</v>
      </c>
      <c r="J64" s="232">
        <v>160.60518075135619</v>
      </c>
      <c r="K64" s="232">
        <v>171.8482076932786</v>
      </c>
      <c r="L64" s="232">
        <v>179.97937920141479</v>
      </c>
      <c r="M64" s="232">
        <v>159.90100602445759</v>
      </c>
      <c r="N64" s="232">
        <v>199.33292430024031</v>
      </c>
      <c r="O64" s="232">
        <v>220.3361294988766</v>
      </c>
      <c r="P64" s="232">
        <v>250.08689807464711</v>
      </c>
      <c r="Q64" s="232">
        <v>257.03352985930542</v>
      </c>
      <c r="R64" s="232">
        <v>286.2013294615931</v>
      </c>
      <c r="S64" s="232">
        <v>289.17274517260068</v>
      </c>
      <c r="T64" s="232">
        <v>283.99233805785582</v>
      </c>
      <c r="U64" s="232">
        <v>338.13635984412502</v>
      </c>
      <c r="V64" s="232">
        <v>313.7654828035482</v>
      </c>
      <c r="W64" s="232">
        <v>352.31316523069762</v>
      </c>
      <c r="DA64" s="73" t="s">
        <v>2082</v>
      </c>
    </row>
    <row r="65" spans="1:105" ht="12" customHeight="1" x14ac:dyDescent="0.25">
      <c r="A65" s="64" t="s">
        <v>36</v>
      </c>
      <c r="B65" s="232">
        <v>0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232">
        <v>0</v>
      </c>
      <c r="I65" s="232">
        <v>0</v>
      </c>
      <c r="J65" s="232">
        <v>0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DA65" s="73" t="s">
        <v>2083</v>
      </c>
    </row>
    <row r="66" spans="1:105" ht="12" customHeight="1" x14ac:dyDescent="0.25">
      <c r="A66" s="64" t="s">
        <v>73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3.6086587283013101</v>
      </c>
      <c r="P66" s="232">
        <v>12.349043983717401</v>
      </c>
      <c r="Q66" s="232">
        <v>10.70230007070807</v>
      </c>
      <c r="R66" s="232">
        <v>18.861509207019921</v>
      </c>
      <c r="S66" s="232">
        <v>27.11720006910409</v>
      </c>
      <c r="T66" s="232">
        <v>33.378606145155771</v>
      </c>
      <c r="U66" s="232">
        <v>40.20546584887181</v>
      </c>
      <c r="V66" s="232">
        <v>49.667671579435229</v>
      </c>
      <c r="W66" s="232">
        <v>38.881003534410148</v>
      </c>
      <c r="DA66" s="73" t="s">
        <v>2084</v>
      </c>
    </row>
    <row r="67" spans="1:105" ht="12" customHeight="1" x14ac:dyDescent="0.25">
      <c r="A67" s="64" t="s">
        <v>79</v>
      </c>
      <c r="B67" s="232">
        <v>0</v>
      </c>
      <c r="C67" s="232">
        <v>0</v>
      </c>
      <c r="D67" s="232">
        <v>0</v>
      </c>
      <c r="E67" s="232">
        <v>0</v>
      </c>
      <c r="F67" s="232">
        <v>0</v>
      </c>
      <c r="G67" s="232">
        <v>0</v>
      </c>
      <c r="H67" s="232">
        <v>0</v>
      </c>
      <c r="I67" s="232">
        <v>0</v>
      </c>
      <c r="J67" s="232">
        <v>0</v>
      </c>
      <c r="K67" s="232">
        <v>0</v>
      </c>
      <c r="L67" s="232">
        <v>0</v>
      </c>
      <c r="M67" s="232">
        <v>0</v>
      </c>
      <c r="N67" s="232">
        <v>0</v>
      </c>
      <c r="O67" s="232">
        <v>0</v>
      </c>
      <c r="P67" s="232">
        <v>0</v>
      </c>
      <c r="Q67" s="232">
        <v>0</v>
      </c>
      <c r="R67" s="232">
        <v>0</v>
      </c>
      <c r="S67" s="232">
        <v>0</v>
      </c>
      <c r="T67" s="232">
        <v>0</v>
      </c>
      <c r="U67" s="232">
        <v>0</v>
      </c>
      <c r="V67" s="232">
        <v>0</v>
      </c>
      <c r="W67" s="232">
        <v>0</v>
      </c>
      <c r="DA67" s="73" t="s">
        <v>2085</v>
      </c>
    </row>
    <row r="68" spans="1:105" ht="12" customHeight="1" x14ac:dyDescent="0.25">
      <c r="A68" s="60" t="s">
        <v>1913</v>
      </c>
      <c r="B68" s="265">
        <v>0</v>
      </c>
      <c r="C68" s="265">
        <v>0</v>
      </c>
      <c r="D68" s="265">
        <v>0</v>
      </c>
      <c r="E68" s="265">
        <v>0</v>
      </c>
      <c r="F68" s="265">
        <v>0</v>
      </c>
      <c r="G68" s="265">
        <v>0</v>
      </c>
      <c r="H68" s="265">
        <v>0</v>
      </c>
      <c r="I68" s="265">
        <v>0</v>
      </c>
      <c r="J68" s="265">
        <v>0</v>
      </c>
      <c r="K68" s="265">
        <v>0</v>
      </c>
      <c r="L68" s="265">
        <v>0</v>
      </c>
      <c r="M68" s="265">
        <v>0</v>
      </c>
      <c r="N68" s="265">
        <v>0</v>
      </c>
      <c r="O68" s="265">
        <v>0</v>
      </c>
      <c r="P68" s="265">
        <v>0</v>
      </c>
      <c r="Q68" s="265">
        <v>0</v>
      </c>
      <c r="R68" s="265">
        <v>0</v>
      </c>
      <c r="S68" s="265">
        <v>0</v>
      </c>
      <c r="T68" s="265">
        <v>0</v>
      </c>
      <c r="U68" s="265">
        <v>0</v>
      </c>
      <c r="V68" s="265">
        <v>0</v>
      </c>
      <c r="W68" s="265">
        <v>0</v>
      </c>
      <c r="DA68" s="72" t="s">
        <v>2086</v>
      </c>
    </row>
    <row r="69" spans="1:105" ht="12" customHeight="1" x14ac:dyDescent="0.25">
      <c r="A69" s="57" t="s">
        <v>1915</v>
      </c>
      <c r="B69" s="264">
        <f t="shared" ref="B69:W69" si="3">B70+B81</f>
        <v>112.1355855510819</v>
      </c>
      <c r="C69" s="264">
        <f t="shared" si="3"/>
        <v>115.4164139565372</v>
      </c>
      <c r="D69" s="264">
        <f t="shared" si="3"/>
        <v>110.6004198013996</v>
      </c>
      <c r="E69" s="264">
        <f t="shared" si="3"/>
        <v>113.86077889091359</v>
      </c>
      <c r="F69" s="264">
        <f t="shared" si="3"/>
        <v>116.7575290808058</v>
      </c>
      <c r="G69" s="264">
        <f t="shared" si="3"/>
        <v>113.2494858544306</v>
      </c>
      <c r="H69" s="264">
        <f t="shared" si="3"/>
        <v>103.9993553628418</v>
      </c>
      <c r="I69" s="264">
        <f t="shared" si="3"/>
        <v>97.044168563183547</v>
      </c>
      <c r="J69" s="264">
        <f t="shared" si="3"/>
        <v>86.748075756814032</v>
      </c>
      <c r="K69" s="264">
        <f t="shared" si="3"/>
        <v>94.360427460148571</v>
      </c>
      <c r="L69" s="264">
        <f t="shared" si="3"/>
        <v>108.12764108341879</v>
      </c>
      <c r="M69" s="264">
        <f t="shared" si="3"/>
        <v>114.6211693184439</v>
      </c>
      <c r="N69" s="264">
        <f t="shared" si="3"/>
        <v>114.8478233253482</v>
      </c>
      <c r="O69" s="264">
        <f t="shared" si="3"/>
        <v>123.72729417131519</v>
      </c>
      <c r="P69" s="264">
        <f t="shared" si="3"/>
        <v>126.21129263747621</v>
      </c>
      <c r="Q69" s="264">
        <f t="shared" si="3"/>
        <v>125.9935615734454</v>
      </c>
      <c r="R69" s="264">
        <f t="shared" si="3"/>
        <v>120.7934194080689</v>
      </c>
      <c r="S69" s="264">
        <f t="shared" si="3"/>
        <v>108.75154112651749</v>
      </c>
      <c r="T69" s="264">
        <f t="shared" si="3"/>
        <v>95.871119148256525</v>
      </c>
      <c r="U69" s="264">
        <f t="shared" si="3"/>
        <v>110.278833529181</v>
      </c>
      <c r="V69" s="264">
        <f t="shared" si="3"/>
        <v>98.830959191399529</v>
      </c>
      <c r="W69" s="264">
        <f t="shared" si="3"/>
        <v>110.3105206639072</v>
      </c>
      <c r="DA69" s="70"/>
    </row>
    <row r="70" spans="1:105" ht="12" customHeight="1" x14ac:dyDescent="0.25">
      <c r="A70" s="60" t="s">
        <v>1916</v>
      </c>
      <c r="B70" s="265">
        <v>112.1355855510819</v>
      </c>
      <c r="C70" s="265">
        <v>115.4164139565372</v>
      </c>
      <c r="D70" s="265">
        <v>110.6004198013996</v>
      </c>
      <c r="E70" s="265">
        <v>113.86077889091359</v>
      </c>
      <c r="F70" s="265">
        <v>116.7575290808058</v>
      </c>
      <c r="G70" s="265">
        <v>113.2494858544306</v>
      </c>
      <c r="H70" s="265">
        <v>103.9993553628418</v>
      </c>
      <c r="I70" s="265">
        <v>97.044168563183547</v>
      </c>
      <c r="J70" s="265">
        <v>86.748075756814032</v>
      </c>
      <c r="K70" s="265">
        <v>94.360427460148571</v>
      </c>
      <c r="L70" s="265">
        <v>108.12764108341879</v>
      </c>
      <c r="M70" s="265">
        <v>114.6211693184439</v>
      </c>
      <c r="N70" s="265">
        <v>114.8478233253482</v>
      </c>
      <c r="O70" s="265">
        <v>123.72729417131519</v>
      </c>
      <c r="P70" s="265">
        <v>126.21129263747621</v>
      </c>
      <c r="Q70" s="265">
        <v>125.9935615734454</v>
      </c>
      <c r="R70" s="265">
        <v>120.7934194080689</v>
      </c>
      <c r="S70" s="265">
        <v>108.75154112651749</v>
      </c>
      <c r="T70" s="265">
        <v>95.871119148256525</v>
      </c>
      <c r="U70" s="265">
        <v>110.278833529181</v>
      </c>
      <c r="V70" s="265">
        <v>98.830959191399529</v>
      </c>
      <c r="W70" s="265">
        <v>110.3105206639072</v>
      </c>
      <c r="DA70" s="72" t="s">
        <v>2087</v>
      </c>
    </row>
    <row r="71" spans="1:105" ht="12" customHeight="1" x14ac:dyDescent="0.25">
      <c r="A71" s="64" t="s">
        <v>30</v>
      </c>
      <c r="B71" s="232">
        <v>98.14001245949251</v>
      </c>
      <c r="C71" s="232">
        <v>100.60872685772689</v>
      </c>
      <c r="D71" s="232">
        <v>95.206120196005656</v>
      </c>
      <c r="E71" s="232">
        <v>95.052510717424497</v>
      </c>
      <c r="F71" s="232">
        <v>95.290196966097142</v>
      </c>
      <c r="G71" s="232">
        <v>93.735058552942306</v>
      </c>
      <c r="H71" s="232">
        <v>81.281096757571348</v>
      </c>
      <c r="I71" s="232">
        <v>67.978147573272125</v>
      </c>
      <c r="J71" s="232">
        <v>56.532755602712207</v>
      </c>
      <c r="K71" s="232">
        <v>62.62508333610522</v>
      </c>
      <c r="L71" s="232">
        <v>75.290595287371204</v>
      </c>
      <c r="M71" s="232">
        <v>84.130278428536229</v>
      </c>
      <c r="N71" s="232">
        <v>80.739816015688831</v>
      </c>
      <c r="O71" s="232">
        <v>86.370691288551527</v>
      </c>
      <c r="P71" s="232">
        <v>86.186232041170513</v>
      </c>
      <c r="Q71" s="232">
        <v>83.601089159596867</v>
      </c>
      <c r="R71" s="232">
        <v>73.84745218449585</v>
      </c>
      <c r="S71" s="232">
        <v>62.194350520666383</v>
      </c>
      <c r="T71" s="232">
        <v>50.312521490841988</v>
      </c>
      <c r="U71" s="232">
        <v>56.446867693640357</v>
      </c>
      <c r="V71" s="232">
        <v>47.949891366360113</v>
      </c>
      <c r="W71" s="232">
        <v>53.189857457961757</v>
      </c>
      <c r="DA71" s="73" t="s">
        <v>2088</v>
      </c>
    </row>
    <row r="72" spans="1:105" ht="12" customHeight="1" x14ac:dyDescent="0.25">
      <c r="A72" s="64" t="s">
        <v>32</v>
      </c>
      <c r="B72" s="232">
        <v>0</v>
      </c>
      <c r="C72" s="232">
        <v>0</v>
      </c>
      <c r="D72" s="232">
        <v>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  <c r="T72" s="232">
        <v>0</v>
      </c>
      <c r="U72" s="232">
        <v>0</v>
      </c>
      <c r="V72" s="232">
        <v>0</v>
      </c>
      <c r="W72" s="232">
        <v>0</v>
      </c>
      <c r="DA72" s="73" t="s">
        <v>2089</v>
      </c>
    </row>
    <row r="73" spans="1:105" ht="12" customHeight="1" x14ac:dyDescent="0.25">
      <c r="A73" s="64" t="s">
        <v>33</v>
      </c>
      <c r="B73" s="232">
        <v>0.58874707171347906</v>
      </c>
      <c r="C73" s="232">
        <v>0.40566942800746431</v>
      </c>
      <c r="D73" s="232">
        <v>0.20868802242186391</v>
      </c>
      <c r="E73" s="232">
        <v>0.21192914808909441</v>
      </c>
      <c r="F73" s="232">
        <v>0.43387311239326942</v>
      </c>
      <c r="G73" s="232">
        <v>0.21944519916755939</v>
      </c>
      <c r="H73" s="232">
        <v>0.44099506910539199</v>
      </c>
      <c r="I73" s="232">
        <v>0.90311672304002899</v>
      </c>
      <c r="J73" s="232">
        <v>0.22598688868482461</v>
      </c>
      <c r="K73" s="232">
        <v>0.45101641790288599</v>
      </c>
      <c r="L73" s="232">
        <v>0.45641121586400452</v>
      </c>
      <c r="M73" s="232">
        <v>0.45612659731023691</v>
      </c>
      <c r="N73" s="232">
        <v>0.46513168503925267</v>
      </c>
      <c r="O73" s="232">
        <v>0.46192364144825993</v>
      </c>
      <c r="P73" s="232">
        <v>0.46790921210734582</v>
      </c>
      <c r="Q73" s="232">
        <v>0.4693413948489451</v>
      </c>
      <c r="R73" s="232">
        <v>0.47017171837029481</v>
      </c>
      <c r="S73" s="232">
        <v>0.50851783603401846</v>
      </c>
      <c r="T73" s="232">
        <v>0.53059545327905178</v>
      </c>
      <c r="U73" s="232">
        <v>0.58930805503404216</v>
      </c>
      <c r="V73" s="232">
        <v>0.65865267852000986</v>
      </c>
      <c r="W73" s="232">
        <v>0.7788862637498577</v>
      </c>
      <c r="DA73" s="73" t="s">
        <v>2090</v>
      </c>
    </row>
    <row r="74" spans="1:105" ht="12" customHeight="1" x14ac:dyDescent="0.25">
      <c r="A74" s="64" t="s">
        <v>160</v>
      </c>
      <c r="B74" s="232">
        <v>2.3795629256290902</v>
      </c>
      <c r="C74" s="232">
        <v>1.9735312636863021</v>
      </c>
      <c r="D74" s="232">
        <v>1.864243311111754</v>
      </c>
      <c r="E74" s="232">
        <v>2.1320584240973321</v>
      </c>
      <c r="F74" s="232">
        <v>2.1871037568659721</v>
      </c>
      <c r="G74" s="232">
        <v>1.6374392491232701</v>
      </c>
      <c r="H74" s="232">
        <v>1.8789473067649971</v>
      </c>
      <c r="I74" s="232">
        <v>2.1952419976665438</v>
      </c>
      <c r="J74" s="232">
        <v>1.544836018343569</v>
      </c>
      <c r="K74" s="232">
        <v>1.6141949911328139</v>
      </c>
      <c r="L74" s="232">
        <v>1.4033560793633759</v>
      </c>
      <c r="M74" s="232">
        <v>1.162933530412392</v>
      </c>
      <c r="N74" s="232">
        <v>0.96119263388689025</v>
      </c>
      <c r="O74" s="232">
        <v>1.406625071070807</v>
      </c>
      <c r="P74" s="232">
        <v>0.95437827015808085</v>
      </c>
      <c r="Q74" s="232">
        <v>1.426096651208836</v>
      </c>
      <c r="R74" s="232">
        <v>2.6105302241561308</v>
      </c>
      <c r="S74" s="232">
        <v>2.9368390890226959</v>
      </c>
      <c r="T74" s="232">
        <v>2.4593183930675382</v>
      </c>
      <c r="U74" s="232">
        <v>3.0975258646063311</v>
      </c>
      <c r="V74" s="232">
        <v>2.2523994286405471</v>
      </c>
      <c r="W74" s="232">
        <v>4.2666339135939779</v>
      </c>
      <c r="DA74" s="73" t="s">
        <v>2091</v>
      </c>
    </row>
    <row r="75" spans="1:105" ht="12" customHeight="1" x14ac:dyDescent="0.25">
      <c r="A75" s="64" t="s">
        <v>70</v>
      </c>
      <c r="B75" s="232">
        <v>6.9906101209480038</v>
      </c>
      <c r="C75" s="232">
        <v>7.8627040423655759</v>
      </c>
      <c r="D75" s="232">
        <v>8.5268890982672119</v>
      </c>
      <c r="E75" s="232">
        <v>8.8813491630187116</v>
      </c>
      <c r="F75" s="232">
        <v>9.5457460839085364</v>
      </c>
      <c r="G75" s="232">
        <v>9.1963255339276735</v>
      </c>
      <c r="H75" s="232">
        <v>9.2404259234978223</v>
      </c>
      <c r="I75" s="232">
        <v>10.171403932225751</v>
      </c>
      <c r="J75" s="232">
        <v>9.7072261594152458</v>
      </c>
      <c r="K75" s="232">
        <v>9.6211751507918741</v>
      </c>
      <c r="L75" s="232">
        <v>9.979684260655155</v>
      </c>
      <c r="M75" s="232">
        <v>10.216713392665021</v>
      </c>
      <c r="N75" s="232">
        <v>9.4261751557052911</v>
      </c>
      <c r="O75" s="232">
        <v>9.3611622104072634</v>
      </c>
      <c r="P75" s="232">
        <v>7.9852465405645052</v>
      </c>
      <c r="Q75" s="232">
        <v>9.2611875426225563</v>
      </c>
      <c r="R75" s="232">
        <v>8.2746007697084956</v>
      </c>
      <c r="S75" s="232">
        <v>6.1449486006284966</v>
      </c>
      <c r="T75" s="232">
        <v>5.4388175337032632</v>
      </c>
      <c r="U75" s="232">
        <v>5.8872649924941571</v>
      </c>
      <c r="V75" s="232">
        <v>5.5617520114589407</v>
      </c>
      <c r="W75" s="232">
        <v>6.4256622388952316</v>
      </c>
      <c r="DA75" s="73" t="s">
        <v>2092</v>
      </c>
    </row>
    <row r="76" spans="1:105" ht="12" customHeight="1" x14ac:dyDescent="0.25">
      <c r="A76" s="64" t="s">
        <v>34</v>
      </c>
      <c r="B76" s="232">
        <v>0.4141335163907347</v>
      </c>
      <c r="C76" s="232">
        <v>0</v>
      </c>
      <c r="D76" s="232">
        <v>0</v>
      </c>
      <c r="E76" s="232">
        <v>0.4359749288859549</v>
      </c>
      <c r="F76" s="232">
        <v>0</v>
      </c>
      <c r="G76" s="232">
        <v>0.21665808643908879</v>
      </c>
      <c r="H76" s="232">
        <v>0.2176970564038031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6.6391468633805559E-2</v>
      </c>
      <c r="T76" s="232">
        <v>0.10325612034673851</v>
      </c>
      <c r="U76" s="232">
        <v>0.1179872592232932</v>
      </c>
      <c r="V76" s="232">
        <v>7.7290284052951028E-3</v>
      </c>
      <c r="W76" s="232">
        <v>1.016110044394208E-2</v>
      </c>
      <c r="DA76" s="73" t="s">
        <v>2093</v>
      </c>
    </row>
    <row r="77" spans="1:105" ht="12" customHeight="1" x14ac:dyDescent="0.25">
      <c r="A77" s="64" t="s">
        <v>162</v>
      </c>
      <c r="B77" s="232">
        <v>3.622519456908047</v>
      </c>
      <c r="C77" s="232">
        <v>4.5657823647509677</v>
      </c>
      <c r="D77" s="232">
        <v>4.794479173593122</v>
      </c>
      <c r="E77" s="232">
        <v>7.1469565093979686</v>
      </c>
      <c r="F77" s="232">
        <v>9.3006091615408426</v>
      </c>
      <c r="G77" s="232">
        <v>8.2445592328307171</v>
      </c>
      <c r="H77" s="232">
        <v>10.94019324949849</v>
      </c>
      <c r="I77" s="232">
        <v>15.796258336979109</v>
      </c>
      <c r="J77" s="232">
        <v>18.737271087658179</v>
      </c>
      <c r="K77" s="232">
        <v>20.04895756421579</v>
      </c>
      <c r="L77" s="232">
        <v>20.997594240165011</v>
      </c>
      <c r="M77" s="232">
        <v>18.655117369519999</v>
      </c>
      <c r="N77" s="232">
        <v>23.25550783502797</v>
      </c>
      <c r="O77" s="232">
        <v>25.705881774868871</v>
      </c>
      <c r="P77" s="232">
        <v>29.17680477537542</v>
      </c>
      <c r="Q77" s="232">
        <v>29.987245150252232</v>
      </c>
      <c r="R77" s="232">
        <v>33.390155103852457</v>
      </c>
      <c r="S77" s="232">
        <v>33.736820270136661</v>
      </c>
      <c r="T77" s="232">
        <v>33.132439440083097</v>
      </c>
      <c r="U77" s="232">
        <v>39.449241981814467</v>
      </c>
      <c r="V77" s="232">
        <v>36.605972993747187</v>
      </c>
      <c r="W77" s="232">
        <v>41.103202610247962</v>
      </c>
      <c r="DA77" s="73" t="s">
        <v>2094</v>
      </c>
    </row>
    <row r="78" spans="1:105" ht="12" customHeight="1" x14ac:dyDescent="0.25">
      <c r="A78" s="64" t="s">
        <v>36</v>
      </c>
      <c r="B78" s="232">
        <v>0</v>
      </c>
      <c r="C78" s="232">
        <v>0</v>
      </c>
      <c r="D78" s="232">
        <v>0</v>
      </c>
      <c r="E78" s="232">
        <v>0</v>
      </c>
      <c r="F78" s="232">
        <v>0</v>
      </c>
      <c r="G78" s="232">
        <v>0</v>
      </c>
      <c r="H78" s="232">
        <v>0</v>
      </c>
      <c r="I78" s="232">
        <v>0</v>
      </c>
      <c r="J78" s="232">
        <v>0</v>
      </c>
      <c r="K78" s="232">
        <v>0</v>
      </c>
      <c r="L78" s="232">
        <v>0</v>
      </c>
      <c r="M78" s="232">
        <v>0</v>
      </c>
      <c r="N78" s="232">
        <v>0</v>
      </c>
      <c r="O78" s="232">
        <v>0</v>
      </c>
      <c r="P78" s="232">
        <v>0</v>
      </c>
      <c r="Q78" s="232">
        <v>0</v>
      </c>
      <c r="R78" s="232">
        <v>0</v>
      </c>
      <c r="S78" s="232">
        <v>0</v>
      </c>
      <c r="T78" s="232">
        <v>0</v>
      </c>
      <c r="U78" s="232">
        <v>0</v>
      </c>
      <c r="V78" s="232">
        <v>0</v>
      </c>
      <c r="W78" s="232">
        <v>0</v>
      </c>
      <c r="DA78" s="73" t="s">
        <v>2095</v>
      </c>
    </row>
    <row r="79" spans="1:105" ht="12" customHeight="1" x14ac:dyDescent="0.25">
      <c r="A79" s="64" t="s">
        <v>73</v>
      </c>
      <c r="B79" s="232">
        <v>0</v>
      </c>
      <c r="C79" s="232">
        <v>0</v>
      </c>
      <c r="D79" s="232">
        <v>0</v>
      </c>
      <c r="E79" s="232">
        <v>0</v>
      </c>
      <c r="F79" s="232">
        <v>0</v>
      </c>
      <c r="G79" s="232">
        <v>0</v>
      </c>
      <c r="H79" s="232">
        <v>0</v>
      </c>
      <c r="I79" s="232">
        <v>0</v>
      </c>
      <c r="J79" s="232">
        <v>0</v>
      </c>
      <c r="K79" s="232">
        <v>0</v>
      </c>
      <c r="L79" s="232">
        <v>0</v>
      </c>
      <c r="M79" s="232">
        <v>0</v>
      </c>
      <c r="N79" s="232">
        <v>0</v>
      </c>
      <c r="O79" s="232">
        <v>0.42101018496848508</v>
      </c>
      <c r="P79" s="232">
        <v>1.4407217981003591</v>
      </c>
      <c r="Q79" s="232">
        <v>1.248601674915939</v>
      </c>
      <c r="R79" s="232">
        <v>2.200509407485653</v>
      </c>
      <c r="S79" s="232">
        <v>3.163673341395469</v>
      </c>
      <c r="T79" s="232">
        <v>3.894170716934831</v>
      </c>
      <c r="U79" s="232">
        <v>4.6906376823683642</v>
      </c>
      <c r="V79" s="232">
        <v>5.7945616842674283</v>
      </c>
      <c r="W79" s="232">
        <v>4.5361170790145087</v>
      </c>
      <c r="DA79" s="73" t="s">
        <v>2096</v>
      </c>
    </row>
    <row r="80" spans="1:105" ht="12" customHeight="1" x14ac:dyDescent="0.25">
      <c r="A80" s="64" t="s">
        <v>79</v>
      </c>
      <c r="B80" s="232">
        <v>0</v>
      </c>
      <c r="C80" s="232">
        <v>0</v>
      </c>
      <c r="D80" s="232">
        <v>0</v>
      </c>
      <c r="E80" s="232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232">
        <v>0</v>
      </c>
      <c r="S80" s="232">
        <v>0</v>
      </c>
      <c r="T80" s="232">
        <v>0</v>
      </c>
      <c r="U80" s="232">
        <v>0</v>
      </c>
      <c r="V80" s="232">
        <v>0</v>
      </c>
      <c r="W80" s="232">
        <v>0</v>
      </c>
      <c r="DA80" s="73" t="s">
        <v>2097</v>
      </c>
    </row>
    <row r="81" spans="1:105" ht="12" customHeight="1" x14ac:dyDescent="0.25">
      <c r="A81" s="61" t="s">
        <v>1928</v>
      </c>
      <c r="B81" s="266">
        <v>0</v>
      </c>
      <c r="C81" s="266">
        <v>0</v>
      </c>
      <c r="D81" s="266">
        <v>0</v>
      </c>
      <c r="E81" s="266">
        <v>0</v>
      </c>
      <c r="F81" s="266">
        <v>0</v>
      </c>
      <c r="G81" s="266">
        <v>0</v>
      </c>
      <c r="H81" s="266">
        <v>0</v>
      </c>
      <c r="I81" s="266">
        <v>0</v>
      </c>
      <c r="J81" s="266">
        <v>0</v>
      </c>
      <c r="K81" s="266">
        <v>0</v>
      </c>
      <c r="L81" s="266">
        <v>0</v>
      </c>
      <c r="M81" s="266">
        <v>0</v>
      </c>
      <c r="N81" s="266">
        <v>0</v>
      </c>
      <c r="O81" s="266">
        <v>0</v>
      </c>
      <c r="P81" s="266">
        <v>0</v>
      </c>
      <c r="Q81" s="266">
        <v>0</v>
      </c>
      <c r="R81" s="266">
        <v>0</v>
      </c>
      <c r="S81" s="266">
        <v>0</v>
      </c>
      <c r="T81" s="266">
        <v>0</v>
      </c>
      <c r="U81" s="266">
        <v>0</v>
      </c>
      <c r="V81" s="266">
        <v>0</v>
      </c>
      <c r="W81" s="266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6">
        <v>10.61942033107259</v>
      </c>
      <c r="C83" s="226">
        <v>9.6855054721789315</v>
      </c>
      <c r="D83" s="226">
        <v>8.8679967862271596</v>
      </c>
      <c r="E83" s="226">
        <v>10.164539687146879</v>
      </c>
      <c r="F83" s="226">
        <v>12.23485989303118</v>
      </c>
      <c r="G83" s="226">
        <v>8.6660046471377434</v>
      </c>
      <c r="H83" s="226">
        <v>9.6903851465120852</v>
      </c>
      <c r="I83" s="226">
        <v>9.6744280239332578</v>
      </c>
      <c r="J83" s="226">
        <v>10.3612506735432</v>
      </c>
      <c r="K83" s="226">
        <v>8.9443614080526732</v>
      </c>
      <c r="L83" s="226">
        <v>8.734170906017269</v>
      </c>
      <c r="M83" s="226">
        <v>8.366231959610948</v>
      </c>
      <c r="N83" s="226">
        <v>7.9613323878265403</v>
      </c>
      <c r="O83" s="226">
        <v>12.296636568249451</v>
      </c>
      <c r="P83" s="226">
        <v>12.6108146316512</v>
      </c>
      <c r="Q83" s="226">
        <v>13.1255357240662</v>
      </c>
      <c r="R83" s="226">
        <v>16.077827334603519</v>
      </c>
      <c r="S83" s="226">
        <v>17.396479955370449</v>
      </c>
      <c r="T83" s="226">
        <v>17.19735419820687</v>
      </c>
      <c r="U83" s="226">
        <v>19.449390693135381</v>
      </c>
      <c r="V83" s="226">
        <v>17.958980480653661</v>
      </c>
      <c r="W83" s="226">
        <v>9.8314711966264454</v>
      </c>
      <c r="DA83" s="89" t="s">
        <v>2099</v>
      </c>
    </row>
    <row r="84" spans="1:105" ht="12" customHeight="1" x14ac:dyDescent="0.25">
      <c r="A84" s="55" t="s">
        <v>92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DA84" s="67" t="s">
        <v>2100</v>
      </c>
    </row>
    <row r="85" spans="1:105" ht="12" customHeight="1" x14ac:dyDescent="0.25">
      <c r="A85" s="202" t="s">
        <v>93</v>
      </c>
      <c r="B85" s="227">
        <v>0</v>
      </c>
      <c r="C85" s="227">
        <v>0</v>
      </c>
      <c r="D85" s="227">
        <v>0</v>
      </c>
      <c r="E85" s="227">
        <v>0</v>
      </c>
      <c r="F85" s="227">
        <v>0</v>
      </c>
      <c r="G85" s="227">
        <v>0</v>
      </c>
      <c r="H85" s="227">
        <v>0</v>
      </c>
      <c r="I85" s="227">
        <v>0</v>
      </c>
      <c r="J85" s="227">
        <v>0</v>
      </c>
      <c r="K85" s="227">
        <v>0</v>
      </c>
      <c r="L85" s="227">
        <v>0</v>
      </c>
      <c r="M85" s="227">
        <v>0</v>
      </c>
      <c r="N85" s="227">
        <v>0</v>
      </c>
      <c r="O85" s="227">
        <v>0</v>
      </c>
      <c r="P85" s="227">
        <v>0</v>
      </c>
      <c r="Q85" s="227">
        <v>0</v>
      </c>
      <c r="R85" s="227">
        <v>0</v>
      </c>
      <c r="S85" s="227">
        <v>0</v>
      </c>
      <c r="T85" s="227">
        <v>0</v>
      </c>
      <c r="U85" s="227">
        <v>0</v>
      </c>
      <c r="V85" s="227">
        <v>0</v>
      </c>
      <c r="W85" s="227">
        <v>0</v>
      </c>
      <c r="DA85" s="174" t="s">
        <v>2101</v>
      </c>
    </row>
    <row r="86" spans="1:105" ht="12" customHeight="1" x14ac:dyDescent="0.25">
      <c r="A86" s="202" t="s">
        <v>94</v>
      </c>
      <c r="B86" s="227">
        <v>0</v>
      </c>
      <c r="C86" s="227">
        <v>0</v>
      </c>
      <c r="D86" s="227">
        <v>0</v>
      </c>
      <c r="E86" s="227">
        <v>0</v>
      </c>
      <c r="F86" s="227">
        <v>0</v>
      </c>
      <c r="G86" s="227">
        <v>0</v>
      </c>
      <c r="H86" s="227">
        <v>0</v>
      </c>
      <c r="I86" s="227">
        <v>0</v>
      </c>
      <c r="J86" s="227">
        <v>0</v>
      </c>
      <c r="K86" s="227">
        <v>0</v>
      </c>
      <c r="L86" s="227">
        <v>0</v>
      </c>
      <c r="M86" s="227">
        <v>0</v>
      </c>
      <c r="N86" s="227">
        <v>0</v>
      </c>
      <c r="O86" s="227">
        <v>0</v>
      </c>
      <c r="P86" s="227">
        <v>0</v>
      </c>
      <c r="Q86" s="227">
        <v>0</v>
      </c>
      <c r="R86" s="227">
        <v>0</v>
      </c>
      <c r="S86" s="227">
        <v>0</v>
      </c>
      <c r="T86" s="227">
        <v>0</v>
      </c>
      <c r="U86" s="227">
        <v>0</v>
      </c>
      <c r="V86" s="227">
        <v>0</v>
      </c>
      <c r="W86" s="227">
        <v>0</v>
      </c>
      <c r="DA86" s="174" t="s">
        <v>2102</v>
      </c>
    </row>
    <row r="87" spans="1:105" ht="12" customHeight="1" x14ac:dyDescent="0.25">
      <c r="A87" s="202" t="s">
        <v>95</v>
      </c>
      <c r="B87" s="227">
        <v>0</v>
      </c>
      <c r="C87" s="227">
        <v>0</v>
      </c>
      <c r="D87" s="227">
        <v>0</v>
      </c>
      <c r="E87" s="227">
        <v>0</v>
      </c>
      <c r="F87" s="227">
        <v>0</v>
      </c>
      <c r="G87" s="227">
        <v>0</v>
      </c>
      <c r="H87" s="227">
        <v>0</v>
      </c>
      <c r="I87" s="227">
        <v>0</v>
      </c>
      <c r="J87" s="227">
        <v>0</v>
      </c>
      <c r="K87" s="227">
        <v>0</v>
      </c>
      <c r="L87" s="227">
        <v>0</v>
      </c>
      <c r="M87" s="227">
        <v>0</v>
      </c>
      <c r="N87" s="227">
        <v>0</v>
      </c>
      <c r="O87" s="227">
        <v>0</v>
      </c>
      <c r="P87" s="227">
        <v>0</v>
      </c>
      <c r="Q87" s="227">
        <v>0</v>
      </c>
      <c r="R87" s="227">
        <v>0</v>
      </c>
      <c r="S87" s="227">
        <v>0</v>
      </c>
      <c r="T87" s="227">
        <v>0</v>
      </c>
      <c r="U87" s="227">
        <v>0</v>
      </c>
      <c r="V87" s="227">
        <v>0</v>
      </c>
      <c r="W87" s="227">
        <v>0</v>
      </c>
      <c r="DA87" s="174" t="s">
        <v>2103</v>
      </c>
    </row>
    <row r="88" spans="1:105" ht="12" customHeight="1" x14ac:dyDescent="0.25">
      <c r="A88" s="56" t="s">
        <v>96</v>
      </c>
      <c r="B88" s="263">
        <v>10.61942033107259</v>
      </c>
      <c r="C88" s="263">
        <v>9.6855054721789315</v>
      </c>
      <c r="D88" s="263">
        <v>8.8679967862271596</v>
      </c>
      <c r="E88" s="263">
        <v>10.164539687146879</v>
      </c>
      <c r="F88" s="263">
        <v>12.23485989303118</v>
      </c>
      <c r="G88" s="263">
        <v>8.6660046471377434</v>
      </c>
      <c r="H88" s="263">
        <v>9.6903851465120852</v>
      </c>
      <c r="I88" s="263">
        <v>9.6744280239332578</v>
      </c>
      <c r="J88" s="263">
        <v>10.3612506735432</v>
      </c>
      <c r="K88" s="263">
        <v>8.9443614080526732</v>
      </c>
      <c r="L88" s="263">
        <v>8.734170906017269</v>
      </c>
      <c r="M88" s="263">
        <v>8.366231959610948</v>
      </c>
      <c r="N88" s="263">
        <v>7.9613323878265403</v>
      </c>
      <c r="O88" s="263">
        <v>12.296636568249451</v>
      </c>
      <c r="P88" s="263">
        <v>12.6108146316512</v>
      </c>
      <c r="Q88" s="263">
        <v>13.1255357240662</v>
      </c>
      <c r="R88" s="263">
        <v>16.077827334603519</v>
      </c>
      <c r="S88" s="263">
        <v>17.396479955370449</v>
      </c>
      <c r="T88" s="263">
        <v>17.19735419820687</v>
      </c>
      <c r="U88" s="263">
        <v>19.449390693135381</v>
      </c>
      <c r="V88" s="263">
        <v>17.958980480653661</v>
      </c>
      <c r="W88" s="263">
        <v>9.8314711966264454</v>
      </c>
      <c r="DA88" s="68" t="s">
        <v>2104</v>
      </c>
    </row>
    <row r="89" spans="1:105" ht="12" customHeight="1" x14ac:dyDescent="0.25">
      <c r="A89" s="37" t="s">
        <v>160</v>
      </c>
      <c r="B89" s="229">
        <v>4.2101352998774493</v>
      </c>
      <c r="C89" s="229">
        <v>2.9230358016209408</v>
      </c>
      <c r="D89" s="229">
        <v>2.482774095129936</v>
      </c>
      <c r="E89" s="229">
        <v>2.3355272755111089</v>
      </c>
      <c r="F89" s="229">
        <v>2.3293503438705678</v>
      </c>
      <c r="G89" s="229">
        <v>1.435950042718704</v>
      </c>
      <c r="H89" s="229">
        <v>1.4203544295844419</v>
      </c>
      <c r="I89" s="229">
        <v>1.1804302201881209</v>
      </c>
      <c r="J89" s="229">
        <v>0.78918985842647371</v>
      </c>
      <c r="K89" s="229">
        <v>0.66647471308120176</v>
      </c>
      <c r="L89" s="229">
        <v>0.54717106481293809</v>
      </c>
      <c r="M89" s="229">
        <v>0.49093484107826862</v>
      </c>
      <c r="N89" s="229">
        <v>0.31599573430438099</v>
      </c>
      <c r="O89" s="229">
        <v>0.63796230223307782</v>
      </c>
      <c r="P89" s="229">
        <v>0.39943627288884581</v>
      </c>
      <c r="Q89" s="229">
        <v>0.59587046356660289</v>
      </c>
      <c r="R89" s="229">
        <v>1.1658570889230291</v>
      </c>
      <c r="S89" s="229">
        <v>1.3931160194291241</v>
      </c>
      <c r="T89" s="229">
        <v>1.188302350505273</v>
      </c>
      <c r="U89" s="229">
        <v>1.4159710307557121</v>
      </c>
      <c r="V89" s="229">
        <v>1.0409802277330029</v>
      </c>
      <c r="W89" s="229">
        <v>0.92456335843320425</v>
      </c>
      <c r="DA89" s="69" t="s">
        <v>2105</v>
      </c>
    </row>
    <row r="90" spans="1:105" ht="12" customHeight="1" x14ac:dyDescent="0.25">
      <c r="A90" s="37" t="s">
        <v>162</v>
      </c>
      <c r="B90" s="229">
        <v>6.4092850311951448</v>
      </c>
      <c r="C90" s="229">
        <v>6.7624696705579908</v>
      </c>
      <c r="D90" s="229">
        <v>6.3852226910972227</v>
      </c>
      <c r="E90" s="229">
        <v>7.8290124116357749</v>
      </c>
      <c r="F90" s="229">
        <v>9.9055095491606107</v>
      </c>
      <c r="G90" s="229">
        <v>7.2300546044190392</v>
      </c>
      <c r="H90" s="229">
        <v>8.2700307169276428</v>
      </c>
      <c r="I90" s="229">
        <v>8.4939978037451365</v>
      </c>
      <c r="J90" s="229">
        <v>9.572060815116723</v>
      </c>
      <c r="K90" s="229">
        <v>8.2778866949714711</v>
      </c>
      <c r="L90" s="229">
        <v>8.1869998412043312</v>
      </c>
      <c r="M90" s="229">
        <v>7.8752971185326794</v>
      </c>
      <c r="N90" s="229">
        <v>7.6453366535221594</v>
      </c>
      <c r="O90" s="229">
        <v>11.658674266016369</v>
      </c>
      <c r="P90" s="229">
        <v>12.211378358762349</v>
      </c>
      <c r="Q90" s="229">
        <v>12.52966526049959</v>
      </c>
      <c r="R90" s="229">
        <v>14.911970245680489</v>
      </c>
      <c r="S90" s="229">
        <v>16.003363935941319</v>
      </c>
      <c r="T90" s="229">
        <v>16.009051847701599</v>
      </c>
      <c r="U90" s="229">
        <v>18.033419662379671</v>
      </c>
      <c r="V90" s="229">
        <v>16.91800025292066</v>
      </c>
      <c r="W90" s="229">
        <v>8.9069078381932414</v>
      </c>
      <c r="DA90" s="69" t="s">
        <v>2106</v>
      </c>
    </row>
    <row r="91" spans="1:105" ht="12" customHeight="1" x14ac:dyDescent="0.25">
      <c r="A91" s="37" t="s">
        <v>97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DA91" s="69" t="s">
        <v>2107</v>
      </c>
    </row>
    <row r="92" spans="1:105" ht="12" customHeight="1" x14ac:dyDescent="0.25">
      <c r="A92" s="37" t="s">
        <v>78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DA92" s="69" t="s">
        <v>2108</v>
      </c>
    </row>
    <row r="93" spans="1:105" ht="12" customHeight="1" x14ac:dyDescent="0.25">
      <c r="A93" s="37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DA93" s="69" t="s">
        <v>2109</v>
      </c>
    </row>
    <row r="94" spans="1:105" ht="12" customHeight="1" x14ac:dyDescent="0.25">
      <c r="A94" s="132" t="s">
        <v>1941</v>
      </c>
      <c r="B94" s="319">
        <v>0</v>
      </c>
      <c r="C94" s="319">
        <v>0</v>
      </c>
      <c r="D94" s="319">
        <v>0</v>
      </c>
      <c r="E94" s="319">
        <v>0</v>
      </c>
      <c r="F94" s="319">
        <v>0</v>
      </c>
      <c r="G94" s="319">
        <v>0</v>
      </c>
      <c r="H94" s="319">
        <v>0</v>
      </c>
      <c r="I94" s="319">
        <v>0</v>
      </c>
      <c r="J94" s="319">
        <v>0</v>
      </c>
      <c r="K94" s="319">
        <v>0</v>
      </c>
      <c r="L94" s="319">
        <v>0</v>
      </c>
      <c r="M94" s="319">
        <v>0</v>
      </c>
      <c r="N94" s="319">
        <v>0</v>
      </c>
      <c r="O94" s="319">
        <v>0</v>
      </c>
      <c r="P94" s="319">
        <v>0</v>
      </c>
      <c r="Q94" s="319">
        <v>0</v>
      </c>
      <c r="R94" s="319">
        <v>0</v>
      </c>
      <c r="S94" s="319">
        <v>0</v>
      </c>
      <c r="T94" s="319">
        <v>0</v>
      </c>
      <c r="U94" s="319">
        <v>0</v>
      </c>
      <c r="V94" s="319">
        <v>0</v>
      </c>
      <c r="W94" s="319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5">
        <f t="shared" ref="B98:W98" si="4">SUM(B$99:B$104,B$106:B$108)</f>
        <v>0.99999999999999989</v>
      </c>
      <c r="C98" s="235">
        <f t="shared" si="4"/>
        <v>1</v>
      </c>
      <c r="D98" s="235">
        <f t="shared" si="4"/>
        <v>0.99999999999999989</v>
      </c>
      <c r="E98" s="235">
        <f t="shared" si="4"/>
        <v>1.0000000000000002</v>
      </c>
      <c r="F98" s="235">
        <f t="shared" si="4"/>
        <v>1</v>
      </c>
      <c r="G98" s="235">
        <f t="shared" si="4"/>
        <v>1</v>
      </c>
      <c r="H98" s="235">
        <f t="shared" si="4"/>
        <v>1</v>
      </c>
      <c r="I98" s="235">
        <f t="shared" si="4"/>
        <v>1</v>
      </c>
      <c r="J98" s="235">
        <f t="shared" si="4"/>
        <v>1.0000000000000002</v>
      </c>
      <c r="K98" s="235">
        <f t="shared" si="4"/>
        <v>0.99999999999999989</v>
      </c>
      <c r="L98" s="235">
        <f t="shared" si="4"/>
        <v>0.99999999999999989</v>
      </c>
      <c r="M98" s="235">
        <f t="shared" si="4"/>
        <v>1.0000000000000002</v>
      </c>
      <c r="N98" s="235">
        <f t="shared" si="4"/>
        <v>1.0000000000000002</v>
      </c>
      <c r="O98" s="235">
        <f t="shared" si="4"/>
        <v>1.0000000000000002</v>
      </c>
      <c r="P98" s="235">
        <f t="shared" si="4"/>
        <v>1</v>
      </c>
      <c r="Q98" s="235">
        <f t="shared" si="4"/>
        <v>1</v>
      </c>
      <c r="R98" s="235">
        <f t="shared" si="4"/>
        <v>1</v>
      </c>
      <c r="S98" s="235">
        <f t="shared" si="4"/>
        <v>0.99999999999999967</v>
      </c>
      <c r="T98" s="235">
        <f t="shared" si="4"/>
        <v>1</v>
      </c>
      <c r="U98" s="235">
        <f t="shared" si="4"/>
        <v>1.0000000000000002</v>
      </c>
      <c r="V98" s="235">
        <f t="shared" si="4"/>
        <v>1</v>
      </c>
      <c r="W98" s="235">
        <f t="shared" si="4"/>
        <v>1</v>
      </c>
      <c r="DA98" s="95"/>
    </row>
    <row r="99" spans="1:105" ht="12" customHeight="1" x14ac:dyDescent="0.25">
      <c r="A99" s="55" t="s">
        <v>92</v>
      </c>
      <c r="B99" s="269">
        <f t="shared" ref="B99:W99" si="5">IF(B$6=0,0,B$6/B$5)</f>
        <v>0</v>
      </c>
      <c r="C99" s="269">
        <f t="shared" si="5"/>
        <v>0</v>
      </c>
      <c r="D99" s="269">
        <f t="shared" si="5"/>
        <v>0</v>
      </c>
      <c r="E99" s="269">
        <f t="shared" si="5"/>
        <v>0</v>
      </c>
      <c r="F99" s="269">
        <f t="shared" si="5"/>
        <v>0</v>
      </c>
      <c r="G99" s="269">
        <f t="shared" si="5"/>
        <v>0</v>
      </c>
      <c r="H99" s="269">
        <f t="shared" si="5"/>
        <v>0</v>
      </c>
      <c r="I99" s="269">
        <f t="shared" si="5"/>
        <v>0</v>
      </c>
      <c r="J99" s="269">
        <f t="shared" si="5"/>
        <v>0</v>
      </c>
      <c r="K99" s="269">
        <f t="shared" si="5"/>
        <v>0</v>
      </c>
      <c r="L99" s="269">
        <f t="shared" si="5"/>
        <v>0</v>
      </c>
      <c r="M99" s="269">
        <f t="shared" si="5"/>
        <v>0</v>
      </c>
      <c r="N99" s="269">
        <f t="shared" si="5"/>
        <v>0</v>
      </c>
      <c r="O99" s="269">
        <f t="shared" si="5"/>
        <v>0</v>
      </c>
      <c r="P99" s="269">
        <f t="shared" si="5"/>
        <v>0</v>
      </c>
      <c r="Q99" s="269">
        <f t="shared" si="5"/>
        <v>0</v>
      </c>
      <c r="R99" s="269">
        <f t="shared" si="5"/>
        <v>0</v>
      </c>
      <c r="S99" s="269">
        <f t="shared" si="5"/>
        <v>0</v>
      </c>
      <c r="T99" s="269">
        <f t="shared" si="5"/>
        <v>0</v>
      </c>
      <c r="U99" s="269">
        <f t="shared" si="5"/>
        <v>0</v>
      </c>
      <c r="V99" s="269">
        <f t="shared" si="5"/>
        <v>0</v>
      </c>
      <c r="W99" s="269">
        <f t="shared" si="5"/>
        <v>0</v>
      </c>
      <c r="DA99" s="76"/>
    </row>
    <row r="100" spans="1:105" ht="12" customHeight="1" x14ac:dyDescent="0.25">
      <c r="A100" s="202" t="s">
        <v>93</v>
      </c>
      <c r="B100" s="270">
        <f t="shared" ref="B100:W100" si="6">IF(B$7=0,0,B$7/B$5)</f>
        <v>0</v>
      </c>
      <c r="C100" s="270">
        <f t="shared" si="6"/>
        <v>0</v>
      </c>
      <c r="D100" s="270">
        <f t="shared" si="6"/>
        <v>0</v>
      </c>
      <c r="E100" s="270">
        <f t="shared" si="6"/>
        <v>0</v>
      </c>
      <c r="F100" s="270">
        <f t="shared" si="6"/>
        <v>0</v>
      </c>
      <c r="G100" s="270">
        <f t="shared" si="6"/>
        <v>0</v>
      </c>
      <c r="H100" s="270">
        <f t="shared" si="6"/>
        <v>0</v>
      </c>
      <c r="I100" s="270">
        <f t="shared" si="6"/>
        <v>0</v>
      </c>
      <c r="J100" s="270">
        <f t="shared" si="6"/>
        <v>0</v>
      </c>
      <c r="K100" s="270">
        <f t="shared" si="6"/>
        <v>0</v>
      </c>
      <c r="L100" s="270">
        <f t="shared" si="6"/>
        <v>0</v>
      </c>
      <c r="M100" s="270">
        <f t="shared" si="6"/>
        <v>0</v>
      </c>
      <c r="N100" s="270">
        <f t="shared" si="6"/>
        <v>0</v>
      </c>
      <c r="O100" s="270">
        <f t="shared" si="6"/>
        <v>0</v>
      </c>
      <c r="P100" s="270">
        <f t="shared" si="6"/>
        <v>0</v>
      </c>
      <c r="Q100" s="270">
        <f t="shared" si="6"/>
        <v>0</v>
      </c>
      <c r="R100" s="270">
        <f t="shared" si="6"/>
        <v>0</v>
      </c>
      <c r="S100" s="270">
        <f t="shared" si="6"/>
        <v>0</v>
      </c>
      <c r="T100" s="270">
        <f t="shared" si="6"/>
        <v>0</v>
      </c>
      <c r="U100" s="270">
        <f t="shared" si="6"/>
        <v>0</v>
      </c>
      <c r="V100" s="270">
        <f t="shared" si="6"/>
        <v>0</v>
      </c>
      <c r="W100" s="270">
        <f t="shared" si="6"/>
        <v>0</v>
      </c>
      <c r="DA100" s="77"/>
    </row>
    <row r="101" spans="1:105" ht="12" customHeight="1" x14ac:dyDescent="0.25">
      <c r="A101" s="202" t="s">
        <v>94</v>
      </c>
      <c r="B101" s="270">
        <f t="shared" ref="B101:W101" si="7">IF(B$8=0,0,B$8/B$5)</f>
        <v>0</v>
      </c>
      <c r="C101" s="270">
        <f t="shared" si="7"/>
        <v>0</v>
      </c>
      <c r="D101" s="270">
        <f t="shared" si="7"/>
        <v>0</v>
      </c>
      <c r="E101" s="270">
        <f t="shared" si="7"/>
        <v>0</v>
      </c>
      <c r="F101" s="270">
        <f t="shared" si="7"/>
        <v>0</v>
      </c>
      <c r="G101" s="270">
        <f t="shared" si="7"/>
        <v>0</v>
      </c>
      <c r="H101" s="270">
        <f t="shared" si="7"/>
        <v>0</v>
      </c>
      <c r="I101" s="270">
        <f t="shared" si="7"/>
        <v>0</v>
      </c>
      <c r="J101" s="270">
        <f t="shared" si="7"/>
        <v>0</v>
      </c>
      <c r="K101" s="270">
        <f t="shared" si="7"/>
        <v>0</v>
      </c>
      <c r="L101" s="270">
        <f t="shared" si="7"/>
        <v>0</v>
      </c>
      <c r="M101" s="270">
        <f t="shared" si="7"/>
        <v>0</v>
      </c>
      <c r="N101" s="270">
        <f t="shared" si="7"/>
        <v>0</v>
      </c>
      <c r="O101" s="270">
        <f t="shared" si="7"/>
        <v>0</v>
      </c>
      <c r="P101" s="270">
        <f t="shared" si="7"/>
        <v>0</v>
      </c>
      <c r="Q101" s="270">
        <f t="shared" si="7"/>
        <v>0</v>
      </c>
      <c r="R101" s="270">
        <f t="shared" si="7"/>
        <v>0</v>
      </c>
      <c r="S101" s="270">
        <f t="shared" si="7"/>
        <v>0</v>
      </c>
      <c r="T101" s="270">
        <f t="shared" si="7"/>
        <v>0</v>
      </c>
      <c r="U101" s="270">
        <f t="shared" si="7"/>
        <v>0</v>
      </c>
      <c r="V101" s="270">
        <f t="shared" si="7"/>
        <v>0</v>
      </c>
      <c r="W101" s="270">
        <f t="shared" si="7"/>
        <v>0</v>
      </c>
      <c r="DA101" s="77"/>
    </row>
    <row r="102" spans="1:105" ht="12" customHeight="1" x14ac:dyDescent="0.25">
      <c r="A102" s="202" t="s">
        <v>95</v>
      </c>
      <c r="B102" s="270">
        <f t="shared" ref="B102:W102" si="8">IF(B$9=0,0,B$9/B$5)</f>
        <v>0</v>
      </c>
      <c r="C102" s="270">
        <f t="shared" si="8"/>
        <v>0</v>
      </c>
      <c r="D102" s="270">
        <f t="shared" si="8"/>
        <v>0</v>
      </c>
      <c r="E102" s="270">
        <f t="shared" si="8"/>
        <v>0</v>
      </c>
      <c r="F102" s="270">
        <f t="shared" si="8"/>
        <v>0</v>
      </c>
      <c r="G102" s="270">
        <f t="shared" si="8"/>
        <v>0</v>
      </c>
      <c r="H102" s="270">
        <f t="shared" si="8"/>
        <v>0</v>
      </c>
      <c r="I102" s="270">
        <f t="shared" si="8"/>
        <v>0</v>
      </c>
      <c r="J102" s="270">
        <f t="shared" si="8"/>
        <v>0</v>
      </c>
      <c r="K102" s="270">
        <f t="shared" si="8"/>
        <v>0</v>
      </c>
      <c r="L102" s="270">
        <f t="shared" si="8"/>
        <v>0</v>
      </c>
      <c r="M102" s="270">
        <f t="shared" si="8"/>
        <v>0</v>
      </c>
      <c r="N102" s="270">
        <f t="shared" si="8"/>
        <v>0</v>
      </c>
      <c r="O102" s="270">
        <f t="shared" si="8"/>
        <v>0</v>
      </c>
      <c r="P102" s="270">
        <f t="shared" si="8"/>
        <v>0</v>
      </c>
      <c r="Q102" s="270">
        <f t="shared" si="8"/>
        <v>0</v>
      </c>
      <c r="R102" s="270">
        <f t="shared" si="8"/>
        <v>0</v>
      </c>
      <c r="S102" s="270">
        <f t="shared" si="8"/>
        <v>0</v>
      </c>
      <c r="T102" s="270">
        <f t="shared" si="8"/>
        <v>0</v>
      </c>
      <c r="U102" s="270">
        <f t="shared" si="8"/>
        <v>0</v>
      </c>
      <c r="V102" s="270">
        <f t="shared" si="8"/>
        <v>0</v>
      </c>
      <c r="W102" s="270">
        <f t="shared" si="8"/>
        <v>0</v>
      </c>
      <c r="DA102" s="77"/>
    </row>
    <row r="103" spans="1:105" ht="12" customHeight="1" x14ac:dyDescent="0.25">
      <c r="A103" s="56" t="s">
        <v>96</v>
      </c>
      <c r="B103" s="271">
        <f t="shared" ref="B103:W103" si="9">IF(B$10=0,0,B$10/B$5)</f>
        <v>7.2894703878724756E-3</v>
      </c>
      <c r="C103" s="271">
        <f t="shared" si="9"/>
        <v>7.0962501039742321E-3</v>
      </c>
      <c r="D103" s="271">
        <f t="shared" si="9"/>
        <v>7.2698654939158851E-3</v>
      </c>
      <c r="E103" s="271">
        <f t="shared" si="9"/>
        <v>8.6547384941466649E-3</v>
      </c>
      <c r="F103" s="271">
        <f t="shared" si="9"/>
        <v>1.0232774184102575E-2</v>
      </c>
      <c r="G103" s="271">
        <f t="shared" si="9"/>
        <v>8.3542801335068292E-3</v>
      </c>
      <c r="H103" s="271">
        <f t="shared" si="9"/>
        <v>1.0546748659329979E-2</v>
      </c>
      <c r="I103" s="271">
        <f t="shared" si="9"/>
        <v>1.2716488928000366E-2</v>
      </c>
      <c r="J103" s="271">
        <f t="shared" si="9"/>
        <v>1.5217559407451868E-2</v>
      </c>
      <c r="K103" s="271">
        <f t="shared" si="9"/>
        <v>1.3503877097351829E-2</v>
      </c>
      <c r="L103" s="271">
        <f t="shared" si="9"/>
        <v>1.1976762544339929E-2</v>
      </c>
      <c r="M103" s="271">
        <f t="shared" si="9"/>
        <v>1.0606489666800787E-2</v>
      </c>
      <c r="N103" s="271">
        <f t="shared" si="9"/>
        <v>1.1129638088760618E-2</v>
      </c>
      <c r="O103" s="271">
        <f t="shared" si="9"/>
        <v>1.4015253800324133E-2</v>
      </c>
      <c r="P103" s="271">
        <f t="shared" si="9"/>
        <v>1.4507408169686516E-2</v>
      </c>
      <c r="Q103" s="271">
        <f t="shared" si="9"/>
        <v>1.5118125083751559E-2</v>
      </c>
      <c r="R103" s="271">
        <f t="shared" si="9"/>
        <v>1.8442745512139761E-2</v>
      </c>
      <c r="S103" s="271">
        <f t="shared" si="9"/>
        <v>2.0563428265579997E-2</v>
      </c>
      <c r="T103" s="271">
        <f t="shared" si="9"/>
        <v>2.3216194933039738E-2</v>
      </c>
      <c r="U103" s="271">
        <f t="shared" si="9"/>
        <v>2.301705478601284E-2</v>
      </c>
      <c r="V103" s="271">
        <f t="shared" si="9"/>
        <v>2.4894759400034921E-2</v>
      </c>
      <c r="W103" s="271">
        <f t="shared" si="9"/>
        <v>1.6436855140620158E-2</v>
      </c>
      <c r="DA103" s="78"/>
    </row>
    <row r="104" spans="1:105" ht="12" customHeight="1" x14ac:dyDescent="0.25">
      <c r="A104" s="203" t="s">
        <v>1855</v>
      </c>
      <c r="B104" s="272">
        <f t="shared" ref="B104:W104" si="10">IF(B$16=0,0,B$16/B$5)</f>
        <v>0</v>
      </c>
      <c r="C104" s="272">
        <f t="shared" si="10"/>
        <v>0</v>
      </c>
      <c r="D104" s="272">
        <f t="shared" si="10"/>
        <v>0</v>
      </c>
      <c r="E104" s="272">
        <f t="shared" si="10"/>
        <v>0</v>
      </c>
      <c r="F104" s="272">
        <f t="shared" si="10"/>
        <v>0</v>
      </c>
      <c r="G104" s="272">
        <f t="shared" si="10"/>
        <v>0</v>
      </c>
      <c r="H104" s="272">
        <f t="shared" si="10"/>
        <v>0</v>
      </c>
      <c r="I104" s="272">
        <f t="shared" si="10"/>
        <v>0</v>
      </c>
      <c r="J104" s="272">
        <f t="shared" si="10"/>
        <v>0</v>
      </c>
      <c r="K104" s="272">
        <f t="shared" si="10"/>
        <v>0</v>
      </c>
      <c r="L104" s="272">
        <f t="shared" si="10"/>
        <v>0</v>
      </c>
      <c r="M104" s="272">
        <f t="shared" si="10"/>
        <v>0</v>
      </c>
      <c r="N104" s="272">
        <f t="shared" si="10"/>
        <v>0</v>
      </c>
      <c r="O104" s="272">
        <f t="shared" si="10"/>
        <v>0</v>
      </c>
      <c r="P104" s="272">
        <f t="shared" si="10"/>
        <v>0</v>
      </c>
      <c r="Q104" s="272">
        <f t="shared" si="10"/>
        <v>0</v>
      </c>
      <c r="R104" s="272">
        <f t="shared" si="10"/>
        <v>0</v>
      </c>
      <c r="S104" s="272">
        <f t="shared" si="10"/>
        <v>0</v>
      </c>
      <c r="T104" s="272">
        <f t="shared" si="10"/>
        <v>0</v>
      </c>
      <c r="U104" s="272">
        <f t="shared" si="10"/>
        <v>0</v>
      </c>
      <c r="V104" s="272">
        <f t="shared" si="10"/>
        <v>0</v>
      </c>
      <c r="W104" s="272">
        <f t="shared" si="10"/>
        <v>0</v>
      </c>
      <c r="DA104" s="79"/>
    </row>
    <row r="105" spans="1:105" ht="12" customHeight="1" x14ac:dyDescent="0.25">
      <c r="A105" s="203" t="s">
        <v>1857</v>
      </c>
      <c r="B105" s="272">
        <f t="shared" ref="B105:W105" si="11">IF(B$17=0,0,B$17/B$5)</f>
        <v>0.99271052961212747</v>
      </c>
      <c r="C105" s="272">
        <f t="shared" si="11"/>
        <v>0.99290374989602581</v>
      </c>
      <c r="D105" s="272">
        <f t="shared" si="11"/>
        <v>0.99273013450608405</v>
      </c>
      <c r="E105" s="272">
        <f t="shared" si="11"/>
        <v>0.99134526150585345</v>
      </c>
      <c r="F105" s="272">
        <f t="shared" si="11"/>
        <v>0.98976722581589749</v>
      </c>
      <c r="G105" s="272">
        <f t="shared" si="11"/>
        <v>0.99164571986649319</v>
      </c>
      <c r="H105" s="272">
        <f t="shared" si="11"/>
        <v>0.98945325134067008</v>
      </c>
      <c r="I105" s="272">
        <f t="shared" si="11"/>
        <v>0.98728351107199974</v>
      </c>
      <c r="J105" s="272">
        <f t="shared" si="11"/>
        <v>0.98478244059254827</v>
      </c>
      <c r="K105" s="272">
        <f t="shared" si="11"/>
        <v>0.9864961229026481</v>
      </c>
      <c r="L105" s="272">
        <f t="shared" si="11"/>
        <v>0.98802323745566001</v>
      </c>
      <c r="M105" s="272">
        <f t="shared" si="11"/>
        <v>0.98939351033319933</v>
      </c>
      <c r="N105" s="272">
        <f t="shared" si="11"/>
        <v>0.98887036191123956</v>
      </c>
      <c r="O105" s="272">
        <f t="shared" si="11"/>
        <v>0.98598474619967602</v>
      </c>
      <c r="P105" s="272">
        <f t="shared" si="11"/>
        <v>0.98549259183031357</v>
      </c>
      <c r="Q105" s="272">
        <f t="shared" si="11"/>
        <v>0.98488187491624846</v>
      </c>
      <c r="R105" s="272">
        <f t="shared" si="11"/>
        <v>0.98155725448786024</v>
      </c>
      <c r="S105" s="272">
        <f t="shared" si="11"/>
        <v>0.97943657173441967</v>
      </c>
      <c r="T105" s="272">
        <f t="shared" si="11"/>
        <v>0.97678380506696028</v>
      </c>
      <c r="U105" s="272">
        <f t="shared" si="11"/>
        <v>0.97698294521398732</v>
      </c>
      <c r="V105" s="272">
        <f t="shared" si="11"/>
        <v>0.97510524059996517</v>
      </c>
      <c r="W105" s="272">
        <f t="shared" si="11"/>
        <v>0.98356314485937979</v>
      </c>
      <c r="DA105" s="79"/>
    </row>
    <row r="106" spans="1:105" ht="12" customHeight="1" x14ac:dyDescent="0.25">
      <c r="A106" s="62" t="s">
        <v>1858</v>
      </c>
      <c r="B106" s="321">
        <f t="shared" ref="B106:W106" si="12">IF(B$18=0,0,B$18/B$5)</f>
        <v>0.99271052961212747</v>
      </c>
      <c r="C106" s="321">
        <f t="shared" si="12"/>
        <v>0.99290374989602581</v>
      </c>
      <c r="D106" s="321">
        <f t="shared" si="12"/>
        <v>0.99273013450608405</v>
      </c>
      <c r="E106" s="321">
        <f t="shared" si="12"/>
        <v>0.99134526150585345</v>
      </c>
      <c r="F106" s="321">
        <f t="shared" si="12"/>
        <v>0.98976722581589749</v>
      </c>
      <c r="G106" s="321">
        <f t="shared" si="12"/>
        <v>0.99164571986649319</v>
      </c>
      <c r="H106" s="321">
        <f t="shared" si="12"/>
        <v>0.98945325134067008</v>
      </c>
      <c r="I106" s="321">
        <f t="shared" si="12"/>
        <v>0.98728351107199974</v>
      </c>
      <c r="J106" s="321">
        <f t="shared" si="12"/>
        <v>0.98478244059254827</v>
      </c>
      <c r="K106" s="321">
        <f t="shared" si="12"/>
        <v>0.9864961229026481</v>
      </c>
      <c r="L106" s="321">
        <f t="shared" si="12"/>
        <v>0.98802323745566001</v>
      </c>
      <c r="M106" s="321">
        <f t="shared" si="12"/>
        <v>0.98939351033319933</v>
      </c>
      <c r="N106" s="321">
        <f t="shared" si="12"/>
        <v>0.98887036191123956</v>
      </c>
      <c r="O106" s="321">
        <f t="shared" si="12"/>
        <v>0.98598474619967602</v>
      </c>
      <c r="P106" s="321">
        <f t="shared" si="12"/>
        <v>0.98549259183031357</v>
      </c>
      <c r="Q106" s="321">
        <f t="shared" si="12"/>
        <v>0.98488187491624846</v>
      </c>
      <c r="R106" s="321">
        <f t="shared" si="12"/>
        <v>0.98155725448786024</v>
      </c>
      <c r="S106" s="321">
        <f t="shared" si="12"/>
        <v>0.97943657173441967</v>
      </c>
      <c r="T106" s="321">
        <f t="shared" si="12"/>
        <v>0.97678380506696028</v>
      </c>
      <c r="U106" s="321">
        <f t="shared" si="12"/>
        <v>0.97698294521398732</v>
      </c>
      <c r="V106" s="321">
        <f t="shared" si="12"/>
        <v>0.97510524059996517</v>
      </c>
      <c r="W106" s="321">
        <f t="shared" si="12"/>
        <v>0.98356314485937979</v>
      </c>
      <c r="DA106" s="141"/>
    </row>
    <row r="107" spans="1:105" ht="12" customHeight="1" x14ac:dyDescent="0.25">
      <c r="A107" s="62" t="s">
        <v>1870</v>
      </c>
      <c r="B107" s="321">
        <f t="shared" ref="B107:W107" si="13">IF(B$29=0,0,B$29/B$5)</f>
        <v>0</v>
      </c>
      <c r="C107" s="321">
        <f t="shared" si="13"/>
        <v>0</v>
      </c>
      <c r="D107" s="321">
        <f t="shared" si="13"/>
        <v>0</v>
      </c>
      <c r="E107" s="321">
        <f t="shared" si="13"/>
        <v>0</v>
      </c>
      <c r="F107" s="321">
        <f t="shared" si="13"/>
        <v>0</v>
      </c>
      <c r="G107" s="321">
        <f t="shared" si="13"/>
        <v>0</v>
      </c>
      <c r="H107" s="321">
        <f t="shared" si="13"/>
        <v>0</v>
      </c>
      <c r="I107" s="321">
        <f t="shared" si="13"/>
        <v>0</v>
      </c>
      <c r="J107" s="321">
        <f t="shared" si="13"/>
        <v>0</v>
      </c>
      <c r="K107" s="321">
        <f t="shared" si="13"/>
        <v>0</v>
      </c>
      <c r="L107" s="321">
        <f t="shared" si="13"/>
        <v>0</v>
      </c>
      <c r="M107" s="321">
        <f t="shared" si="13"/>
        <v>0</v>
      </c>
      <c r="N107" s="321">
        <f t="shared" si="13"/>
        <v>0</v>
      </c>
      <c r="O107" s="321">
        <f t="shared" si="13"/>
        <v>0</v>
      </c>
      <c r="P107" s="321">
        <f t="shared" si="13"/>
        <v>0</v>
      </c>
      <c r="Q107" s="321">
        <f t="shared" si="13"/>
        <v>0</v>
      </c>
      <c r="R107" s="321">
        <f t="shared" si="13"/>
        <v>0</v>
      </c>
      <c r="S107" s="321">
        <f t="shared" si="13"/>
        <v>0</v>
      </c>
      <c r="T107" s="321">
        <f t="shared" si="13"/>
        <v>0</v>
      </c>
      <c r="U107" s="321">
        <f t="shared" si="13"/>
        <v>0</v>
      </c>
      <c r="V107" s="321">
        <f t="shared" si="13"/>
        <v>0</v>
      </c>
      <c r="W107" s="321">
        <f t="shared" si="13"/>
        <v>0</v>
      </c>
      <c r="DA107" s="141"/>
    </row>
    <row r="108" spans="1:105" ht="12" customHeight="1" x14ac:dyDescent="0.25">
      <c r="A108" s="41" t="s">
        <v>1872</v>
      </c>
      <c r="B108" s="322">
        <f t="shared" ref="B108:W108" si="14">IF(B$30=0,0,B$30/B$5)</f>
        <v>0</v>
      </c>
      <c r="C108" s="322">
        <f t="shared" si="14"/>
        <v>0</v>
      </c>
      <c r="D108" s="322">
        <f t="shared" si="14"/>
        <v>0</v>
      </c>
      <c r="E108" s="322">
        <f t="shared" si="14"/>
        <v>0</v>
      </c>
      <c r="F108" s="322">
        <f t="shared" si="14"/>
        <v>0</v>
      </c>
      <c r="G108" s="322">
        <f t="shared" si="14"/>
        <v>0</v>
      </c>
      <c r="H108" s="322">
        <f t="shared" si="14"/>
        <v>0</v>
      </c>
      <c r="I108" s="322">
        <f t="shared" si="14"/>
        <v>0</v>
      </c>
      <c r="J108" s="322">
        <f t="shared" si="14"/>
        <v>0</v>
      </c>
      <c r="K108" s="322">
        <f t="shared" si="14"/>
        <v>0</v>
      </c>
      <c r="L108" s="322">
        <f t="shared" si="14"/>
        <v>0</v>
      </c>
      <c r="M108" s="322">
        <f t="shared" si="14"/>
        <v>0</v>
      </c>
      <c r="N108" s="322">
        <f t="shared" si="14"/>
        <v>0</v>
      </c>
      <c r="O108" s="322">
        <f t="shared" si="14"/>
        <v>0</v>
      </c>
      <c r="P108" s="322">
        <f t="shared" si="14"/>
        <v>0</v>
      </c>
      <c r="Q108" s="322">
        <f t="shared" si="14"/>
        <v>0</v>
      </c>
      <c r="R108" s="322">
        <f t="shared" si="14"/>
        <v>0</v>
      </c>
      <c r="S108" s="322">
        <f t="shared" si="14"/>
        <v>0</v>
      </c>
      <c r="T108" s="322">
        <f t="shared" si="14"/>
        <v>0</v>
      </c>
      <c r="U108" s="322">
        <f t="shared" si="14"/>
        <v>0</v>
      </c>
      <c r="V108" s="322">
        <f t="shared" si="14"/>
        <v>0</v>
      </c>
      <c r="W108" s="322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5">
        <f t="shared" ref="B110:W110" si="15">SUM(B$111:B$115,B$117:B$118,B$120:B$121,B$123:B$124)</f>
        <v>0.99999999999999978</v>
      </c>
      <c r="C110" s="235">
        <f t="shared" si="15"/>
        <v>1</v>
      </c>
      <c r="D110" s="235">
        <f t="shared" si="15"/>
        <v>1.0000000000000002</v>
      </c>
      <c r="E110" s="235">
        <f t="shared" si="15"/>
        <v>0.99999999999999956</v>
      </c>
      <c r="F110" s="235">
        <f t="shared" si="15"/>
        <v>1.0000000000000004</v>
      </c>
      <c r="G110" s="235">
        <f t="shared" si="15"/>
        <v>0.99999999999999978</v>
      </c>
      <c r="H110" s="235">
        <f t="shared" si="15"/>
        <v>1</v>
      </c>
      <c r="I110" s="235">
        <f t="shared" si="15"/>
        <v>1</v>
      </c>
      <c r="J110" s="235">
        <f t="shared" si="15"/>
        <v>1</v>
      </c>
      <c r="K110" s="235">
        <f t="shared" si="15"/>
        <v>1.0000000000000002</v>
      </c>
      <c r="L110" s="235">
        <f t="shared" si="15"/>
        <v>1.0000000000000004</v>
      </c>
      <c r="M110" s="235">
        <f t="shared" si="15"/>
        <v>1.0000000000000002</v>
      </c>
      <c r="N110" s="235">
        <f t="shared" si="15"/>
        <v>1</v>
      </c>
      <c r="O110" s="235">
        <f t="shared" si="15"/>
        <v>1</v>
      </c>
      <c r="P110" s="235">
        <f t="shared" si="15"/>
        <v>1</v>
      </c>
      <c r="Q110" s="235">
        <f t="shared" si="15"/>
        <v>1.0000000000000004</v>
      </c>
      <c r="R110" s="235">
        <f t="shared" si="15"/>
        <v>1</v>
      </c>
      <c r="S110" s="235">
        <f t="shared" si="15"/>
        <v>1.0000000000000002</v>
      </c>
      <c r="T110" s="235">
        <f t="shared" si="15"/>
        <v>1</v>
      </c>
      <c r="U110" s="235">
        <f t="shared" si="15"/>
        <v>0.99999999999999956</v>
      </c>
      <c r="V110" s="235">
        <f t="shared" si="15"/>
        <v>1</v>
      </c>
      <c r="W110" s="235">
        <f t="shared" si="15"/>
        <v>1</v>
      </c>
      <c r="DA110" s="95"/>
    </row>
    <row r="111" spans="1:105" ht="12" customHeight="1" x14ac:dyDescent="0.25">
      <c r="A111" s="55" t="s">
        <v>92</v>
      </c>
      <c r="B111" s="302">
        <f t="shared" ref="B111:W111" si="16">IF(B$33=0,0,B$33/B$32)</f>
        <v>0</v>
      </c>
      <c r="C111" s="302">
        <f t="shared" si="16"/>
        <v>0</v>
      </c>
      <c r="D111" s="302">
        <f t="shared" si="16"/>
        <v>0</v>
      </c>
      <c r="E111" s="302">
        <f t="shared" si="16"/>
        <v>0</v>
      </c>
      <c r="F111" s="302">
        <f t="shared" si="16"/>
        <v>0</v>
      </c>
      <c r="G111" s="302">
        <f t="shared" si="16"/>
        <v>0</v>
      </c>
      <c r="H111" s="302">
        <f t="shared" si="16"/>
        <v>0</v>
      </c>
      <c r="I111" s="302">
        <f t="shared" si="16"/>
        <v>0</v>
      </c>
      <c r="J111" s="302">
        <f t="shared" si="16"/>
        <v>0</v>
      </c>
      <c r="K111" s="302">
        <f t="shared" si="16"/>
        <v>0</v>
      </c>
      <c r="L111" s="302">
        <f t="shared" si="16"/>
        <v>0</v>
      </c>
      <c r="M111" s="302">
        <f t="shared" si="16"/>
        <v>0</v>
      </c>
      <c r="N111" s="302">
        <f t="shared" si="16"/>
        <v>0</v>
      </c>
      <c r="O111" s="302">
        <f t="shared" si="16"/>
        <v>0</v>
      </c>
      <c r="P111" s="302">
        <f t="shared" si="16"/>
        <v>0</v>
      </c>
      <c r="Q111" s="302">
        <f t="shared" si="16"/>
        <v>0</v>
      </c>
      <c r="R111" s="302">
        <f t="shared" si="16"/>
        <v>0</v>
      </c>
      <c r="S111" s="302">
        <f t="shared" si="16"/>
        <v>0</v>
      </c>
      <c r="T111" s="302">
        <f t="shared" si="16"/>
        <v>0</v>
      </c>
      <c r="U111" s="302">
        <f t="shared" si="16"/>
        <v>0</v>
      </c>
      <c r="V111" s="302">
        <f t="shared" si="16"/>
        <v>0</v>
      </c>
      <c r="W111" s="302">
        <f t="shared" si="16"/>
        <v>0</v>
      </c>
      <c r="DA111" s="67"/>
    </row>
    <row r="112" spans="1:105" ht="12" customHeight="1" x14ac:dyDescent="0.25">
      <c r="A112" s="202" t="s">
        <v>93</v>
      </c>
      <c r="B112" s="236">
        <f t="shared" ref="B112:W112" si="17">IF(B$34=0,0,B$34/B$32)</f>
        <v>0</v>
      </c>
      <c r="C112" s="236">
        <f t="shared" si="17"/>
        <v>0</v>
      </c>
      <c r="D112" s="236">
        <f t="shared" si="17"/>
        <v>0</v>
      </c>
      <c r="E112" s="236">
        <f t="shared" si="17"/>
        <v>0</v>
      </c>
      <c r="F112" s="236">
        <f t="shared" si="17"/>
        <v>0</v>
      </c>
      <c r="G112" s="236">
        <f t="shared" si="17"/>
        <v>0</v>
      </c>
      <c r="H112" s="236">
        <f t="shared" si="17"/>
        <v>0</v>
      </c>
      <c r="I112" s="236">
        <f t="shared" si="17"/>
        <v>0</v>
      </c>
      <c r="J112" s="236">
        <f t="shared" si="17"/>
        <v>0</v>
      </c>
      <c r="K112" s="236">
        <f t="shared" si="17"/>
        <v>0</v>
      </c>
      <c r="L112" s="236">
        <f t="shared" si="17"/>
        <v>0</v>
      </c>
      <c r="M112" s="236">
        <f t="shared" si="17"/>
        <v>0</v>
      </c>
      <c r="N112" s="236">
        <f t="shared" si="17"/>
        <v>0</v>
      </c>
      <c r="O112" s="236">
        <f t="shared" si="17"/>
        <v>0</v>
      </c>
      <c r="P112" s="236">
        <f t="shared" si="17"/>
        <v>0</v>
      </c>
      <c r="Q112" s="236">
        <f t="shared" si="17"/>
        <v>0</v>
      </c>
      <c r="R112" s="236">
        <f t="shared" si="17"/>
        <v>0</v>
      </c>
      <c r="S112" s="236">
        <f t="shared" si="17"/>
        <v>0</v>
      </c>
      <c r="T112" s="236">
        <f t="shared" si="17"/>
        <v>0</v>
      </c>
      <c r="U112" s="236">
        <f t="shared" si="17"/>
        <v>0</v>
      </c>
      <c r="V112" s="236">
        <f t="shared" si="17"/>
        <v>0</v>
      </c>
      <c r="W112" s="236">
        <f t="shared" si="17"/>
        <v>0</v>
      </c>
      <c r="DA112" s="174"/>
    </row>
    <row r="113" spans="1:105" ht="12" customHeight="1" x14ac:dyDescent="0.25">
      <c r="A113" s="202" t="s">
        <v>94</v>
      </c>
      <c r="B113" s="236">
        <f t="shared" ref="B113:W113" si="18">IF(B$35=0,0,B$35/B$32)</f>
        <v>0</v>
      </c>
      <c r="C113" s="236">
        <f t="shared" si="18"/>
        <v>0</v>
      </c>
      <c r="D113" s="236">
        <f t="shared" si="18"/>
        <v>0</v>
      </c>
      <c r="E113" s="236">
        <f t="shared" si="18"/>
        <v>0</v>
      </c>
      <c r="F113" s="236">
        <f t="shared" si="18"/>
        <v>0</v>
      </c>
      <c r="G113" s="236">
        <f t="shared" si="18"/>
        <v>0</v>
      </c>
      <c r="H113" s="236">
        <f t="shared" si="18"/>
        <v>0</v>
      </c>
      <c r="I113" s="236">
        <f t="shared" si="18"/>
        <v>0</v>
      </c>
      <c r="J113" s="236">
        <f t="shared" si="18"/>
        <v>0</v>
      </c>
      <c r="K113" s="236">
        <f t="shared" si="18"/>
        <v>0</v>
      </c>
      <c r="L113" s="236">
        <f t="shared" si="18"/>
        <v>0</v>
      </c>
      <c r="M113" s="236">
        <f t="shared" si="18"/>
        <v>0</v>
      </c>
      <c r="N113" s="236">
        <f t="shared" si="18"/>
        <v>0</v>
      </c>
      <c r="O113" s="236">
        <f t="shared" si="18"/>
        <v>0</v>
      </c>
      <c r="P113" s="236">
        <f t="shared" si="18"/>
        <v>0</v>
      </c>
      <c r="Q113" s="236">
        <f t="shared" si="18"/>
        <v>0</v>
      </c>
      <c r="R113" s="236">
        <f t="shared" si="18"/>
        <v>0</v>
      </c>
      <c r="S113" s="236">
        <f t="shared" si="18"/>
        <v>0</v>
      </c>
      <c r="T113" s="236">
        <f t="shared" si="18"/>
        <v>0</v>
      </c>
      <c r="U113" s="236">
        <f t="shared" si="18"/>
        <v>0</v>
      </c>
      <c r="V113" s="236">
        <f t="shared" si="18"/>
        <v>0</v>
      </c>
      <c r="W113" s="236">
        <f t="shared" si="18"/>
        <v>0</v>
      </c>
      <c r="DA113" s="174"/>
    </row>
    <row r="114" spans="1:105" ht="12" customHeight="1" x14ac:dyDescent="0.25">
      <c r="A114" s="202" t="s">
        <v>95</v>
      </c>
      <c r="B114" s="236">
        <f t="shared" ref="B114:W114" si="19">IF(B$36=0,0,B$36/B$32)</f>
        <v>0</v>
      </c>
      <c r="C114" s="236">
        <f t="shared" si="19"/>
        <v>0</v>
      </c>
      <c r="D114" s="236">
        <f t="shared" si="19"/>
        <v>0</v>
      </c>
      <c r="E114" s="236">
        <f t="shared" si="19"/>
        <v>0</v>
      </c>
      <c r="F114" s="236">
        <f t="shared" si="19"/>
        <v>0</v>
      </c>
      <c r="G114" s="236">
        <f t="shared" si="19"/>
        <v>0</v>
      </c>
      <c r="H114" s="236">
        <f t="shared" si="19"/>
        <v>0</v>
      </c>
      <c r="I114" s="236">
        <f t="shared" si="19"/>
        <v>0</v>
      </c>
      <c r="J114" s="236">
        <f t="shared" si="19"/>
        <v>0</v>
      </c>
      <c r="K114" s="236">
        <f t="shared" si="19"/>
        <v>0</v>
      </c>
      <c r="L114" s="236">
        <f t="shared" si="19"/>
        <v>0</v>
      </c>
      <c r="M114" s="236">
        <f t="shared" si="19"/>
        <v>0</v>
      </c>
      <c r="N114" s="236">
        <f t="shared" si="19"/>
        <v>0</v>
      </c>
      <c r="O114" s="236">
        <f t="shared" si="19"/>
        <v>0</v>
      </c>
      <c r="P114" s="236">
        <f t="shared" si="19"/>
        <v>0</v>
      </c>
      <c r="Q114" s="236">
        <f t="shared" si="19"/>
        <v>0</v>
      </c>
      <c r="R114" s="236">
        <f t="shared" si="19"/>
        <v>0</v>
      </c>
      <c r="S114" s="236">
        <f t="shared" si="19"/>
        <v>0</v>
      </c>
      <c r="T114" s="236">
        <f t="shared" si="19"/>
        <v>0</v>
      </c>
      <c r="U114" s="236">
        <f t="shared" si="19"/>
        <v>0</v>
      </c>
      <c r="V114" s="236">
        <f t="shared" si="19"/>
        <v>0</v>
      </c>
      <c r="W114" s="236">
        <f t="shared" si="19"/>
        <v>0</v>
      </c>
      <c r="DA114" s="174"/>
    </row>
    <row r="115" spans="1:105" ht="12" customHeight="1" x14ac:dyDescent="0.25">
      <c r="A115" s="56" t="s">
        <v>96</v>
      </c>
      <c r="B115" s="303">
        <f t="shared" ref="B115:W115" si="20">IF(B$37=0,0,B$37/B$32)</f>
        <v>5.5856161700264468E-3</v>
      </c>
      <c r="C115" s="303">
        <f t="shared" si="20"/>
        <v>5.4373121785704472E-3</v>
      </c>
      <c r="D115" s="303">
        <f t="shared" si="20"/>
        <v>5.5705680455637738E-3</v>
      </c>
      <c r="E115" s="303">
        <f t="shared" si="20"/>
        <v>6.6338965537752178E-3</v>
      </c>
      <c r="F115" s="303">
        <f t="shared" si="20"/>
        <v>7.8463844633765798E-3</v>
      </c>
      <c r="G115" s="303">
        <f t="shared" si="20"/>
        <v>6.4031407107989725E-3</v>
      </c>
      <c r="H115" s="303">
        <f t="shared" si="20"/>
        <v>8.0877351382521966E-3</v>
      </c>
      <c r="I115" s="303">
        <f t="shared" si="20"/>
        <v>9.756580723807173E-3</v>
      </c>
      <c r="J115" s="303">
        <f t="shared" si="20"/>
        <v>1.1682386982446825E-2</v>
      </c>
      <c r="K115" s="303">
        <f t="shared" si="20"/>
        <v>1.0362618950018889E-2</v>
      </c>
      <c r="L115" s="303">
        <f t="shared" si="20"/>
        <v>9.1874318491886962E-3</v>
      </c>
      <c r="M115" s="303">
        <f t="shared" si="20"/>
        <v>8.1336618085710403E-3</v>
      </c>
      <c r="N115" s="303">
        <f t="shared" si="20"/>
        <v>8.53589415521918E-3</v>
      </c>
      <c r="O115" s="303">
        <f t="shared" si="20"/>
        <v>1.0756336769942903E-2</v>
      </c>
      <c r="P115" s="303">
        <f t="shared" si="20"/>
        <v>1.1135344667680878E-2</v>
      </c>
      <c r="Q115" s="303">
        <f t="shared" si="20"/>
        <v>1.1605779893655455E-2</v>
      </c>
      <c r="R115" s="303">
        <f t="shared" si="20"/>
        <v>1.4169114187540605E-2</v>
      </c>
      <c r="S115" s="303">
        <f t="shared" si="20"/>
        <v>1.5806296699613406E-2</v>
      </c>
      <c r="T115" s="303">
        <f t="shared" si="20"/>
        <v>1.7856562323002003E-2</v>
      </c>
      <c r="U115" s="303">
        <f t="shared" si="20"/>
        <v>1.7702561988363532E-2</v>
      </c>
      <c r="V115" s="303">
        <f t="shared" si="20"/>
        <v>1.9155216849796118E-2</v>
      </c>
      <c r="W115" s="303">
        <f t="shared" si="20"/>
        <v>1.2622060114840261E-2</v>
      </c>
      <c r="DA115" s="68"/>
    </row>
    <row r="116" spans="1:105" ht="12" customHeight="1" x14ac:dyDescent="0.25">
      <c r="A116" s="203" t="s">
        <v>1885</v>
      </c>
      <c r="B116" s="304">
        <f t="shared" ref="B116:W116" si="21">IF(B$43=0,0,B$43/B$32)</f>
        <v>2.8823605328405017E-2</v>
      </c>
      <c r="C116" s="304">
        <f t="shared" si="21"/>
        <v>2.8827903994824038E-2</v>
      </c>
      <c r="D116" s="304">
        <f t="shared" si="21"/>
        <v>2.8824041505925692E-2</v>
      </c>
      <c r="E116" s="304">
        <f t="shared" si="21"/>
        <v>2.8793220389745616E-2</v>
      </c>
      <c r="F116" s="304">
        <f t="shared" si="21"/>
        <v>2.8758075812655767E-2</v>
      </c>
      <c r="G116" s="304">
        <f t="shared" si="21"/>
        <v>2.8799908964904374E-2</v>
      </c>
      <c r="H116" s="304">
        <f t="shared" si="21"/>
        <v>2.8751080140920229E-2</v>
      </c>
      <c r="I116" s="304">
        <f t="shared" si="21"/>
        <v>2.8702707805107048E-2</v>
      </c>
      <c r="J116" s="304">
        <f t="shared" si="21"/>
        <v>2.8646887333842134E-2</v>
      </c>
      <c r="K116" s="304">
        <f t="shared" si="21"/>
        <v>2.8685141479709603E-2</v>
      </c>
      <c r="L116" s="304">
        <f t="shared" si="21"/>
        <v>2.8719204873936574E-2</v>
      </c>
      <c r="M116" s="304">
        <f t="shared" si="21"/>
        <v>2.8749748933084913E-2</v>
      </c>
      <c r="N116" s="304">
        <f t="shared" si="21"/>
        <v>2.8738090024486424E-2</v>
      </c>
      <c r="O116" s="304">
        <f t="shared" si="21"/>
        <v>2.8673729368987166E-2</v>
      </c>
      <c r="P116" s="304">
        <f t="shared" si="21"/>
        <v>2.8662743632820856E-2</v>
      </c>
      <c r="Q116" s="304">
        <f t="shared" si="21"/>
        <v>2.8649107829169414E-2</v>
      </c>
      <c r="R116" s="304">
        <f t="shared" si="21"/>
        <v>2.8574808284419103E-2</v>
      </c>
      <c r="S116" s="304">
        <f t="shared" si="21"/>
        <v>2.8527353718851803E-2</v>
      </c>
      <c r="T116" s="304">
        <f t="shared" si="21"/>
        <v>2.8467925729768067E-2</v>
      </c>
      <c r="U116" s="304">
        <f t="shared" si="21"/>
        <v>2.8472389507583656E-2</v>
      </c>
      <c r="V116" s="304">
        <f t="shared" si="21"/>
        <v>2.8430283569571127E-2</v>
      </c>
      <c r="W116" s="304">
        <f t="shared" si="21"/>
        <v>2.8619650431453911E-2</v>
      </c>
      <c r="DA116" s="175"/>
    </row>
    <row r="117" spans="1:105" ht="12" customHeight="1" x14ac:dyDescent="0.25">
      <c r="A117" s="62" t="s">
        <v>1886</v>
      </c>
      <c r="B117" s="305">
        <f t="shared" ref="B117:W117" si="22">IF(B$44=0,0,B$44/B$32)</f>
        <v>2.8823605328405017E-2</v>
      </c>
      <c r="C117" s="305">
        <f t="shared" si="22"/>
        <v>2.8827903994824038E-2</v>
      </c>
      <c r="D117" s="305">
        <f t="shared" si="22"/>
        <v>2.8824041505925692E-2</v>
      </c>
      <c r="E117" s="305">
        <f t="shared" si="22"/>
        <v>2.8793220389745616E-2</v>
      </c>
      <c r="F117" s="305">
        <f t="shared" si="22"/>
        <v>2.8758075812655767E-2</v>
      </c>
      <c r="G117" s="305">
        <f t="shared" si="22"/>
        <v>2.8799908964904374E-2</v>
      </c>
      <c r="H117" s="305">
        <f t="shared" si="22"/>
        <v>2.8751080140920229E-2</v>
      </c>
      <c r="I117" s="305">
        <f t="shared" si="22"/>
        <v>2.8702707805107048E-2</v>
      </c>
      <c r="J117" s="305">
        <f t="shared" si="22"/>
        <v>2.8646887333842134E-2</v>
      </c>
      <c r="K117" s="305">
        <f t="shared" si="22"/>
        <v>2.8685141479709603E-2</v>
      </c>
      <c r="L117" s="305">
        <f t="shared" si="22"/>
        <v>2.8719204873936574E-2</v>
      </c>
      <c r="M117" s="305">
        <f t="shared" si="22"/>
        <v>2.8749748933084913E-2</v>
      </c>
      <c r="N117" s="305">
        <f t="shared" si="22"/>
        <v>2.8738090024486424E-2</v>
      </c>
      <c r="O117" s="305">
        <f t="shared" si="22"/>
        <v>2.8673729368987166E-2</v>
      </c>
      <c r="P117" s="305">
        <f t="shared" si="22"/>
        <v>2.8662743632820856E-2</v>
      </c>
      <c r="Q117" s="305">
        <f t="shared" si="22"/>
        <v>2.8649107829169414E-2</v>
      </c>
      <c r="R117" s="305">
        <f t="shared" si="22"/>
        <v>2.8574808284419103E-2</v>
      </c>
      <c r="S117" s="305">
        <f t="shared" si="22"/>
        <v>2.8527353718851803E-2</v>
      </c>
      <c r="T117" s="305">
        <f t="shared" si="22"/>
        <v>2.8467925729768067E-2</v>
      </c>
      <c r="U117" s="305">
        <f t="shared" si="22"/>
        <v>2.8472389507583656E-2</v>
      </c>
      <c r="V117" s="305">
        <f t="shared" si="22"/>
        <v>2.8430283569571127E-2</v>
      </c>
      <c r="W117" s="305">
        <f t="shared" si="22"/>
        <v>2.8619650431453911E-2</v>
      </c>
      <c r="DA117" s="72"/>
    </row>
    <row r="118" spans="1:105" ht="12" customHeight="1" x14ac:dyDescent="0.25">
      <c r="A118" s="62" t="s">
        <v>1898</v>
      </c>
      <c r="B118" s="305">
        <f t="shared" ref="B118:W118" si="23">IF(B$55=0,0,B$55/B$32)</f>
        <v>0</v>
      </c>
      <c r="C118" s="305">
        <f t="shared" si="23"/>
        <v>0</v>
      </c>
      <c r="D118" s="305">
        <f t="shared" si="23"/>
        <v>0</v>
      </c>
      <c r="E118" s="305">
        <f t="shared" si="23"/>
        <v>0</v>
      </c>
      <c r="F118" s="305">
        <f t="shared" si="23"/>
        <v>0</v>
      </c>
      <c r="G118" s="305">
        <f t="shared" si="23"/>
        <v>0</v>
      </c>
      <c r="H118" s="305">
        <f t="shared" si="23"/>
        <v>0</v>
      </c>
      <c r="I118" s="305">
        <f t="shared" si="23"/>
        <v>0</v>
      </c>
      <c r="J118" s="305">
        <f t="shared" si="23"/>
        <v>0</v>
      </c>
      <c r="K118" s="305">
        <f t="shared" si="23"/>
        <v>0</v>
      </c>
      <c r="L118" s="305">
        <f t="shared" si="23"/>
        <v>0</v>
      </c>
      <c r="M118" s="305">
        <f t="shared" si="23"/>
        <v>0</v>
      </c>
      <c r="N118" s="305">
        <f t="shared" si="23"/>
        <v>0</v>
      </c>
      <c r="O118" s="305">
        <f t="shared" si="23"/>
        <v>0</v>
      </c>
      <c r="P118" s="305">
        <f t="shared" si="23"/>
        <v>0</v>
      </c>
      <c r="Q118" s="305">
        <f t="shared" si="23"/>
        <v>0</v>
      </c>
      <c r="R118" s="305">
        <f t="shared" si="23"/>
        <v>0</v>
      </c>
      <c r="S118" s="305">
        <f t="shared" si="23"/>
        <v>0</v>
      </c>
      <c r="T118" s="305">
        <f t="shared" si="23"/>
        <v>0</v>
      </c>
      <c r="U118" s="305">
        <f t="shared" si="23"/>
        <v>0</v>
      </c>
      <c r="V118" s="305">
        <f t="shared" si="23"/>
        <v>0</v>
      </c>
      <c r="W118" s="305">
        <f t="shared" si="23"/>
        <v>0</v>
      </c>
      <c r="DA118" s="72"/>
    </row>
    <row r="119" spans="1:105" ht="12" customHeight="1" x14ac:dyDescent="0.25">
      <c r="A119" s="203" t="s">
        <v>1900</v>
      </c>
      <c r="B119" s="304">
        <f t="shared" ref="B119:W119" si="24">IF(B$56=0,0,B$56/B$32)</f>
        <v>0.86470815985215099</v>
      </c>
      <c r="C119" s="304">
        <f t="shared" si="24"/>
        <v>0.86483711984472156</v>
      </c>
      <c r="D119" s="304">
        <f t="shared" si="24"/>
        <v>0.86472124517777116</v>
      </c>
      <c r="E119" s="304">
        <f t="shared" si="24"/>
        <v>0.86379661169236921</v>
      </c>
      <c r="F119" s="304">
        <f t="shared" si="24"/>
        <v>0.86274227437967321</v>
      </c>
      <c r="G119" s="304">
        <f t="shared" si="24"/>
        <v>0.86399726894713136</v>
      </c>
      <c r="H119" s="304">
        <f t="shared" si="24"/>
        <v>0.86253240422760713</v>
      </c>
      <c r="I119" s="304">
        <f t="shared" si="24"/>
        <v>0.86108123415321136</v>
      </c>
      <c r="J119" s="304">
        <f t="shared" si="24"/>
        <v>0.8594066200152638</v>
      </c>
      <c r="K119" s="304">
        <f t="shared" si="24"/>
        <v>0.86055424439128836</v>
      </c>
      <c r="L119" s="304">
        <f t="shared" si="24"/>
        <v>0.86157614621809742</v>
      </c>
      <c r="M119" s="304">
        <f t="shared" si="24"/>
        <v>0.86249246799254742</v>
      </c>
      <c r="N119" s="304">
        <f t="shared" si="24"/>
        <v>0.86214270073459232</v>
      </c>
      <c r="O119" s="304">
        <f t="shared" si="24"/>
        <v>0.8602118810696151</v>
      </c>
      <c r="P119" s="304">
        <f t="shared" si="24"/>
        <v>0.85988230898462559</v>
      </c>
      <c r="Q119" s="304">
        <f t="shared" si="24"/>
        <v>0.85947323487508287</v>
      </c>
      <c r="R119" s="304">
        <f t="shared" si="24"/>
        <v>0.85724424853257375</v>
      </c>
      <c r="S119" s="304">
        <f t="shared" si="24"/>
        <v>0.855820611565554</v>
      </c>
      <c r="T119" s="304">
        <f t="shared" si="24"/>
        <v>0.85403777189304197</v>
      </c>
      <c r="U119" s="304">
        <f t="shared" si="24"/>
        <v>0.85417168522750986</v>
      </c>
      <c r="V119" s="304">
        <f t="shared" si="24"/>
        <v>0.85290850708713406</v>
      </c>
      <c r="W119" s="304">
        <f t="shared" si="24"/>
        <v>0.85858951294361741</v>
      </c>
      <c r="DA119" s="175"/>
    </row>
    <row r="120" spans="1:105" ht="12" customHeight="1" x14ac:dyDescent="0.25">
      <c r="A120" s="62" t="s">
        <v>1901</v>
      </c>
      <c r="B120" s="305">
        <f t="shared" ref="B120:W120" si="25">IF(B$57=0,0,B$57/B$32)</f>
        <v>0.86470815985215099</v>
      </c>
      <c r="C120" s="305">
        <f t="shared" si="25"/>
        <v>0.86483711984472156</v>
      </c>
      <c r="D120" s="305">
        <f t="shared" si="25"/>
        <v>0.86472124517777116</v>
      </c>
      <c r="E120" s="305">
        <f t="shared" si="25"/>
        <v>0.86379661169236921</v>
      </c>
      <c r="F120" s="305">
        <f t="shared" si="25"/>
        <v>0.86274227437967321</v>
      </c>
      <c r="G120" s="305">
        <f t="shared" si="25"/>
        <v>0.86399726894713136</v>
      </c>
      <c r="H120" s="305">
        <f t="shared" si="25"/>
        <v>0.86253240422760713</v>
      </c>
      <c r="I120" s="305">
        <f t="shared" si="25"/>
        <v>0.86108123415321136</v>
      </c>
      <c r="J120" s="305">
        <f t="shared" si="25"/>
        <v>0.8594066200152638</v>
      </c>
      <c r="K120" s="305">
        <f t="shared" si="25"/>
        <v>0.86055424439128836</v>
      </c>
      <c r="L120" s="305">
        <f t="shared" si="25"/>
        <v>0.86157614621809742</v>
      </c>
      <c r="M120" s="305">
        <f t="shared" si="25"/>
        <v>0.86249246799254742</v>
      </c>
      <c r="N120" s="305">
        <f t="shared" si="25"/>
        <v>0.86214270073459232</v>
      </c>
      <c r="O120" s="305">
        <f t="shared" si="25"/>
        <v>0.8602118810696151</v>
      </c>
      <c r="P120" s="305">
        <f t="shared" si="25"/>
        <v>0.85988230898462559</v>
      </c>
      <c r="Q120" s="305">
        <f t="shared" si="25"/>
        <v>0.85947323487508287</v>
      </c>
      <c r="R120" s="305">
        <f t="shared" si="25"/>
        <v>0.85724424853257375</v>
      </c>
      <c r="S120" s="305">
        <f t="shared" si="25"/>
        <v>0.855820611565554</v>
      </c>
      <c r="T120" s="305">
        <f t="shared" si="25"/>
        <v>0.85403777189304197</v>
      </c>
      <c r="U120" s="305">
        <f t="shared" si="25"/>
        <v>0.85417168522750986</v>
      </c>
      <c r="V120" s="305">
        <f t="shared" si="25"/>
        <v>0.85290850708713406</v>
      </c>
      <c r="W120" s="305">
        <f t="shared" si="25"/>
        <v>0.85858951294361741</v>
      </c>
      <c r="DA120" s="72"/>
    </row>
    <row r="121" spans="1:105" ht="12" customHeight="1" x14ac:dyDescent="0.25">
      <c r="A121" s="62" t="s">
        <v>1913</v>
      </c>
      <c r="B121" s="305">
        <f t="shared" ref="B121:W121" si="26">IF(B$68=0,0,B$68/B$32)</f>
        <v>0</v>
      </c>
      <c r="C121" s="305">
        <f t="shared" si="26"/>
        <v>0</v>
      </c>
      <c r="D121" s="305">
        <f t="shared" si="26"/>
        <v>0</v>
      </c>
      <c r="E121" s="305">
        <f t="shared" si="26"/>
        <v>0</v>
      </c>
      <c r="F121" s="305">
        <f t="shared" si="26"/>
        <v>0</v>
      </c>
      <c r="G121" s="305">
        <f t="shared" si="26"/>
        <v>0</v>
      </c>
      <c r="H121" s="305">
        <f t="shared" si="26"/>
        <v>0</v>
      </c>
      <c r="I121" s="305">
        <f t="shared" si="26"/>
        <v>0</v>
      </c>
      <c r="J121" s="305">
        <f t="shared" si="26"/>
        <v>0</v>
      </c>
      <c r="K121" s="305">
        <f t="shared" si="26"/>
        <v>0</v>
      </c>
      <c r="L121" s="305">
        <f t="shared" si="26"/>
        <v>0</v>
      </c>
      <c r="M121" s="305">
        <f t="shared" si="26"/>
        <v>0</v>
      </c>
      <c r="N121" s="305">
        <f t="shared" si="26"/>
        <v>0</v>
      </c>
      <c r="O121" s="305">
        <f t="shared" si="26"/>
        <v>0</v>
      </c>
      <c r="P121" s="305">
        <f t="shared" si="26"/>
        <v>0</v>
      </c>
      <c r="Q121" s="305">
        <f t="shared" si="26"/>
        <v>0</v>
      </c>
      <c r="R121" s="305">
        <f t="shared" si="26"/>
        <v>0</v>
      </c>
      <c r="S121" s="305">
        <f t="shared" si="26"/>
        <v>0</v>
      </c>
      <c r="T121" s="305">
        <f t="shared" si="26"/>
        <v>0</v>
      </c>
      <c r="U121" s="305">
        <f t="shared" si="26"/>
        <v>0</v>
      </c>
      <c r="V121" s="305">
        <f t="shared" si="26"/>
        <v>0</v>
      </c>
      <c r="W121" s="305">
        <f t="shared" si="26"/>
        <v>0</v>
      </c>
      <c r="DA121" s="72"/>
    </row>
    <row r="122" spans="1:105" ht="12" customHeight="1" x14ac:dyDescent="0.25">
      <c r="A122" s="203" t="s">
        <v>1915</v>
      </c>
      <c r="B122" s="304">
        <f t="shared" ref="B122:W122" si="27">IF(B$69=0,0,B$69/B$32)</f>
        <v>0.10088261864941733</v>
      </c>
      <c r="C122" s="304">
        <f t="shared" si="27"/>
        <v>0.10089766398188393</v>
      </c>
      <c r="D122" s="304">
        <f t="shared" si="27"/>
        <v>0.10088414527073966</v>
      </c>
      <c r="E122" s="304">
        <f t="shared" si="27"/>
        <v>0.10077627136410949</v>
      </c>
      <c r="F122" s="304">
        <f t="shared" si="27"/>
        <v>0.10065326534429492</v>
      </c>
      <c r="G122" s="304">
        <f t="shared" si="27"/>
        <v>0.10079968137716508</v>
      </c>
      <c r="H122" s="304">
        <f t="shared" si="27"/>
        <v>0.10062878049322049</v>
      </c>
      <c r="I122" s="304">
        <f t="shared" si="27"/>
        <v>0.10045947731787441</v>
      </c>
      <c r="J122" s="304">
        <f t="shared" si="27"/>
        <v>0.10026410566844721</v>
      </c>
      <c r="K122" s="304">
        <f t="shared" si="27"/>
        <v>0.10039799517898335</v>
      </c>
      <c r="L122" s="304">
        <f t="shared" si="27"/>
        <v>0.10051721705877781</v>
      </c>
      <c r="M122" s="304">
        <f t="shared" si="27"/>
        <v>0.10062412126579696</v>
      </c>
      <c r="N122" s="304">
        <f t="shared" si="27"/>
        <v>0.10058331508570216</v>
      </c>
      <c r="O122" s="304">
        <f t="shared" si="27"/>
        <v>0.10035805279145479</v>
      </c>
      <c r="P122" s="304">
        <f t="shared" si="27"/>
        <v>0.10031960271487271</v>
      </c>
      <c r="Q122" s="304">
        <f t="shared" si="27"/>
        <v>0.10027187740209272</v>
      </c>
      <c r="R122" s="304">
        <f t="shared" si="27"/>
        <v>0.10001182899546666</v>
      </c>
      <c r="S122" s="304">
        <f t="shared" si="27"/>
        <v>9.9845738015981025E-2</v>
      </c>
      <c r="T122" s="304">
        <f t="shared" si="27"/>
        <v>9.963774005418799E-2</v>
      </c>
      <c r="U122" s="304">
        <f t="shared" si="27"/>
        <v>9.9653363276542506E-2</v>
      </c>
      <c r="V122" s="304">
        <f t="shared" si="27"/>
        <v>9.9505992493498729E-2</v>
      </c>
      <c r="W122" s="304">
        <f t="shared" si="27"/>
        <v>0.10016877651008843</v>
      </c>
      <c r="DA122" s="175"/>
    </row>
    <row r="123" spans="1:105" ht="12" customHeight="1" x14ac:dyDescent="0.25">
      <c r="A123" s="62" t="s">
        <v>1916</v>
      </c>
      <c r="B123" s="305">
        <f t="shared" ref="B123:W123" si="28">IF(B$70=0,0,B$70/B$32)</f>
        <v>0.10088261864941733</v>
      </c>
      <c r="C123" s="305">
        <f t="shared" si="28"/>
        <v>0.10089766398188393</v>
      </c>
      <c r="D123" s="305">
        <f t="shared" si="28"/>
        <v>0.10088414527073966</v>
      </c>
      <c r="E123" s="305">
        <f t="shared" si="28"/>
        <v>0.10077627136410949</v>
      </c>
      <c r="F123" s="305">
        <f t="shared" si="28"/>
        <v>0.10065326534429492</v>
      </c>
      <c r="G123" s="305">
        <f t="shared" si="28"/>
        <v>0.10079968137716508</v>
      </c>
      <c r="H123" s="305">
        <f t="shared" si="28"/>
        <v>0.10062878049322049</v>
      </c>
      <c r="I123" s="305">
        <f t="shared" si="28"/>
        <v>0.10045947731787441</v>
      </c>
      <c r="J123" s="305">
        <f t="shared" si="28"/>
        <v>0.10026410566844721</v>
      </c>
      <c r="K123" s="305">
        <f t="shared" si="28"/>
        <v>0.10039799517898335</v>
      </c>
      <c r="L123" s="305">
        <f t="shared" si="28"/>
        <v>0.10051721705877781</v>
      </c>
      <c r="M123" s="305">
        <f t="shared" si="28"/>
        <v>0.10062412126579696</v>
      </c>
      <c r="N123" s="305">
        <f t="shared" si="28"/>
        <v>0.10058331508570216</v>
      </c>
      <c r="O123" s="305">
        <f t="shared" si="28"/>
        <v>0.10035805279145479</v>
      </c>
      <c r="P123" s="305">
        <f t="shared" si="28"/>
        <v>0.10031960271487271</v>
      </c>
      <c r="Q123" s="305">
        <f t="shared" si="28"/>
        <v>0.10027187740209272</v>
      </c>
      <c r="R123" s="305">
        <f t="shared" si="28"/>
        <v>0.10001182899546666</v>
      </c>
      <c r="S123" s="305">
        <f t="shared" si="28"/>
        <v>9.9845738015981025E-2</v>
      </c>
      <c r="T123" s="305">
        <f t="shared" si="28"/>
        <v>9.963774005418799E-2</v>
      </c>
      <c r="U123" s="305">
        <f t="shared" si="28"/>
        <v>9.9653363276542506E-2</v>
      </c>
      <c r="V123" s="305">
        <f t="shared" si="28"/>
        <v>9.9505992493498729E-2</v>
      </c>
      <c r="W123" s="305">
        <f t="shared" si="28"/>
        <v>0.10016877651008843</v>
      </c>
      <c r="DA123" s="72"/>
    </row>
    <row r="124" spans="1:105" ht="12" customHeight="1" x14ac:dyDescent="0.25">
      <c r="A124" s="63" t="s">
        <v>1928</v>
      </c>
      <c r="B124" s="306">
        <f t="shared" ref="B124:W124" si="29">IF(B$81=0,0,B$81/B$32)</f>
        <v>0</v>
      </c>
      <c r="C124" s="306">
        <f t="shared" si="29"/>
        <v>0</v>
      </c>
      <c r="D124" s="306">
        <f t="shared" si="29"/>
        <v>0</v>
      </c>
      <c r="E124" s="306">
        <f t="shared" si="29"/>
        <v>0</v>
      </c>
      <c r="F124" s="306">
        <f t="shared" si="29"/>
        <v>0</v>
      </c>
      <c r="G124" s="306">
        <f t="shared" si="29"/>
        <v>0</v>
      </c>
      <c r="H124" s="306">
        <f t="shared" si="29"/>
        <v>0</v>
      </c>
      <c r="I124" s="306">
        <f t="shared" si="29"/>
        <v>0</v>
      </c>
      <c r="J124" s="306">
        <f t="shared" si="29"/>
        <v>0</v>
      </c>
      <c r="K124" s="306">
        <f t="shared" si="29"/>
        <v>0</v>
      </c>
      <c r="L124" s="306">
        <f t="shared" si="29"/>
        <v>0</v>
      </c>
      <c r="M124" s="306">
        <f t="shared" si="29"/>
        <v>0</v>
      </c>
      <c r="N124" s="306">
        <f t="shared" si="29"/>
        <v>0</v>
      </c>
      <c r="O124" s="306">
        <f t="shared" si="29"/>
        <v>0</v>
      </c>
      <c r="P124" s="306">
        <f t="shared" si="29"/>
        <v>0</v>
      </c>
      <c r="Q124" s="306">
        <f t="shared" si="29"/>
        <v>0</v>
      </c>
      <c r="R124" s="306">
        <f t="shared" si="29"/>
        <v>0</v>
      </c>
      <c r="S124" s="306">
        <f t="shared" si="29"/>
        <v>0</v>
      </c>
      <c r="T124" s="306">
        <f t="shared" si="29"/>
        <v>0</v>
      </c>
      <c r="U124" s="306">
        <f t="shared" si="29"/>
        <v>0</v>
      </c>
      <c r="V124" s="306">
        <f t="shared" si="29"/>
        <v>0</v>
      </c>
      <c r="W124" s="306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5">
        <f t="shared" ref="B126:W126" si="30">SUM(B$127:B$132)</f>
        <v>1</v>
      </c>
      <c r="C126" s="235">
        <f t="shared" si="30"/>
        <v>1</v>
      </c>
      <c r="D126" s="235">
        <f t="shared" si="30"/>
        <v>1</v>
      </c>
      <c r="E126" s="235">
        <f t="shared" si="30"/>
        <v>1</v>
      </c>
      <c r="F126" s="235">
        <f t="shared" si="30"/>
        <v>1</v>
      </c>
      <c r="G126" s="235">
        <f t="shared" si="30"/>
        <v>1</v>
      </c>
      <c r="H126" s="235">
        <f t="shared" si="30"/>
        <v>1</v>
      </c>
      <c r="I126" s="235">
        <f t="shared" si="30"/>
        <v>1</v>
      </c>
      <c r="J126" s="235">
        <f t="shared" si="30"/>
        <v>1</v>
      </c>
      <c r="K126" s="235">
        <f t="shared" si="30"/>
        <v>1</v>
      </c>
      <c r="L126" s="235">
        <f t="shared" si="30"/>
        <v>1</v>
      </c>
      <c r="M126" s="235">
        <f t="shared" si="30"/>
        <v>1</v>
      </c>
      <c r="N126" s="235">
        <f t="shared" si="30"/>
        <v>1</v>
      </c>
      <c r="O126" s="235">
        <f t="shared" si="30"/>
        <v>1</v>
      </c>
      <c r="P126" s="235">
        <f t="shared" si="30"/>
        <v>1</v>
      </c>
      <c r="Q126" s="235">
        <f t="shared" si="30"/>
        <v>1</v>
      </c>
      <c r="R126" s="235">
        <f t="shared" si="30"/>
        <v>1</v>
      </c>
      <c r="S126" s="235">
        <f t="shared" si="30"/>
        <v>1</v>
      </c>
      <c r="T126" s="235">
        <f t="shared" si="30"/>
        <v>1</v>
      </c>
      <c r="U126" s="235">
        <f t="shared" si="30"/>
        <v>1</v>
      </c>
      <c r="V126" s="235">
        <f t="shared" si="30"/>
        <v>1</v>
      </c>
      <c r="W126" s="235">
        <f t="shared" si="30"/>
        <v>1</v>
      </c>
      <c r="DA126" s="95"/>
    </row>
    <row r="127" spans="1:105" ht="12" customHeight="1" x14ac:dyDescent="0.25">
      <c r="A127" s="55" t="s">
        <v>92</v>
      </c>
      <c r="B127" s="302">
        <f t="shared" ref="B127:W127" si="31">IF(B$84=0,0,B$84/B$83)</f>
        <v>0</v>
      </c>
      <c r="C127" s="302">
        <f t="shared" si="31"/>
        <v>0</v>
      </c>
      <c r="D127" s="302">
        <f t="shared" si="31"/>
        <v>0</v>
      </c>
      <c r="E127" s="302">
        <f t="shared" si="31"/>
        <v>0</v>
      </c>
      <c r="F127" s="302">
        <f t="shared" si="31"/>
        <v>0</v>
      </c>
      <c r="G127" s="302">
        <f t="shared" si="31"/>
        <v>0</v>
      </c>
      <c r="H127" s="302">
        <f t="shared" si="31"/>
        <v>0</v>
      </c>
      <c r="I127" s="302">
        <f t="shared" si="31"/>
        <v>0</v>
      </c>
      <c r="J127" s="302">
        <f t="shared" si="31"/>
        <v>0</v>
      </c>
      <c r="K127" s="302">
        <f t="shared" si="31"/>
        <v>0</v>
      </c>
      <c r="L127" s="302">
        <f t="shared" si="31"/>
        <v>0</v>
      </c>
      <c r="M127" s="302">
        <f t="shared" si="31"/>
        <v>0</v>
      </c>
      <c r="N127" s="302">
        <f t="shared" si="31"/>
        <v>0</v>
      </c>
      <c r="O127" s="302">
        <f t="shared" si="31"/>
        <v>0</v>
      </c>
      <c r="P127" s="302">
        <f t="shared" si="31"/>
        <v>0</v>
      </c>
      <c r="Q127" s="302">
        <f t="shared" si="31"/>
        <v>0</v>
      </c>
      <c r="R127" s="302">
        <f t="shared" si="31"/>
        <v>0</v>
      </c>
      <c r="S127" s="302">
        <f t="shared" si="31"/>
        <v>0</v>
      </c>
      <c r="T127" s="302">
        <f t="shared" si="31"/>
        <v>0</v>
      </c>
      <c r="U127" s="302">
        <f t="shared" si="31"/>
        <v>0</v>
      </c>
      <c r="V127" s="302">
        <f t="shared" si="31"/>
        <v>0</v>
      </c>
      <c r="W127" s="302">
        <f t="shared" si="31"/>
        <v>0</v>
      </c>
      <c r="DA127" s="67"/>
    </row>
    <row r="128" spans="1:105" ht="12" customHeight="1" x14ac:dyDescent="0.25">
      <c r="A128" s="202" t="s">
        <v>93</v>
      </c>
      <c r="B128" s="236">
        <f t="shared" ref="B128:W128" si="32">IF(B$85=0,0,B$85/B$83)</f>
        <v>0</v>
      </c>
      <c r="C128" s="236">
        <f t="shared" si="32"/>
        <v>0</v>
      </c>
      <c r="D128" s="236">
        <f t="shared" si="32"/>
        <v>0</v>
      </c>
      <c r="E128" s="236">
        <f t="shared" si="32"/>
        <v>0</v>
      </c>
      <c r="F128" s="236">
        <f t="shared" si="32"/>
        <v>0</v>
      </c>
      <c r="G128" s="236">
        <f t="shared" si="32"/>
        <v>0</v>
      </c>
      <c r="H128" s="236">
        <f t="shared" si="32"/>
        <v>0</v>
      </c>
      <c r="I128" s="236">
        <f t="shared" si="32"/>
        <v>0</v>
      </c>
      <c r="J128" s="236">
        <f t="shared" si="32"/>
        <v>0</v>
      </c>
      <c r="K128" s="236">
        <f t="shared" si="32"/>
        <v>0</v>
      </c>
      <c r="L128" s="236">
        <f t="shared" si="32"/>
        <v>0</v>
      </c>
      <c r="M128" s="236">
        <f t="shared" si="32"/>
        <v>0</v>
      </c>
      <c r="N128" s="236">
        <f t="shared" si="32"/>
        <v>0</v>
      </c>
      <c r="O128" s="236">
        <f t="shared" si="32"/>
        <v>0</v>
      </c>
      <c r="P128" s="236">
        <f t="shared" si="32"/>
        <v>0</v>
      </c>
      <c r="Q128" s="236">
        <f t="shared" si="32"/>
        <v>0</v>
      </c>
      <c r="R128" s="236">
        <f t="shared" si="32"/>
        <v>0</v>
      </c>
      <c r="S128" s="236">
        <f t="shared" si="32"/>
        <v>0</v>
      </c>
      <c r="T128" s="236">
        <f t="shared" si="32"/>
        <v>0</v>
      </c>
      <c r="U128" s="236">
        <f t="shared" si="32"/>
        <v>0</v>
      </c>
      <c r="V128" s="236">
        <f t="shared" si="32"/>
        <v>0</v>
      </c>
      <c r="W128" s="236">
        <f t="shared" si="32"/>
        <v>0</v>
      </c>
      <c r="DA128" s="174"/>
    </row>
    <row r="129" spans="1:105" ht="12" customHeight="1" x14ac:dyDescent="0.25">
      <c r="A129" s="202" t="s">
        <v>94</v>
      </c>
      <c r="B129" s="236">
        <f t="shared" ref="B129:W129" si="33">IF(B$86=0,0,B$86/B$83)</f>
        <v>0</v>
      </c>
      <c r="C129" s="236">
        <f t="shared" si="33"/>
        <v>0</v>
      </c>
      <c r="D129" s="236">
        <f t="shared" si="33"/>
        <v>0</v>
      </c>
      <c r="E129" s="236">
        <f t="shared" si="33"/>
        <v>0</v>
      </c>
      <c r="F129" s="236">
        <f t="shared" si="33"/>
        <v>0</v>
      </c>
      <c r="G129" s="236">
        <f t="shared" si="33"/>
        <v>0</v>
      </c>
      <c r="H129" s="236">
        <f t="shared" si="33"/>
        <v>0</v>
      </c>
      <c r="I129" s="236">
        <f t="shared" si="33"/>
        <v>0</v>
      </c>
      <c r="J129" s="236">
        <f t="shared" si="33"/>
        <v>0</v>
      </c>
      <c r="K129" s="236">
        <f t="shared" si="33"/>
        <v>0</v>
      </c>
      <c r="L129" s="236">
        <f t="shared" si="33"/>
        <v>0</v>
      </c>
      <c r="M129" s="236">
        <f t="shared" si="33"/>
        <v>0</v>
      </c>
      <c r="N129" s="236">
        <f t="shared" si="33"/>
        <v>0</v>
      </c>
      <c r="O129" s="236">
        <f t="shared" si="33"/>
        <v>0</v>
      </c>
      <c r="P129" s="236">
        <f t="shared" si="33"/>
        <v>0</v>
      </c>
      <c r="Q129" s="236">
        <f t="shared" si="33"/>
        <v>0</v>
      </c>
      <c r="R129" s="236">
        <f t="shared" si="33"/>
        <v>0</v>
      </c>
      <c r="S129" s="236">
        <f t="shared" si="33"/>
        <v>0</v>
      </c>
      <c r="T129" s="236">
        <f t="shared" si="33"/>
        <v>0</v>
      </c>
      <c r="U129" s="236">
        <f t="shared" si="33"/>
        <v>0</v>
      </c>
      <c r="V129" s="236">
        <f t="shared" si="33"/>
        <v>0</v>
      </c>
      <c r="W129" s="236">
        <f t="shared" si="33"/>
        <v>0</v>
      </c>
      <c r="DA129" s="174"/>
    </row>
    <row r="130" spans="1:105" ht="12" customHeight="1" x14ac:dyDescent="0.25">
      <c r="A130" s="202" t="s">
        <v>95</v>
      </c>
      <c r="B130" s="236">
        <f t="shared" ref="B130:W130" si="34">IF(B$87=0,0,B$87/B$83)</f>
        <v>0</v>
      </c>
      <c r="C130" s="236">
        <f t="shared" si="34"/>
        <v>0</v>
      </c>
      <c r="D130" s="236">
        <f t="shared" si="34"/>
        <v>0</v>
      </c>
      <c r="E130" s="236">
        <f t="shared" si="34"/>
        <v>0</v>
      </c>
      <c r="F130" s="236">
        <f t="shared" si="34"/>
        <v>0</v>
      </c>
      <c r="G130" s="236">
        <f t="shared" si="34"/>
        <v>0</v>
      </c>
      <c r="H130" s="236">
        <f t="shared" si="34"/>
        <v>0</v>
      </c>
      <c r="I130" s="236">
        <f t="shared" si="34"/>
        <v>0</v>
      </c>
      <c r="J130" s="236">
        <f t="shared" si="34"/>
        <v>0</v>
      </c>
      <c r="K130" s="236">
        <f t="shared" si="34"/>
        <v>0</v>
      </c>
      <c r="L130" s="236">
        <f t="shared" si="34"/>
        <v>0</v>
      </c>
      <c r="M130" s="236">
        <f t="shared" si="34"/>
        <v>0</v>
      </c>
      <c r="N130" s="236">
        <f t="shared" si="34"/>
        <v>0</v>
      </c>
      <c r="O130" s="236">
        <f t="shared" si="34"/>
        <v>0</v>
      </c>
      <c r="P130" s="236">
        <f t="shared" si="34"/>
        <v>0</v>
      </c>
      <c r="Q130" s="236">
        <f t="shared" si="34"/>
        <v>0</v>
      </c>
      <c r="R130" s="236">
        <f t="shared" si="34"/>
        <v>0</v>
      </c>
      <c r="S130" s="236">
        <f t="shared" si="34"/>
        <v>0</v>
      </c>
      <c r="T130" s="236">
        <f t="shared" si="34"/>
        <v>0</v>
      </c>
      <c r="U130" s="236">
        <f t="shared" si="34"/>
        <v>0</v>
      </c>
      <c r="V130" s="236">
        <f t="shared" si="34"/>
        <v>0</v>
      </c>
      <c r="W130" s="236">
        <f t="shared" si="34"/>
        <v>0</v>
      </c>
      <c r="DA130" s="174"/>
    </row>
    <row r="131" spans="1:105" ht="12" customHeight="1" x14ac:dyDescent="0.25">
      <c r="A131" s="56" t="s">
        <v>96</v>
      </c>
      <c r="B131" s="303">
        <f t="shared" ref="B131:W131" si="35">IF(B$88=0,0,B$88/B$83)</f>
        <v>1</v>
      </c>
      <c r="C131" s="303">
        <f t="shared" si="35"/>
        <v>1</v>
      </c>
      <c r="D131" s="303">
        <f t="shared" si="35"/>
        <v>1</v>
      </c>
      <c r="E131" s="303">
        <f t="shared" si="35"/>
        <v>1</v>
      </c>
      <c r="F131" s="303">
        <f t="shared" si="35"/>
        <v>1</v>
      </c>
      <c r="G131" s="303">
        <f t="shared" si="35"/>
        <v>1</v>
      </c>
      <c r="H131" s="303">
        <f t="shared" si="35"/>
        <v>1</v>
      </c>
      <c r="I131" s="303">
        <f t="shared" si="35"/>
        <v>1</v>
      </c>
      <c r="J131" s="303">
        <f t="shared" si="35"/>
        <v>1</v>
      </c>
      <c r="K131" s="303">
        <f t="shared" si="35"/>
        <v>1</v>
      </c>
      <c r="L131" s="303">
        <f t="shared" si="35"/>
        <v>1</v>
      </c>
      <c r="M131" s="303">
        <f t="shared" si="35"/>
        <v>1</v>
      </c>
      <c r="N131" s="303">
        <f t="shared" si="35"/>
        <v>1</v>
      </c>
      <c r="O131" s="303">
        <f t="shared" si="35"/>
        <v>1</v>
      </c>
      <c r="P131" s="303">
        <f t="shared" si="35"/>
        <v>1</v>
      </c>
      <c r="Q131" s="303">
        <f t="shared" si="35"/>
        <v>1</v>
      </c>
      <c r="R131" s="303">
        <f t="shared" si="35"/>
        <v>1</v>
      </c>
      <c r="S131" s="303">
        <f t="shared" si="35"/>
        <v>1</v>
      </c>
      <c r="T131" s="303">
        <f t="shared" si="35"/>
        <v>1</v>
      </c>
      <c r="U131" s="303">
        <f t="shared" si="35"/>
        <v>1</v>
      </c>
      <c r="V131" s="303">
        <f t="shared" si="35"/>
        <v>1</v>
      </c>
      <c r="W131" s="303">
        <f t="shared" si="35"/>
        <v>1</v>
      </c>
      <c r="DA131" s="68"/>
    </row>
    <row r="132" spans="1:105" ht="12" customHeight="1" x14ac:dyDescent="0.25">
      <c r="A132" s="41" t="s">
        <v>1941</v>
      </c>
      <c r="B132" s="238">
        <f t="shared" ref="B132:W132" si="36">IF(B$94=0,0,B$94/B$83)</f>
        <v>0</v>
      </c>
      <c r="C132" s="238">
        <f t="shared" si="36"/>
        <v>0</v>
      </c>
      <c r="D132" s="238">
        <f t="shared" si="36"/>
        <v>0</v>
      </c>
      <c r="E132" s="238">
        <f t="shared" si="36"/>
        <v>0</v>
      </c>
      <c r="F132" s="238">
        <f t="shared" si="36"/>
        <v>0</v>
      </c>
      <c r="G132" s="238">
        <f t="shared" si="36"/>
        <v>0</v>
      </c>
      <c r="H132" s="238">
        <f t="shared" si="36"/>
        <v>0</v>
      </c>
      <c r="I132" s="238">
        <f t="shared" si="36"/>
        <v>0</v>
      </c>
      <c r="J132" s="238">
        <f t="shared" si="36"/>
        <v>0</v>
      </c>
      <c r="K132" s="238">
        <f t="shared" si="36"/>
        <v>0</v>
      </c>
      <c r="L132" s="238">
        <f t="shared" si="36"/>
        <v>0</v>
      </c>
      <c r="M132" s="238">
        <f t="shared" si="36"/>
        <v>0</v>
      </c>
      <c r="N132" s="238">
        <f t="shared" si="36"/>
        <v>0</v>
      </c>
      <c r="O132" s="238">
        <f t="shared" si="36"/>
        <v>0</v>
      </c>
      <c r="P132" s="238">
        <f t="shared" si="36"/>
        <v>0</v>
      </c>
      <c r="Q132" s="238">
        <f t="shared" si="36"/>
        <v>0</v>
      </c>
      <c r="R132" s="238">
        <f t="shared" si="36"/>
        <v>0</v>
      </c>
      <c r="S132" s="238">
        <f t="shared" si="36"/>
        <v>0</v>
      </c>
      <c r="T132" s="238">
        <f t="shared" si="36"/>
        <v>0</v>
      </c>
      <c r="U132" s="238">
        <f t="shared" si="36"/>
        <v>0</v>
      </c>
      <c r="V132" s="238">
        <f t="shared" si="36"/>
        <v>0</v>
      </c>
      <c r="W132" s="238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3">
        <f>IF(B$5=0,0,B$5/PPA_fec!B$5)</f>
        <v>1.4403133159349593</v>
      </c>
      <c r="C136" s="323">
        <f>IF(C$5=0,0,C$5/PPA_fec!C$5)</f>
        <v>1.4338043060064098</v>
      </c>
      <c r="D136" s="323">
        <f>IF(D$5=0,0,D$5/PPA_fec!D$5)</f>
        <v>1.3107636522200281</v>
      </c>
      <c r="E136" s="323">
        <f>IF(E$5=0,0,E$5/PPA_fec!E$5)</f>
        <v>1.2385355136873542</v>
      </c>
      <c r="F136" s="323">
        <f>IF(F$5=0,0,F$5/PPA_fec!F$5)</f>
        <v>1.2249350414289686</v>
      </c>
      <c r="G136" s="323">
        <f>IF(G$5=0,0,G$5/PPA_fec!G$5)</f>
        <v>1.1688021659377115</v>
      </c>
      <c r="H136" s="323">
        <f>IF(H$5=0,0,H$5/PPA_fec!H$5)</f>
        <v>1.0584645434066959</v>
      </c>
      <c r="I136" s="323">
        <f>IF(I$5=0,0,I$5/PPA_fec!I$5)</f>
        <v>0.96030988194643419</v>
      </c>
      <c r="J136" s="323">
        <f>IF(J$5=0,0,J$5/PPA_fec!J$5)</f>
        <v>0.87531694157356776</v>
      </c>
      <c r="K136" s="323">
        <f>IF(K$5=0,0,K$5/PPA_fec!K$5)</f>
        <v>0.88726519508106416</v>
      </c>
      <c r="L136" s="323">
        <f>IF(L$5=0,0,L$5/PPA_fec!L$5)</f>
        <v>0.93897530998661094</v>
      </c>
      <c r="M136" s="323">
        <f>IF(M$5=0,0,M$5/PPA_fec!M$5)</f>
        <v>1.0248318810515937</v>
      </c>
      <c r="N136" s="323">
        <f>IF(N$5=0,0,N$5/PPA_fec!N$5)</f>
        <v>0.95634365876504246</v>
      </c>
      <c r="O136" s="323">
        <f>IF(O$5=0,0,O$5/PPA_fec!O$5)</f>
        <v>0.87179776431901601</v>
      </c>
      <c r="P136" s="323">
        <f>IF(P$5=0,0,P$5/PPA_fec!P$5)</f>
        <v>0.88500045089645663</v>
      </c>
      <c r="Q136" s="323">
        <f>IF(Q$5=0,0,Q$5/PPA_fec!Q$5)</f>
        <v>0.87239490649087503</v>
      </c>
      <c r="R136" s="323">
        <f>IF(R$5=0,0,R$5/PPA_fec!R$5)</f>
        <v>0.81010651314492599</v>
      </c>
      <c r="S136" s="323">
        <f>IF(S$5=0,0,S$5/PPA_fec!S$5)</f>
        <v>0.74813867520842692</v>
      </c>
      <c r="T136" s="323">
        <f>IF(T$5=0,0,T$5/PPA_fec!T$5)</f>
        <v>0.6543787201549649</v>
      </c>
      <c r="U136" s="323">
        <f>IF(U$5=0,0,U$5/PPA_fec!U$5)</f>
        <v>0.68928472419152209</v>
      </c>
      <c r="V136" s="323">
        <f>IF(V$5=0,0,V$5/PPA_fec!V$5)</f>
        <v>0.62164402005820407</v>
      </c>
      <c r="W136" s="323">
        <f>IF(W$5=0,0,W$5/PPA_fec!W$5)</f>
        <v>0.77596690619720476</v>
      </c>
      <c r="DA136" s="95"/>
    </row>
    <row r="137" spans="1:105" ht="12" customHeight="1" x14ac:dyDescent="0.25">
      <c r="A137" s="55" t="s">
        <v>92</v>
      </c>
      <c r="B137" s="276">
        <f>IF(B$6=0,0,B$6/PPA_fec!B$6)</f>
        <v>0</v>
      </c>
      <c r="C137" s="276">
        <f>IF(C$6=0,0,C$6/PPA_fec!C$6)</f>
        <v>0</v>
      </c>
      <c r="D137" s="276">
        <f>IF(D$6=0,0,D$6/PPA_fec!D$6)</f>
        <v>0</v>
      </c>
      <c r="E137" s="276">
        <f>IF(E$6=0,0,E$6/PPA_fec!E$6)</f>
        <v>0</v>
      </c>
      <c r="F137" s="276">
        <f>IF(F$6=0,0,F$6/PPA_fec!F$6)</f>
        <v>0</v>
      </c>
      <c r="G137" s="276">
        <f>IF(G$6=0,0,G$6/PPA_fec!G$6)</f>
        <v>0</v>
      </c>
      <c r="H137" s="276">
        <f>IF(H$6=0,0,H$6/PPA_fec!H$6)</f>
        <v>0</v>
      </c>
      <c r="I137" s="276">
        <f>IF(I$6=0,0,I$6/PPA_fec!I$6)</f>
        <v>0</v>
      </c>
      <c r="J137" s="276">
        <f>IF(J$6=0,0,J$6/PPA_fec!J$6)</f>
        <v>0</v>
      </c>
      <c r="K137" s="276">
        <f>IF(K$6=0,0,K$6/PPA_fec!K$6)</f>
        <v>0</v>
      </c>
      <c r="L137" s="276">
        <f>IF(L$6=0,0,L$6/PPA_fec!L$6)</f>
        <v>0</v>
      </c>
      <c r="M137" s="276">
        <f>IF(M$6=0,0,M$6/PPA_fec!M$6)</f>
        <v>0</v>
      </c>
      <c r="N137" s="276">
        <f>IF(N$6=0,0,N$6/PPA_fec!N$6)</f>
        <v>0</v>
      </c>
      <c r="O137" s="276">
        <f>IF(O$6=0,0,O$6/PPA_fec!O$6)</f>
        <v>0</v>
      </c>
      <c r="P137" s="276">
        <f>IF(P$6=0,0,P$6/PPA_fec!P$6)</f>
        <v>0</v>
      </c>
      <c r="Q137" s="276">
        <f>IF(Q$6=0,0,Q$6/PPA_fec!Q$6)</f>
        <v>0</v>
      </c>
      <c r="R137" s="276">
        <f>IF(R$6=0,0,R$6/PPA_fec!R$6)</f>
        <v>0</v>
      </c>
      <c r="S137" s="276">
        <f>IF(S$6=0,0,S$6/PPA_fec!S$6)</f>
        <v>0</v>
      </c>
      <c r="T137" s="276">
        <f>IF(T$6=0,0,T$6/PPA_fec!T$6)</f>
        <v>0</v>
      </c>
      <c r="U137" s="276">
        <f>IF(U$6=0,0,U$6/PPA_fec!U$6)</f>
        <v>0</v>
      </c>
      <c r="V137" s="276">
        <f>IF(V$6=0,0,V$6/PPA_fec!V$6)</f>
        <v>0</v>
      </c>
      <c r="W137" s="276">
        <f>IF(W$6=0,0,W$6/PPA_fec!W$6)</f>
        <v>0</v>
      </c>
      <c r="DA137" s="76"/>
    </row>
    <row r="138" spans="1:105" ht="12" customHeight="1" x14ac:dyDescent="0.25">
      <c r="A138" s="202" t="s">
        <v>93</v>
      </c>
      <c r="B138" s="277">
        <f>IF(B$7=0,0,B$7/PPA_fec!B$7)</f>
        <v>0</v>
      </c>
      <c r="C138" s="277">
        <f>IF(C$7=0,0,C$7/PPA_fec!C$7)</f>
        <v>0</v>
      </c>
      <c r="D138" s="277">
        <f>IF(D$7=0,0,D$7/PPA_fec!D$7)</f>
        <v>0</v>
      </c>
      <c r="E138" s="277">
        <f>IF(E$7=0,0,E$7/PPA_fec!E$7)</f>
        <v>0</v>
      </c>
      <c r="F138" s="277">
        <f>IF(F$7=0,0,F$7/PPA_fec!F$7)</f>
        <v>0</v>
      </c>
      <c r="G138" s="277">
        <f>IF(G$7=0,0,G$7/PPA_fec!G$7)</f>
        <v>0</v>
      </c>
      <c r="H138" s="277">
        <f>IF(H$7=0,0,H$7/PPA_fec!H$7)</f>
        <v>0</v>
      </c>
      <c r="I138" s="277">
        <f>IF(I$7=0,0,I$7/PPA_fec!I$7)</f>
        <v>0</v>
      </c>
      <c r="J138" s="277">
        <f>IF(J$7=0,0,J$7/PPA_fec!J$7)</f>
        <v>0</v>
      </c>
      <c r="K138" s="277">
        <f>IF(K$7=0,0,K$7/PPA_fec!K$7)</f>
        <v>0</v>
      </c>
      <c r="L138" s="277">
        <f>IF(L$7=0,0,L$7/PPA_fec!L$7)</f>
        <v>0</v>
      </c>
      <c r="M138" s="277">
        <f>IF(M$7=0,0,M$7/PPA_fec!M$7)</f>
        <v>0</v>
      </c>
      <c r="N138" s="277">
        <f>IF(N$7=0,0,N$7/PPA_fec!N$7)</f>
        <v>0</v>
      </c>
      <c r="O138" s="277">
        <f>IF(O$7=0,0,O$7/PPA_fec!O$7)</f>
        <v>0</v>
      </c>
      <c r="P138" s="277">
        <f>IF(P$7=0,0,P$7/PPA_fec!P$7)</f>
        <v>0</v>
      </c>
      <c r="Q138" s="277">
        <f>IF(Q$7=0,0,Q$7/PPA_fec!Q$7)</f>
        <v>0</v>
      </c>
      <c r="R138" s="277">
        <f>IF(R$7=0,0,R$7/PPA_fec!R$7)</f>
        <v>0</v>
      </c>
      <c r="S138" s="277">
        <f>IF(S$7=0,0,S$7/PPA_fec!S$7)</f>
        <v>0</v>
      </c>
      <c r="T138" s="277">
        <f>IF(T$7=0,0,T$7/PPA_fec!T$7)</f>
        <v>0</v>
      </c>
      <c r="U138" s="277">
        <f>IF(U$7=0,0,U$7/PPA_fec!U$7)</f>
        <v>0</v>
      </c>
      <c r="V138" s="277">
        <f>IF(V$7=0,0,V$7/PPA_fec!V$7)</f>
        <v>0</v>
      </c>
      <c r="W138" s="277">
        <f>IF(W$7=0,0,W$7/PPA_fec!W$7)</f>
        <v>0</v>
      </c>
      <c r="DA138" s="77"/>
    </row>
    <row r="139" spans="1:105" ht="12" customHeight="1" x14ac:dyDescent="0.25">
      <c r="A139" s="202" t="s">
        <v>94</v>
      </c>
      <c r="B139" s="277">
        <f>IF(B$8=0,0,B$8/PPA_fec!B$8)</f>
        <v>0</v>
      </c>
      <c r="C139" s="277">
        <f>IF(C$8=0,0,C$8/PPA_fec!C$8)</f>
        <v>0</v>
      </c>
      <c r="D139" s="277">
        <f>IF(D$8=0,0,D$8/PPA_fec!D$8)</f>
        <v>0</v>
      </c>
      <c r="E139" s="277">
        <f>IF(E$8=0,0,E$8/PPA_fec!E$8)</f>
        <v>0</v>
      </c>
      <c r="F139" s="277">
        <f>IF(F$8=0,0,F$8/PPA_fec!F$8)</f>
        <v>0</v>
      </c>
      <c r="G139" s="277">
        <f>IF(G$8=0,0,G$8/PPA_fec!G$8)</f>
        <v>0</v>
      </c>
      <c r="H139" s="277">
        <f>IF(H$8=0,0,H$8/PPA_fec!H$8)</f>
        <v>0</v>
      </c>
      <c r="I139" s="277">
        <f>IF(I$8=0,0,I$8/PPA_fec!I$8)</f>
        <v>0</v>
      </c>
      <c r="J139" s="277">
        <f>IF(J$8=0,0,J$8/PPA_fec!J$8)</f>
        <v>0</v>
      </c>
      <c r="K139" s="277">
        <f>IF(K$8=0,0,K$8/PPA_fec!K$8)</f>
        <v>0</v>
      </c>
      <c r="L139" s="277">
        <f>IF(L$8=0,0,L$8/PPA_fec!L$8)</f>
        <v>0</v>
      </c>
      <c r="M139" s="277">
        <f>IF(M$8=0,0,M$8/PPA_fec!M$8)</f>
        <v>0</v>
      </c>
      <c r="N139" s="277">
        <f>IF(N$8=0,0,N$8/PPA_fec!N$8)</f>
        <v>0</v>
      </c>
      <c r="O139" s="277">
        <f>IF(O$8=0,0,O$8/PPA_fec!O$8)</f>
        <v>0</v>
      </c>
      <c r="P139" s="277">
        <f>IF(P$8=0,0,P$8/PPA_fec!P$8)</f>
        <v>0</v>
      </c>
      <c r="Q139" s="277">
        <f>IF(Q$8=0,0,Q$8/PPA_fec!Q$8)</f>
        <v>0</v>
      </c>
      <c r="R139" s="277">
        <f>IF(R$8=0,0,R$8/PPA_fec!R$8)</f>
        <v>0</v>
      </c>
      <c r="S139" s="277">
        <f>IF(S$8=0,0,S$8/PPA_fec!S$8)</f>
        <v>0</v>
      </c>
      <c r="T139" s="277">
        <f>IF(T$8=0,0,T$8/PPA_fec!T$8)</f>
        <v>0</v>
      </c>
      <c r="U139" s="277">
        <f>IF(U$8=0,0,U$8/PPA_fec!U$8)</f>
        <v>0</v>
      </c>
      <c r="V139" s="277">
        <f>IF(V$8=0,0,V$8/PPA_fec!V$8)</f>
        <v>0</v>
      </c>
      <c r="W139" s="277">
        <f>IF(W$8=0,0,W$8/PPA_fec!W$8)</f>
        <v>0</v>
      </c>
      <c r="DA139" s="77"/>
    </row>
    <row r="140" spans="1:105" ht="12" customHeight="1" x14ac:dyDescent="0.25">
      <c r="A140" s="202" t="s">
        <v>95</v>
      </c>
      <c r="B140" s="277">
        <f>IF(B$9=0,0,B$9/PPA_fec!B$9)</f>
        <v>0</v>
      </c>
      <c r="C140" s="277">
        <f>IF(C$9=0,0,C$9/PPA_fec!C$9)</f>
        <v>0</v>
      </c>
      <c r="D140" s="277">
        <f>IF(D$9=0,0,D$9/PPA_fec!D$9)</f>
        <v>0</v>
      </c>
      <c r="E140" s="277">
        <f>IF(E$9=0,0,E$9/PPA_fec!E$9)</f>
        <v>0</v>
      </c>
      <c r="F140" s="277">
        <f>IF(F$9=0,0,F$9/PPA_fec!F$9)</f>
        <v>0</v>
      </c>
      <c r="G140" s="277">
        <f>IF(G$9=0,0,G$9/PPA_fec!G$9)</f>
        <v>0</v>
      </c>
      <c r="H140" s="277">
        <f>IF(H$9=0,0,H$9/PPA_fec!H$9)</f>
        <v>0</v>
      </c>
      <c r="I140" s="277">
        <f>IF(I$9=0,0,I$9/PPA_fec!I$9)</f>
        <v>0</v>
      </c>
      <c r="J140" s="277">
        <f>IF(J$9=0,0,J$9/PPA_fec!J$9)</f>
        <v>0</v>
      </c>
      <c r="K140" s="277">
        <f>IF(K$9=0,0,K$9/PPA_fec!K$9)</f>
        <v>0</v>
      </c>
      <c r="L140" s="277">
        <f>IF(L$9=0,0,L$9/PPA_fec!L$9)</f>
        <v>0</v>
      </c>
      <c r="M140" s="277">
        <f>IF(M$9=0,0,M$9/PPA_fec!M$9)</f>
        <v>0</v>
      </c>
      <c r="N140" s="277">
        <f>IF(N$9=0,0,N$9/PPA_fec!N$9)</f>
        <v>0</v>
      </c>
      <c r="O140" s="277">
        <f>IF(O$9=0,0,O$9/PPA_fec!O$9)</f>
        <v>0</v>
      </c>
      <c r="P140" s="277">
        <f>IF(P$9=0,0,P$9/PPA_fec!P$9)</f>
        <v>0</v>
      </c>
      <c r="Q140" s="277">
        <f>IF(Q$9=0,0,Q$9/PPA_fec!Q$9)</f>
        <v>0</v>
      </c>
      <c r="R140" s="277">
        <f>IF(R$9=0,0,R$9/PPA_fec!R$9)</f>
        <v>0</v>
      </c>
      <c r="S140" s="277">
        <f>IF(S$9=0,0,S$9/PPA_fec!S$9)</f>
        <v>0</v>
      </c>
      <c r="T140" s="277">
        <f>IF(T$9=0,0,T$9/PPA_fec!T$9)</f>
        <v>0</v>
      </c>
      <c r="U140" s="277">
        <f>IF(U$9=0,0,U$9/PPA_fec!U$9)</f>
        <v>0</v>
      </c>
      <c r="V140" s="277">
        <f>IF(V$9=0,0,V$9/PPA_fec!V$9)</f>
        <v>0</v>
      </c>
      <c r="W140" s="277">
        <f>IF(W$9=0,0,W$9/PPA_fec!W$9)</f>
        <v>0</v>
      </c>
      <c r="DA140" s="77"/>
    </row>
    <row r="141" spans="1:105" ht="12" customHeight="1" x14ac:dyDescent="0.25">
      <c r="A141" s="56" t="s">
        <v>96</v>
      </c>
      <c r="B141" s="278">
        <f>IF(B$10=0,0,B$10/PPA_fec!B$10)</f>
        <v>1.3154971722354587</v>
      </c>
      <c r="C141" s="278">
        <f>IF(C$10=0,0,C$10/PPA_fec!C$10)</f>
        <v>1.2314447581746892</v>
      </c>
      <c r="D141" s="278">
        <f>IF(D$10=0,0,D$10/PPA_fec!D$10)</f>
        <v>1.1383667357858562</v>
      </c>
      <c r="E141" s="278">
        <f>IF(E$10=0,0,E$10/PPA_fec!E$10)</f>
        <v>1.2116708158663021</v>
      </c>
      <c r="F141" s="278">
        <f>IF(F$10=0,0,F$10/PPA_fec!F$10)</f>
        <v>1.3819735146109611</v>
      </c>
      <c r="G141" s="278">
        <f>IF(G$10=0,0,G$10/PPA_fec!G$10)</f>
        <v>1.0660739103278092</v>
      </c>
      <c r="H141" s="278">
        <f>IF(H$10=0,0,H$10/PPA_fec!H$10)</f>
        <v>1.1693730173230763</v>
      </c>
      <c r="I141" s="278">
        <f>IF(I$10=0,0,I$10/PPA_fec!I$10)</f>
        <v>1.1969095348100467</v>
      </c>
      <c r="J141" s="278">
        <f>IF(J$10=0,0,J$10/PPA_fec!J$10)</f>
        <v>1.2842289078160276</v>
      </c>
      <c r="K141" s="278">
        <f>IF(K$10=0,0,K$10/PPA_fec!K$10)</f>
        <v>1.1290261949838607</v>
      </c>
      <c r="L141" s="278">
        <f>IF(L$10=0,0,L$10/PPA_fec!L$10)</f>
        <v>1.0540427613800563</v>
      </c>
      <c r="M141" s="278">
        <f>IF(M$10=0,0,M$10/PPA_fec!M$10)</f>
        <v>1.0326606064762174</v>
      </c>
      <c r="N141" s="278">
        <f>IF(N$10=0,0,N$10/PPA_fec!N$10)</f>
        <v>0.97483470075068979</v>
      </c>
      <c r="O141" s="278">
        <f>IF(O$10=0,0,O$10/PPA_fec!O$10)</f>
        <v>1.1673081431730175</v>
      </c>
      <c r="P141" s="278">
        <f>IF(P$10=0,0,P$10/PPA_fec!P$10)</f>
        <v>1.2083753298983257</v>
      </c>
      <c r="Q141" s="278">
        <f>IF(Q$10=0,0,Q$10/PPA_fec!Q$10)</f>
        <v>1.2393634449087252</v>
      </c>
      <c r="R141" s="278">
        <f>IF(R$10=0,0,R$10/PPA_fec!R$10)</f>
        <v>1.4009550134008379</v>
      </c>
      <c r="S141" s="278">
        <f>IF(S$10=0,0,S$10/PPA_fec!S$10)</f>
        <v>1.448742264256476</v>
      </c>
      <c r="T141" s="278">
        <f>IF(T$10=0,0,T$10/PPA_fec!T$10)</f>
        <v>1.4387162028830476</v>
      </c>
      <c r="U141" s="278">
        <f>IF(U$10=0,0,U$10/PPA_fec!U$10)</f>
        <v>1.4811820589984268</v>
      </c>
      <c r="V141" s="278">
        <f>IF(V$10=0,0,V$10/PPA_fec!V$10)</f>
        <v>1.4629322270873752</v>
      </c>
      <c r="W141" s="278">
        <f>IF(W$10=0,0,W$10/PPA_fec!W$10)</f>
        <v>1.1172282435234866</v>
      </c>
      <c r="DA141" s="78"/>
    </row>
    <row r="142" spans="1:105" ht="12" customHeight="1" x14ac:dyDescent="0.25">
      <c r="A142" s="203" t="s">
        <v>1855</v>
      </c>
      <c r="B142" s="279">
        <f>IF(B$16=0,0,B$16/PPA_fec!B$16)</f>
        <v>0</v>
      </c>
      <c r="C142" s="279">
        <f>IF(C$16=0,0,C$16/PPA_fec!C$16)</f>
        <v>0</v>
      </c>
      <c r="D142" s="279">
        <f>IF(D$16=0,0,D$16/PPA_fec!D$16)</f>
        <v>0</v>
      </c>
      <c r="E142" s="279">
        <f>IF(E$16=0,0,E$16/PPA_fec!E$16)</f>
        <v>0</v>
      </c>
      <c r="F142" s="279">
        <f>IF(F$16=0,0,F$16/PPA_fec!F$16)</f>
        <v>0</v>
      </c>
      <c r="G142" s="279">
        <f>IF(G$16=0,0,G$16/PPA_fec!G$16)</f>
        <v>0</v>
      </c>
      <c r="H142" s="279">
        <f>IF(H$16=0,0,H$16/PPA_fec!H$16)</f>
        <v>0</v>
      </c>
      <c r="I142" s="279">
        <f>IF(I$16=0,0,I$16/PPA_fec!I$16)</f>
        <v>0</v>
      </c>
      <c r="J142" s="279">
        <f>IF(J$16=0,0,J$16/PPA_fec!J$16)</f>
        <v>0</v>
      </c>
      <c r="K142" s="279">
        <f>IF(K$16=0,0,K$16/PPA_fec!K$16)</f>
        <v>0</v>
      </c>
      <c r="L142" s="279">
        <f>IF(L$16=0,0,L$16/PPA_fec!L$16)</f>
        <v>0</v>
      </c>
      <c r="M142" s="279">
        <f>IF(M$16=0,0,M$16/PPA_fec!M$16)</f>
        <v>0</v>
      </c>
      <c r="N142" s="279">
        <f>IF(N$16=0,0,N$16/PPA_fec!N$16)</f>
        <v>0</v>
      </c>
      <c r="O142" s="279">
        <f>IF(O$16=0,0,O$16/PPA_fec!O$16)</f>
        <v>0</v>
      </c>
      <c r="P142" s="279">
        <f>IF(P$16=0,0,P$16/PPA_fec!P$16)</f>
        <v>0</v>
      </c>
      <c r="Q142" s="279">
        <f>IF(Q$16=0,0,Q$16/PPA_fec!Q$16)</f>
        <v>0</v>
      </c>
      <c r="R142" s="279">
        <f>IF(R$16=0,0,R$16/PPA_fec!R$16)</f>
        <v>0</v>
      </c>
      <c r="S142" s="279">
        <f>IF(S$16=0,0,S$16/PPA_fec!S$16)</f>
        <v>0</v>
      </c>
      <c r="T142" s="279">
        <f>IF(T$16=0,0,T$16/PPA_fec!T$16)</f>
        <v>0</v>
      </c>
      <c r="U142" s="279">
        <f>IF(U$16=0,0,U$16/PPA_fec!U$16)</f>
        <v>0</v>
      </c>
      <c r="V142" s="279">
        <f>IF(V$16=0,0,V$16/PPA_fec!V$16)</f>
        <v>0</v>
      </c>
      <c r="W142" s="279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9">
        <f>IF(B$17=0,0,B$17/PPA_fec!B$17)</f>
        <v>1.6434559693155746</v>
      </c>
      <c r="C143" s="279">
        <f>IF(C$17=0,0,C$17/PPA_fec!C$17)</f>
        <v>1.6425553757259435</v>
      </c>
      <c r="D143" s="279">
        <f>IF(D$17=0,0,D$17/PPA_fec!D$17)</f>
        <v>1.5054756049419959</v>
      </c>
      <c r="E143" s="279">
        <f>IF(E$17=0,0,E$17/PPA_fec!E$17)</f>
        <v>1.4252021954118792</v>
      </c>
      <c r="F143" s="279">
        <f>IF(F$17=0,0,F$17/PPA_fec!F$17)</f>
        <v>1.4048548389154354</v>
      </c>
      <c r="G143" s="279">
        <f>IF(G$17=0,0,G$17/PPA_fec!G$17)</f>
        <v>1.3535316319865618</v>
      </c>
      <c r="H143" s="279">
        <f>IF(H$17=0,0,H$17/PPA_fec!H$17)</f>
        <v>1.225782687530256</v>
      </c>
      <c r="I143" s="279">
        <f>IF(I$17=0,0,I$17/PPA_fec!I$17)</f>
        <v>1.1180384615468051</v>
      </c>
      <c r="J143" s="279">
        <f>IF(J$17=0,0,J$17/PPA_fec!J$17)</f>
        <v>1.0162755814980262</v>
      </c>
      <c r="K143" s="279">
        <f>IF(K$17=0,0,K$17/PPA_fec!K$17)</f>
        <v>1.0394455179688682</v>
      </c>
      <c r="L143" s="279">
        <f>IF(L$17=0,0,L$17/PPA_fec!L$17)</f>
        <v>1.1042651029174815</v>
      </c>
      <c r="M143" s="279">
        <f>IF(M$17=0,0,M$17/PPA_fec!M$17)</f>
        <v>1.2046859670629642</v>
      </c>
      <c r="N143" s="279">
        <f>IF(N$17=0,0,N$17/PPA_fec!N$17)</f>
        <v>1.1316086752756955</v>
      </c>
      <c r="O143" s="279">
        <f>IF(O$17=0,0,O$17/PPA_fec!O$17)</f>
        <v>1.0172726208118146</v>
      </c>
      <c r="P143" s="279">
        <f>IF(P$17=0,0,P$17/PPA_fec!P$17)</f>
        <v>1.0333373413047822</v>
      </c>
      <c r="Q143" s="279">
        <f>IF(Q$17=0,0,Q$17/PPA_fec!Q$17)</f>
        <v>1.017622349784566</v>
      </c>
      <c r="R143" s="279">
        <f>IF(R$17=0,0,R$17/PPA_fec!R$17)</f>
        <v>0.93778792790207854</v>
      </c>
      <c r="S143" s="279">
        <f>IF(S$17=0,0,S$17/PPA_fec!S$17)</f>
        <v>0.86212109503573031</v>
      </c>
      <c r="T143" s="279">
        <f>IF(T$17=0,0,T$17/PPA_fec!T$17)</f>
        <v>0.75170060461100419</v>
      </c>
      <c r="U143" s="279">
        <f>IF(U$17=0,0,U$17/PPA_fec!U$17)</f>
        <v>0.7926454165489526</v>
      </c>
      <c r="V143" s="279">
        <f>IF(V$17=0,0,V$17/PPA_fec!V$17)</f>
        <v>0.71234504131445364</v>
      </c>
      <c r="W143" s="279">
        <f>IF(W$17=0,0,W$17/PPA_fec!W$17)</f>
        <v>0.91934486876595278</v>
      </c>
      <c r="DA143" s="79"/>
    </row>
    <row r="144" spans="1:105" ht="12" customHeight="1" x14ac:dyDescent="0.25">
      <c r="A144" s="41" t="s">
        <v>1872</v>
      </c>
      <c r="B144" s="280">
        <f>IF(B$30=0,0,B$30/PPA_fec!B$30)</f>
        <v>0</v>
      </c>
      <c r="C144" s="280">
        <f>IF(C$30=0,0,C$30/PPA_fec!C$30)</f>
        <v>0</v>
      </c>
      <c r="D144" s="280">
        <f>IF(D$30=0,0,D$30/PPA_fec!D$30)</f>
        <v>0</v>
      </c>
      <c r="E144" s="280">
        <f>IF(E$30=0,0,E$30/PPA_fec!E$30)</f>
        <v>0</v>
      </c>
      <c r="F144" s="280">
        <f>IF(F$30=0,0,F$30/PPA_fec!F$30)</f>
        <v>0</v>
      </c>
      <c r="G144" s="280">
        <f>IF(G$30=0,0,G$30/PPA_fec!G$30)</f>
        <v>0</v>
      </c>
      <c r="H144" s="280">
        <f>IF(H$30=0,0,H$30/PPA_fec!H$30)</f>
        <v>0</v>
      </c>
      <c r="I144" s="280">
        <f>IF(I$30=0,0,I$30/PPA_fec!I$30)</f>
        <v>0</v>
      </c>
      <c r="J144" s="280">
        <f>IF(J$30=0,0,J$30/PPA_fec!J$30)</f>
        <v>0</v>
      </c>
      <c r="K144" s="280">
        <f>IF(K$30=0,0,K$30/PPA_fec!K$30)</f>
        <v>0</v>
      </c>
      <c r="L144" s="280">
        <f>IF(L$30=0,0,L$30/PPA_fec!L$30)</f>
        <v>0</v>
      </c>
      <c r="M144" s="280">
        <f>IF(M$30=0,0,M$30/PPA_fec!M$30)</f>
        <v>0</v>
      </c>
      <c r="N144" s="280">
        <f>IF(N$30=0,0,N$30/PPA_fec!N$30)</f>
        <v>0</v>
      </c>
      <c r="O144" s="280">
        <f>IF(O$30=0,0,O$30/PPA_fec!O$30)</f>
        <v>0</v>
      </c>
      <c r="P144" s="280">
        <f>IF(P$30=0,0,P$30/PPA_fec!P$30)</f>
        <v>0</v>
      </c>
      <c r="Q144" s="280">
        <f>IF(Q$30=0,0,Q$30/PPA_fec!Q$30)</f>
        <v>0</v>
      </c>
      <c r="R144" s="280">
        <f>IF(R$30=0,0,R$30/PPA_fec!R$30)</f>
        <v>0</v>
      </c>
      <c r="S144" s="280">
        <f>IF(S$30=0,0,S$30/PPA_fec!S$30)</f>
        <v>0</v>
      </c>
      <c r="T144" s="280">
        <f>IF(T$30=0,0,T$30/PPA_fec!T$30)</f>
        <v>0</v>
      </c>
      <c r="U144" s="280">
        <f>IF(U$30=0,0,U$30/PPA_fec!U$30)</f>
        <v>0</v>
      </c>
      <c r="V144" s="280">
        <f>IF(V$30=0,0,V$30/PPA_fec!V$30)</f>
        <v>0</v>
      </c>
      <c r="W144" s="280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3">
        <f>IF(B$32=0,0,B$32/PPA_fec!B$32)</f>
        <v>1.6658484099434387</v>
      </c>
      <c r="C146" s="323">
        <f>IF(C$32=0,0,C$32/PPA_fec!C$32)</f>
        <v>1.6751989211234171</v>
      </c>
      <c r="D146" s="323">
        <f>IF(D$32=0,0,D$32/PPA_fec!D$32)</f>
        <v>1.5431538375921399</v>
      </c>
      <c r="E146" s="323">
        <f>IF(E$32=0,0,E$32/PPA_fec!E$32)</f>
        <v>1.4695112082026476</v>
      </c>
      <c r="F146" s="323">
        <f>IF(F$32=0,0,F$32/PPA_fec!F$32)</f>
        <v>1.444459433438873</v>
      </c>
      <c r="G146" s="323">
        <f>IF(G$32=0,0,G$32/PPA_fec!G$32)</f>
        <v>1.4103910795384269</v>
      </c>
      <c r="H146" s="323">
        <f>IF(H$32=0,0,H$32/PPA_fec!H$32)</f>
        <v>1.2834996367950626</v>
      </c>
      <c r="I146" s="323">
        <f>IF(I$32=0,0,I$32/PPA_fec!I$32)</f>
        <v>1.1877728282224105</v>
      </c>
      <c r="J146" s="323">
        <f>IF(J$32=0,0,J$32/PPA_fec!J$32)</f>
        <v>1.0806896591316708</v>
      </c>
      <c r="K146" s="323">
        <f>IF(K$32=0,0,K$32/PPA_fec!K$32)</f>
        <v>1.1192693944350902</v>
      </c>
      <c r="L146" s="323">
        <f>IF(L$32=0,0,L$32/PPA_fec!L$32)</f>
        <v>1.1930453318063359</v>
      </c>
      <c r="M146" s="323">
        <f>IF(M$32=0,0,M$32/PPA_fec!M$32)</f>
        <v>1.2958668308069194</v>
      </c>
      <c r="N146" s="323">
        <f>IF(N$32=0,0,N$32/PPA_fec!N$32)</f>
        <v>1.234184016346205</v>
      </c>
      <c r="O146" s="323">
        <f>IF(O$32=0,0,O$32/PPA_fec!O$32)</f>
        <v>1.0886718520120515</v>
      </c>
      <c r="P146" s="323">
        <f>IF(P$32=0,0,P$32/PPA_fec!P$32)</f>
        <v>1.1082683301770284</v>
      </c>
      <c r="Q146" s="323">
        <f>IF(Q$32=0,0,Q$32/PPA_fec!Q$32)</f>
        <v>1.0910795658746637</v>
      </c>
      <c r="R146" s="323">
        <f>IF(R$32=0,0,R$32/PPA_fec!R$32)</f>
        <v>0.99945023853019355</v>
      </c>
      <c r="S146" s="323">
        <f>IF(S$32=0,0,S$32/PPA_fec!S$32)</f>
        <v>0.9161006367216824</v>
      </c>
      <c r="T146" s="323">
        <f>IF(T$32=0,0,T$32/PPA_fec!T$32)</f>
        <v>0.79988187397203547</v>
      </c>
      <c r="U146" s="323">
        <f>IF(U$32=0,0,U$32/PPA_fec!U$32)</f>
        <v>0.84436040401058177</v>
      </c>
      <c r="V146" s="323">
        <f>IF(V$32=0,0,V$32/PPA_fec!V$32)</f>
        <v>0.75785341215962831</v>
      </c>
      <c r="W146" s="323">
        <f>IF(W$32=0,0,W$32/PPA_fec!W$32)</f>
        <v>1.0193191800197956</v>
      </c>
      <c r="DA146" s="95"/>
    </row>
    <row r="147" spans="1:105" ht="12" customHeight="1" x14ac:dyDescent="0.25">
      <c r="A147" s="55" t="s">
        <v>92</v>
      </c>
      <c r="B147" s="276">
        <f>IF(B$33=0,0,B$33/PPA_fec!B$33)</f>
        <v>0</v>
      </c>
      <c r="C147" s="276">
        <f>IF(C$33=0,0,C$33/PPA_fec!C$33)</f>
        <v>0</v>
      </c>
      <c r="D147" s="276">
        <f>IF(D$33=0,0,D$33/PPA_fec!D$33)</f>
        <v>0</v>
      </c>
      <c r="E147" s="276">
        <f>IF(E$33=0,0,E$33/PPA_fec!E$33)</f>
        <v>0</v>
      </c>
      <c r="F147" s="276">
        <f>IF(F$33=0,0,F$33/PPA_fec!F$33)</f>
        <v>0</v>
      </c>
      <c r="G147" s="276">
        <f>IF(G$33=0,0,G$33/PPA_fec!G$33)</f>
        <v>0</v>
      </c>
      <c r="H147" s="276">
        <f>IF(H$33=0,0,H$33/PPA_fec!H$33)</f>
        <v>0</v>
      </c>
      <c r="I147" s="276">
        <f>IF(I$33=0,0,I$33/PPA_fec!I$33)</f>
        <v>0</v>
      </c>
      <c r="J147" s="276">
        <f>IF(J$33=0,0,J$33/PPA_fec!J$33)</f>
        <v>0</v>
      </c>
      <c r="K147" s="276">
        <f>IF(K$33=0,0,K$33/PPA_fec!K$33)</f>
        <v>0</v>
      </c>
      <c r="L147" s="276">
        <f>IF(L$33=0,0,L$33/PPA_fec!L$33)</f>
        <v>0</v>
      </c>
      <c r="M147" s="276">
        <f>IF(M$33=0,0,M$33/PPA_fec!M$33)</f>
        <v>0</v>
      </c>
      <c r="N147" s="276">
        <f>IF(N$33=0,0,N$33/PPA_fec!N$33)</f>
        <v>0</v>
      </c>
      <c r="O147" s="276">
        <f>IF(O$33=0,0,O$33/PPA_fec!O$33)</f>
        <v>0</v>
      </c>
      <c r="P147" s="276">
        <f>IF(P$33=0,0,P$33/PPA_fec!P$33)</f>
        <v>0</v>
      </c>
      <c r="Q147" s="276">
        <f>IF(Q$33=0,0,Q$33/PPA_fec!Q$33)</f>
        <v>0</v>
      </c>
      <c r="R147" s="276">
        <f>IF(R$33=0,0,R$33/PPA_fec!R$33)</f>
        <v>0</v>
      </c>
      <c r="S147" s="276">
        <f>IF(S$33=0,0,S$33/PPA_fec!S$33)</f>
        <v>0</v>
      </c>
      <c r="T147" s="276">
        <f>IF(T$33=0,0,T$33/PPA_fec!T$33)</f>
        <v>0</v>
      </c>
      <c r="U147" s="276">
        <f>IF(U$33=0,0,U$33/PPA_fec!U$33)</f>
        <v>0</v>
      </c>
      <c r="V147" s="276">
        <f>IF(V$33=0,0,V$33/PPA_fec!V$33)</f>
        <v>0</v>
      </c>
      <c r="W147" s="276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7">
        <f>IF(B$34=0,0,B$34/PPA_fec!B$34)</f>
        <v>0</v>
      </c>
      <c r="C148" s="277">
        <f>IF(C$34=0,0,C$34/PPA_fec!C$34)</f>
        <v>0</v>
      </c>
      <c r="D148" s="277">
        <f>IF(D$34=0,0,D$34/PPA_fec!D$34)</f>
        <v>0</v>
      </c>
      <c r="E148" s="277">
        <f>IF(E$34=0,0,E$34/PPA_fec!E$34)</f>
        <v>0</v>
      </c>
      <c r="F148" s="277">
        <f>IF(F$34=0,0,F$34/PPA_fec!F$34)</f>
        <v>0</v>
      </c>
      <c r="G148" s="277">
        <f>IF(G$34=0,0,G$34/PPA_fec!G$34)</f>
        <v>0</v>
      </c>
      <c r="H148" s="277">
        <f>IF(H$34=0,0,H$34/PPA_fec!H$34)</f>
        <v>0</v>
      </c>
      <c r="I148" s="277">
        <f>IF(I$34=0,0,I$34/PPA_fec!I$34)</f>
        <v>0</v>
      </c>
      <c r="J148" s="277">
        <f>IF(J$34=0,0,J$34/PPA_fec!J$34)</f>
        <v>0</v>
      </c>
      <c r="K148" s="277">
        <f>IF(K$34=0,0,K$34/PPA_fec!K$34)</f>
        <v>0</v>
      </c>
      <c r="L148" s="277">
        <f>IF(L$34=0,0,L$34/PPA_fec!L$34)</f>
        <v>0</v>
      </c>
      <c r="M148" s="277">
        <f>IF(M$34=0,0,M$34/PPA_fec!M$34)</f>
        <v>0</v>
      </c>
      <c r="N148" s="277">
        <f>IF(N$34=0,0,N$34/PPA_fec!N$34)</f>
        <v>0</v>
      </c>
      <c r="O148" s="277">
        <f>IF(O$34=0,0,O$34/PPA_fec!O$34)</f>
        <v>0</v>
      </c>
      <c r="P148" s="277">
        <f>IF(P$34=0,0,P$34/PPA_fec!P$34)</f>
        <v>0</v>
      </c>
      <c r="Q148" s="277">
        <f>IF(Q$34=0,0,Q$34/PPA_fec!Q$34)</f>
        <v>0</v>
      </c>
      <c r="R148" s="277">
        <f>IF(R$34=0,0,R$34/PPA_fec!R$34)</f>
        <v>0</v>
      </c>
      <c r="S148" s="277">
        <f>IF(S$34=0,0,S$34/PPA_fec!S$34)</f>
        <v>0</v>
      </c>
      <c r="T148" s="277">
        <f>IF(T$34=0,0,T$34/PPA_fec!T$34)</f>
        <v>0</v>
      </c>
      <c r="U148" s="277">
        <f>IF(U$34=0,0,U$34/PPA_fec!U$34)</f>
        <v>0</v>
      </c>
      <c r="V148" s="277">
        <f>IF(V$34=0,0,V$34/PPA_fec!V$34)</f>
        <v>0</v>
      </c>
      <c r="W148" s="277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7">
        <f>IF(B$35=0,0,B$35/PPA_fec!B$35)</f>
        <v>0</v>
      </c>
      <c r="C149" s="277">
        <f>IF(C$35=0,0,C$35/PPA_fec!C$35)</f>
        <v>0</v>
      </c>
      <c r="D149" s="277">
        <f>IF(D$35=0,0,D$35/PPA_fec!D$35)</f>
        <v>0</v>
      </c>
      <c r="E149" s="277">
        <f>IF(E$35=0,0,E$35/PPA_fec!E$35)</f>
        <v>0</v>
      </c>
      <c r="F149" s="277">
        <f>IF(F$35=0,0,F$35/PPA_fec!F$35)</f>
        <v>0</v>
      </c>
      <c r="G149" s="277">
        <f>IF(G$35=0,0,G$35/PPA_fec!G$35)</f>
        <v>0</v>
      </c>
      <c r="H149" s="277">
        <f>IF(H$35=0,0,H$35/PPA_fec!H$35)</f>
        <v>0</v>
      </c>
      <c r="I149" s="277">
        <f>IF(I$35=0,0,I$35/PPA_fec!I$35)</f>
        <v>0</v>
      </c>
      <c r="J149" s="277">
        <f>IF(J$35=0,0,J$35/PPA_fec!J$35)</f>
        <v>0</v>
      </c>
      <c r="K149" s="277">
        <f>IF(K$35=0,0,K$35/PPA_fec!K$35)</f>
        <v>0</v>
      </c>
      <c r="L149" s="277">
        <f>IF(L$35=0,0,L$35/PPA_fec!L$35)</f>
        <v>0</v>
      </c>
      <c r="M149" s="277">
        <f>IF(M$35=0,0,M$35/PPA_fec!M$35)</f>
        <v>0</v>
      </c>
      <c r="N149" s="277">
        <f>IF(N$35=0,0,N$35/PPA_fec!N$35)</f>
        <v>0</v>
      </c>
      <c r="O149" s="277">
        <f>IF(O$35=0,0,O$35/PPA_fec!O$35)</f>
        <v>0</v>
      </c>
      <c r="P149" s="277">
        <f>IF(P$35=0,0,P$35/PPA_fec!P$35)</f>
        <v>0</v>
      </c>
      <c r="Q149" s="277">
        <f>IF(Q$35=0,0,Q$35/PPA_fec!Q$35)</f>
        <v>0</v>
      </c>
      <c r="R149" s="277">
        <f>IF(R$35=0,0,R$35/PPA_fec!R$35)</f>
        <v>0</v>
      </c>
      <c r="S149" s="277">
        <f>IF(S$35=0,0,S$35/PPA_fec!S$35)</f>
        <v>0</v>
      </c>
      <c r="T149" s="277">
        <f>IF(T$35=0,0,T$35/PPA_fec!T$35)</f>
        <v>0</v>
      </c>
      <c r="U149" s="277">
        <f>IF(U$35=0,0,U$35/PPA_fec!U$35)</f>
        <v>0</v>
      </c>
      <c r="V149" s="277">
        <f>IF(V$35=0,0,V$35/PPA_fec!V$35)</f>
        <v>0</v>
      </c>
      <c r="W149" s="277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7">
        <f>IF(B$36=0,0,B$36/PPA_fec!B$36)</f>
        <v>0</v>
      </c>
      <c r="C150" s="277">
        <f>IF(C$36=0,0,C$36/PPA_fec!C$36)</f>
        <v>0</v>
      </c>
      <c r="D150" s="277">
        <f>IF(D$36=0,0,D$36/PPA_fec!D$36)</f>
        <v>0</v>
      </c>
      <c r="E150" s="277">
        <f>IF(E$36=0,0,E$36/PPA_fec!E$36)</f>
        <v>0</v>
      </c>
      <c r="F150" s="277">
        <f>IF(F$36=0,0,F$36/PPA_fec!F$36)</f>
        <v>0</v>
      </c>
      <c r="G150" s="277">
        <f>IF(G$36=0,0,G$36/PPA_fec!G$36)</f>
        <v>0</v>
      </c>
      <c r="H150" s="277">
        <f>IF(H$36=0,0,H$36/PPA_fec!H$36)</f>
        <v>0</v>
      </c>
      <c r="I150" s="277">
        <f>IF(I$36=0,0,I$36/PPA_fec!I$36)</f>
        <v>0</v>
      </c>
      <c r="J150" s="277">
        <f>IF(J$36=0,0,J$36/PPA_fec!J$36)</f>
        <v>0</v>
      </c>
      <c r="K150" s="277">
        <f>IF(K$36=0,0,K$36/PPA_fec!K$36)</f>
        <v>0</v>
      </c>
      <c r="L150" s="277">
        <f>IF(L$36=0,0,L$36/PPA_fec!L$36)</f>
        <v>0</v>
      </c>
      <c r="M150" s="277">
        <f>IF(M$36=0,0,M$36/PPA_fec!M$36)</f>
        <v>0</v>
      </c>
      <c r="N150" s="277">
        <f>IF(N$36=0,0,N$36/PPA_fec!N$36)</f>
        <v>0</v>
      </c>
      <c r="O150" s="277">
        <f>IF(O$36=0,0,O$36/PPA_fec!O$36)</f>
        <v>0</v>
      </c>
      <c r="P150" s="277">
        <f>IF(P$36=0,0,P$36/PPA_fec!P$36)</f>
        <v>0</v>
      </c>
      <c r="Q150" s="277">
        <f>IF(Q$36=0,0,Q$36/PPA_fec!Q$36)</f>
        <v>0</v>
      </c>
      <c r="R150" s="277">
        <f>IF(R$36=0,0,R$36/PPA_fec!R$36)</f>
        <v>0</v>
      </c>
      <c r="S150" s="277">
        <f>IF(S$36=0,0,S$36/PPA_fec!S$36)</f>
        <v>0</v>
      </c>
      <c r="T150" s="277">
        <f>IF(T$36=0,0,T$36/PPA_fec!T$36)</f>
        <v>0</v>
      </c>
      <c r="U150" s="277">
        <f>IF(U$36=0,0,U$36/PPA_fec!U$36)</f>
        <v>0</v>
      </c>
      <c r="V150" s="277">
        <f>IF(V$36=0,0,V$36/PPA_fec!V$36)</f>
        <v>0</v>
      </c>
      <c r="W150" s="277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8">
        <f>IF(B$37=0,0,B$37/PPA_fec!B$37)</f>
        <v>1.3154971722354589</v>
      </c>
      <c r="C151" s="278">
        <f>IF(C$37=0,0,C$37/PPA_fec!C$37)</f>
        <v>1.231444758174689</v>
      </c>
      <c r="D151" s="278">
        <f>IF(D$37=0,0,D$37/PPA_fec!D$37)</f>
        <v>1.1383667357858565</v>
      </c>
      <c r="E151" s="278">
        <f>IF(E$37=0,0,E$37/PPA_fec!E$37)</f>
        <v>1.2116708158663028</v>
      </c>
      <c r="F151" s="278">
        <f>IF(F$37=0,0,F$37/PPA_fec!F$37)</f>
        <v>1.3819735146109606</v>
      </c>
      <c r="G151" s="278">
        <f>IF(G$37=0,0,G$37/PPA_fec!G$37)</f>
        <v>1.066073910327809</v>
      </c>
      <c r="H151" s="278">
        <f>IF(H$37=0,0,H$37/PPA_fec!H$37)</f>
        <v>1.1693730173230763</v>
      </c>
      <c r="I151" s="278">
        <f>IF(I$37=0,0,I$37/PPA_fec!I$37)</f>
        <v>1.1969095348100467</v>
      </c>
      <c r="J151" s="278">
        <f>IF(J$37=0,0,J$37/PPA_fec!J$37)</f>
        <v>1.2842289078160283</v>
      </c>
      <c r="K151" s="278">
        <f>IF(K$37=0,0,K$37/PPA_fec!K$37)</f>
        <v>1.1290261949838607</v>
      </c>
      <c r="L151" s="278">
        <f>IF(L$37=0,0,L$37/PPA_fec!L$37)</f>
        <v>1.0540427613800563</v>
      </c>
      <c r="M151" s="278">
        <f>IF(M$37=0,0,M$37/PPA_fec!M$37)</f>
        <v>1.0326606064762169</v>
      </c>
      <c r="N151" s="278">
        <f>IF(N$37=0,0,N$37/PPA_fec!N$37)</f>
        <v>0.97483470075068968</v>
      </c>
      <c r="O151" s="278">
        <f>IF(O$37=0,0,O$37/PPA_fec!O$37)</f>
        <v>1.1673081431730172</v>
      </c>
      <c r="P151" s="278">
        <f>IF(P$37=0,0,P$37/PPA_fec!P$37)</f>
        <v>1.2083753298983255</v>
      </c>
      <c r="Q151" s="278">
        <f>IF(Q$37=0,0,Q$37/PPA_fec!Q$37)</f>
        <v>1.2393634449087259</v>
      </c>
      <c r="R151" s="278">
        <f>IF(R$37=0,0,R$37/PPA_fec!R$37)</f>
        <v>1.4009550134008382</v>
      </c>
      <c r="S151" s="278">
        <f>IF(S$37=0,0,S$37/PPA_fec!S$37)</f>
        <v>1.4487422642564762</v>
      </c>
      <c r="T151" s="278">
        <f>IF(T$37=0,0,T$37/PPA_fec!T$37)</f>
        <v>1.4387162028830476</v>
      </c>
      <c r="U151" s="278">
        <f>IF(U$37=0,0,U$37/PPA_fec!U$37)</f>
        <v>1.4811820589984261</v>
      </c>
      <c r="V151" s="278">
        <f>IF(V$37=0,0,V$37/PPA_fec!V$37)</f>
        <v>1.4629322270873752</v>
      </c>
      <c r="W151" s="278">
        <f>IF(W$37=0,0,W$37/PPA_fec!W$37)</f>
        <v>1.117228243523487</v>
      </c>
      <c r="DA151" s="78"/>
    </row>
    <row r="152" spans="1:105" ht="12" customHeight="1" x14ac:dyDescent="0.25">
      <c r="A152" s="203" t="s">
        <v>1885</v>
      </c>
      <c r="B152" s="279">
        <f>IF(B$43=0,0,B$43/PPA_fec!B$43)</f>
        <v>1.1000012813996849</v>
      </c>
      <c r="C152" s="279">
        <f>IF(C$43=0,0,C$43/PPA_fec!C$43)</f>
        <v>1.0765638138263116</v>
      </c>
      <c r="D152" s="279">
        <f>IF(D$43=0,0,D$43/PPA_fec!D$43)</f>
        <v>0.97140508556828475</v>
      </c>
      <c r="E152" s="279">
        <f>IF(E$43=0,0,E$43/PPA_fec!E$43)</f>
        <v>0.90483494598762459</v>
      </c>
      <c r="F152" s="279">
        <f>IF(F$43=0,0,F$43/PPA_fec!F$43)</f>
        <v>0.90234824995785456</v>
      </c>
      <c r="G152" s="279">
        <f>IF(G$43=0,0,G$43/PPA_fec!G$43)</f>
        <v>0.83160896570619269</v>
      </c>
      <c r="H152" s="279">
        <f>IF(H$43=0,0,H$43/PPA_fec!H$43)</f>
        <v>0.74544971275864991</v>
      </c>
      <c r="I152" s="279">
        <f>IF(I$43=0,0,I$43/PPA_fec!I$43)</f>
        <v>0.65484078060658035</v>
      </c>
      <c r="J152" s="279">
        <f>IF(J$43=0,0,J$43/PPA_fec!J$43)</f>
        <v>0.59656771441798417</v>
      </c>
      <c r="K152" s="279">
        <f>IF(K$43=0,0,K$43/PPA_fec!K$43)</f>
        <v>0.58768734927412503</v>
      </c>
      <c r="L152" s="279">
        <f>IF(L$43=0,0,L$43/PPA_fec!L$43)</f>
        <v>0.61701618623784982</v>
      </c>
      <c r="M152" s="279">
        <f>IF(M$43=0,0,M$43/PPA_fec!M$43)</f>
        <v>0.67912418176817091</v>
      </c>
      <c r="N152" s="279">
        <f>IF(N$43=0,0,N$43/PPA_fec!N$43)</f>
        <v>0.6160919889959684</v>
      </c>
      <c r="O152" s="279">
        <f>IF(O$43=0,0,O$43/PPA_fec!O$43)</f>
        <v>0.58535732141477459</v>
      </c>
      <c r="P152" s="279">
        <f>IF(P$43=0,0,P$43/PPA_fec!P$43)</f>
        <v>0.59153422750642004</v>
      </c>
      <c r="Q152" s="279">
        <f>IF(Q$43=0,0,Q$43/PPA_fec!Q$43)</f>
        <v>0.58371510128404269</v>
      </c>
      <c r="R152" s="279">
        <f>IF(R$43=0,0,R$43/PPA_fec!R$43)</f>
        <v>0.5504764942503424</v>
      </c>
      <c r="S152" s="279">
        <f>IF(S$43=0,0,S$43/PPA_fec!S$43)</f>
        <v>0.51259420719645421</v>
      </c>
      <c r="T152" s="279">
        <f>IF(T$43=0,0,T$43/PPA_fec!T$43)</f>
        <v>0.4478759384822899</v>
      </c>
      <c r="U152" s="279">
        <f>IF(U$43=0,0,U$43/PPA_fec!U$43)</f>
        <v>0.47045030012982308</v>
      </c>
      <c r="V152" s="279">
        <f>IF(V$43=0,0,V$43/PPA_fec!V$43)</f>
        <v>0.42621096664440927</v>
      </c>
      <c r="W152" s="279">
        <f>IF(W$43=0,0,W$43/PPA_fec!W$43)</f>
        <v>0.4852527105599288</v>
      </c>
      <c r="DA152" s="79"/>
    </row>
    <row r="153" spans="1:105" ht="12" customHeight="1" x14ac:dyDescent="0.25">
      <c r="A153" s="203" t="s">
        <v>1900</v>
      </c>
      <c r="B153" s="279">
        <f>IF(B$56=0,0,B$56/PPA_fec!B$56)</f>
        <v>1.8399760404995003</v>
      </c>
      <c r="C153" s="279">
        <f>IF(C$56=0,0,C$56/PPA_fec!C$56)</f>
        <v>1.8531817708100646</v>
      </c>
      <c r="D153" s="279">
        <f>IF(D$56=0,0,D$56/PPA_fec!D$56)</f>
        <v>1.7085475345523009</v>
      </c>
      <c r="E153" s="279">
        <f>IF(E$56=0,0,E$56/PPA_fec!E$56)</f>
        <v>1.6275505476808585</v>
      </c>
      <c r="F153" s="279">
        <f>IF(F$56=0,0,F$56/PPA_fec!F$56)</f>
        <v>1.5971346610784742</v>
      </c>
      <c r="G153" s="279">
        <f>IF(G$56=0,0,G$56/PPA_fec!G$56)</f>
        <v>1.5660051324222435</v>
      </c>
      <c r="H153" s="279">
        <f>IF(H$56=0,0,H$56/PPA_fec!H$56)</f>
        <v>1.4241681879899337</v>
      </c>
      <c r="I153" s="279">
        <f>IF(I$56=0,0,I$56/PPA_fec!I$56)</f>
        <v>1.3198685639860213</v>
      </c>
      <c r="J153" s="279">
        <f>IF(J$56=0,0,J$56/PPA_fec!J$56)</f>
        <v>1.1985709860532077</v>
      </c>
      <c r="K153" s="279">
        <f>IF(K$56=0,0,K$56/PPA_fec!K$56)</f>
        <v>1.246609757832879</v>
      </c>
      <c r="L153" s="279">
        <f>IF(L$56=0,0,L$56/PPA_fec!L$56)</f>
        <v>1.3315915424168228</v>
      </c>
      <c r="M153" s="279">
        <f>IF(M$56=0,0,M$56/PPA_fec!M$56)</f>
        <v>1.4467248382617426</v>
      </c>
      <c r="N153" s="279">
        <f>IF(N$56=0,0,N$56/PPA_fec!N$56)</f>
        <v>1.3815150837144299</v>
      </c>
      <c r="O153" s="279">
        <f>IF(O$56=0,0,O$56/PPA_fec!O$56)</f>
        <v>1.2103403252919791</v>
      </c>
      <c r="P153" s="279">
        <f>IF(P$56=0,0,P$56/PPA_fec!P$56)</f>
        <v>1.2323100326498393</v>
      </c>
      <c r="Q153" s="279">
        <f>IF(Q$56=0,0,Q$56/PPA_fec!Q$56)</f>
        <v>1.2124680764980298</v>
      </c>
      <c r="R153" s="279">
        <f>IF(R$56=0,0,R$56/PPA_fec!R$56)</f>
        <v>1.106020146934156</v>
      </c>
      <c r="S153" s="279">
        <f>IF(S$56=0,0,S$56/PPA_fec!S$56)</f>
        <v>1.0111808202253485</v>
      </c>
      <c r="T153" s="279">
        <f>IF(T$56=0,0,T$56/PPA_fec!T$56)</f>
        <v>0.88088466973927271</v>
      </c>
      <c r="U153" s="279">
        <f>IF(U$56=0,0,U$56/PPA_fec!U$56)</f>
        <v>0.93039755911474442</v>
      </c>
      <c r="V153" s="279">
        <f>IF(V$56=0,0,V$56/PPA_fec!V$56)</f>
        <v>0.83328281882686406</v>
      </c>
      <c r="W153" s="279">
        <f>IF(W$56=0,0,W$56/PPA_fec!W$56)</f>
        <v>1.1397666529596115</v>
      </c>
      <c r="DA153" s="79"/>
    </row>
    <row r="154" spans="1:105" ht="12" customHeight="1" x14ac:dyDescent="0.25">
      <c r="A154" s="41" t="s">
        <v>1915</v>
      </c>
      <c r="B154" s="280">
        <f>IF(B$69=0,0,B$69/PPA_fec!B$69)</f>
        <v>1.5874160731451838</v>
      </c>
      <c r="C154" s="280">
        <f>IF(C$69=0,0,C$69/PPA_fec!C$69)</f>
        <v>1.6031003158155008</v>
      </c>
      <c r="D154" s="280">
        <f>IF(D$69=0,0,D$69/PPA_fec!D$69)</f>
        <v>1.4810695728379275</v>
      </c>
      <c r="E154" s="280">
        <f>IF(E$69=0,0,E$69/PPA_fec!E$69)</f>
        <v>1.4139082957595872</v>
      </c>
      <c r="F154" s="280">
        <f>IF(F$69=0,0,F$69/PPA_fec!F$69)</f>
        <v>1.3851858689671284</v>
      </c>
      <c r="G154" s="280">
        <f>IF(G$69=0,0,G$69/PPA_fec!G$69)</f>
        <v>1.3668622851465941</v>
      </c>
      <c r="H154" s="280">
        <f>IF(H$69=0,0,H$69/PPA_fec!H$69)</f>
        <v>1.2449023887843966</v>
      </c>
      <c r="I154" s="280">
        <f>IF(I$69=0,0,I$69/PPA_fec!I$69)</f>
        <v>1.1604972400487108</v>
      </c>
      <c r="J154" s="280">
        <f>IF(J$69=0,0,J$69/PPA_fec!J$69)</f>
        <v>1.0534252792956149</v>
      </c>
      <c r="K154" s="280">
        <f>IF(K$69=0,0,K$69/PPA_fec!K$69)</f>
        <v>1.1026337232990764</v>
      </c>
      <c r="L154" s="280">
        <f>IF(L$69=0,0,L$69/PPA_fec!L$69)</f>
        <v>1.1802829049723789</v>
      </c>
      <c r="M154" s="280">
        <f>IF(M$69=0,0,M$69/PPA_fec!M$69)</f>
        <v>1.2803236144218437</v>
      </c>
      <c r="N154" s="280">
        <f>IF(N$69=0,0,N$69/PPA_fec!N$69)</f>
        <v>1.2304251534051329</v>
      </c>
      <c r="O154" s="280">
        <f>IF(O$69=0,0,O$69/PPA_fec!O$69)</f>
        <v>1.0673103749018591</v>
      </c>
      <c r="P154" s="280">
        <f>IF(P$69=0,0,P$69/PPA_fec!P$69)</f>
        <v>1.087616668933332</v>
      </c>
      <c r="Q154" s="280">
        <f>IF(Q$69=0,0,Q$69/PPA_fec!Q$69)</f>
        <v>1.0697287693296307</v>
      </c>
      <c r="R154" s="280">
        <f>IF(R$69=0,0,R$69/PPA_fec!R$69)</f>
        <v>0.97203328570259007</v>
      </c>
      <c r="S154" s="280">
        <f>IF(S$69=0,0,S$69/PPA_fec!S$69)</f>
        <v>0.88684629780387325</v>
      </c>
      <c r="T154" s="280">
        <f>IF(T$69=0,0,T$69/PPA_fec!T$69)</f>
        <v>0.772322503960435</v>
      </c>
      <c r="U154" s="280">
        <f>IF(U$69=0,0,U$69/PPA_fec!U$69)</f>
        <v>0.81621384220747939</v>
      </c>
      <c r="V154" s="280">
        <f>IF(V$69=0,0,V$69/PPA_fec!V$69)</f>
        <v>0.73009899538151157</v>
      </c>
      <c r="W154" s="280">
        <f>IF(W$69=0,0,W$69/PPA_fec!W$69)</f>
        <v>1.0212798029573535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3">
        <f>IF(B$83=0,0,B$83/PPA_fec!B$83)</f>
        <v>0.30873138408601841</v>
      </c>
      <c r="C156" s="323">
        <f>IF(C$83=0,0,C$83/PPA_fec!C$83)</f>
        <v>0.28427146974844647</v>
      </c>
      <c r="D156" s="323">
        <f>IF(D$83=0,0,D$83/PPA_fec!D$83)</f>
        <v>0.2575082943962998</v>
      </c>
      <c r="E156" s="323">
        <f>IF(E$83=0,0,E$83/PPA_fec!E$83)</f>
        <v>0.2767150927349058</v>
      </c>
      <c r="F156" s="323">
        <f>IF(F$83=0,0,F$83/PPA_fec!F$83)</f>
        <v>0.32799341490028838</v>
      </c>
      <c r="G156" s="323">
        <f>IF(G$83=0,0,G$83/PPA_fec!G$83)</f>
        <v>0.2355869769349572</v>
      </c>
      <c r="H156" s="323">
        <f>IF(H$83=0,0,H$83/PPA_fec!H$83)</f>
        <v>0.26160366357527037</v>
      </c>
      <c r="I156" s="323">
        <f>IF(I$83=0,0,I$83/PPA_fec!I$83)</f>
        <v>0.26412914866414655</v>
      </c>
      <c r="J156" s="323">
        <f>IF(J$83=0,0,J$83/PPA_fec!J$83)</f>
        <v>0.28777896767702549</v>
      </c>
      <c r="K156" s="323">
        <f>IF(K$83=0,0,K$83/PPA_fec!K$83)</f>
        <v>0.24267649625361917</v>
      </c>
      <c r="L156" s="323">
        <f>IF(L$83=0,0,L$83/PPA_fec!L$83)</f>
        <v>0.22343521339101968</v>
      </c>
      <c r="M156" s="323">
        <f>IF(M$83=0,0,M$83/PPA_fec!M$83)</f>
        <v>0.21967238272075393</v>
      </c>
      <c r="N156" s="323">
        <f>IF(N$83=0,0,N$83/PPA_fec!N$83)</f>
        <v>0.20226506011363415</v>
      </c>
      <c r="O156" s="323">
        <f>IF(O$83=0,0,O$83/PPA_fec!O$83)</f>
        <v>0.25520534909884346</v>
      </c>
      <c r="P156" s="323">
        <f>IF(P$83=0,0,P$83/PPA_fec!P$83)</f>
        <v>0.26493250283650865</v>
      </c>
      <c r="Q156" s="323">
        <f>IF(Q$83=0,0,Q$83/PPA_fec!Q$83)</f>
        <v>0.27287812236756126</v>
      </c>
      <c r="R156" s="323">
        <f>IF(R$83=0,0,R$83/PPA_fec!R$83)</f>
        <v>0.32019525036635121</v>
      </c>
      <c r="S156" s="323">
        <f>IF(S$83=0,0,S$83/PPA_fec!S$83)</f>
        <v>0.33687425316657416</v>
      </c>
      <c r="T156" s="323">
        <f>IF(T$83=0,0,T$83/PPA_fec!T$83)</f>
        <v>0.33433266417650692</v>
      </c>
      <c r="U156" s="323">
        <f>IF(U$83=0,0,U$83/PPA_fec!U$83)</f>
        <v>0.34554319338886202</v>
      </c>
      <c r="V156" s="323">
        <f>IF(V$83=0,0,V$83/PPA_fec!V$83)</f>
        <v>0.34267915174733737</v>
      </c>
      <c r="W156" s="323">
        <f>IF(W$83=0,0,W$83/PPA_fec!W$83)</f>
        <v>0.22918660231787544</v>
      </c>
      <c r="DA156" s="95"/>
    </row>
    <row r="157" spans="1:105" ht="12" customHeight="1" x14ac:dyDescent="0.25">
      <c r="A157" s="55" t="s">
        <v>92</v>
      </c>
      <c r="B157" s="333">
        <f>IF(B$84=0,0,B$84/PPA_fec!B$84)</f>
        <v>0</v>
      </c>
      <c r="C157" s="333">
        <f>IF(C$84=0,0,C$84/PPA_fec!C$84)</f>
        <v>0</v>
      </c>
      <c r="D157" s="333">
        <f>IF(D$84=0,0,D$84/PPA_fec!D$84)</f>
        <v>0</v>
      </c>
      <c r="E157" s="333">
        <f>IF(E$84=0,0,E$84/PPA_fec!E$84)</f>
        <v>0</v>
      </c>
      <c r="F157" s="333">
        <f>IF(F$84=0,0,F$84/PPA_fec!F$84)</f>
        <v>0</v>
      </c>
      <c r="G157" s="333">
        <f>IF(G$84=0,0,G$84/PPA_fec!G$84)</f>
        <v>0</v>
      </c>
      <c r="H157" s="333">
        <f>IF(H$84=0,0,H$84/PPA_fec!H$84)</f>
        <v>0</v>
      </c>
      <c r="I157" s="333">
        <f>IF(I$84=0,0,I$84/PPA_fec!I$84)</f>
        <v>0</v>
      </c>
      <c r="J157" s="333">
        <f>IF(J$84=0,0,J$84/PPA_fec!J$84)</f>
        <v>0</v>
      </c>
      <c r="K157" s="333">
        <f>IF(K$84=0,0,K$84/PPA_fec!K$84)</f>
        <v>0</v>
      </c>
      <c r="L157" s="333">
        <f>IF(L$84=0,0,L$84/PPA_fec!L$84)</f>
        <v>0</v>
      </c>
      <c r="M157" s="333">
        <f>IF(M$84=0,0,M$84/PPA_fec!M$84)</f>
        <v>0</v>
      </c>
      <c r="N157" s="333">
        <f>IF(N$84=0,0,N$84/PPA_fec!N$84)</f>
        <v>0</v>
      </c>
      <c r="O157" s="333">
        <f>IF(O$84=0,0,O$84/PPA_fec!O$84)</f>
        <v>0</v>
      </c>
      <c r="P157" s="333">
        <f>IF(P$84=0,0,P$84/PPA_fec!P$84)</f>
        <v>0</v>
      </c>
      <c r="Q157" s="333">
        <f>IF(Q$84=0,0,Q$84/PPA_fec!Q$84)</f>
        <v>0</v>
      </c>
      <c r="R157" s="333">
        <f>IF(R$84=0,0,R$84/PPA_fec!R$84)</f>
        <v>0</v>
      </c>
      <c r="S157" s="333">
        <f>IF(S$84=0,0,S$84/PPA_fec!S$84)</f>
        <v>0</v>
      </c>
      <c r="T157" s="333">
        <f>IF(T$84=0,0,T$84/PPA_fec!T$84)</f>
        <v>0</v>
      </c>
      <c r="U157" s="333">
        <f>IF(U$84=0,0,U$84/PPA_fec!U$84)</f>
        <v>0</v>
      </c>
      <c r="V157" s="333">
        <f>IF(V$84=0,0,V$84/PPA_fec!V$84)</f>
        <v>0</v>
      </c>
      <c r="W157" s="333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4">
        <f>IF(B$85=0,0,B$85/PPA_fec!B$85)</f>
        <v>0</v>
      </c>
      <c r="C158" s="334">
        <f>IF(C$85=0,0,C$85/PPA_fec!C$85)</f>
        <v>0</v>
      </c>
      <c r="D158" s="334">
        <f>IF(D$85=0,0,D$85/PPA_fec!D$85)</f>
        <v>0</v>
      </c>
      <c r="E158" s="334">
        <f>IF(E$85=0,0,E$85/PPA_fec!E$85)</f>
        <v>0</v>
      </c>
      <c r="F158" s="334">
        <f>IF(F$85=0,0,F$85/PPA_fec!F$85)</f>
        <v>0</v>
      </c>
      <c r="G158" s="334">
        <f>IF(G$85=0,0,G$85/PPA_fec!G$85)</f>
        <v>0</v>
      </c>
      <c r="H158" s="334">
        <f>IF(H$85=0,0,H$85/PPA_fec!H$85)</f>
        <v>0</v>
      </c>
      <c r="I158" s="334">
        <f>IF(I$85=0,0,I$85/PPA_fec!I$85)</f>
        <v>0</v>
      </c>
      <c r="J158" s="334">
        <f>IF(J$85=0,0,J$85/PPA_fec!J$85)</f>
        <v>0</v>
      </c>
      <c r="K158" s="334">
        <f>IF(K$85=0,0,K$85/PPA_fec!K$85)</f>
        <v>0</v>
      </c>
      <c r="L158" s="334">
        <f>IF(L$85=0,0,L$85/PPA_fec!L$85)</f>
        <v>0</v>
      </c>
      <c r="M158" s="334">
        <f>IF(M$85=0,0,M$85/PPA_fec!M$85)</f>
        <v>0</v>
      </c>
      <c r="N158" s="334">
        <f>IF(N$85=0,0,N$85/PPA_fec!N$85)</f>
        <v>0</v>
      </c>
      <c r="O158" s="334">
        <f>IF(O$85=0,0,O$85/PPA_fec!O$85)</f>
        <v>0</v>
      </c>
      <c r="P158" s="334">
        <f>IF(P$85=0,0,P$85/PPA_fec!P$85)</f>
        <v>0</v>
      </c>
      <c r="Q158" s="334">
        <f>IF(Q$85=0,0,Q$85/PPA_fec!Q$85)</f>
        <v>0</v>
      </c>
      <c r="R158" s="334">
        <f>IF(R$85=0,0,R$85/PPA_fec!R$85)</f>
        <v>0</v>
      </c>
      <c r="S158" s="334">
        <f>IF(S$85=0,0,S$85/PPA_fec!S$85)</f>
        <v>0</v>
      </c>
      <c r="T158" s="334">
        <f>IF(T$85=0,0,T$85/PPA_fec!T$85)</f>
        <v>0</v>
      </c>
      <c r="U158" s="334">
        <f>IF(U$85=0,0,U$85/PPA_fec!U$85)</f>
        <v>0</v>
      </c>
      <c r="V158" s="334">
        <f>IF(V$85=0,0,V$85/PPA_fec!V$85)</f>
        <v>0</v>
      </c>
      <c r="W158" s="334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4">
        <f>IF(B$86=0,0,B$86/PPA_fec!B$86)</f>
        <v>0</v>
      </c>
      <c r="C159" s="334">
        <f>IF(C$86=0,0,C$86/PPA_fec!C$86)</f>
        <v>0</v>
      </c>
      <c r="D159" s="334">
        <f>IF(D$86=0,0,D$86/PPA_fec!D$86)</f>
        <v>0</v>
      </c>
      <c r="E159" s="334">
        <f>IF(E$86=0,0,E$86/PPA_fec!E$86)</f>
        <v>0</v>
      </c>
      <c r="F159" s="334">
        <f>IF(F$86=0,0,F$86/PPA_fec!F$86)</f>
        <v>0</v>
      </c>
      <c r="G159" s="334">
        <f>IF(G$86=0,0,G$86/PPA_fec!G$86)</f>
        <v>0</v>
      </c>
      <c r="H159" s="334">
        <f>IF(H$86=0,0,H$86/PPA_fec!H$86)</f>
        <v>0</v>
      </c>
      <c r="I159" s="334">
        <f>IF(I$86=0,0,I$86/PPA_fec!I$86)</f>
        <v>0</v>
      </c>
      <c r="J159" s="334">
        <f>IF(J$86=0,0,J$86/PPA_fec!J$86)</f>
        <v>0</v>
      </c>
      <c r="K159" s="334">
        <f>IF(K$86=0,0,K$86/PPA_fec!K$86)</f>
        <v>0</v>
      </c>
      <c r="L159" s="334">
        <f>IF(L$86=0,0,L$86/PPA_fec!L$86)</f>
        <v>0</v>
      </c>
      <c r="M159" s="334">
        <f>IF(M$86=0,0,M$86/PPA_fec!M$86)</f>
        <v>0</v>
      </c>
      <c r="N159" s="334">
        <f>IF(N$86=0,0,N$86/PPA_fec!N$86)</f>
        <v>0</v>
      </c>
      <c r="O159" s="334">
        <f>IF(O$86=0,0,O$86/PPA_fec!O$86)</f>
        <v>0</v>
      </c>
      <c r="P159" s="334">
        <f>IF(P$86=0,0,P$86/PPA_fec!P$86)</f>
        <v>0</v>
      </c>
      <c r="Q159" s="334">
        <f>IF(Q$86=0,0,Q$86/PPA_fec!Q$86)</f>
        <v>0</v>
      </c>
      <c r="R159" s="334">
        <f>IF(R$86=0,0,R$86/PPA_fec!R$86)</f>
        <v>0</v>
      </c>
      <c r="S159" s="334">
        <f>IF(S$86=0,0,S$86/PPA_fec!S$86)</f>
        <v>0</v>
      </c>
      <c r="T159" s="334">
        <f>IF(T$86=0,0,T$86/PPA_fec!T$86)</f>
        <v>0</v>
      </c>
      <c r="U159" s="334">
        <f>IF(U$86=0,0,U$86/PPA_fec!U$86)</f>
        <v>0</v>
      </c>
      <c r="V159" s="334">
        <f>IF(V$86=0,0,V$86/PPA_fec!V$86)</f>
        <v>0</v>
      </c>
      <c r="W159" s="334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4">
        <f>IF(B$87=0,0,B$87/PPA_fec!B$87)</f>
        <v>0</v>
      </c>
      <c r="C160" s="334">
        <f>IF(C$87=0,0,C$87/PPA_fec!C$87)</f>
        <v>0</v>
      </c>
      <c r="D160" s="334">
        <f>IF(D$87=0,0,D$87/PPA_fec!D$87)</f>
        <v>0</v>
      </c>
      <c r="E160" s="334">
        <f>IF(E$87=0,0,E$87/PPA_fec!E$87)</f>
        <v>0</v>
      </c>
      <c r="F160" s="334">
        <f>IF(F$87=0,0,F$87/PPA_fec!F$87)</f>
        <v>0</v>
      </c>
      <c r="G160" s="334">
        <f>IF(G$87=0,0,G$87/PPA_fec!G$87)</f>
        <v>0</v>
      </c>
      <c r="H160" s="334">
        <f>IF(H$87=0,0,H$87/PPA_fec!H$87)</f>
        <v>0</v>
      </c>
      <c r="I160" s="334">
        <f>IF(I$87=0,0,I$87/PPA_fec!I$87)</f>
        <v>0</v>
      </c>
      <c r="J160" s="334">
        <f>IF(J$87=0,0,J$87/PPA_fec!J$87)</f>
        <v>0</v>
      </c>
      <c r="K160" s="334">
        <f>IF(K$87=0,0,K$87/PPA_fec!K$87)</f>
        <v>0</v>
      </c>
      <c r="L160" s="334">
        <f>IF(L$87=0,0,L$87/PPA_fec!L$87)</f>
        <v>0</v>
      </c>
      <c r="M160" s="334">
        <f>IF(M$87=0,0,M$87/PPA_fec!M$87)</f>
        <v>0</v>
      </c>
      <c r="N160" s="334">
        <f>IF(N$87=0,0,N$87/PPA_fec!N$87)</f>
        <v>0</v>
      </c>
      <c r="O160" s="334">
        <f>IF(O$87=0,0,O$87/PPA_fec!O$87)</f>
        <v>0</v>
      </c>
      <c r="P160" s="334">
        <f>IF(P$87=0,0,P$87/PPA_fec!P$87)</f>
        <v>0</v>
      </c>
      <c r="Q160" s="334">
        <f>IF(Q$87=0,0,Q$87/PPA_fec!Q$87)</f>
        <v>0</v>
      </c>
      <c r="R160" s="334">
        <f>IF(R$87=0,0,R$87/PPA_fec!R$87)</f>
        <v>0</v>
      </c>
      <c r="S160" s="334">
        <f>IF(S$87=0,0,S$87/PPA_fec!S$87)</f>
        <v>0</v>
      </c>
      <c r="T160" s="334">
        <f>IF(T$87=0,0,T$87/PPA_fec!T$87)</f>
        <v>0</v>
      </c>
      <c r="U160" s="334">
        <f>IF(U$87=0,0,U$87/PPA_fec!U$87)</f>
        <v>0</v>
      </c>
      <c r="V160" s="334">
        <f>IF(V$87=0,0,V$87/PPA_fec!V$87)</f>
        <v>0</v>
      </c>
      <c r="W160" s="334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5">
        <f>IF(B$88=0,0,B$88/PPA_fec!B$88)</f>
        <v>1.3154971722354583</v>
      </c>
      <c r="C161" s="335">
        <f>IF(C$88=0,0,C$88/PPA_fec!C$88)</f>
        <v>1.2314447581746892</v>
      </c>
      <c r="D161" s="335">
        <f>IF(D$88=0,0,D$88/PPA_fec!D$88)</f>
        <v>1.1383667357858565</v>
      </c>
      <c r="E161" s="335">
        <f>IF(E$88=0,0,E$88/PPA_fec!E$88)</f>
        <v>1.2116708158663023</v>
      </c>
      <c r="F161" s="335">
        <f>IF(F$88=0,0,F$88/PPA_fec!F$88)</f>
        <v>1.3819735146109609</v>
      </c>
      <c r="G161" s="335">
        <f>IF(G$88=0,0,G$88/PPA_fec!G$88)</f>
        <v>1.0660739103278092</v>
      </c>
      <c r="H161" s="335">
        <f>IF(H$88=0,0,H$88/PPA_fec!H$88)</f>
        <v>1.1693730173230765</v>
      </c>
      <c r="I161" s="335">
        <f>IF(I$88=0,0,I$88/PPA_fec!I$88)</f>
        <v>1.1969095348100469</v>
      </c>
      <c r="J161" s="335">
        <f>IF(J$88=0,0,J$88/PPA_fec!J$88)</f>
        <v>1.2842289078160276</v>
      </c>
      <c r="K161" s="335">
        <f>IF(K$88=0,0,K$88/PPA_fec!K$88)</f>
        <v>1.1290261949838609</v>
      </c>
      <c r="L161" s="335">
        <f>IF(L$88=0,0,L$88/PPA_fec!L$88)</f>
        <v>1.0540427613800565</v>
      </c>
      <c r="M161" s="335">
        <f>IF(M$88=0,0,M$88/PPA_fec!M$88)</f>
        <v>1.0326606064762172</v>
      </c>
      <c r="N161" s="335">
        <f>IF(N$88=0,0,N$88/PPA_fec!N$88)</f>
        <v>0.97483470075068968</v>
      </c>
      <c r="O161" s="335">
        <f>IF(O$88=0,0,O$88/PPA_fec!O$88)</f>
        <v>1.1673081431730177</v>
      </c>
      <c r="P161" s="335">
        <f>IF(P$88=0,0,P$88/PPA_fec!P$88)</f>
        <v>1.2083753298983264</v>
      </c>
      <c r="Q161" s="335">
        <f>IF(Q$88=0,0,Q$88/PPA_fec!Q$88)</f>
        <v>1.2393634449087256</v>
      </c>
      <c r="R161" s="335">
        <f>IF(R$88=0,0,R$88/PPA_fec!R$88)</f>
        <v>1.4009550134008377</v>
      </c>
      <c r="S161" s="335">
        <f>IF(S$88=0,0,S$88/PPA_fec!S$88)</f>
        <v>1.4487422642564765</v>
      </c>
      <c r="T161" s="335">
        <f>IF(T$88=0,0,T$88/PPA_fec!T$88)</f>
        <v>1.438716202883048</v>
      </c>
      <c r="U161" s="335">
        <f>IF(U$88=0,0,U$88/PPA_fec!U$88)</f>
        <v>1.4811820589984266</v>
      </c>
      <c r="V161" s="335">
        <f>IF(V$88=0,0,V$88/PPA_fec!V$88)</f>
        <v>1.4629322270873752</v>
      </c>
      <c r="W161" s="335">
        <f>IF(W$88=0,0,W$88/PPA_fec!W$88)</f>
        <v>1.1172282435234868</v>
      </c>
      <c r="DA161" s="68"/>
    </row>
    <row r="162" spans="1:105" ht="12" customHeight="1" x14ac:dyDescent="0.25">
      <c r="A162" s="41" t="s">
        <v>1941</v>
      </c>
      <c r="B162" s="336">
        <f>IF(B$94=0,0,B$94/PPA_fec!B$94)</f>
        <v>0</v>
      </c>
      <c r="C162" s="336">
        <f>IF(C$94=0,0,C$94/PPA_fec!C$94)</f>
        <v>0</v>
      </c>
      <c r="D162" s="336">
        <f>IF(D$94=0,0,D$94/PPA_fec!D$94)</f>
        <v>0</v>
      </c>
      <c r="E162" s="336">
        <f>IF(E$94=0,0,E$94/PPA_fec!E$94)</f>
        <v>0</v>
      </c>
      <c r="F162" s="336">
        <f>IF(F$94=0,0,F$94/PPA_fec!F$94)</f>
        <v>0</v>
      </c>
      <c r="G162" s="336">
        <f>IF(G$94=0,0,G$94/PPA_fec!G$94)</f>
        <v>0</v>
      </c>
      <c r="H162" s="336">
        <f>IF(H$94=0,0,H$94/PPA_fec!H$94)</f>
        <v>0</v>
      </c>
      <c r="I162" s="336">
        <f>IF(I$94=0,0,I$94/PPA_fec!I$94)</f>
        <v>0</v>
      </c>
      <c r="J162" s="336">
        <f>IF(J$94=0,0,J$94/PPA_fec!J$94)</f>
        <v>0</v>
      </c>
      <c r="K162" s="336">
        <f>IF(K$94=0,0,K$94/PPA_fec!K$94)</f>
        <v>0</v>
      </c>
      <c r="L162" s="336">
        <f>IF(L$94=0,0,L$94/PPA_fec!L$94)</f>
        <v>0</v>
      </c>
      <c r="M162" s="336">
        <f>IF(M$94=0,0,M$94/PPA_fec!M$94)</f>
        <v>0</v>
      </c>
      <c r="N162" s="336">
        <f>IF(N$94=0,0,N$94/PPA_fec!N$94)</f>
        <v>0</v>
      </c>
      <c r="O162" s="336">
        <f>IF(O$94=0,0,O$94/PPA_fec!O$94)</f>
        <v>0</v>
      </c>
      <c r="P162" s="336">
        <f>IF(P$94=0,0,P$94/PPA_fec!P$94)</f>
        <v>0</v>
      </c>
      <c r="Q162" s="336">
        <f>IF(Q$94=0,0,Q$94/PPA_fec!Q$94)</f>
        <v>0</v>
      </c>
      <c r="R162" s="336">
        <f>IF(R$94=0,0,R$94/PPA_fec!R$94)</f>
        <v>0</v>
      </c>
      <c r="S162" s="336">
        <f>IF(S$94=0,0,S$94/PPA_fec!S$94)</f>
        <v>0</v>
      </c>
      <c r="T162" s="336">
        <f>IF(T$94=0,0,T$94/PPA_fec!T$94)</f>
        <v>0</v>
      </c>
      <c r="U162" s="336">
        <f>IF(U$94=0,0,U$94/PPA_fec!U$94)</f>
        <v>0</v>
      </c>
      <c r="V162" s="336">
        <f>IF(V$94=0,0,V$94/PPA_fec!V$94)</f>
        <v>0</v>
      </c>
      <c r="W162" s="336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PL: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v>7700.6902549051574</v>
      </c>
      <c r="C3" s="206">
        <v>7008.805790108564</v>
      </c>
      <c r="D3" s="206">
        <v>7100.301895301207</v>
      </c>
      <c r="E3" s="206">
        <v>7516.6853239999436</v>
      </c>
      <c r="F3" s="206">
        <v>7245.434978823856</v>
      </c>
      <c r="G3" s="206">
        <v>8819.6233535324209</v>
      </c>
      <c r="H3" s="206">
        <v>9465.9264047278266</v>
      </c>
      <c r="I3" s="206">
        <v>9004.571565082364</v>
      </c>
      <c r="J3" s="206">
        <v>9621.9581868711812</v>
      </c>
      <c r="K3" s="206">
        <v>11403.707564701081</v>
      </c>
      <c r="L3" s="206">
        <v>10941.623890770799</v>
      </c>
      <c r="M3" s="206">
        <v>10274.1321574908</v>
      </c>
      <c r="N3" s="206">
        <v>10285.36640268484</v>
      </c>
      <c r="O3" s="206">
        <v>10225.57005754234</v>
      </c>
      <c r="P3" s="206">
        <v>12352.22561253763</v>
      </c>
      <c r="Q3" s="206">
        <v>13743</v>
      </c>
      <c r="R3" s="206">
        <v>14241.651157441291</v>
      </c>
      <c r="S3" s="206">
        <v>13762.60948353972</v>
      </c>
      <c r="T3" s="206">
        <v>14328.697699475249</v>
      </c>
      <c r="U3" s="206">
        <v>14960.289299983469</v>
      </c>
      <c r="V3" s="206">
        <v>12796.315172029161</v>
      </c>
      <c r="W3" s="206">
        <v>13141.40887772988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6">
        <v>15049.17077859697</v>
      </c>
      <c r="C5" s="206">
        <v>14465.266079285289</v>
      </c>
      <c r="D5" s="206">
        <v>14939.039895539479</v>
      </c>
      <c r="E5" s="206">
        <v>15063.765312602571</v>
      </c>
      <c r="F5" s="206">
        <v>14945.59444914399</v>
      </c>
      <c r="G5" s="206">
        <v>15504.58439826448</v>
      </c>
      <c r="H5" s="206">
        <v>15121.011744266099</v>
      </c>
      <c r="I5" s="206">
        <v>15896.54461538634</v>
      </c>
      <c r="J5" s="206">
        <v>14994.9140426551</v>
      </c>
      <c r="K5" s="206">
        <v>14880.210555200551</v>
      </c>
      <c r="L5" s="206">
        <v>14706.42016760636</v>
      </c>
      <c r="M5" s="206">
        <v>14695.821719615329</v>
      </c>
      <c r="N5" s="206">
        <v>15268.314865692129</v>
      </c>
      <c r="O5" s="206">
        <v>15451.53617082607</v>
      </c>
      <c r="P5" s="206">
        <v>15728.819434651339</v>
      </c>
      <c r="Q5" s="206">
        <v>16084.23758586234</v>
      </c>
      <c r="R5" s="206">
        <v>16745.322681601239</v>
      </c>
      <c r="S5" s="206">
        <v>17488.99507110201</v>
      </c>
      <c r="T5" s="206">
        <v>19009.914919016501</v>
      </c>
      <c r="U5" s="206">
        <v>19209.32554607627</v>
      </c>
      <c r="V5" s="206">
        <v>18181.88210476948</v>
      </c>
      <c r="W5" s="206">
        <v>17013.47338492889</v>
      </c>
      <c r="DA5" s="112" t="s">
        <v>2113</v>
      </c>
    </row>
    <row r="6" spans="1:105" ht="12" customHeight="1" x14ac:dyDescent="0.25">
      <c r="A6" s="154" t="s">
        <v>2114</v>
      </c>
      <c r="B6" s="341">
        <v>18811.463473246211</v>
      </c>
      <c r="C6" s="341">
        <v>17870.890299583902</v>
      </c>
      <c r="D6" s="341">
        <v>16930.317125921589</v>
      </c>
      <c r="E6" s="341">
        <v>16930.317125921589</v>
      </c>
      <c r="F6" s="341">
        <v>15989.743952259279</v>
      </c>
      <c r="G6" s="341">
        <v>16930.317125921589</v>
      </c>
      <c r="H6" s="341">
        <v>15989.743952259279</v>
      </c>
      <c r="I6" s="341">
        <v>16930.317125921589</v>
      </c>
      <c r="J6" s="341">
        <v>15989.743952259279</v>
      </c>
      <c r="K6" s="341">
        <v>15989.743952259279</v>
      </c>
      <c r="L6" s="341">
        <v>15989.743952259279</v>
      </c>
      <c r="M6" s="341">
        <v>15989.743952259279</v>
      </c>
      <c r="N6" s="341">
        <v>16930.317125921589</v>
      </c>
      <c r="O6" s="341">
        <v>16930.317125921589</v>
      </c>
      <c r="P6" s="341">
        <v>16930.317125921589</v>
      </c>
      <c r="Q6" s="341">
        <v>17870.890299583902</v>
      </c>
      <c r="R6" s="341">
        <v>17870.890299583902</v>
      </c>
      <c r="S6" s="341">
        <v>18811.463473246211</v>
      </c>
      <c r="T6" s="341">
        <v>20692.609820570829</v>
      </c>
      <c r="U6" s="341">
        <v>20692.609820570829</v>
      </c>
      <c r="V6" s="341">
        <v>20692.609820570829</v>
      </c>
      <c r="W6" s="341">
        <v>19752.03664690852</v>
      </c>
      <c r="DA6" s="160" t="s">
        <v>2115</v>
      </c>
    </row>
    <row r="7" spans="1:105" ht="12" customHeight="1" x14ac:dyDescent="0.25">
      <c r="A7" s="156" t="s">
        <v>2116</v>
      </c>
      <c r="B7" s="342">
        <v>0</v>
      </c>
      <c r="C7" s="343">
        <v>0</v>
      </c>
      <c r="D7" s="343">
        <v>0</v>
      </c>
      <c r="E7" s="343">
        <v>0</v>
      </c>
      <c r="F7" s="343">
        <v>0</v>
      </c>
      <c r="G7" s="343">
        <v>940.57317366231052</v>
      </c>
      <c r="H7" s="343">
        <v>0</v>
      </c>
      <c r="I7" s="343">
        <v>1881.146347324621</v>
      </c>
      <c r="J7" s="343">
        <v>0</v>
      </c>
      <c r="K7" s="343">
        <v>0</v>
      </c>
      <c r="L7" s="343">
        <v>940.57317366231052</v>
      </c>
      <c r="M7" s="343">
        <v>940.57317366231052</v>
      </c>
      <c r="N7" s="343">
        <v>940.57317366231052</v>
      </c>
      <c r="O7" s="343">
        <v>940.57317366231052</v>
      </c>
      <c r="P7" s="343">
        <v>0</v>
      </c>
      <c r="Q7" s="343">
        <v>1881.146347324621</v>
      </c>
      <c r="R7" s="343">
        <v>940.57317366231052</v>
      </c>
      <c r="S7" s="343">
        <v>1881.146347324621</v>
      </c>
      <c r="T7" s="343">
        <v>1881.146347324621</v>
      </c>
      <c r="U7" s="343">
        <v>940.57317366231052</v>
      </c>
      <c r="V7" s="343">
        <v>0</v>
      </c>
      <c r="W7" s="343">
        <v>0</v>
      </c>
      <c r="DA7" s="161" t="s">
        <v>2117</v>
      </c>
    </row>
    <row r="8" spans="1:105" ht="12" customHeight="1" x14ac:dyDescent="0.25">
      <c r="A8" s="157" t="s">
        <v>2118</v>
      </c>
      <c r="B8" s="344"/>
      <c r="C8" s="345">
        <f t="shared" ref="C8:W8" si="0">B6+C7-C6</f>
        <v>940.57317366230927</v>
      </c>
      <c r="D8" s="345">
        <f t="shared" si="0"/>
        <v>940.57317366231291</v>
      </c>
      <c r="E8" s="345">
        <f t="shared" si="0"/>
        <v>0</v>
      </c>
      <c r="F8" s="345">
        <f t="shared" si="0"/>
        <v>940.57317366230927</v>
      </c>
      <c r="G8" s="345">
        <f t="shared" si="0"/>
        <v>0</v>
      </c>
      <c r="H8" s="345">
        <f t="shared" si="0"/>
        <v>940.57317366230927</v>
      </c>
      <c r="I8" s="345">
        <f t="shared" si="0"/>
        <v>940.57317366231291</v>
      </c>
      <c r="J8" s="345">
        <f t="shared" si="0"/>
        <v>940.57317366230927</v>
      </c>
      <c r="K8" s="345">
        <f t="shared" si="0"/>
        <v>0</v>
      </c>
      <c r="L8" s="345">
        <f t="shared" si="0"/>
        <v>940.57317366230927</v>
      </c>
      <c r="M8" s="345">
        <f t="shared" si="0"/>
        <v>940.57317366230927</v>
      </c>
      <c r="N8" s="345">
        <f t="shared" si="0"/>
        <v>0</v>
      </c>
      <c r="O8" s="345">
        <f t="shared" si="0"/>
        <v>940.57317366230927</v>
      </c>
      <c r="P8" s="345">
        <f t="shared" si="0"/>
        <v>0</v>
      </c>
      <c r="Q8" s="345">
        <f t="shared" si="0"/>
        <v>940.57317366230927</v>
      </c>
      <c r="R8" s="345">
        <f t="shared" si="0"/>
        <v>940.57317366230927</v>
      </c>
      <c r="S8" s="345">
        <f t="shared" si="0"/>
        <v>940.57317366231291</v>
      </c>
      <c r="T8" s="345">
        <f t="shared" si="0"/>
        <v>0</v>
      </c>
      <c r="U8" s="345">
        <f t="shared" si="0"/>
        <v>940.57317366230927</v>
      </c>
      <c r="V8" s="345">
        <f t="shared" si="0"/>
        <v>0</v>
      </c>
      <c r="W8" s="345">
        <f t="shared" si="0"/>
        <v>940.57317366230927</v>
      </c>
      <c r="DA8" s="162"/>
    </row>
    <row r="9" spans="1:105" ht="12" customHeight="1" x14ac:dyDescent="0.25">
      <c r="A9" s="155" t="s">
        <v>2119</v>
      </c>
      <c r="B9" s="346">
        <f t="shared" ref="B9:W9" si="1">B6-B5</f>
        <v>3762.2926946492407</v>
      </c>
      <c r="C9" s="346">
        <f t="shared" si="1"/>
        <v>3405.6242202986123</v>
      </c>
      <c r="D9" s="346">
        <f t="shared" si="1"/>
        <v>1991.2772303821093</v>
      </c>
      <c r="E9" s="346">
        <f t="shared" si="1"/>
        <v>1866.551813319018</v>
      </c>
      <c r="F9" s="346">
        <f t="shared" si="1"/>
        <v>1044.1495031152899</v>
      </c>
      <c r="G9" s="346">
        <f t="shared" si="1"/>
        <v>1425.7327276571086</v>
      </c>
      <c r="H9" s="346">
        <f t="shared" si="1"/>
        <v>868.73220799318005</v>
      </c>
      <c r="I9" s="346">
        <f t="shared" si="1"/>
        <v>1033.7725105352492</v>
      </c>
      <c r="J9" s="346">
        <f t="shared" si="1"/>
        <v>994.82990960417919</v>
      </c>
      <c r="K9" s="346">
        <f t="shared" si="1"/>
        <v>1109.533397058729</v>
      </c>
      <c r="L9" s="346">
        <f t="shared" si="1"/>
        <v>1283.3237846529191</v>
      </c>
      <c r="M9" s="346">
        <f t="shared" si="1"/>
        <v>1293.9222326439503</v>
      </c>
      <c r="N9" s="346">
        <f t="shared" si="1"/>
        <v>1662.0022602294594</v>
      </c>
      <c r="O9" s="346">
        <f t="shared" si="1"/>
        <v>1478.7809550955189</v>
      </c>
      <c r="P9" s="346">
        <f t="shared" si="1"/>
        <v>1201.4976912702496</v>
      </c>
      <c r="Q9" s="346">
        <f t="shared" si="1"/>
        <v>1786.6527137215617</v>
      </c>
      <c r="R9" s="346">
        <f t="shared" si="1"/>
        <v>1125.5676179826623</v>
      </c>
      <c r="S9" s="346">
        <f t="shared" si="1"/>
        <v>1322.4684021442008</v>
      </c>
      <c r="T9" s="346">
        <f t="shared" si="1"/>
        <v>1682.6949015543287</v>
      </c>
      <c r="U9" s="346">
        <f t="shared" si="1"/>
        <v>1483.2842744945592</v>
      </c>
      <c r="V9" s="346">
        <f t="shared" si="1"/>
        <v>2510.7277158013494</v>
      </c>
      <c r="W9" s="346">
        <f t="shared" si="1"/>
        <v>2738.5632619796306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3">
        <v>1982.28211521926</v>
      </c>
      <c r="C12" s="213">
        <v>1914.4520206362861</v>
      </c>
      <c r="D12" s="213">
        <v>2012.79260533104</v>
      </c>
      <c r="E12" s="213">
        <v>2042.307910576096</v>
      </c>
      <c r="F12" s="213">
        <v>1988.1728288908</v>
      </c>
      <c r="G12" s="213">
        <v>1989.9398108340499</v>
      </c>
      <c r="H12" s="213">
        <v>1867.555546001719</v>
      </c>
      <c r="I12" s="213">
        <v>1954.783319002579</v>
      </c>
      <c r="J12" s="213">
        <v>1835.6987962166811</v>
      </c>
      <c r="K12" s="213">
        <v>1751.413069647464</v>
      </c>
      <c r="L12" s="213">
        <v>1774.9925193465169</v>
      </c>
      <c r="M12" s="213">
        <v>1766.738521066208</v>
      </c>
      <c r="N12" s="213">
        <v>1849.36698194325</v>
      </c>
      <c r="O12" s="213">
        <v>1839.3674118658639</v>
      </c>
      <c r="P12" s="213">
        <v>1847.3963026655199</v>
      </c>
      <c r="Q12" s="213">
        <v>1856.7011177987961</v>
      </c>
      <c r="R12" s="213">
        <v>1958.9840068787621</v>
      </c>
      <c r="S12" s="213">
        <v>2050.3462596732588</v>
      </c>
      <c r="T12" s="213">
        <v>2251.3375752364568</v>
      </c>
      <c r="U12" s="213">
        <v>2222.1613929492692</v>
      </c>
      <c r="V12" s="213">
        <v>2131.4304385210662</v>
      </c>
      <c r="W12" s="213">
        <v>2139.2600171969038</v>
      </c>
      <c r="DA12" s="109" t="s">
        <v>2120</v>
      </c>
    </row>
    <row r="13" spans="1:105" ht="12" customHeight="1" x14ac:dyDescent="0.25">
      <c r="A13" s="24" t="s">
        <v>30</v>
      </c>
      <c r="B13" s="216">
        <v>1077.9972484952709</v>
      </c>
      <c r="C13" s="216">
        <v>989.88426483233025</v>
      </c>
      <c r="D13" s="216">
        <v>1038.64290627687</v>
      </c>
      <c r="E13" s="216">
        <v>967.25296646603601</v>
      </c>
      <c r="F13" s="216">
        <v>893.50868443680133</v>
      </c>
      <c r="G13" s="216">
        <v>881.29114359415314</v>
      </c>
      <c r="H13" s="216">
        <v>759.02631126397227</v>
      </c>
      <c r="I13" s="216">
        <v>766.01625107480652</v>
      </c>
      <c r="J13" s="216">
        <v>655.09062768701631</v>
      </c>
      <c r="K13" s="216">
        <v>631.64858125537398</v>
      </c>
      <c r="L13" s="216">
        <v>633.01771281169385</v>
      </c>
      <c r="M13" s="216">
        <v>623.92777300085982</v>
      </c>
      <c r="N13" s="216">
        <v>632.40885640584702</v>
      </c>
      <c r="O13" s="216">
        <v>599.1410146173688</v>
      </c>
      <c r="P13" s="216">
        <v>594.17910576096301</v>
      </c>
      <c r="Q13" s="216">
        <v>540.6316423043852</v>
      </c>
      <c r="R13" s="216">
        <v>554.14729148753224</v>
      </c>
      <c r="S13" s="216">
        <v>566.09484092863283</v>
      </c>
      <c r="T13" s="216">
        <v>571.70481513327593</v>
      </c>
      <c r="U13" s="216">
        <v>569.97325881341339</v>
      </c>
      <c r="V13" s="216">
        <v>527.91341358555462</v>
      </c>
      <c r="W13" s="216">
        <v>502.09836629406698</v>
      </c>
      <c r="DA13" s="85" t="s">
        <v>2121</v>
      </c>
    </row>
    <row r="14" spans="1:105" ht="12" customHeight="1" x14ac:dyDescent="0.25">
      <c r="A14" s="14" t="s">
        <v>31</v>
      </c>
      <c r="B14" s="207">
        <f t="shared" ref="B14:W14" si="2">SUM(B15:B19)</f>
        <v>256.53482373172824</v>
      </c>
      <c r="C14" s="207">
        <f t="shared" si="2"/>
        <v>261.70825451418739</v>
      </c>
      <c r="D14" s="207">
        <f t="shared" si="2"/>
        <v>272.86947549441106</v>
      </c>
      <c r="E14" s="207">
        <f t="shared" si="2"/>
        <v>273.66964746345661</v>
      </c>
      <c r="F14" s="207">
        <f t="shared" si="2"/>
        <v>265.4294067067928</v>
      </c>
      <c r="G14" s="207">
        <f t="shared" si="2"/>
        <v>241.7169389509888</v>
      </c>
      <c r="H14" s="207">
        <f t="shared" si="2"/>
        <v>208.71074806534821</v>
      </c>
      <c r="I14" s="207">
        <f t="shared" si="2"/>
        <v>187.80214961306962</v>
      </c>
      <c r="J14" s="207">
        <f t="shared" si="2"/>
        <v>181.99828030954427</v>
      </c>
      <c r="K14" s="207">
        <f t="shared" si="2"/>
        <v>134.03791917454856</v>
      </c>
      <c r="L14" s="207">
        <f t="shared" si="2"/>
        <v>119.75967325881339</v>
      </c>
      <c r="M14" s="207">
        <f t="shared" si="2"/>
        <v>108.04196044711952</v>
      </c>
      <c r="N14" s="207">
        <f t="shared" si="2"/>
        <v>119.28925193465176</v>
      </c>
      <c r="O14" s="207">
        <f t="shared" si="2"/>
        <v>93.145141874462581</v>
      </c>
      <c r="P14" s="207">
        <f t="shared" si="2"/>
        <v>83.154170249355104</v>
      </c>
      <c r="Q14" s="207">
        <f t="shared" si="2"/>
        <v>68.214359415305239</v>
      </c>
      <c r="R14" s="207">
        <f t="shared" si="2"/>
        <v>79.440154772141014</v>
      </c>
      <c r="S14" s="207">
        <f t="shared" si="2"/>
        <v>81.325537403267418</v>
      </c>
      <c r="T14" s="207">
        <f t="shared" si="2"/>
        <v>79.614703353396393</v>
      </c>
      <c r="U14" s="207">
        <f t="shared" si="2"/>
        <v>69.753052450558883</v>
      </c>
      <c r="V14" s="207">
        <f t="shared" si="2"/>
        <v>59.672656921754083</v>
      </c>
      <c r="W14" s="207">
        <f t="shared" si="2"/>
        <v>58.721066208082547</v>
      </c>
      <c r="DA14" s="71"/>
    </row>
    <row r="15" spans="1:105" ht="12" customHeight="1" x14ac:dyDescent="0.25">
      <c r="A15" s="18" t="s">
        <v>32</v>
      </c>
      <c r="B15" s="207">
        <v>0</v>
      </c>
      <c r="C15" s="207">
        <v>0</v>
      </c>
      <c r="D15" s="207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7">
        <v>0</v>
      </c>
      <c r="L15" s="207">
        <v>0</v>
      </c>
      <c r="M15" s="207">
        <v>0</v>
      </c>
      <c r="N15" s="207">
        <v>0</v>
      </c>
      <c r="O15" s="207">
        <v>0</v>
      </c>
      <c r="P15" s="207">
        <v>0</v>
      </c>
      <c r="Q15" s="207">
        <v>0</v>
      </c>
      <c r="R15" s="207">
        <v>0</v>
      </c>
      <c r="S15" s="207">
        <v>0</v>
      </c>
      <c r="T15" s="207">
        <v>0</v>
      </c>
      <c r="U15" s="207">
        <v>0</v>
      </c>
      <c r="V15" s="207">
        <v>0</v>
      </c>
      <c r="W15" s="207">
        <v>0</v>
      </c>
      <c r="DA15" s="71" t="s">
        <v>2122</v>
      </c>
    </row>
    <row r="16" spans="1:105" ht="12" customHeight="1" x14ac:dyDescent="0.25">
      <c r="A16" s="18" t="s">
        <v>33</v>
      </c>
      <c r="B16" s="207">
        <v>16.946087704213241</v>
      </c>
      <c r="C16" s="207">
        <v>21.465090283748921</v>
      </c>
      <c r="D16" s="207">
        <v>35.022012037833193</v>
      </c>
      <c r="E16" s="207">
        <v>33.892261392949273</v>
      </c>
      <c r="F16" s="207">
        <v>38.411177987962162</v>
      </c>
      <c r="G16" s="207">
        <v>35.022012037833193</v>
      </c>
      <c r="H16" s="207">
        <v>29.373258813413582</v>
      </c>
      <c r="I16" s="207">
        <v>22.594840928632841</v>
      </c>
      <c r="J16" s="207">
        <v>24.854342218400689</v>
      </c>
      <c r="K16" s="207">
        <v>23.072484952708511</v>
      </c>
      <c r="L16" s="207">
        <v>19.77644024075666</v>
      </c>
      <c r="M16" s="207">
        <v>18.677730008598449</v>
      </c>
      <c r="N16" s="207">
        <v>16.480395528804809</v>
      </c>
      <c r="O16" s="207">
        <v>19.77644024075666</v>
      </c>
      <c r="P16" s="207">
        <v>23.072484952708511</v>
      </c>
      <c r="Q16" s="207">
        <v>23.072484952708511</v>
      </c>
      <c r="R16" s="207">
        <v>26.368615649183141</v>
      </c>
      <c r="S16" s="207">
        <v>28.54178847807394</v>
      </c>
      <c r="T16" s="207">
        <v>27.119002579535682</v>
      </c>
      <c r="U16" s="207">
        <v>24.01186586414445</v>
      </c>
      <c r="V16" s="207">
        <v>24.942476354256229</v>
      </c>
      <c r="W16" s="207">
        <v>27.289251934651759</v>
      </c>
      <c r="DA16" s="71" t="s">
        <v>2123</v>
      </c>
    </row>
    <row r="17" spans="1:105" ht="12" customHeight="1" x14ac:dyDescent="0.25">
      <c r="A17" s="18" t="s">
        <v>69</v>
      </c>
      <c r="B17" s="207">
        <v>175.62338779019771</v>
      </c>
      <c r="C17" s="207">
        <v>173.5693035253654</v>
      </c>
      <c r="D17" s="207">
        <v>164.32596732588141</v>
      </c>
      <c r="E17" s="207">
        <v>164.32596732588141</v>
      </c>
      <c r="F17" s="207">
        <v>147.89337919174551</v>
      </c>
      <c r="G17" s="207">
        <v>129.4067067927773</v>
      </c>
      <c r="H17" s="207">
        <v>107.83895098882201</v>
      </c>
      <c r="I17" s="207">
        <v>97.568529664660346</v>
      </c>
      <c r="J17" s="207">
        <v>107.83895098882201</v>
      </c>
      <c r="K17" s="207">
        <v>75.49681857265692</v>
      </c>
      <c r="L17" s="207">
        <v>69.291573516766974</v>
      </c>
      <c r="M17" s="207">
        <v>56.881169389509893</v>
      </c>
      <c r="N17" s="207">
        <v>70.325795356835769</v>
      </c>
      <c r="O17" s="207">
        <v>47.573344797936372</v>
      </c>
      <c r="P17" s="207">
        <v>36.197076526225267</v>
      </c>
      <c r="Q17" s="207">
        <v>30.811092003439381</v>
      </c>
      <c r="R17" s="207">
        <v>33.892261392949273</v>
      </c>
      <c r="S17" s="207">
        <v>35.186328460877043</v>
      </c>
      <c r="T17" s="207">
        <v>32.433877901977652</v>
      </c>
      <c r="U17" s="207">
        <v>29.439036973344791</v>
      </c>
      <c r="V17" s="207">
        <v>22.490025795356839</v>
      </c>
      <c r="W17" s="207">
        <v>21.095356835769561</v>
      </c>
      <c r="DA17" s="71" t="s">
        <v>2124</v>
      </c>
    </row>
    <row r="18" spans="1:105" ht="12" customHeight="1" x14ac:dyDescent="0.25">
      <c r="A18" s="18" t="s">
        <v>70</v>
      </c>
      <c r="B18" s="207">
        <v>60.791057609630258</v>
      </c>
      <c r="C18" s="207">
        <v>65.615735167669811</v>
      </c>
      <c r="D18" s="207">
        <v>71.405331040412719</v>
      </c>
      <c r="E18" s="207">
        <v>73.33525365434221</v>
      </c>
      <c r="F18" s="207">
        <v>79.124849527085118</v>
      </c>
      <c r="G18" s="207">
        <v>76.230094582975056</v>
      </c>
      <c r="H18" s="207">
        <v>70.440412725709365</v>
      </c>
      <c r="I18" s="207">
        <v>66.580653482373165</v>
      </c>
      <c r="J18" s="207">
        <v>48.246861564918312</v>
      </c>
      <c r="K18" s="207">
        <v>34.393809114359406</v>
      </c>
      <c r="L18" s="207">
        <v>29.61685296646603</v>
      </c>
      <c r="M18" s="207">
        <v>32.483061049011177</v>
      </c>
      <c r="N18" s="207">
        <v>32.483061049011177</v>
      </c>
      <c r="O18" s="207">
        <v>25.79535683576956</v>
      </c>
      <c r="P18" s="207">
        <v>23.88460877042132</v>
      </c>
      <c r="Q18" s="207">
        <v>14.33078245915735</v>
      </c>
      <c r="R18" s="207">
        <v>18.152278589853829</v>
      </c>
      <c r="S18" s="207">
        <v>17.210318142734309</v>
      </c>
      <c r="T18" s="207">
        <v>19.07833190025795</v>
      </c>
      <c r="U18" s="207">
        <v>15.862596732588131</v>
      </c>
      <c r="V18" s="207">
        <v>12.07394668959587</v>
      </c>
      <c r="W18" s="207">
        <v>10.2457437661221</v>
      </c>
      <c r="DA18" s="71" t="s">
        <v>2125</v>
      </c>
    </row>
    <row r="19" spans="1:105" ht="12" customHeight="1" x14ac:dyDescent="0.25">
      <c r="A19" s="18" t="s">
        <v>34</v>
      </c>
      <c r="B19" s="207">
        <v>3.1742906276870162</v>
      </c>
      <c r="C19" s="207">
        <v>1.058125537403267</v>
      </c>
      <c r="D19" s="207">
        <v>2.116165090283749</v>
      </c>
      <c r="E19" s="207">
        <v>2.116165090283749</v>
      </c>
      <c r="F19" s="207">
        <v>0</v>
      </c>
      <c r="G19" s="207">
        <v>1.058125537403267</v>
      </c>
      <c r="H19" s="207">
        <v>1.058125537403267</v>
      </c>
      <c r="I19" s="207">
        <v>1.058125537403267</v>
      </c>
      <c r="J19" s="207">
        <v>1.058125537403267</v>
      </c>
      <c r="K19" s="207">
        <v>1.0748065348237319</v>
      </c>
      <c r="L19" s="207">
        <v>1.0748065348237319</v>
      </c>
      <c r="M19" s="207">
        <v>0</v>
      </c>
      <c r="N19" s="207">
        <v>0</v>
      </c>
      <c r="O19" s="207">
        <v>0</v>
      </c>
      <c r="P19" s="207">
        <v>0</v>
      </c>
      <c r="Q19" s="207">
        <v>0</v>
      </c>
      <c r="R19" s="207">
        <v>1.026999140154772</v>
      </c>
      <c r="S19" s="207">
        <v>0.38710232158211522</v>
      </c>
      <c r="T19" s="207">
        <v>0.98349097162510746</v>
      </c>
      <c r="U19" s="207">
        <v>0.43955288048151331</v>
      </c>
      <c r="V19" s="207">
        <v>0.16620808254514191</v>
      </c>
      <c r="W19" s="207">
        <v>9.071367153912295E-2</v>
      </c>
      <c r="DA19" s="71" t="s">
        <v>2126</v>
      </c>
    </row>
    <row r="20" spans="1:105" ht="12" customHeight="1" x14ac:dyDescent="0.25">
      <c r="A20" s="14" t="s">
        <v>35</v>
      </c>
      <c r="B20" s="207">
        <f t="shared" ref="B20:W20" si="3">B21+B22</f>
        <v>250.64488392089419</v>
      </c>
      <c r="C20" s="207">
        <f t="shared" si="3"/>
        <v>271.4101461736887</v>
      </c>
      <c r="D20" s="207">
        <f t="shared" si="3"/>
        <v>298.32330180567487</v>
      </c>
      <c r="E20" s="207">
        <f t="shared" si="3"/>
        <v>360.06018916595008</v>
      </c>
      <c r="F20" s="207">
        <f t="shared" si="3"/>
        <v>386.0705073086844</v>
      </c>
      <c r="G20" s="207">
        <f t="shared" si="3"/>
        <v>416.9174548581255</v>
      </c>
      <c r="H20" s="207">
        <f t="shared" si="3"/>
        <v>444.79793637145309</v>
      </c>
      <c r="I20" s="207">
        <f t="shared" si="3"/>
        <v>492.34737747205497</v>
      </c>
      <c r="J20" s="207">
        <f t="shared" si="3"/>
        <v>495.01289767841791</v>
      </c>
      <c r="K20" s="207">
        <f t="shared" si="3"/>
        <v>500.38693035253652</v>
      </c>
      <c r="L20" s="207">
        <f t="shared" si="3"/>
        <v>516.14359415305239</v>
      </c>
      <c r="M20" s="207">
        <f t="shared" si="3"/>
        <v>528.52536543422184</v>
      </c>
      <c r="N20" s="207">
        <f t="shared" si="3"/>
        <v>566.1650902837489</v>
      </c>
      <c r="O20" s="207">
        <f t="shared" si="3"/>
        <v>584.56577815993114</v>
      </c>
      <c r="P20" s="207">
        <f t="shared" si="3"/>
        <v>599.35511607910576</v>
      </c>
      <c r="Q20" s="207">
        <f t="shared" si="3"/>
        <v>621.19518486672393</v>
      </c>
      <c r="R20" s="207">
        <f t="shared" si="3"/>
        <v>658.96388650042991</v>
      </c>
      <c r="S20" s="207">
        <f t="shared" si="3"/>
        <v>715.17730008598448</v>
      </c>
      <c r="T20" s="207">
        <f t="shared" si="3"/>
        <v>867.47446259673245</v>
      </c>
      <c r="U20" s="207">
        <f t="shared" si="3"/>
        <v>845.68985382631115</v>
      </c>
      <c r="V20" s="207">
        <f t="shared" si="3"/>
        <v>818.52983662940665</v>
      </c>
      <c r="W20" s="207">
        <f t="shared" si="3"/>
        <v>852.35872742906281</v>
      </c>
      <c r="DA20" s="71"/>
    </row>
    <row r="21" spans="1:105" ht="12" customHeight="1" x14ac:dyDescent="0.25">
      <c r="A21" s="18" t="s">
        <v>72</v>
      </c>
      <c r="B21" s="207">
        <v>250.64488392089419</v>
      </c>
      <c r="C21" s="207">
        <v>271.4101461736887</v>
      </c>
      <c r="D21" s="207">
        <v>298.32330180567487</v>
      </c>
      <c r="E21" s="207">
        <v>360.06018916595008</v>
      </c>
      <c r="F21" s="207">
        <v>386.0705073086844</v>
      </c>
      <c r="G21" s="207">
        <v>416.9174548581255</v>
      </c>
      <c r="H21" s="207">
        <v>444.79793637145309</v>
      </c>
      <c r="I21" s="207">
        <v>492.34737747205497</v>
      </c>
      <c r="J21" s="207">
        <v>495.01289767841791</v>
      </c>
      <c r="K21" s="207">
        <v>500.38693035253652</v>
      </c>
      <c r="L21" s="207">
        <v>516.14359415305239</v>
      </c>
      <c r="M21" s="207">
        <v>528.52536543422184</v>
      </c>
      <c r="N21" s="207">
        <v>566.1650902837489</v>
      </c>
      <c r="O21" s="207">
        <v>584.56577815993114</v>
      </c>
      <c r="P21" s="207">
        <v>599.35511607910576</v>
      </c>
      <c r="Q21" s="207">
        <v>621.19518486672393</v>
      </c>
      <c r="R21" s="207">
        <v>658.96388650042991</v>
      </c>
      <c r="S21" s="207">
        <v>715.17730008598448</v>
      </c>
      <c r="T21" s="207">
        <v>867.47446259673245</v>
      </c>
      <c r="U21" s="207">
        <v>845.68985382631115</v>
      </c>
      <c r="V21" s="207">
        <v>818.52983662940665</v>
      </c>
      <c r="W21" s="207">
        <v>852.35872742906281</v>
      </c>
      <c r="DA21" s="71" t="s">
        <v>2127</v>
      </c>
    </row>
    <row r="22" spans="1:105" ht="12" customHeight="1" x14ac:dyDescent="0.25">
      <c r="A22" s="18" t="s">
        <v>36</v>
      </c>
      <c r="B22" s="207">
        <v>0</v>
      </c>
      <c r="C22" s="207">
        <v>0</v>
      </c>
      <c r="D22" s="207">
        <v>0</v>
      </c>
      <c r="E22" s="207">
        <v>0</v>
      </c>
      <c r="F22" s="207">
        <v>0</v>
      </c>
      <c r="G22" s="207">
        <v>0</v>
      </c>
      <c r="H22" s="207">
        <v>0</v>
      </c>
      <c r="I22" s="207">
        <v>0</v>
      </c>
      <c r="J22" s="207">
        <v>0</v>
      </c>
      <c r="K22" s="207">
        <v>0</v>
      </c>
      <c r="L22" s="207">
        <v>0</v>
      </c>
      <c r="M22" s="207">
        <v>0</v>
      </c>
      <c r="N22" s="207">
        <v>0</v>
      </c>
      <c r="O22" s="207">
        <v>0</v>
      </c>
      <c r="P22" s="207">
        <v>0</v>
      </c>
      <c r="Q22" s="207">
        <v>0</v>
      </c>
      <c r="R22" s="207">
        <v>0</v>
      </c>
      <c r="S22" s="207">
        <v>0</v>
      </c>
      <c r="T22" s="207">
        <v>0</v>
      </c>
      <c r="U22" s="207">
        <v>0</v>
      </c>
      <c r="V22" s="207">
        <v>0</v>
      </c>
      <c r="W22" s="207">
        <v>0</v>
      </c>
      <c r="DA22" s="71" t="s">
        <v>2128</v>
      </c>
    </row>
    <row r="23" spans="1:105" ht="12" customHeight="1" x14ac:dyDescent="0.25">
      <c r="A23" s="14" t="s">
        <v>37</v>
      </c>
      <c r="B23" s="207">
        <f t="shared" ref="B23:W23" si="4">B24+B25+B26+B27+B28+B29</f>
        <v>2.698968185726569</v>
      </c>
      <c r="C23" s="207">
        <f t="shared" si="4"/>
        <v>2.8184006878761831</v>
      </c>
      <c r="D23" s="207">
        <f t="shared" si="4"/>
        <v>2.316852966466036</v>
      </c>
      <c r="E23" s="207">
        <f t="shared" si="4"/>
        <v>9.219432502149612</v>
      </c>
      <c r="F23" s="207">
        <f t="shared" si="4"/>
        <v>10.676440240756662</v>
      </c>
      <c r="G23" s="207">
        <f t="shared" si="4"/>
        <v>6.7354256233877887</v>
      </c>
      <c r="H23" s="207">
        <f t="shared" si="4"/>
        <v>7.4281169389509882</v>
      </c>
      <c r="I23" s="207">
        <f t="shared" si="4"/>
        <v>5.9233877901977632</v>
      </c>
      <c r="J23" s="207">
        <f t="shared" si="4"/>
        <v>10.963026655202063</v>
      </c>
      <c r="K23" s="207">
        <f t="shared" si="4"/>
        <v>7.1892519346517627</v>
      </c>
      <c r="L23" s="207">
        <f t="shared" si="4"/>
        <v>12.945485812553738</v>
      </c>
      <c r="M23" s="207">
        <f t="shared" si="4"/>
        <v>16.217626827171113</v>
      </c>
      <c r="N23" s="207">
        <f t="shared" si="4"/>
        <v>15.166723989681859</v>
      </c>
      <c r="O23" s="207">
        <f t="shared" si="4"/>
        <v>20.684006878761824</v>
      </c>
      <c r="P23" s="207">
        <f t="shared" si="4"/>
        <v>26.201375752364569</v>
      </c>
      <c r="Q23" s="207">
        <f t="shared" si="4"/>
        <v>35.325279449699053</v>
      </c>
      <c r="R23" s="207">
        <f t="shared" si="4"/>
        <v>42.75348237317283</v>
      </c>
      <c r="S23" s="207">
        <f t="shared" si="4"/>
        <v>35.687360275150468</v>
      </c>
      <c r="T23" s="207">
        <f t="shared" si="4"/>
        <v>38.650300945829756</v>
      </c>
      <c r="U23" s="207">
        <f t="shared" si="4"/>
        <v>31.68185726569218</v>
      </c>
      <c r="V23" s="207">
        <f t="shared" si="4"/>
        <v>29.87953568357695</v>
      </c>
      <c r="W23" s="207">
        <f t="shared" si="4"/>
        <v>21.785124677558038</v>
      </c>
      <c r="DA23" s="71"/>
    </row>
    <row r="24" spans="1:105" ht="12" customHeight="1" x14ac:dyDescent="0.25">
      <c r="A24" s="18" t="s">
        <v>73</v>
      </c>
      <c r="B24" s="207">
        <v>1.1942390369733451</v>
      </c>
      <c r="C24" s="207">
        <v>1.815219260533105</v>
      </c>
      <c r="D24" s="207">
        <v>1.4331040412725711</v>
      </c>
      <c r="E24" s="207">
        <v>7.7147033533963878</v>
      </c>
      <c r="F24" s="207">
        <v>8.9089423903697327</v>
      </c>
      <c r="G24" s="207">
        <v>5.1112639724849522</v>
      </c>
      <c r="H24" s="207">
        <v>5.7084264832330174</v>
      </c>
      <c r="I24" s="207">
        <v>3.9171109200343932</v>
      </c>
      <c r="J24" s="207">
        <v>8.7178847807394657</v>
      </c>
      <c r="K24" s="207">
        <v>4.5858125537403263</v>
      </c>
      <c r="L24" s="207">
        <v>10.533104041272569</v>
      </c>
      <c r="M24" s="207">
        <v>12.754342218400691</v>
      </c>
      <c r="N24" s="207">
        <v>10.41367153912296</v>
      </c>
      <c r="O24" s="207">
        <v>15.859329320722271</v>
      </c>
      <c r="P24" s="207">
        <v>17.841788478073941</v>
      </c>
      <c r="Q24" s="207">
        <v>27.085124677558039</v>
      </c>
      <c r="R24" s="207">
        <v>33.032416165090282</v>
      </c>
      <c r="S24" s="207">
        <v>25.616509028374889</v>
      </c>
      <c r="T24" s="207">
        <v>29.720722269991409</v>
      </c>
      <c r="U24" s="207">
        <v>18.636973344797941</v>
      </c>
      <c r="V24" s="207">
        <v>15.52777300085984</v>
      </c>
      <c r="W24" s="207">
        <v>9.820550300945829</v>
      </c>
      <c r="DA24" s="71" t="s">
        <v>2129</v>
      </c>
    </row>
    <row r="25" spans="1:105" ht="12" customHeight="1" x14ac:dyDescent="0.25">
      <c r="A25" s="18" t="s">
        <v>74</v>
      </c>
      <c r="B25" s="207">
        <v>1.5047291487532239</v>
      </c>
      <c r="C25" s="207">
        <v>1.0031814273430779</v>
      </c>
      <c r="D25" s="207">
        <v>0.88374892519346515</v>
      </c>
      <c r="E25" s="207">
        <v>1.5047291487532239</v>
      </c>
      <c r="F25" s="207">
        <v>1.7674978503869301</v>
      </c>
      <c r="G25" s="207">
        <v>1.6241616509028369</v>
      </c>
      <c r="H25" s="207">
        <v>1.7196904557179711</v>
      </c>
      <c r="I25" s="207">
        <v>2.00627687016337</v>
      </c>
      <c r="J25" s="207">
        <v>2.2451418744625968</v>
      </c>
      <c r="K25" s="207">
        <v>2.603439380911436</v>
      </c>
      <c r="L25" s="207">
        <v>2.412381771281169</v>
      </c>
      <c r="M25" s="207">
        <v>3.463284608770421</v>
      </c>
      <c r="N25" s="207">
        <v>4.7530524505588989</v>
      </c>
      <c r="O25" s="207">
        <v>4.8246775580395527</v>
      </c>
      <c r="P25" s="207">
        <v>8.359587274290627</v>
      </c>
      <c r="Q25" s="207">
        <v>8.2401547721410147</v>
      </c>
      <c r="R25" s="207">
        <v>9.7210662080825436</v>
      </c>
      <c r="S25" s="207">
        <v>10.070851246775581</v>
      </c>
      <c r="T25" s="207">
        <v>8.9295786758383482</v>
      </c>
      <c r="U25" s="207">
        <v>13.04488392089424</v>
      </c>
      <c r="V25" s="207">
        <v>14.35176268271711</v>
      </c>
      <c r="W25" s="207">
        <v>11.964574376612211</v>
      </c>
      <c r="DA25" s="71" t="s">
        <v>2130</v>
      </c>
    </row>
    <row r="26" spans="1:105" ht="12" customHeight="1" x14ac:dyDescent="0.25">
      <c r="A26" s="18" t="s">
        <v>75</v>
      </c>
      <c r="B26" s="207">
        <v>0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0</v>
      </c>
      <c r="M26" s="207">
        <v>0</v>
      </c>
      <c r="N26" s="207">
        <v>0</v>
      </c>
      <c r="O26" s="207">
        <v>0</v>
      </c>
      <c r="P26" s="207">
        <v>0</v>
      </c>
      <c r="Q26" s="207">
        <v>0</v>
      </c>
      <c r="R26" s="207">
        <v>0</v>
      </c>
      <c r="S26" s="207">
        <v>0</v>
      </c>
      <c r="T26" s="207">
        <v>0</v>
      </c>
      <c r="U26" s="207">
        <v>0</v>
      </c>
      <c r="V26" s="207">
        <v>0</v>
      </c>
      <c r="W26" s="207">
        <v>0</v>
      </c>
      <c r="DA26" s="71" t="s">
        <v>2131</v>
      </c>
    </row>
    <row r="27" spans="1:105" ht="12" customHeight="1" x14ac:dyDescent="0.25">
      <c r="A27" s="18" t="s">
        <v>76</v>
      </c>
      <c r="B27" s="207">
        <v>0</v>
      </c>
      <c r="C27" s="207">
        <v>0</v>
      </c>
      <c r="D27" s="207">
        <v>0</v>
      </c>
      <c r="E27" s="207">
        <v>0</v>
      </c>
      <c r="F27" s="207">
        <v>0</v>
      </c>
      <c r="G27" s="207">
        <v>0</v>
      </c>
      <c r="H27" s="207">
        <v>0</v>
      </c>
      <c r="I27" s="207">
        <v>0</v>
      </c>
      <c r="J27" s="207">
        <v>0</v>
      </c>
      <c r="K27" s="207">
        <v>0</v>
      </c>
      <c r="L27" s="207">
        <v>0</v>
      </c>
      <c r="M27" s="207">
        <v>0</v>
      </c>
      <c r="N27" s="207">
        <v>0</v>
      </c>
      <c r="O27" s="207">
        <v>0</v>
      </c>
      <c r="P27" s="207">
        <v>0</v>
      </c>
      <c r="Q27" s="207">
        <v>0</v>
      </c>
      <c r="R27" s="207">
        <v>0</v>
      </c>
      <c r="S27" s="207">
        <v>0</v>
      </c>
      <c r="T27" s="207">
        <v>0</v>
      </c>
      <c r="U27" s="207">
        <v>0</v>
      </c>
      <c r="V27" s="207">
        <v>0</v>
      </c>
      <c r="W27" s="207">
        <v>0</v>
      </c>
      <c r="DA27" s="71" t="s">
        <v>2132</v>
      </c>
    </row>
    <row r="28" spans="1:105" ht="12" customHeight="1" x14ac:dyDescent="0.25">
      <c r="A28" s="18" t="s">
        <v>77</v>
      </c>
      <c r="B28" s="207">
        <v>0</v>
      </c>
      <c r="C28" s="207">
        <v>0</v>
      </c>
      <c r="D28" s="207">
        <v>0</v>
      </c>
      <c r="E28" s="207">
        <v>0</v>
      </c>
      <c r="F28" s="207">
        <v>0</v>
      </c>
      <c r="G28" s="207">
        <v>0</v>
      </c>
      <c r="H28" s="207">
        <v>0</v>
      </c>
      <c r="I28" s="207">
        <v>0</v>
      </c>
      <c r="J28" s="207">
        <v>0</v>
      </c>
      <c r="K28" s="207">
        <v>0</v>
      </c>
      <c r="L28" s="207">
        <v>0</v>
      </c>
      <c r="M28" s="207">
        <v>0</v>
      </c>
      <c r="N28" s="207">
        <v>0</v>
      </c>
      <c r="O28" s="207">
        <v>0</v>
      </c>
      <c r="P28" s="207">
        <v>0</v>
      </c>
      <c r="Q28" s="207">
        <v>0</v>
      </c>
      <c r="R28" s="207">
        <v>0</v>
      </c>
      <c r="S28" s="207">
        <v>0</v>
      </c>
      <c r="T28" s="207">
        <v>0</v>
      </c>
      <c r="U28" s="207">
        <v>0</v>
      </c>
      <c r="V28" s="207">
        <v>0</v>
      </c>
      <c r="W28" s="207">
        <v>0</v>
      </c>
      <c r="DA28" s="71" t="s">
        <v>2133</v>
      </c>
    </row>
    <row r="29" spans="1:105" ht="12" customHeight="1" x14ac:dyDescent="0.25">
      <c r="A29" s="18" t="s">
        <v>78</v>
      </c>
      <c r="B29" s="207">
        <v>0</v>
      </c>
      <c r="C29" s="207">
        <v>0</v>
      </c>
      <c r="D29" s="207">
        <v>0</v>
      </c>
      <c r="E29" s="207">
        <v>0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07">
        <v>0</v>
      </c>
      <c r="M29" s="207">
        <v>0</v>
      </c>
      <c r="N29" s="207">
        <v>0</v>
      </c>
      <c r="O29" s="207">
        <v>0</v>
      </c>
      <c r="P29" s="207">
        <v>0</v>
      </c>
      <c r="Q29" s="207">
        <v>0</v>
      </c>
      <c r="R29" s="207">
        <v>0</v>
      </c>
      <c r="S29" s="207">
        <v>0</v>
      </c>
      <c r="T29" s="207">
        <v>0</v>
      </c>
      <c r="U29" s="207">
        <v>0</v>
      </c>
      <c r="V29" s="207">
        <v>0</v>
      </c>
      <c r="W29" s="207">
        <v>0</v>
      </c>
      <c r="DA29" s="71" t="s">
        <v>2134</v>
      </c>
    </row>
    <row r="30" spans="1:105" ht="12" customHeight="1" x14ac:dyDescent="0.25">
      <c r="A30" s="14" t="s">
        <v>79</v>
      </c>
      <c r="B30" s="207">
        <v>71.534307824591565</v>
      </c>
      <c r="C30" s="207">
        <v>67.306792777300089</v>
      </c>
      <c r="D30" s="207">
        <v>58.421668099742043</v>
      </c>
      <c r="E30" s="207">
        <v>65.897592433361993</v>
      </c>
      <c r="F30" s="207">
        <v>61.120636285468613</v>
      </c>
      <c r="G30" s="207">
        <v>61.335597592433352</v>
      </c>
      <c r="H30" s="207">
        <v>61.263972484952703</v>
      </c>
      <c r="I30" s="207">
        <v>66.494668959587273</v>
      </c>
      <c r="J30" s="207">
        <v>57.466294067067921</v>
      </c>
      <c r="K30" s="207">
        <v>52.784952708512463</v>
      </c>
      <c r="L30" s="207">
        <v>55.722785898538262</v>
      </c>
      <c r="M30" s="207">
        <v>51.59071367153912</v>
      </c>
      <c r="N30" s="207">
        <v>51.160791057609629</v>
      </c>
      <c r="O30" s="207">
        <v>57.394668959587271</v>
      </c>
      <c r="P30" s="207">
        <v>50.611435941530523</v>
      </c>
      <c r="Q30" s="207">
        <v>54.791229578675832</v>
      </c>
      <c r="R30" s="207">
        <v>63.318056749785043</v>
      </c>
      <c r="S30" s="207">
        <v>70.910834049871013</v>
      </c>
      <c r="T30" s="207">
        <v>61.180223559759227</v>
      </c>
      <c r="U30" s="207">
        <v>58.475494411006018</v>
      </c>
      <c r="V30" s="207">
        <v>56.552536543422178</v>
      </c>
      <c r="W30" s="207">
        <v>46.944797936371437</v>
      </c>
      <c r="DA30" s="71" t="s">
        <v>2135</v>
      </c>
    </row>
    <row r="31" spans="1:105" ht="12" customHeight="1" x14ac:dyDescent="0.25">
      <c r="A31" s="21" t="s">
        <v>38</v>
      </c>
      <c r="B31" s="210">
        <v>322.871883061049</v>
      </c>
      <c r="C31" s="210">
        <v>321.32416165090279</v>
      </c>
      <c r="D31" s="210">
        <v>342.21840068787623</v>
      </c>
      <c r="E31" s="210">
        <v>366.20808254514179</v>
      </c>
      <c r="F31" s="210">
        <v>371.36715391229569</v>
      </c>
      <c r="G31" s="210">
        <v>381.94325021496132</v>
      </c>
      <c r="H31" s="210">
        <v>386.32846087704212</v>
      </c>
      <c r="I31" s="210">
        <v>436.19948409286332</v>
      </c>
      <c r="J31" s="210">
        <v>435.16766981943249</v>
      </c>
      <c r="K31" s="210">
        <v>425.36543422184002</v>
      </c>
      <c r="L31" s="210">
        <v>437.40326741186578</v>
      </c>
      <c r="M31" s="210">
        <v>438.43508168529661</v>
      </c>
      <c r="N31" s="210">
        <v>465.17626827171108</v>
      </c>
      <c r="O31" s="210">
        <v>484.43680137575228</v>
      </c>
      <c r="P31" s="210">
        <v>493.89509888220118</v>
      </c>
      <c r="Q31" s="210">
        <v>536.54342218400689</v>
      </c>
      <c r="R31" s="210">
        <v>560.3611349957007</v>
      </c>
      <c r="S31" s="210">
        <v>581.15038693035251</v>
      </c>
      <c r="T31" s="210">
        <v>632.7130696474635</v>
      </c>
      <c r="U31" s="210">
        <v>646.58787618228712</v>
      </c>
      <c r="V31" s="210">
        <v>638.88245915735172</v>
      </c>
      <c r="W31" s="210">
        <v>657.35193465176258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6">
        <f>FBT_emi!B5</f>
        <v>5691.1240970117387</v>
      </c>
      <c r="C33" s="206">
        <f>FBT_emi!C5</f>
        <v>5403.4957652495086</v>
      </c>
      <c r="D33" s="206">
        <f>FBT_emi!D5</f>
        <v>5689.7187003099607</v>
      </c>
      <c r="E33" s="206">
        <f>FBT_emi!E5</f>
        <v>5549.7355373211694</v>
      </c>
      <c r="F33" s="206">
        <f>FBT_emi!F5</f>
        <v>5287.842584392647</v>
      </c>
      <c r="G33" s="206">
        <f>FBT_emi!G5</f>
        <v>5231.523687335959</v>
      </c>
      <c r="H33" s="206">
        <f>FBT_emi!H5</f>
        <v>4708.598206550746</v>
      </c>
      <c r="I33" s="206">
        <f>FBT_emi!I5</f>
        <v>4788.4955416564862</v>
      </c>
      <c r="J33" s="206">
        <f>FBT_emi!J5</f>
        <v>4328.8950943393447</v>
      </c>
      <c r="K33" s="206">
        <f>FBT_emi!K5</f>
        <v>4097.1668470027953</v>
      </c>
      <c r="L33" s="206">
        <f>FBT_emi!L5</f>
        <v>4095.4010505336319</v>
      </c>
      <c r="M33" s="206">
        <f>FBT_emi!M5</f>
        <v>4054.4089084214752</v>
      </c>
      <c r="N33" s="206">
        <f>FBT_emi!N5</f>
        <v>4207.9397380886658</v>
      </c>
      <c r="O33" s="206">
        <f>FBT_emi!O5</f>
        <v>4037.201598816916</v>
      </c>
      <c r="P33" s="206">
        <f>FBT_emi!P5</f>
        <v>4020.3253925701051</v>
      </c>
      <c r="Q33" s="206">
        <f>FBT_emi!Q5</f>
        <v>3813.5217804816398</v>
      </c>
      <c r="R33" s="206">
        <f>FBT_emi!R5</f>
        <v>3990.224044926706</v>
      </c>
      <c r="S33" s="206">
        <f>FBT_emi!S5</f>
        <v>4176.8089594553448</v>
      </c>
      <c r="T33" s="206">
        <f>FBT_emi!T5</f>
        <v>4553.2900351159078</v>
      </c>
      <c r="U33" s="206">
        <f>FBT_emi!U5</f>
        <v>4466.0591452879826</v>
      </c>
      <c r="V33" s="206">
        <f>FBT_emi!V5</f>
        <v>4200.4686834569529</v>
      </c>
      <c r="W33" s="206">
        <f>FBT_emi!W5</f>
        <v>4173.4622462748348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7">
        <f t="shared" ref="B35:W35" si="5">IF(B$12=0,"",B$12/B$3*1000)</f>
        <v>257.41616005871595</v>
      </c>
      <c r="C35" s="287">
        <f t="shared" si="5"/>
        <v>273.14953188432287</v>
      </c>
      <c r="D35" s="287">
        <f t="shared" si="5"/>
        <v>283.4798625482465</v>
      </c>
      <c r="E35" s="287">
        <f t="shared" si="5"/>
        <v>271.70326048574009</v>
      </c>
      <c r="F35" s="287">
        <f t="shared" si="5"/>
        <v>274.40351541372024</v>
      </c>
      <c r="G35" s="287">
        <f t="shared" si="5"/>
        <v>225.62639367553518</v>
      </c>
      <c r="H35" s="287">
        <f t="shared" si="5"/>
        <v>197.29242190906476</v>
      </c>
      <c r="I35" s="287">
        <f t="shared" si="5"/>
        <v>217.08787640522226</v>
      </c>
      <c r="J35" s="287">
        <f t="shared" si="5"/>
        <v>190.78224625018913</v>
      </c>
      <c r="K35" s="287">
        <f t="shared" si="5"/>
        <v>153.58277645322738</v>
      </c>
      <c r="L35" s="287">
        <f t="shared" si="5"/>
        <v>162.22386522019949</v>
      </c>
      <c r="M35" s="287">
        <f t="shared" si="5"/>
        <v>171.95987884758625</v>
      </c>
      <c r="N35" s="287">
        <f t="shared" si="5"/>
        <v>179.80564906861275</v>
      </c>
      <c r="O35" s="287">
        <f t="shared" si="5"/>
        <v>179.87920492600352</v>
      </c>
      <c r="P35" s="287">
        <f t="shared" si="5"/>
        <v>149.55979275430289</v>
      </c>
      <c r="Q35" s="287">
        <f t="shared" si="5"/>
        <v>135.10158755721429</v>
      </c>
      <c r="R35" s="287">
        <f t="shared" si="5"/>
        <v>137.55315203428427</v>
      </c>
      <c r="S35" s="287">
        <f t="shared" si="5"/>
        <v>148.97946949126927</v>
      </c>
      <c r="T35" s="287">
        <f t="shared" si="5"/>
        <v>157.12087884434229</v>
      </c>
      <c r="U35" s="287">
        <f t="shared" si="5"/>
        <v>148.53732761382659</v>
      </c>
      <c r="V35" s="287">
        <f t="shared" si="5"/>
        <v>166.56595354731928</v>
      </c>
      <c r="W35" s="287">
        <f t="shared" si="5"/>
        <v>162.78772216137389</v>
      </c>
      <c r="DA35" s="118"/>
    </row>
    <row r="36" spans="1:105" ht="12" customHeight="1" x14ac:dyDescent="0.25">
      <c r="A36" s="158" t="s">
        <v>2137</v>
      </c>
      <c r="B36" s="347">
        <f t="shared" ref="B36:W36" si="6">IF(B$12=0,"",B$12/B$5*1000)</f>
        <v>131.7203548542671</v>
      </c>
      <c r="C36" s="347">
        <f t="shared" si="6"/>
        <v>132.34820639613682</v>
      </c>
      <c r="D36" s="347">
        <f t="shared" si="6"/>
        <v>134.7337325159713</v>
      </c>
      <c r="E36" s="347">
        <f t="shared" si="6"/>
        <v>135.57751785122878</v>
      </c>
      <c r="F36" s="347">
        <f t="shared" si="6"/>
        <v>133.02735034434664</v>
      </c>
      <c r="G36" s="347">
        <f t="shared" si="6"/>
        <v>128.34525323083125</v>
      </c>
      <c r="H36" s="347">
        <f t="shared" si="6"/>
        <v>123.50731403339448</v>
      </c>
      <c r="I36" s="347">
        <f t="shared" si="6"/>
        <v>122.96907071933954</v>
      </c>
      <c r="J36" s="347">
        <f t="shared" si="6"/>
        <v>122.42142842531693</v>
      </c>
      <c r="K36" s="347">
        <f t="shared" si="6"/>
        <v>117.70082574774824</v>
      </c>
      <c r="L36" s="347">
        <f t="shared" si="6"/>
        <v>120.69507732794618</v>
      </c>
      <c r="M36" s="347">
        <f t="shared" si="6"/>
        <v>120.22046502565038</v>
      </c>
      <c r="N36" s="347">
        <f t="shared" si="6"/>
        <v>121.12449855869646</v>
      </c>
      <c r="O36" s="347">
        <f t="shared" si="6"/>
        <v>119.04107083791187</v>
      </c>
      <c r="P36" s="347">
        <f t="shared" si="6"/>
        <v>117.45295381773013</v>
      </c>
      <c r="Q36" s="347">
        <f t="shared" si="6"/>
        <v>115.43606639028958</v>
      </c>
      <c r="R36" s="347">
        <f t="shared" si="6"/>
        <v>116.98693683766254</v>
      </c>
      <c r="S36" s="347">
        <f t="shared" si="6"/>
        <v>117.23636786090438</v>
      </c>
      <c r="T36" s="347">
        <f t="shared" si="6"/>
        <v>118.42965025500136</v>
      </c>
      <c r="U36" s="347">
        <f t="shared" si="6"/>
        <v>115.68138546140531</v>
      </c>
      <c r="V36" s="347">
        <f t="shared" si="6"/>
        <v>117.22826197195219</v>
      </c>
      <c r="W36" s="347">
        <f t="shared" si="6"/>
        <v>125.73916970369689</v>
      </c>
      <c r="DA36" s="119"/>
    </row>
    <row r="37" spans="1:105" ht="12" customHeight="1" x14ac:dyDescent="0.25">
      <c r="A37" s="158" t="s">
        <v>2138</v>
      </c>
      <c r="B37" s="347">
        <f>IF(FBT_ued!B$5=0,"",FBT_ued!B$5/B$5*1000)</f>
        <v>59.296947708251167</v>
      </c>
      <c r="C37" s="347">
        <f>IF(FBT_ued!C$5=0,"",FBT_ued!C$5/C$5*1000)</f>
        <v>59.899385489307932</v>
      </c>
      <c r="D37" s="347">
        <f>IF(FBT_ued!D$5=0,"",FBT_ued!D$5/D$5*1000)</f>
        <v>61.019002622338618</v>
      </c>
      <c r="E37" s="347">
        <f>IF(FBT_ued!E$5=0,"",FBT_ued!E$5/E$5*1000)</f>
        <v>61.985874887720335</v>
      </c>
      <c r="F37" s="347">
        <f>IF(FBT_ued!F$5=0,"",FBT_ued!F$5/F$5*1000)</f>
        <v>61.167927966986021</v>
      </c>
      <c r="G37" s="347">
        <f>IF(FBT_ued!G$5=0,"",FBT_ued!G$5/G$5*1000)</f>
        <v>59.217964128748626</v>
      </c>
      <c r="H37" s="347">
        <f>IF(FBT_ued!H$5=0,"",FBT_ued!H$5/H$5*1000)</f>
        <v>57.575159944191803</v>
      </c>
      <c r="I37" s="347">
        <f>IF(FBT_ued!I$5=0,"",FBT_ued!I$5/I$5*1000)</f>
        <v>57.747372835563688</v>
      </c>
      <c r="J37" s="347">
        <f>IF(FBT_ued!J$5=0,"",FBT_ued!J$5/J$5*1000)</f>
        <v>58.01246567216355</v>
      </c>
      <c r="K37" s="347">
        <f>IF(FBT_ued!K$5=0,"",FBT_ued!K$5/K$5*1000)</f>
        <v>55.933345795543765</v>
      </c>
      <c r="L37" s="347">
        <f>IF(FBT_ued!L$5=0,"",FBT_ued!L$5/L$5*1000)</f>
        <v>57.453859932159389</v>
      </c>
      <c r="M37" s="347">
        <f>IF(FBT_ued!M$5=0,"",FBT_ued!M$5/M$5*1000)</f>
        <v>57.28431173384525</v>
      </c>
      <c r="N37" s="347">
        <f>IF(FBT_ued!N$5=0,"",FBT_ued!N$5/N$5*1000)</f>
        <v>57.86797277941006</v>
      </c>
      <c r="O37" s="347">
        <f>IF(FBT_ued!O$5=0,"",FBT_ued!O$5/O$5*1000)</f>
        <v>57.218428805002787</v>
      </c>
      <c r="P37" s="347">
        <f>IF(FBT_ued!P$5=0,"",FBT_ued!P$5/P$5*1000)</f>
        <v>56.553571979802697</v>
      </c>
      <c r="Q37" s="347">
        <f>IF(FBT_ued!Q$5=0,"",FBT_ued!Q$5/Q$5*1000)</f>
        <v>56.129260423592555</v>
      </c>
      <c r="R37" s="347">
        <f>IF(FBT_ued!R$5=0,"",FBT_ued!R$5/R$5*1000)</f>
        <v>56.894005167452008</v>
      </c>
      <c r="S37" s="347">
        <f>IF(FBT_ued!S$5=0,"",FBT_ued!S$5/S$5*1000)</f>
        <v>57.102716226416362</v>
      </c>
      <c r="T37" s="347">
        <f>IF(FBT_ued!T$5=0,"",FBT_ued!T$5/T$5*1000)</f>
        <v>57.866568681452655</v>
      </c>
      <c r="U37" s="347">
        <f>IF(FBT_ued!U$5=0,"",FBT_ued!U$5/U$5*1000)</f>
        <v>56.6695898948105</v>
      </c>
      <c r="V37" s="347">
        <f>IF(FBT_ued!V$5=0,"",FBT_ued!V$5/V$5*1000)</f>
        <v>57.64339029721009</v>
      </c>
      <c r="W37" s="347">
        <f>IF(FBT_ued!W$5=0,"",FBT_ued!W$5/W$5*1000)</f>
        <v>62.081481247674319</v>
      </c>
      <c r="DA37" s="119"/>
    </row>
    <row r="38" spans="1:105" ht="12" customHeight="1" x14ac:dyDescent="0.25">
      <c r="A38" s="159" t="s">
        <v>88</v>
      </c>
      <c r="B38" s="348">
        <f t="shared" ref="B38:W38" si="7">IF(B$12=0,"",B$33/B$12)</f>
        <v>2.8709960370006384</v>
      </c>
      <c r="C38" s="348">
        <f t="shared" si="7"/>
        <v>2.8224764616736677</v>
      </c>
      <c r="D38" s="348">
        <f t="shared" si="7"/>
        <v>2.8267784198134929</v>
      </c>
      <c r="E38" s="348">
        <f t="shared" si="7"/>
        <v>2.7173843417938364</v>
      </c>
      <c r="F38" s="348">
        <f t="shared" si="7"/>
        <v>2.6596493562095054</v>
      </c>
      <c r="G38" s="348">
        <f t="shared" si="7"/>
        <v>2.6289858913588215</v>
      </c>
      <c r="H38" s="348">
        <f t="shared" si="7"/>
        <v>2.5212627365389282</v>
      </c>
      <c r="I38" s="348">
        <f t="shared" si="7"/>
        <v>2.4496298362622606</v>
      </c>
      <c r="J38" s="348">
        <f t="shared" si="7"/>
        <v>2.3581728676082725</v>
      </c>
      <c r="K38" s="348">
        <f t="shared" si="7"/>
        <v>2.3393492477634075</v>
      </c>
      <c r="L38" s="348">
        <f t="shared" si="7"/>
        <v>2.3072779213973247</v>
      </c>
      <c r="M38" s="348">
        <f t="shared" si="7"/>
        <v>2.2948551016902501</v>
      </c>
      <c r="N38" s="348">
        <f t="shared" si="7"/>
        <v>2.2753405782486231</v>
      </c>
      <c r="O38" s="348">
        <f t="shared" si="7"/>
        <v>2.1948859008660797</v>
      </c>
      <c r="P38" s="348">
        <f t="shared" si="7"/>
        <v>2.1762116697805283</v>
      </c>
      <c r="Q38" s="348">
        <f t="shared" si="7"/>
        <v>2.0539233503574037</v>
      </c>
      <c r="R38" s="348">
        <f t="shared" si="7"/>
        <v>2.0368844415857721</v>
      </c>
      <c r="S38" s="348">
        <f t="shared" si="7"/>
        <v>2.0371237003260889</v>
      </c>
      <c r="T38" s="348">
        <f t="shared" si="7"/>
        <v>2.0224821391512902</v>
      </c>
      <c r="U38" s="348">
        <f t="shared" si="7"/>
        <v>2.0097816294794844</v>
      </c>
      <c r="V38" s="348">
        <f t="shared" si="7"/>
        <v>1.9707275487590055</v>
      </c>
      <c r="W38" s="348">
        <f t="shared" si="7"/>
        <v>1.9508905942828627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PL: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6">
        <v>1982.282115219261</v>
      </c>
      <c r="C5" s="226">
        <v>1914.4520206362849</v>
      </c>
      <c r="D5" s="226">
        <v>2012.7926053310409</v>
      </c>
      <c r="E5" s="226">
        <v>2042.307910576098</v>
      </c>
      <c r="F5" s="226">
        <v>1988.1728288908</v>
      </c>
      <c r="G5" s="226">
        <v>1989.9398108340499</v>
      </c>
      <c r="H5" s="226">
        <v>1867.5555460017199</v>
      </c>
      <c r="I5" s="226">
        <v>1954.783319002579</v>
      </c>
      <c r="J5" s="226">
        <v>1835.6987962166811</v>
      </c>
      <c r="K5" s="226">
        <v>1751.413069647464</v>
      </c>
      <c r="L5" s="226">
        <v>1774.9925193465169</v>
      </c>
      <c r="M5" s="226">
        <v>1766.738521066208</v>
      </c>
      <c r="N5" s="226">
        <v>1849.3669819432489</v>
      </c>
      <c r="O5" s="226">
        <v>1839.3674118658639</v>
      </c>
      <c r="P5" s="226">
        <v>1847.3963026655199</v>
      </c>
      <c r="Q5" s="226">
        <v>1856.701117798797</v>
      </c>
      <c r="R5" s="226">
        <v>1958.9840068787621</v>
      </c>
      <c r="S5" s="226">
        <v>2050.3462596732602</v>
      </c>
      <c r="T5" s="226">
        <v>2251.3375752364568</v>
      </c>
      <c r="U5" s="226">
        <v>2222.1613929492701</v>
      </c>
      <c r="V5" s="226">
        <v>2131.4304385210662</v>
      </c>
      <c r="W5" s="226">
        <v>2139.2600171969038</v>
      </c>
      <c r="DA5" s="89" t="s">
        <v>2120</v>
      </c>
    </row>
    <row r="6" spans="1:105" ht="12" customHeight="1" x14ac:dyDescent="0.25">
      <c r="A6" s="55" t="s">
        <v>92</v>
      </c>
      <c r="B6" s="262">
        <v>17.119624990241121</v>
      </c>
      <c r="C6" s="262">
        <v>17.002936420874299</v>
      </c>
      <c r="D6" s="262">
        <v>18.085420419559551</v>
      </c>
      <c r="E6" s="262">
        <v>19.260553716917499</v>
      </c>
      <c r="F6" s="262">
        <v>19.44940079299252</v>
      </c>
      <c r="G6" s="262">
        <v>19.94155762938983</v>
      </c>
      <c r="H6" s="262">
        <v>19.98196267448203</v>
      </c>
      <c r="I6" s="262">
        <v>22.30733319320208</v>
      </c>
      <c r="J6" s="262">
        <v>22.056319773443359</v>
      </c>
      <c r="K6" s="262">
        <v>21.473576120575409</v>
      </c>
      <c r="L6" s="262">
        <v>22.015209481562511</v>
      </c>
      <c r="M6" s="262">
        <v>22.043554046546522</v>
      </c>
      <c r="N6" s="262">
        <v>23.349104026026989</v>
      </c>
      <c r="O6" s="262">
        <v>24.08557788371791</v>
      </c>
      <c r="P6" s="262">
        <v>24.491132491515121</v>
      </c>
      <c r="Q6" s="262">
        <v>26.16173390017741</v>
      </c>
      <c r="R6" s="262">
        <v>27.370562031595071</v>
      </c>
      <c r="S6" s="262">
        <v>28.463796956574729</v>
      </c>
      <c r="T6" s="262">
        <v>31.10492346721605</v>
      </c>
      <c r="U6" s="262">
        <v>31.56465034370623</v>
      </c>
      <c r="V6" s="262">
        <v>30.988269714750921</v>
      </c>
      <c r="W6" s="262">
        <v>31.744830421043929</v>
      </c>
      <c r="DA6" s="67" t="s">
        <v>2139</v>
      </c>
    </row>
    <row r="7" spans="1:105" ht="12" customHeight="1" x14ac:dyDescent="0.25">
      <c r="A7" s="202" t="s">
        <v>93</v>
      </c>
      <c r="B7" s="227">
        <v>19.972895821947969</v>
      </c>
      <c r="C7" s="227">
        <v>19.836759157686689</v>
      </c>
      <c r="D7" s="227">
        <v>21.099657156152809</v>
      </c>
      <c r="E7" s="227">
        <v>22.470646003070421</v>
      </c>
      <c r="F7" s="227">
        <v>22.690967591824609</v>
      </c>
      <c r="G7" s="227">
        <v>23.265150567621461</v>
      </c>
      <c r="H7" s="227">
        <v>23.312289786895722</v>
      </c>
      <c r="I7" s="227">
        <v>26.025222058735761</v>
      </c>
      <c r="J7" s="227">
        <v>25.73237306901726</v>
      </c>
      <c r="K7" s="227">
        <v>25.05250547400464</v>
      </c>
      <c r="L7" s="227">
        <v>25.684411061822939</v>
      </c>
      <c r="M7" s="227">
        <v>25.717479720970939</v>
      </c>
      <c r="N7" s="227">
        <v>27.24062136369815</v>
      </c>
      <c r="O7" s="227">
        <v>28.099840864337569</v>
      </c>
      <c r="P7" s="227">
        <v>28.57298790676764</v>
      </c>
      <c r="Q7" s="227">
        <v>30.522022883540309</v>
      </c>
      <c r="R7" s="227">
        <v>31.932322370194239</v>
      </c>
      <c r="S7" s="227">
        <v>33.207763116003846</v>
      </c>
      <c r="T7" s="227">
        <v>36.289077378418718</v>
      </c>
      <c r="U7" s="227">
        <v>36.825425400990611</v>
      </c>
      <c r="V7" s="227">
        <v>36.152981333876077</v>
      </c>
      <c r="W7" s="227">
        <v>37.035635491217917</v>
      </c>
      <c r="DA7" s="174" t="s">
        <v>2140</v>
      </c>
    </row>
    <row r="8" spans="1:105" ht="12" customHeight="1" x14ac:dyDescent="0.25">
      <c r="A8" s="202" t="s">
        <v>94</v>
      </c>
      <c r="B8" s="227">
        <v>45.652333307309647</v>
      </c>
      <c r="C8" s="227">
        <v>45.341163788998152</v>
      </c>
      <c r="D8" s="227">
        <v>48.227787785492133</v>
      </c>
      <c r="E8" s="227">
        <v>51.361476578446677</v>
      </c>
      <c r="F8" s="227">
        <v>51.865068781313411</v>
      </c>
      <c r="G8" s="227">
        <v>53.177487011706212</v>
      </c>
      <c r="H8" s="227">
        <v>53.285233798618762</v>
      </c>
      <c r="I8" s="227">
        <v>59.486221848538882</v>
      </c>
      <c r="J8" s="227">
        <v>58.816852729182322</v>
      </c>
      <c r="K8" s="227">
        <v>57.262869654867742</v>
      </c>
      <c r="L8" s="227">
        <v>58.70722528416669</v>
      </c>
      <c r="M8" s="227">
        <v>58.782810790790698</v>
      </c>
      <c r="N8" s="227">
        <v>62.264277402738657</v>
      </c>
      <c r="O8" s="227">
        <v>64.228207689914427</v>
      </c>
      <c r="P8" s="227">
        <v>65.309686644040326</v>
      </c>
      <c r="Q8" s="227">
        <v>69.764623733806403</v>
      </c>
      <c r="R8" s="227">
        <v>72.988165417586828</v>
      </c>
      <c r="S8" s="227">
        <v>75.903458550865949</v>
      </c>
      <c r="T8" s="227">
        <v>82.946462579242791</v>
      </c>
      <c r="U8" s="227">
        <v>84.172400916549933</v>
      </c>
      <c r="V8" s="227">
        <v>82.635385906002455</v>
      </c>
      <c r="W8" s="227">
        <v>84.652881122783825</v>
      </c>
      <c r="DA8" s="174" t="s">
        <v>2141</v>
      </c>
    </row>
    <row r="9" spans="1:105" ht="12" customHeight="1" x14ac:dyDescent="0.25">
      <c r="A9" s="202" t="s">
        <v>95</v>
      </c>
      <c r="B9" s="227">
        <v>34.239249980482242</v>
      </c>
      <c r="C9" s="227">
        <v>34.005872841748612</v>
      </c>
      <c r="D9" s="227">
        <v>36.170840839119101</v>
      </c>
      <c r="E9" s="227">
        <v>38.521107433835013</v>
      </c>
      <c r="F9" s="227">
        <v>38.898801585985041</v>
      </c>
      <c r="G9" s="227">
        <v>39.883115258779647</v>
      </c>
      <c r="H9" s="227">
        <v>39.963925348964068</v>
      </c>
      <c r="I9" s="227">
        <v>44.614666386404153</v>
      </c>
      <c r="J9" s="227">
        <v>44.112639546886733</v>
      </c>
      <c r="K9" s="227">
        <v>42.947152241150818</v>
      </c>
      <c r="L9" s="227">
        <v>44.030418963125022</v>
      </c>
      <c r="M9" s="227">
        <v>44.087108093093043</v>
      </c>
      <c r="N9" s="227">
        <v>46.698208052053978</v>
      </c>
      <c r="O9" s="227">
        <v>48.171155767435813</v>
      </c>
      <c r="P9" s="227">
        <v>48.982264983030227</v>
      </c>
      <c r="Q9" s="227">
        <v>52.32346780035482</v>
      </c>
      <c r="R9" s="227">
        <v>54.741124063190142</v>
      </c>
      <c r="S9" s="227">
        <v>56.927593913149451</v>
      </c>
      <c r="T9" s="227">
        <v>62.2098469344321</v>
      </c>
      <c r="U9" s="227">
        <v>63.129300687412467</v>
      </c>
      <c r="V9" s="227">
        <v>61.976539429501841</v>
      </c>
      <c r="W9" s="227">
        <v>63.489660842087858</v>
      </c>
      <c r="DA9" s="174" t="s">
        <v>2142</v>
      </c>
    </row>
    <row r="10" spans="1:105" ht="12" customHeight="1" x14ac:dyDescent="0.25">
      <c r="A10" s="56" t="s">
        <v>96</v>
      </c>
      <c r="B10" s="263">
        <v>36.130197685216039</v>
      </c>
      <c r="C10" s="263">
        <v>35.291558186177987</v>
      </c>
      <c r="D10" s="263">
        <v>37.003848934557958</v>
      </c>
      <c r="E10" s="263">
        <v>38.072549428352467</v>
      </c>
      <c r="F10" s="263">
        <v>37.222789120930202</v>
      </c>
      <c r="G10" s="263">
        <v>37.315707413152552</v>
      </c>
      <c r="H10" s="263">
        <v>35.253335381549888</v>
      </c>
      <c r="I10" s="263">
        <v>36.94828229501362</v>
      </c>
      <c r="J10" s="263">
        <v>35.029253371682067</v>
      </c>
      <c r="K10" s="263">
        <v>33.460223250123732</v>
      </c>
      <c r="L10" s="263">
        <v>33.924836217906837</v>
      </c>
      <c r="M10" s="263">
        <v>33.800523362491617</v>
      </c>
      <c r="N10" s="263">
        <v>35.527173996138167</v>
      </c>
      <c r="O10" s="263">
        <v>35.414708135161192</v>
      </c>
      <c r="P10" s="263">
        <v>35.638141998990022</v>
      </c>
      <c r="Q10" s="263">
        <v>36.151533598994931</v>
      </c>
      <c r="R10" s="263">
        <v>38.082708217004622</v>
      </c>
      <c r="S10" s="263">
        <v>39.881814147330623</v>
      </c>
      <c r="T10" s="263">
        <v>43.949482288552119</v>
      </c>
      <c r="U10" s="263">
        <v>43.536355518322431</v>
      </c>
      <c r="V10" s="263">
        <v>41.922037856400578</v>
      </c>
      <c r="W10" s="263">
        <v>42.283419205827023</v>
      </c>
      <c r="DA10" s="68" t="s">
        <v>2143</v>
      </c>
    </row>
    <row r="11" spans="1:105" ht="12" customHeight="1" x14ac:dyDescent="0.25">
      <c r="A11" s="37" t="s">
        <v>160</v>
      </c>
      <c r="B11" s="229">
        <v>13.42378576822408</v>
      </c>
      <c r="C11" s="229">
        <v>12.33515369955602</v>
      </c>
      <c r="D11" s="229">
        <v>11.68669907897163</v>
      </c>
      <c r="E11" s="229">
        <v>10.42338043643495</v>
      </c>
      <c r="F11" s="229">
        <v>8.840378146808483</v>
      </c>
      <c r="G11" s="229">
        <v>7.4767542898103789</v>
      </c>
      <c r="H11" s="229">
        <v>5.5951679517221811</v>
      </c>
      <c r="I11" s="229">
        <v>4.6970729961772379</v>
      </c>
      <c r="J11" s="229">
        <v>4.6557702099590612</v>
      </c>
      <c r="K11" s="229">
        <v>3.1845335945630242</v>
      </c>
      <c r="L11" s="229">
        <v>2.8765435932276771</v>
      </c>
      <c r="M11" s="229">
        <v>2.3363107803827958</v>
      </c>
      <c r="N11" s="229">
        <v>2.7811553156521711</v>
      </c>
      <c r="O11" s="229">
        <v>1.79680203373767</v>
      </c>
      <c r="P11" s="229">
        <v>1.340779597212592</v>
      </c>
      <c r="Q11" s="229">
        <v>1.0328046292994091</v>
      </c>
      <c r="R11" s="229">
        <v>1.1435208118393121</v>
      </c>
      <c r="S11" s="229">
        <v>1.1763733277617241</v>
      </c>
      <c r="T11" s="229">
        <v>1.040017895081113</v>
      </c>
      <c r="U11" s="229">
        <v>0.9143406750655747</v>
      </c>
      <c r="V11" s="229">
        <v>0.67311403776746592</v>
      </c>
      <c r="W11" s="229">
        <v>0.60198795689300511</v>
      </c>
      <c r="DA11" s="69" t="s">
        <v>2144</v>
      </c>
    </row>
    <row r="12" spans="1:105" ht="12" customHeight="1" x14ac:dyDescent="0.25">
      <c r="A12" s="37" t="s">
        <v>162</v>
      </c>
      <c r="B12" s="229">
        <v>16.503561227416451</v>
      </c>
      <c r="C12" s="229">
        <v>16.85782285357303</v>
      </c>
      <c r="D12" s="229">
        <v>18.64309041428054</v>
      </c>
      <c r="E12" s="229">
        <v>20.538377581860821</v>
      </c>
      <c r="F12" s="229">
        <v>20.985846702847091</v>
      </c>
      <c r="G12" s="229">
        <v>22.057324916237619</v>
      </c>
      <c r="H12" s="229">
        <v>21.388919476334848</v>
      </c>
      <c r="I12" s="229">
        <v>22.092953053557789</v>
      </c>
      <c r="J12" s="229">
        <v>20.045263422009089</v>
      </c>
      <c r="K12" s="229">
        <v>19.89444015782685</v>
      </c>
      <c r="L12" s="229">
        <v>20.21258552696759</v>
      </c>
      <c r="M12" s="229">
        <v>20.55676289619052</v>
      </c>
      <c r="N12" s="229">
        <v>21.27624886744854</v>
      </c>
      <c r="O12" s="229">
        <v>21.03780038077096</v>
      </c>
      <c r="P12" s="229">
        <v>21.309241691526491</v>
      </c>
      <c r="Q12" s="229">
        <v>20.02937063458743</v>
      </c>
      <c r="R12" s="229">
        <v>21.42235983179982</v>
      </c>
      <c r="S12" s="229">
        <v>23.061051539170769</v>
      </c>
      <c r="T12" s="229">
        <v>26.84630772200866</v>
      </c>
      <c r="U12" s="229">
        <v>25.481889792560239</v>
      </c>
      <c r="V12" s="229">
        <v>23.837822010816669</v>
      </c>
      <c r="W12" s="229">
        <v>23.628405960492181</v>
      </c>
      <c r="DA12" s="69" t="s">
        <v>2145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2146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2147</v>
      </c>
    </row>
    <row r="15" spans="1:105" ht="12" customHeight="1" x14ac:dyDescent="0.25">
      <c r="A15" s="37" t="s">
        <v>38</v>
      </c>
      <c r="B15" s="229">
        <v>6.2028506895755076</v>
      </c>
      <c r="C15" s="229">
        <v>6.0985816330489468</v>
      </c>
      <c r="D15" s="229">
        <v>6.6740594413057854</v>
      </c>
      <c r="E15" s="229">
        <v>7.1107914100567067</v>
      </c>
      <c r="F15" s="229">
        <v>7.3965642712746247</v>
      </c>
      <c r="G15" s="229">
        <v>7.7816282071045588</v>
      </c>
      <c r="H15" s="229">
        <v>8.2692479534928616</v>
      </c>
      <c r="I15" s="229">
        <v>10.158256245278601</v>
      </c>
      <c r="J15" s="229">
        <v>10.32821973971391</v>
      </c>
      <c r="K15" s="229">
        <v>10.38124949773386</v>
      </c>
      <c r="L15" s="229">
        <v>10.83570709771157</v>
      </c>
      <c r="M15" s="229">
        <v>10.9074496859183</v>
      </c>
      <c r="N15" s="229">
        <v>11.46976981303747</v>
      </c>
      <c r="O15" s="229">
        <v>12.580105720652551</v>
      </c>
      <c r="P15" s="229">
        <v>12.988120710250939</v>
      </c>
      <c r="Q15" s="229">
        <v>15.0893583351081</v>
      </c>
      <c r="R15" s="229">
        <v>15.516827573365481</v>
      </c>
      <c r="S15" s="229">
        <v>15.64438928039813</v>
      </c>
      <c r="T15" s="229">
        <v>16.063156671462341</v>
      </c>
      <c r="U15" s="229">
        <v>17.140125050696621</v>
      </c>
      <c r="V15" s="229">
        <v>17.41110180781644</v>
      </c>
      <c r="W15" s="229">
        <v>18.053025288441841</v>
      </c>
      <c r="DA15" s="69" t="s">
        <v>2148</v>
      </c>
    </row>
    <row r="16" spans="1:105" ht="12" customHeight="1" x14ac:dyDescent="0.25">
      <c r="A16" s="57" t="s">
        <v>2149</v>
      </c>
      <c r="B16" s="264">
        <f t="shared" ref="B16:W16" si="0">B17+B23+B24</f>
        <v>131.26488612266459</v>
      </c>
      <c r="C16" s="264">
        <f t="shared" si="0"/>
        <v>126.06643785701115</v>
      </c>
      <c r="D16" s="264">
        <f t="shared" si="0"/>
        <v>132.40316542386088</v>
      </c>
      <c r="E16" s="264">
        <f t="shared" si="0"/>
        <v>132.80137462061705</v>
      </c>
      <c r="F16" s="264">
        <f t="shared" si="0"/>
        <v>128.36395243279236</v>
      </c>
      <c r="G16" s="264">
        <f t="shared" si="0"/>
        <v>127.88438080587591</v>
      </c>
      <c r="H16" s="264">
        <f t="shared" si="0"/>
        <v>118.39741913595343</v>
      </c>
      <c r="I16" s="264">
        <f t="shared" si="0"/>
        <v>122.44586493237883</v>
      </c>
      <c r="J16" s="264">
        <f t="shared" si="0"/>
        <v>113.96699021344725</v>
      </c>
      <c r="K16" s="264">
        <f t="shared" si="0"/>
        <v>108.45944682543288</v>
      </c>
      <c r="L16" s="264">
        <f t="shared" si="0"/>
        <v>109.63520468714617</v>
      </c>
      <c r="M16" s="264">
        <f t="shared" si="0"/>
        <v>109.0619491264124</v>
      </c>
      <c r="N16" s="264">
        <f t="shared" si="0"/>
        <v>114.03687791537091</v>
      </c>
      <c r="O16" s="264">
        <f t="shared" si="0"/>
        <v>112.78116254419098</v>
      </c>
      <c r="P16" s="264">
        <f t="shared" si="0"/>
        <v>113.18132190552842</v>
      </c>
      <c r="Q16" s="264">
        <f t="shared" si="0"/>
        <v>113.1337037831513</v>
      </c>
      <c r="R16" s="264">
        <f t="shared" si="0"/>
        <v>119.30409511468069</v>
      </c>
      <c r="S16" s="264">
        <f t="shared" si="0"/>
        <v>124.94865379621405</v>
      </c>
      <c r="T16" s="264">
        <f t="shared" si="0"/>
        <v>137.35781153781528</v>
      </c>
      <c r="U16" s="264">
        <f t="shared" si="0"/>
        <v>135.52633487519827</v>
      </c>
      <c r="V16" s="264">
        <f t="shared" si="0"/>
        <v>129.95370923005649</v>
      </c>
      <c r="W16" s="264">
        <f t="shared" si="0"/>
        <v>130.56418372556183</v>
      </c>
      <c r="DA16" s="70"/>
    </row>
    <row r="17" spans="1:105" ht="12" customHeight="1" x14ac:dyDescent="0.25">
      <c r="A17" s="60" t="s">
        <v>2150</v>
      </c>
      <c r="B17" s="332">
        <v>123.7811687346324</v>
      </c>
      <c r="C17" s="332">
        <v>118.2437376127141</v>
      </c>
      <c r="D17" s="332">
        <v>123.9460336952109</v>
      </c>
      <c r="E17" s="332">
        <v>122.8399932235272</v>
      </c>
      <c r="F17" s="332">
        <v>117.567228864314</v>
      </c>
      <c r="G17" s="332">
        <v>116.2793890611091</v>
      </c>
      <c r="H17" s="332">
        <v>105.05647289777581</v>
      </c>
      <c r="I17" s="332">
        <v>105.37823238993219</v>
      </c>
      <c r="J17" s="332">
        <v>95.132000011901653</v>
      </c>
      <c r="K17" s="332">
        <v>89.375202264573986</v>
      </c>
      <c r="L17" s="332">
        <v>89.46079741685088</v>
      </c>
      <c r="M17" s="332">
        <v>88.637458439516422</v>
      </c>
      <c r="N17" s="332">
        <v>91.934648670828011</v>
      </c>
      <c r="O17" s="332">
        <v>87.887539221238981</v>
      </c>
      <c r="P17" s="332">
        <v>87.265741395015425</v>
      </c>
      <c r="Q17" s="332">
        <v>81.226783373070049</v>
      </c>
      <c r="R17" s="332">
        <v>86.306908726433548</v>
      </c>
      <c r="S17" s="332">
        <v>91.233755592360708</v>
      </c>
      <c r="T17" s="332">
        <v>101.2393457373006</v>
      </c>
      <c r="U17" s="332">
        <v>96.864681066194919</v>
      </c>
      <c r="V17" s="332">
        <v>90.079380242132302</v>
      </c>
      <c r="W17" s="332">
        <v>88.268334507581301</v>
      </c>
      <c r="DA17" s="72" t="s">
        <v>2151</v>
      </c>
    </row>
    <row r="18" spans="1:105" ht="12" customHeight="1" x14ac:dyDescent="0.25">
      <c r="A18" s="59" t="s">
        <v>30</v>
      </c>
      <c r="B18" s="233">
        <v>87.940201638563749</v>
      </c>
      <c r="C18" s="233">
        <v>80.249315902190645</v>
      </c>
      <c r="D18" s="233">
        <v>83.529188235119278</v>
      </c>
      <c r="E18" s="233">
        <v>77.575501917998693</v>
      </c>
      <c r="F18" s="233">
        <v>70.968798121102424</v>
      </c>
      <c r="G18" s="233">
        <v>69.513838104792683</v>
      </c>
      <c r="H18" s="233">
        <v>58.982544690590309</v>
      </c>
      <c r="I18" s="233">
        <v>58.287279915272627</v>
      </c>
      <c r="J18" s="233">
        <v>48.854479771367266</v>
      </c>
      <c r="K18" s="233">
        <v>46.533788050478627</v>
      </c>
      <c r="L18" s="233">
        <v>46.589949464647979</v>
      </c>
      <c r="M18" s="233">
        <v>45.721761419055753</v>
      </c>
      <c r="N18" s="233">
        <v>45.937335060296988</v>
      </c>
      <c r="O18" s="233">
        <v>42.93406956548337</v>
      </c>
      <c r="P18" s="233">
        <v>42.156715389184733</v>
      </c>
      <c r="Q18" s="233">
        <v>37.048371959484001</v>
      </c>
      <c r="R18" s="233">
        <v>38.417472753257847</v>
      </c>
      <c r="S18" s="233">
        <v>39.347918492381858</v>
      </c>
      <c r="T18" s="233">
        <v>39.651977004566398</v>
      </c>
      <c r="U18" s="233">
        <v>38.518855364207752</v>
      </c>
      <c r="V18" s="233">
        <v>34.982307903351114</v>
      </c>
      <c r="W18" s="233">
        <v>32.480209065887287</v>
      </c>
      <c r="DA18" s="71" t="s">
        <v>2152</v>
      </c>
    </row>
    <row r="19" spans="1:105" ht="12" customHeight="1" x14ac:dyDescent="0.25">
      <c r="A19" s="59" t="s">
        <v>33</v>
      </c>
      <c r="B19" s="233">
        <v>1.382417600576868</v>
      </c>
      <c r="C19" s="233">
        <v>1.7401618272428869</v>
      </c>
      <c r="D19" s="233">
        <v>2.8165216535941662</v>
      </c>
      <c r="E19" s="233">
        <v>2.718222926004715</v>
      </c>
      <c r="F19" s="233">
        <v>3.0508882383607459</v>
      </c>
      <c r="G19" s="233">
        <v>2.7624406447265568</v>
      </c>
      <c r="H19" s="233">
        <v>2.282542152966176</v>
      </c>
      <c r="I19" s="233">
        <v>1.719273991903427</v>
      </c>
      <c r="J19" s="233">
        <v>1.8535541615466811</v>
      </c>
      <c r="K19" s="233">
        <v>1.6997586259963771</v>
      </c>
      <c r="L19" s="233">
        <v>1.455541184329499</v>
      </c>
      <c r="M19" s="233">
        <v>1.3687140599549801</v>
      </c>
      <c r="N19" s="233">
        <v>1.197113929800947</v>
      </c>
      <c r="O19" s="233">
        <v>1.4171673117663679</v>
      </c>
      <c r="P19" s="233">
        <v>1.6369814623940671</v>
      </c>
      <c r="Q19" s="233">
        <v>1.5811098309267591</v>
      </c>
      <c r="R19" s="233">
        <v>1.828061940940505</v>
      </c>
      <c r="S19" s="233">
        <v>1.9838724635253131</v>
      </c>
      <c r="T19" s="233">
        <v>1.880904337704147</v>
      </c>
      <c r="U19" s="233">
        <v>1.622724529517823</v>
      </c>
      <c r="V19" s="233">
        <v>1.6528191276110451</v>
      </c>
      <c r="W19" s="233">
        <v>1.7653126709638369</v>
      </c>
      <c r="DA19" s="71" t="s">
        <v>2153</v>
      </c>
    </row>
    <row r="20" spans="1:105" ht="12" customHeight="1" x14ac:dyDescent="0.25">
      <c r="A20" s="59" t="s">
        <v>160</v>
      </c>
      <c r="B20" s="233">
        <v>13.231820143713261</v>
      </c>
      <c r="C20" s="233">
        <v>13.07115456147206</v>
      </c>
      <c r="D20" s="233">
        <v>12.275474171551609</v>
      </c>
      <c r="E20" s="233">
        <v>12.34327610081977</v>
      </c>
      <c r="F20" s="233">
        <v>11.044575762027319</v>
      </c>
      <c r="G20" s="233">
        <v>9.6175015941378383</v>
      </c>
      <c r="H20" s="233">
        <v>7.9451771471245953</v>
      </c>
      <c r="I20" s="233">
        <v>7.066722910094474</v>
      </c>
      <c r="J20" s="233">
        <v>7.6950583706331876</v>
      </c>
      <c r="K20" s="233">
        <v>5.3272731744742146</v>
      </c>
      <c r="L20" s="233">
        <v>4.8881300241771601</v>
      </c>
      <c r="M20" s="233">
        <v>3.9970764564109711</v>
      </c>
      <c r="N20" s="233">
        <v>4.9063524801553422</v>
      </c>
      <c r="O20" s="233">
        <v>3.2803183617142242</v>
      </c>
      <c r="P20" s="233">
        <v>2.4730371278798509</v>
      </c>
      <c r="Q20" s="233">
        <v>2.0406446471596058</v>
      </c>
      <c r="R20" s="233">
        <v>2.2703780534612932</v>
      </c>
      <c r="S20" s="233">
        <v>2.3639518429670772</v>
      </c>
      <c r="T20" s="233">
        <v>2.1773974647875778</v>
      </c>
      <c r="U20" s="233">
        <v>1.9277021053737851</v>
      </c>
      <c r="V20" s="233">
        <v>1.445702846269032</v>
      </c>
      <c r="W20" s="233">
        <v>1.325694227135602</v>
      </c>
      <c r="DA20" s="71" t="s">
        <v>2154</v>
      </c>
    </row>
    <row r="21" spans="1:105" ht="12" customHeight="1" x14ac:dyDescent="0.25">
      <c r="A21" s="59" t="s">
        <v>70</v>
      </c>
      <c r="B21" s="233">
        <v>4.9591757970390447</v>
      </c>
      <c r="C21" s="233">
        <v>5.3194277823142482</v>
      </c>
      <c r="D21" s="233">
        <v>5.742521612982264</v>
      </c>
      <c r="E21" s="233">
        <v>5.8816248776209932</v>
      </c>
      <c r="F21" s="233">
        <v>6.2846568480639027</v>
      </c>
      <c r="G21" s="233">
        <v>6.0128216334308773</v>
      </c>
      <c r="H21" s="233">
        <v>5.4737954797628197</v>
      </c>
      <c r="I21" s="233">
        <v>5.0662178263498374</v>
      </c>
      <c r="J21" s="233">
        <v>3.5980904362463311</v>
      </c>
      <c r="K21" s="233">
        <v>2.5338048260875512</v>
      </c>
      <c r="L21" s="233">
        <v>2.1797931638921302</v>
      </c>
      <c r="M21" s="233">
        <v>2.380376113568941</v>
      </c>
      <c r="N21" s="233">
        <v>2.3595261895492841</v>
      </c>
      <c r="O21" s="233">
        <v>1.8484791023039591</v>
      </c>
      <c r="P21" s="233">
        <v>1.6946012479303669</v>
      </c>
      <c r="Q21" s="233">
        <v>0.98205897966731692</v>
      </c>
      <c r="R21" s="233">
        <v>1.258446407386159</v>
      </c>
      <c r="S21" s="233">
        <v>1.1962486610854719</v>
      </c>
      <c r="T21" s="233">
        <v>1.32322407957708</v>
      </c>
      <c r="U21" s="233">
        <v>1.071996027524752</v>
      </c>
      <c r="V21" s="233">
        <v>0.80008294889752551</v>
      </c>
      <c r="W21" s="233">
        <v>0.66278626241188288</v>
      </c>
      <c r="DA21" s="71" t="s">
        <v>2155</v>
      </c>
    </row>
    <row r="22" spans="1:105" ht="12" customHeight="1" x14ac:dyDescent="0.25">
      <c r="A22" s="59" t="s">
        <v>162</v>
      </c>
      <c r="B22" s="233">
        <v>16.267553554739429</v>
      </c>
      <c r="C22" s="233">
        <v>17.863677539494311</v>
      </c>
      <c r="D22" s="233">
        <v>19.58232802196358</v>
      </c>
      <c r="E22" s="233">
        <v>24.321367401082991</v>
      </c>
      <c r="F22" s="233">
        <v>26.218309894759649</v>
      </c>
      <c r="G22" s="233">
        <v>28.372787084021141</v>
      </c>
      <c r="H22" s="233">
        <v>30.372413427331871</v>
      </c>
      <c r="I22" s="233">
        <v>33.238737746311848</v>
      </c>
      <c r="J22" s="233">
        <v>33.130817272108168</v>
      </c>
      <c r="K22" s="233">
        <v>33.280577587537223</v>
      </c>
      <c r="L22" s="233">
        <v>34.347383579804116</v>
      </c>
      <c r="M22" s="233">
        <v>35.169530390525793</v>
      </c>
      <c r="N22" s="233">
        <v>37.534321011025447</v>
      </c>
      <c r="O22" s="233">
        <v>38.407504879971057</v>
      </c>
      <c r="P22" s="233">
        <v>39.304406167626418</v>
      </c>
      <c r="Q22" s="233">
        <v>39.574597955832367</v>
      </c>
      <c r="R22" s="233">
        <v>42.53254957138774</v>
      </c>
      <c r="S22" s="233">
        <v>46.341764132400989</v>
      </c>
      <c r="T22" s="233">
        <v>56.205842850665377</v>
      </c>
      <c r="U22" s="233">
        <v>53.723403039570798</v>
      </c>
      <c r="V22" s="233">
        <v>51.198467416003602</v>
      </c>
      <c r="W22" s="233">
        <v>52.034332281182692</v>
      </c>
      <c r="DA22" s="71" t="s">
        <v>2156</v>
      </c>
    </row>
    <row r="23" spans="1:105" ht="12" customHeight="1" x14ac:dyDescent="0.25">
      <c r="A23" s="60" t="s">
        <v>2157</v>
      </c>
      <c r="B23" s="332">
        <v>6.1141473888128903</v>
      </c>
      <c r="C23" s="332">
        <v>6.4624653306271078</v>
      </c>
      <c r="D23" s="332">
        <v>7.0102980950852443</v>
      </c>
      <c r="E23" s="332">
        <v>8.4205370997364373</v>
      </c>
      <c r="F23" s="332">
        <v>9.2407715050389605</v>
      </c>
      <c r="G23" s="332">
        <v>10.009667134415629</v>
      </c>
      <c r="H23" s="332">
        <v>11.74238922421905</v>
      </c>
      <c r="I23" s="332">
        <v>15.283045886990459</v>
      </c>
      <c r="J23" s="332">
        <v>17.070484619670129</v>
      </c>
      <c r="K23" s="332">
        <v>17.366358471212859</v>
      </c>
      <c r="L23" s="332">
        <v>18.413190511770299</v>
      </c>
      <c r="M23" s="332">
        <v>18.661006363172259</v>
      </c>
      <c r="N23" s="332">
        <v>20.234300922460729</v>
      </c>
      <c r="O23" s="332">
        <v>22.96677709225456</v>
      </c>
      <c r="P23" s="332">
        <v>23.956289911191789</v>
      </c>
      <c r="Q23" s="332">
        <v>29.81398169806706</v>
      </c>
      <c r="R23" s="332">
        <v>30.807541425719538</v>
      </c>
      <c r="S23" s="332">
        <v>31.437794447327359</v>
      </c>
      <c r="T23" s="332">
        <v>33.630071923137379</v>
      </c>
      <c r="U23" s="332">
        <v>36.136481781506859</v>
      </c>
      <c r="V23" s="332">
        <v>37.395267410744133</v>
      </c>
      <c r="W23" s="332">
        <v>39.756262784297</v>
      </c>
      <c r="DA23" s="72" t="s">
        <v>2158</v>
      </c>
    </row>
    <row r="24" spans="1:105" ht="12" customHeight="1" x14ac:dyDescent="0.25">
      <c r="A24" s="60" t="s">
        <v>2159</v>
      </c>
      <c r="B24" s="332">
        <v>1.3695699992192889</v>
      </c>
      <c r="C24" s="332">
        <v>1.3602349136699441</v>
      </c>
      <c r="D24" s="332">
        <v>1.446833633564764</v>
      </c>
      <c r="E24" s="332">
        <v>1.5408442973534</v>
      </c>
      <c r="F24" s="332">
        <v>1.555952063439402</v>
      </c>
      <c r="G24" s="332">
        <v>1.595324610351186</v>
      </c>
      <c r="H24" s="332">
        <v>1.598557013958563</v>
      </c>
      <c r="I24" s="332">
        <v>1.784586655456166</v>
      </c>
      <c r="J24" s="332">
        <v>1.7645055818754689</v>
      </c>
      <c r="K24" s="332">
        <v>1.7178860896460331</v>
      </c>
      <c r="L24" s="332">
        <v>1.7612167585250009</v>
      </c>
      <c r="M24" s="332">
        <v>1.763484323723721</v>
      </c>
      <c r="N24" s="332">
        <v>1.867928322082159</v>
      </c>
      <c r="O24" s="332">
        <v>1.9268462306974321</v>
      </c>
      <c r="P24" s="332">
        <v>1.9592905993212091</v>
      </c>
      <c r="Q24" s="332">
        <v>2.0929387120141918</v>
      </c>
      <c r="R24" s="332">
        <v>2.189644962527606</v>
      </c>
      <c r="S24" s="332">
        <v>2.2771037565259782</v>
      </c>
      <c r="T24" s="332">
        <v>2.4883938773772831</v>
      </c>
      <c r="U24" s="332">
        <v>2.5251720274964979</v>
      </c>
      <c r="V24" s="332">
        <v>2.4790615771800728</v>
      </c>
      <c r="W24" s="332">
        <v>2.5395864336835139</v>
      </c>
      <c r="DA24" s="72" t="s">
        <v>2160</v>
      </c>
    </row>
    <row r="25" spans="1:105" ht="12" customHeight="1" x14ac:dyDescent="0.25">
      <c r="A25" s="57" t="s">
        <v>2161</v>
      </c>
      <c r="B25" s="264">
        <f t="shared" ref="B25:W25" si="1">B26+B32+B33</f>
        <v>109.38740510222048</v>
      </c>
      <c r="C25" s="264">
        <f t="shared" si="1"/>
        <v>105.05536488084269</v>
      </c>
      <c r="D25" s="264">
        <f t="shared" si="1"/>
        <v>110.33597118655081</v>
      </c>
      <c r="E25" s="264">
        <f t="shared" si="1"/>
        <v>110.66781218384743</v>
      </c>
      <c r="F25" s="264">
        <f t="shared" si="1"/>
        <v>106.96996036066037</v>
      </c>
      <c r="G25" s="264">
        <f t="shared" si="1"/>
        <v>106.57031733822993</v>
      </c>
      <c r="H25" s="264">
        <f t="shared" si="1"/>
        <v>98.664515946627873</v>
      </c>
      <c r="I25" s="264">
        <f t="shared" si="1"/>
        <v>102.03822077698239</v>
      </c>
      <c r="J25" s="264">
        <f t="shared" si="1"/>
        <v>94.972491844539363</v>
      </c>
      <c r="K25" s="264">
        <f t="shared" si="1"/>
        <v>90.382872354527436</v>
      </c>
      <c r="L25" s="264">
        <f t="shared" si="1"/>
        <v>91.362670572621838</v>
      </c>
      <c r="M25" s="264">
        <f t="shared" si="1"/>
        <v>90.884957605343672</v>
      </c>
      <c r="N25" s="264">
        <f t="shared" si="1"/>
        <v>95.030731596142431</v>
      </c>
      <c r="O25" s="264">
        <f t="shared" si="1"/>
        <v>93.984302120159143</v>
      </c>
      <c r="P25" s="264">
        <f t="shared" si="1"/>
        <v>94.31776825460706</v>
      </c>
      <c r="Q25" s="264">
        <f t="shared" si="1"/>
        <v>94.278086485959435</v>
      </c>
      <c r="R25" s="264">
        <f t="shared" si="1"/>
        <v>99.420079262233926</v>
      </c>
      <c r="S25" s="264">
        <f t="shared" si="1"/>
        <v>104.12387816351173</v>
      </c>
      <c r="T25" s="264">
        <f t="shared" si="1"/>
        <v>114.46484294817935</v>
      </c>
      <c r="U25" s="264">
        <f t="shared" si="1"/>
        <v>112.93861239599855</v>
      </c>
      <c r="V25" s="264">
        <f t="shared" si="1"/>
        <v>108.29475769171374</v>
      </c>
      <c r="W25" s="264">
        <f t="shared" si="1"/>
        <v>108.80348643796819</v>
      </c>
      <c r="DA25" s="70"/>
    </row>
    <row r="26" spans="1:105" ht="12" customHeight="1" x14ac:dyDescent="0.25">
      <c r="A26" s="60" t="s">
        <v>2162</v>
      </c>
      <c r="B26" s="332">
        <v>103.150973945527</v>
      </c>
      <c r="C26" s="332">
        <v>98.536448010595151</v>
      </c>
      <c r="D26" s="332">
        <v>103.2883614126758</v>
      </c>
      <c r="E26" s="332">
        <v>102.3666610196059</v>
      </c>
      <c r="F26" s="332">
        <v>97.972690720261724</v>
      </c>
      <c r="G26" s="332">
        <v>96.899490884257574</v>
      </c>
      <c r="H26" s="332">
        <v>87.547060748146521</v>
      </c>
      <c r="I26" s="332">
        <v>87.815193658276854</v>
      </c>
      <c r="J26" s="332">
        <v>79.276666676584711</v>
      </c>
      <c r="K26" s="332">
        <v>74.479335220478347</v>
      </c>
      <c r="L26" s="332">
        <v>74.550664514042424</v>
      </c>
      <c r="M26" s="332">
        <v>73.864548699597023</v>
      </c>
      <c r="N26" s="332">
        <v>76.612207225690014</v>
      </c>
      <c r="O26" s="332">
        <v>73.239616017699149</v>
      </c>
      <c r="P26" s="332">
        <v>72.721451162512892</v>
      </c>
      <c r="Q26" s="332">
        <v>67.688986144225055</v>
      </c>
      <c r="R26" s="332">
        <v>71.922423938694635</v>
      </c>
      <c r="S26" s="332">
        <v>76.028129660300621</v>
      </c>
      <c r="T26" s="332">
        <v>84.366121447750473</v>
      </c>
      <c r="U26" s="332">
        <v>80.720567555162418</v>
      </c>
      <c r="V26" s="332">
        <v>75.066150201776907</v>
      </c>
      <c r="W26" s="332">
        <v>73.556945422984427</v>
      </c>
      <c r="DA26" s="72" t="s">
        <v>2163</v>
      </c>
    </row>
    <row r="27" spans="1:105" ht="12" customHeight="1" x14ac:dyDescent="0.25">
      <c r="A27" s="59" t="s">
        <v>30</v>
      </c>
      <c r="B27" s="233">
        <v>73.283501365469789</v>
      </c>
      <c r="C27" s="233">
        <v>66.874429918492211</v>
      </c>
      <c r="D27" s="233">
        <v>69.607656862599399</v>
      </c>
      <c r="E27" s="233">
        <v>64.646251598332213</v>
      </c>
      <c r="F27" s="233">
        <v>59.140665100918703</v>
      </c>
      <c r="G27" s="233">
        <v>57.928198420660557</v>
      </c>
      <c r="H27" s="233">
        <v>49.152120575491949</v>
      </c>
      <c r="I27" s="233">
        <v>48.572733262727198</v>
      </c>
      <c r="J27" s="233">
        <v>40.712066476139398</v>
      </c>
      <c r="K27" s="233">
        <v>38.778156708732197</v>
      </c>
      <c r="L27" s="233">
        <v>38.824957887206658</v>
      </c>
      <c r="M27" s="233">
        <v>38.101467849213122</v>
      </c>
      <c r="N27" s="233">
        <v>38.281112550247492</v>
      </c>
      <c r="O27" s="233">
        <v>35.778391304569467</v>
      </c>
      <c r="P27" s="233">
        <v>35.130596157653947</v>
      </c>
      <c r="Q27" s="233">
        <v>30.873643299570009</v>
      </c>
      <c r="R27" s="233">
        <v>32.014560627714879</v>
      </c>
      <c r="S27" s="233">
        <v>32.789932076984897</v>
      </c>
      <c r="T27" s="233">
        <v>33.043314170471987</v>
      </c>
      <c r="U27" s="233">
        <v>32.099046136839789</v>
      </c>
      <c r="V27" s="233">
        <v>29.151923252792589</v>
      </c>
      <c r="W27" s="233">
        <v>27.066840888239408</v>
      </c>
      <c r="DA27" s="71" t="s">
        <v>2164</v>
      </c>
    </row>
    <row r="28" spans="1:105" ht="12" customHeight="1" x14ac:dyDescent="0.25">
      <c r="A28" s="59" t="s">
        <v>33</v>
      </c>
      <c r="B28" s="233">
        <v>1.1520146671473901</v>
      </c>
      <c r="C28" s="233">
        <v>1.450134856035739</v>
      </c>
      <c r="D28" s="233">
        <v>2.3471013779951391</v>
      </c>
      <c r="E28" s="233">
        <v>2.2651857716705961</v>
      </c>
      <c r="F28" s="233">
        <v>2.542406865300622</v>
      </c>
      <c r="G28" s="233">
        <v>2.3020338706054639</v>
      </c>
      <c r="H28" s="233">
        <v>1.9021184608051469</v>
      </c>
      <c r="I28" s="233">
        <v>1.4327283265861901</v>
      </c>
      <c r="J28" s="233">
        <v>1.5446284679555671</v>
      </c>
      <c r="K28" s="233">
        <v>1.4164655216636479</v>
      </c>
      <c r="L28" s="233">
        <v>1.21295098694125</v>
      </c>
      <c r="M28" s="233">
        <v>1.140595049962484</v>
      </c>
      <c r="N28" s="233">
        <v>0.99759494150078987</v>
      </c>
      <c r="O28" s="233">
        <v>1.180972759805307</v>
      </c>
      <c r="P28" s="233">
        <v>1.3641512186617231</v>
      </c>
      <c r="Q28" s="233">
        <v>1.317591525772299</v>
      </c>
      <c r="R28" s="233">
        <v>1.5233849507837549</v>
      </c>
      <c r="S28" s="233">
        <v>1.6532270529377611</v>
      </c>
      <c r="T28" s="233">
        <v>1.5674202814201219</v>
      </c>
      <c r="U28" s="233">
        <v>1.352270441264853</v>
      </c>
      <c r="V28" s="233">
        <v>1.3773492730092041</v>
      </c>
      <c r="W28" s="233">
        <v>1.4710938924698651</v>
      </c>
      <c r="DA28" s="71" t="s">
        <v>2165</v>
      </c>
    </row>
    <row r="29" spans="1:105" ht="12" customHeight="1" x14ac:dyDescent="0.25">
      <c r="A29" s="59" t="s">
        <v>160</v>
      </c>
      <c r="B29" s="233">
        <v>11.02651678642772</v>
      </c>
      <c r="C29" s="233">
        <v>10.892628801226721</v>
      </c>
      <c r="D29" s="233">
        <v>10.22956180962634</v>
      </c>
      <c r="E29" s="233">
        <v>10.28606341734981</v>
      </c>
      <c r="F29" s="233">
        <v>9.2038131350227665</v>
      </c>
      <c r="G29" s="233">
        <v>8.0145846617815302</v>
      </c>
      <c r="H29" s="233">
        <v>6.6209809559371626</v>
      </c>
      <c r="I29" s="233">
        <v>5.8889357584120603</v>
      </c>
      <c r="J29" s="233">
        <v>6.4125486421943227</v>
      </c>
      <c r="K29" s="233">
        <v>4.4393943120618466</v>
      </c>
      <c r="L29" s="233">
        <v>4.0734416868143004</v>
      </c>
      <c r="M29" s="233">
        <v>3.330897047009143</v>
      </c>
      <c r="N29" s="233">
        <v>4.0886270667961186</v>
      </c>
      <c r="O29" s="233">
        <v>2.7335986347618531</v>
      </c>
      <c r="P29" s="233">
        <v>2.0608642732332099</v>
      </c>
      <c r="Q29" s="233">
        <v>1.700537205966338</v>
      </c>
      <c r="R29" s="233">
        <v>1.8919817112177439</v>
      </c>
      <c r="S29" s="233">
        <v>1.969959869139231</v>
      </c>
      <c r="T29" s="233">
        <v>1.8144978873229809</v>
      </c>
      <c r="U29" s="233">
        <v>1.6064184211448209</v>
      </c>
      <c r="V29" s="233">
        <v>1.204752371890859</v>
      </c>
      <c r="W29" s="233">
        <v>1.104745189279668</v>
      </c>
      <c r="DA29" s="71" t="s">
        <v>2166</v>
      </c>
    </row>
    <row r="30" spans="1:105" ht="12" customHeight="1" x14ac:dyDescent="0.25">
      <c r="A30" s="59" t="s">
        <v>70</v>
      </c>
      <c r="B30" s="233">
        <v>4.1326464975325372</v>
      </c>
      <c r="C30" s="233">
        <v>4.4328564852618744</v>
      </c>
      <c r="D30" s="233">
        <v>4.7854346774852203</v>
      </c>
      <c r="E30" s="233">
        <v>4.9013540646841607</v>
      </c>
      <c r="F30" s="233">
        <v>5.237214040053253</v>
      </c>
      <c r="G30" s="233">
        <v>5.0106846945257297</v>
      </c>
      <c r="H30" s="233">
        <v>4.561496233135685</v>
      </c>
      <c r="I30" s="233">
        <v>4.2218481886248647</v>
      </c>
      <c r="J30" s="233">
        <v>2.9984086968719419</v>
      </c>
      <c r="K30" s="233">
        <v>2.1115040217396261</v>
      </c>
      <c r="L30" s="233">
        <v>1.816494303243442</v>
      </c>
      <c r="M30" s="233">
        <v>1.983646761307452</v>
      </c>
      <c r="N30" s="233">
        <v>1.9662718246244031</v>
      </c>
      <c r="O30" s="233">
        <v>1.5403992519199661</v>
      </c>
      <c r="P30" s="233">
        <v>1.4121677066086391</v>
      </c>
      <c r="Q30" s="233">
        <v>0.81838248305609751</v>
      </c>
      <c r="R30" s="233">
        <v>1.048705339488466</v>
      </c>
      <c r="S30" s="233">
        <v>0.99687388423789403</v>
      </c>
      <c r="T30" s="233">
        <v>1.1026867329809</v>
      </c>
      <c r="U30" s="233">
        <v>0.89333002293729313</v>
      </c>
      <c r="V30" s="233">
        <v>0.66673579074793787</v>
      </c>
      <c r="W30" s="233">
        <v>0.5523218853432359</v>
      </c>
      <c r="DA30" s="71" t="s">
        <v>2167</v>
      </c>
    </row>
    <row r="31" spans="1:105" ht="12" customHeight="1" x14ac:dyDescent="0.25">
      <c r="A31" s="59" t="s">
        <v>162</v>
      </c>
      <c r="B31" s="233">
        <v>13.556294628949519</v>
      </c>
      <c r="C31" s="233">
        <v>14.886397949578599</v>
      </c>
      <c r="D31" s="233">
        <v>16.318606684969652</v>
      </c>
      <c r="E31" s="233">
        <v>20.267806167569159</v>
      </c>
      <c r="F31" s="233">
        <v>21.848591578966381</v>
      </c>
      <c r="G31" s="233">
        <v>23.643989236684281</v>
      </c>
      <c r="H31" s="233">
        <v>25.310344522776571</v>
      </c>
      <c r="I31" s="233">
        <v>27.698948121926541</v>
      </c>
      <c r="J31" s="233">
        <v>27.609014393423479</v>
      </c>
      <c r="K31" s="233">
        <v>27.733814656281019</v>
      </c>
      <c r="L31" s="233">
        <v>28.622819649836771</v>
      </c>
      <c r="M31" s="233">
        <v>29.30794199210483</v>
      </c>
      <c r="N31" s="233">
        <v>31.278600842521222</v>
      </c>
      <c r="O31" s="233">
        <v>32.006254066642548</v>
      </c>
      <c r="P31" s="233">
        <v>32.753671806355356</v>
      </c>
      <c r="Q31" s="233">
        <v>32.978831629860309</v>
      </c>
      <c r="R31" s="233">
        <v>35.443791309489789</v>
      </c>
      <c r="S31" s="233">
        <v>38.618136777000842</v>
      </c>
      <c r="T31" s="233">
        <v>46.838202375554481</v>
      </c>
      <c r="U31" s="233">
        <v>44.769502532975658</v>
      </c>
      <c r="V31" s="233">
        <v>42.665389513336322</v>
      </c>
      <c r="W31" s="233">
        <v>43.361943567652247</v>
      </c>
      <c r="DA31" s="71" t="s">
        <v>2168</v>
      </c>
    </row>
    <row r="32" spans="1:105" ht="12" customHeight="1" x14ac:dyDescent="0.25">
      <c r="A32" s="60" t="s">
        <v>2169</v>
      </c>
      <c r="B32" s="332">
        <v>5.0951228240107413</v>
      </c>
      <c r="C32" s="332">
        <v>5.3853877755225898</v>
      </c>
      <c r="D32" s="332">
        <v>5.8419150792377037</v>
      </c>
      <c r="E32" s="332">
        <v>7.017114249780362</v>
      </c>
      <c r="F32" s="332">
        <v>7.7006429208658016</v>
      </c>
      <c r="G32" s="332">
        <v>8.3413892786796939</v>
      </c>
      <c r="H32" s="332">
        <v>9.7853243535158771</v>
      </c>
      <c r="I32" s="332">
        <v>12.73587157249206</v>
      </c>
      <c r="J32" s="332">
        <v>14.225403849725099</v>
      </c>
      <c r="K32" s="332">
        <v>14.47196539267739</v>
      </c>
      <c r="L32" s="332">
        <v>15.344325426475249</v>
      </c>
      <c r="M32" s="332">
        <v>15.550838635976881</v>
      </c>
      <c r="N32" s="332">
        <v>16.861917435383941</v>
      </c>
      <c r="O32" s="332">
        <v>19.13898091021214</v>
      </c>
      <c r="P32" s="332">
        <v>19.963574925993161</v>
      </c>
      <c r="Q32" s="332">
        <v>24.844984748389219</v>
      </c>
      <c r="R32" s="332">
        <v>25.672951188099621</v>
      </c>
      <c r="S32" s="332">
        <v>26.19816203943947</v>
      </c>
      <c r="T32" s="332">
        <v>28.025059935947809</v>
      </c>
      <c r="U32" s="332">
        <v>30.113734817922381</v>
      </c>
      <c r="V32" s="332">
        <v>31.162722842286769</v>
      </c>
      <c r="W32" s="332">
        <v>33.130218986914173</v>
      </c>
      <c r="DA32" s="72" t="s">
        <v>2170</v>
      </c>
    </row>
    <row r="33" spans="1:105" ht="12" customHeight="1" x14ac:dyDescent="0.25">
      <c r="A33" s="60" t="s">
        <v>2171</v>
      </c>
      <c r="B33" s="332">
        <v>1.1413083326827409</v>
      </c>
      <c r="C33" s="332">
        <v>1.1335290947249539</v>
      </c>
      <c r="D33" s="332">
        <v>1.2056946946373031</v>
      </c>
      <c r="E33" s="332">
        <v>1.284036914461167</v>
      </c>
      <c r="F33" s="332">
        <v>1.2966267195328349</v>
      </c>
      <c r="G33" s="332">
        <v>1.329437175292655</v>
      </c>
      <c r="H33" s="332">
        <v>1.3321308449654701</v>
      </c>
      <c r="I33" s="332">
        <v>1.487155546213472</v>
      </c>
      <c r="J33" s="332">
        <v>1.470421318229558</v>
      </c>
      <c r="K33" s="332">
        <v>1.431571741371694</v>
      </c>
      <c r="L33" s="332">
        <v>1.467680632104168</v>
      </c>
      <c r="M33" s="332">
        <v>1.469570269769767</v>
      </c>
      <c r="N33" s="332">
        <v>1.5566069350684659</v>
      </c>
      <c r="O33" s="332">
        <v>1.60570519224786</v>
      </c>
      <c r="P33" s="332">
        <v>1.632742166101008</v>
      </c>
      <c r="Q33" s="332">
        <v>1.74411559334516</v>
      </c>
      <c r="R33" s="332">
        <v>1.8247041354396709</v>
      </c>
      <c r="S33" s="332">
        <v>1.8975864637716491</v>
      </c>
      <c r="T33" s="332">
        <v>2.0736615644810699</v>
      </c>
      <c r="U33" s="332">
        <v>2.1043100229137481</v>
      </c>
      <c r="V33" s="332">
        <v>2.0658846476500612</v>
      </c>
      <c r="W33" s="332">
        <v>2.1163220280695958</v>
      </c>
      <c r="DA33" s="72" t="s">
        <v>2172</v>
      </c>
    </row>
    <row r="34" spans="1:105" ht="12" customHeight="1" x14ac:dyDescent="0.25">
      <c r="A34" s="57" t="s">
        <v>2173</v>
      </c>
      <c r="B34" s="264">
        <v>1166.963864674464</v>
      </c>
      <c r="C34" s="264">
        <v>1120.504843329617</v>
      </c>
      <c r="D34" s="264">
        <v>1175.0582555595081</v>
      </c>
      <c r="E34" s="264">
        <v>1180.4799800645151</v>
      </c>
      <c r="F34" s="264">
        <v>1139.901957183662</v>
      </c>
      <c r="G34" s="264">
        <v>1134.609464340376</v>
      </c>
      <c r="H34" s="264">
        <v>1048.270974736256</v>
      </c>
      <c r="I34" s="264">
        <v>1078.8547860055819</v>
      </c>
      <c r="J34" s="264">
        <v>997.97213178605637</v>
      </c>
      <c r="K34" s="264">
        <v>946.08860863178074</v>
      </c>
      <c r="L34" s="264">
        <v>955.59766196273222</v>
      </c>
      <c r="M34" s="264">
        <v>949.24111026529749</v>
      </c>
      <c r="N34" s="264">
        <v>989.5626525757674</v>
      </c>
      <c r="O34" s="264">
        <v>972.51084582319493</v>
      </c>
      <c r="P34" s="264">
        <v>972.33798685193699</v>
      </c>
      <c r="Q34" s="264">
        <v>955.22033505565969</v>
      </c>
      <c r="R34" s="264">
        <v>1011.516846155347</v>
      </c>
      <c r="S34" s="264">
        <v>1061.156051184332</v>
      </c>
      <c r="T34" s="264">
        <v>1166.7344520829461</v>
      </c>
      <c r="U34" s="264">
        <v>1138.7354120982141</v>
      </c>
      <c r="V34" s="264">
        <v>1081.648581254733</v>
      </c>
      <c r="W34" s="264">
        <v>1075.599165655384</v>
      </c>
      <c r="DA34" s="70" t="s">
        <v>2174</v>
      </c>
    </row>
    <row r="35" spans="1:105" ht="12" customHeight="1" x14ac:dyDescent="0.25">
      <c r="A35" s="64" t="s">
        <v>30</v>
      </c>
      <c r="B35" s="232">
        <v>779.40817795335965</v>
      </c>
      <c r="C35" s="232">
        <v>716.59841496604531</v>
      </c>
      <c r="D35" s="232">
        <v>753.43022264017281</v>
      </c>
      <c r="E35" s="232">
        <v>701.45143971857237</v>
      </c>
      <c r="F35" s="232">
        <v>649.16588942056501</v>
      </c>
      <c r="G35" s="232">
        <v>641.12537562750833</v>
      </c>
      <c r="H35" s="232">
        <v>553.36371024844868</v>
      </c>
      <c r="I35" s="232">
        <v>560.33586172621665</v>
      </c>
      <c r="J35" s="232">
        <v>480.70201317199701</v>
      </c>
      <c r="K35" s="232">
        <v>464.56395568147758</v>
      </c>
      <c r="L35" s="232">
        <v>465.37051884255129</v>
      </c>
      <c r="M35" s="232">
        <v>459.08007346262099</v>
      </c>
      <c r="N35" s="232">
        <v>466.12480182758043</v>
      </c>
      <c r="O35" s="232">
        <v>442.12759100250139</v>
      </c>
      <c r="P35" s="232">
        <v>439.26804820221031</v>
      </c>
      <c r="Q35" s="232">
        <v>401.29482173541828</v>
      </c>
      <c r="R35" s="232">
        <v>410.33569494521822</v>
      </c>
      <c r="S35" s="232">
        <v>419.17057779149178</v>
      </c>
      <c r="T35" s="232">
        <v>423.82820213338402</v>
      </c>
      <c r="U35" s="232">
        <v>424.42541827960059</v>
      </c>
      <c r="V35" s="232">
        <v>394.22013665754082</v>
      </c>
      <c r="W35" s="232">
        <v>376.5228734387548</v>
      </c>
      <c r="DA35" s="73" t="s">
        <v>2175</v>
      </c>
    </row>
    <row r="36" spans="1:105" ht="12" customHeight="1" x14ac:dyDescent="0.25">
      <c r="A36" s="64" t="s">
        <v>32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DA36" s="73" t="s">
        <v>2176</v>
      </c>
    </row>
    <row r="37" spans="1:105" ht="12" customHeight="1" x14ac:dyDescent="0.25">
      <c r="A37" s="64" t="s">
        <v>33</v>
      </c>
      <c r="B37" s="232">
        <v>12.252275559529521</v>
      </c>
      <c r="C37" s="232">
        <v>15.5390384723844</v>
      </c>
      <c r="D37" s="232">
        <v>25.40492229572655</v>
      </c>
      <c r="E37" s="232">
        <v>24.57865354113363</v>
      </c>
      <c r="F37" s="232">
        <v>27.907089160486802</v>
      </c>
      <c r="G37" s="232">
        <v>25.477960134054271</v>
      </c>
      <c r="H37" s="232">
        <v>21.414403213521371</v>
      </c>
      <c r="I37" s="232">
        <v>16.527977891523712</v>
      </c>
      <c r="J37" s="232">
        <v>18.237983930002379</v>
      </c>
      <c r="K37" s="232">
        <v>16.96931679277867</v>
      </c>
      <c r="L37" s="232">
        <v>14.538885831204849</v>
      </c>
      <c r="M37" s="232">
        <v>13.742894667473889</v>
      </c>
      <c r="N37" s="232">
        <v>12.14708020308689</v>
      </c>
      <c r="O37" s="232">
        <v>14.593742823356351</v>
      </c>
      <c r="P37" s="232">
        <v>17.05715555139097</v>
      </c>
      <c r="Q37" s="232">
        <v>17.12602077197209</v>
      </c>
      <c r="R37" s="232">
        <v>19.525466231380761</v>
      </c>
      <c r="S37" s="232">
        <v>21.13405228694722</v>
      </c>
      <c r="T37" s="232">
        <v>20.10442767436858</v>
      </c>
      <c r="U37" s="232">
        <v>17.880218160198609</v>
      </c>
      <c r="V37" s="232">
        <v>18.625831782087971</v>
      </c>
      <c r="W37" s="232">
        <v>20.46417244546728</v>
      </c>
      <c r="DA37" s="73" t="s">
        <v>2177</v>
      </c>
    </row>
    <row r="38" spans="1:105" ht="12" customHeight="1" x14ac:dyDescent="0.25">
      <c r="A38" s="64" t="s">
        <v>160</v>
      </c>
      <c r="B38" s="232">
        <v>117.2727448545631</v>
      </c>
      <c r="C38" s="232">
        <v>116.7208534455728</v>
      </c>
      <c r="D38" s="232">
        <v>110.7243280283342</v>
      </c>
      <c r="E38" s="232">
        <v>111.61009052723951</v>
      </c>
      <c r="F38" s="232">
        <v>101.0269588558435</v>
      </c>
      <c r="G38" s="232">
        <v>88.702112992875612</v>
      </c>
      <c r="H38" s="232">
        <v>74.54023436556561</v>
      </c>
      <c r="I38" s="232">
        <v>67.934861210955887</v>
      </c>
      <c r="J38" s="232">
        <v>75.715268437006969</v>
      </c>
      <c r="K38" s="232">
        <v>53.184131415325623</v>
      </c>
      <c r="L38" s="232">
        <v>48.82580109358711</v>
      </c>
      <c r="M38" s="232">
        <v>40.133584015424361</v>
      </c>
      <c r="N38" s="232">
        <v>49.784615814278403</v>
      </c>
      <c r="O38" s="232">
        <v>33.780148717883463</v>
      </c>
      <c r="P38" s="232">
        <v>25.768757889853969</v>
      </c>
      <c r="Q38" s="232">
        <v>22.103538876223681</v>
      </c>
      <c r="R38" s="232">
        <v>24.24982929873774</v>
      </c>
      <c r="S38" s="232">
        <v>25.183010889880201</v>
      </c>
      <c r="T38" s="232">
        <v>23.273554625647819</v>
      </c>
      <c r="U38" s="232">
        <v>21.240656417635559</v>
      </c>
      <c r="V38" s="232">
        <v>16.291811712279209</v>
      </c>
      <c r="W38" s="232">
        <v>15.367949100626589</v>
      </c>
      <c r="DA38" s="73" t="s">
        <v>2178</v>
      </c>
    </row>
    <row r="39" spans="1:105" ht="12" customHeight="1" x14ac:dyDescent="0.25">
      <c r="A39" s="64" t="s">
        <v>70</v>
      </c>
      <c r="B39" s="232">
        <v>43.95284636720249</v>
      </c>
      <c r="C39" s="232">
        <v>47.500635668704561</v>
      </c>
      <c r="D39" s="232">
        <v>51.797334905334893</v>
      </c>
      <c r="E39" s="232">
        <v>53.182694746246959</v>
      </c>
      <c r="F39" s="232">
        <v>57.487021909468282</v>
      </c>
      <c r="G39" s="232">
        <v>55.45618877356732</v>
      </c>
      <c r="H39" s="232">
        <v>51.35417252192525</v>
      </c>
      <c r="I39" s="232">
        <v>48.703311177789729</v>
      </c>
      <c r="J39" s="232">
        <v>35.403290023205052</v>
      </c>
      <c r="K39" s="232">
        <v>25.295907387878</v>
      </c>
      <c r="L39" s="232">
        <v>21.773182570624009</v>
      </c>
      <c r="M39" s="232">
        <v>23.900724888312201</v>
      </c>
      <c r="N39" s="232">
        <v>23.942043570159498</v>
      </c>
      <c r="O39" s="232">
        <v>19.035316726116989</v>
      </c>
      <c r="P39" s="232">
        <v>17.65754698361469</v>
      </c>
      <c r="Q39" s="232">
        <v>10.637314471206571</v>
      </c>
      <c r="R39" s="232">
        <v>13.44142246010502</v>
      </c>
      <c r="S39" s="232">
        <v>12.743551925029481</v>
      </c>
      <c r="T39" s="232">
        <v>14.14354907454352</v>
      </c>
      <c r="U39" s="232">
        <v>11.81193880436642</v>
      </c>
      <c r="V39" s="232">
        <v>9.0162378743895406</v>
      </c>
      <c r="W39" s="232">
        <v>7.6832691406888722</v>
      </c>
      <c r="DA39" s="73" t="s">
        <v>2179</v>
      </c>
    </row>
    <row r="40" spans="1:105" ht="12" customHeight="1" x14ac:dyDescent="0.25">
      <c r="A40" s="64" t="s">
        <v>34</v>
      </c>
      <c r="B40" s="232">
        <v>2.9232313405640968</v>
      </c>
      <c r="C40" s="232">
        <v>0.97443684148178433</v>
      </c>
      <c r="D40" s="232">
        <v>1.948794499082448</v>
      </c>
      <c r="E40" s="232">
        <v>1.948794499082025</v>
      </c>
      <c r="F40" s="232">
        <v>0</v>
      </c>
      <c r="G40" s="232">
        <v>0.97443684148172927</v>
      </c>
      <c r="H40" s="232">
        <v>0.97443684148156462</v>
      </c>
      <c r="I40" s="232">
        <v>0.97443684148176513</v>
      </c>
      <c r="J40" s="232">
        <v>0.97443684148160647</v>
      </c>
      <c r="K40" s="232">
        <v>0.98979851442557087</v>
      </c>
      <c r="L40" s="232">
        <v>0.98979851442561717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0.94577227650389029</v>
      </c>
      <c r="S40" s="232">
        <v>0.35648583295548258</v>
      </c>
      <c r="T40" s="232">
        <v>0.9057052326398487</v>
      </c>
      <c r="U40" s="232">
        <v>0.40478800045951369</v>
      </c>
      <c r="V40" s="232">
        <v>0.1530624422707694</v>
      </c>
      <c r="W40" s="232">
        <v>8.3538994617525245E-2</v>
      </c>
      <c r="DA40" s="73" t="s">
        <v>2180</v>
      </c>
    </row>
    <row r="41" spans="1:105" ht="12" customHeight="1" x14ac:dyDescent="0.25">
      <c r="A41" s="64" t="s">
        <v>162</v>
      </c>
      <c r="B41" s="232">
        <v>144.17824885107049</v>
      </c>
      <c r="C41" s="232">
        <v>159.51641289837741</v>
      </c>
      <c r="D41" s="232">
        <v>176.6318824968269</v>
      </c>
      <c r="E41" s="232">
        <v>219.91811535357641</v>
      </c>
      <c r="F41" s="232">
        <v>239.82416093467381</v>
      </c>
      <c r="G41" s="232">
        <v>261.68190784430601</v>
      </c>
      <c r="H41" s="232">
        <v>284.94856353712811</v>
      </c>
      <c r="I41" s="232">
        <v>319.53552790325398</v>
      </c>
      <c r="J41" s="232">
        <v>325.98956401271403</v>
      </c>
      <c r="K41" s="232">
        <v>332.25227128853072</v>
      </c>
      <c r="L41" s="232">
        <v>343.08386038379962</v>
      </c>
      <c r="M41" s="232">
        <v>353.12792189583809</v>
      </c>
      <c r="N41" s="232">
        <v>380.8596628435746</v>
      </c>
      <c r="O41" s="232">
        <v>395.51381410743869</v>
      </c>
      <c r="P41" s="232">
        <v>409.54731941543861</v>
      </c>
      <c r="Q41" s="232">
        <v>428.65800552056942</v>
      </c>
      <c r="R41" s="232">
        <v>454.28868781295148</v>
      </c>
      <c r="S41" s="232">
        <v>493.67551808404909</v>
      </c>
      <c r="T41" s="232">
        <v>600.76755623170232</v>
      </c>
      <c r="U41" s="232">
        <v>591.95886250713863</v>
      </c>
      <c r="V41" s="232">
        <v>576.96212831801563</v>
      </c>
      <c r="W41" s="232">
        <v>603.20166869106515</v>
      </c>
      <c r="DA41" s="73" t="s">
        <v>2181</v>
      </c>
    </row>
    <row r="42" spans="1:105" ht="12" customHeight="1" x14ac:dyDescent="0.25">
      <c r="A42" s="64" t="s">
        <v>36</v>
      </c>
      <c r="B42" s="232">
        <v>0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232">
        <v>0</v>
      </c>
      <c r="I42" s="232">
        <v>0</v>
      </c>
      <c r="J42" s="232">
        <v>0</v>
      </c>
      <c r="K42" s="232">
        <v>0</v>
      </c>
      <c r="L42" s="232">
        <v>0</v>
      </c>
      <c r="M42" s="232">
        <v>0</v>
      </c>
      <c r="N42" s="232">
        <v>0</v>
      </c>
      <c r="O42" s="232">
        <v>0</v>
      </c>
      <c r="P42" s="232">
        <v>0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DA42" s="73" t="s">
        <v>2182</v>
      </c>
    </row>
    <row r="43" spans="1:105" ht="12" customHeight="1" x14ac:dyDescent="0.25">
      <c r="A43" s="64" t="s">
        <v>73</v>
      </c>
      <c r="B43" s="232">
        <v>1.0997849253486129</v>
      </c>
      <c r="C43" s="232">
        <v>1.671650915043229</v>
      </c>
      <c r="D43" s="232">
        <v>1.3197577471946349</v>
      </c>
      <c r="E43" s="232">
        <v>7.1045361849025817</v>
      </c>
      <c r="F43" s="232">
        <v>8.2043211102517439</v>
      </c>
      <c r="G43" s="232">
        <v>4.7070066313213026</v>
      </c>
      <c r="H43" s="232">
        <v>5.2569386859352836</v>
      </c>
      <c r="I43" s="232">
        <v>3.6073008898539989</v>
      </c>
      <c r="J43" s="232">
        <v>8.0283745263268838</v>
      </c>
      <c r="K43" s="232">
        <v>4.2231139335887162</v>
      </c>
      <c r="L43" s="232">
        <v>9.7000254413710465</v>
      </c>
      <c r="M43" s="232">
        <v>11.745582643218601</v>
      </c>
      <c r="N43" s="232">
        <v>9.5900390304447214</v>
      </c>
      <c r="O43" s="232">
        <v>14.60499177557587</v>
      </c>
      <c r="P43" s="232">
        <v>16.43065533946444</v>
      </c>
      <c r="Q43" s="232">
        <v>24.94292256352508</v>
      </c>
      <c r="R43" s="232">
        <v>30.41983407130526</v>
      </c>
      <c r="S43" s="232">
        <v>23.59046187341124</v>
      </c>
      <c r="T43" s="232">
        <v>27.370066888654399</v>
      </c>
      <c r="U43" s="232">
        <v>17.16294787237846</v>
      </c>
      <c r="V43" s="232">
        <v>14.29965872984671</v>
      </c>
      <c r="W43" s="232">
        <v>9.0438286182477832</v>
      </c>
      <c r="DA43" s="73" t="s">
        <v>2183</v>
      </c>
    </row>
    <row r="44" spans="1:105" ht="12" customHeight="1" x14ac:dyDescent="0.25">
      <c r="A44" s="64" t="s">
        <v>79</v>
      </c>
      <c r="B44" s="232">
        <v>65.876554822825725</v>
      </c>
      <c r="C44" s="232">
        <v>61.983400122007851</v>
      </c>
      <c r="D44" s="232">
        <v>53.801012946835762</v>
      </c>
      <c r="E44" s="232">
        <v>60.685655493761907</v>
      </c>
      <c r="F44" s="232">
        <v>56.286515792373187</v>
      </c>
      <c r="G44" s="232">
        <v>56.484475495261393</v>
      </c>
      <c r="H44" s="232">
        <v>56.418515322250521</v>
      </c>
      <c r="I44" s="232">
        <v>61.2355083645066</v>
      </c>
      <c r="J44" s="232">
        <v>52.921200843322509</v>
      </c>
      <c r="K44" s="232">
        <v>48.610113617775909</v>
      </c>
      <c r="L44" s="232">
        <v>51.31558928516862</v>
      </c>
      <c r="M44" s="232">
        <v>47.510328692409352</v>
      </c>
      <c r="N44" s="232">
        <v>47.114409286642868</v>
      </c>
      <c r="O44" s="232">
        <v>52.855240670322097</v>
      </c>
      <c r="P44" s="232">
        <v>46.608503469963892</v>
      </c>
      <c r="Q44" s="232">
        <v>50.457711116744697</v>
      </c>
      <c r="R44" s="232">
        <v>58.310139059144639</v>
      </c>
      <c r="S44" s="232">
        <v>65.302392500567706</v>
      </c>
      <c r="T44" s="232">
        <v>56.341390222005678</v>
      </c>
      <c r="U44" s="232">
        <v>53.850582056436117</v>
      </c>
      <c r="V44" s="232">
        <v>52.079713738302459</v>
      </c>
      <c r="W44" s="232">
        <v>43.231865225915648</v>
      </c>
      <c r="DA44" s="73" t="s">
        <v>2184</v>
      </c>
    </row>
    <row r="45" spans="1:105" ht="12" customHeight="1" x14ac:dyDescent="0.25">
      <c r="A45" s="57" t="s">
        <v>2185</v>
      </c>
      <c r="B45" s="264">
        <f t="shared" ref="B45:W45" si="2">B46+B52+B63+B64+B65</f>
        <v>201.89920699750087</v>
      </c>
      <c r="C45" s="264">
        <f t="shared" si="2"/>
        <v>194.49748445093246</v>
      </c>
      <c r="D45" s="264">
        <f t="shared" si="2"/>
        <v>204.35957846412157</v>
      </c>
      <c r="E45" s="264">
        <f t="shared" si="2"/>
        <v>206.34366835427093</v>
      </c>
      <c r="F45" s="264">
        <f t="shared" si="2"/>
        <v>200.20083830457673</v>
      </c>
      <c r="G45" s="264">
        <f t="shared" si="2"/>
        <v>199.92246336667455</v>
      </c>
      <c r="H45" s="264">
        <f t="shared" si="2"/>
        <v>186.33548538622426</v>
      </c>
      <c r="I45" s="264">
        <f t="shared" si="2"/>
        <v>193.64187862211517</v>
      </c>
      <c r="J45" s="264">
        <f t="shared" si="2"/>
        <v>180.64983229424121</v>
      </c>
      <c r="K45" s="264">
        <f t="shared" si="2"/>
        <v>171.9198463727578</v>
      </c>
      <c r="L45" s="264">
        <f t="shared" si="2"/>
        <v>173.91972571801028</v>
      </c>
      <c r="M45" s="264">
        <f t="shared" si="2"/>
        <v>172.97661773609664</v>
      </c>
      <c r="N45" s="264">
        <f t="shared" si="2"/>
        <v>180.77632610878845</v>
      </c>
      <c r="O45" s="264">
        <f t="shared" si="2"/>
        <v>178.77158705728974</v>
      </c>
      <c r="P45" s="264">
        <f t="shared" si="2"/>
        <v>179.22970553623873</v>
      </c>
      <c r="Q45" s="264">
        <f t="shared" si="2"/>
        <v>178.21299181778687</v>
      </c>
      <c r="R45" s="264">
        <f t="shared" si="2"/>
        <v>188.25169068071003</v>
      </c>
      <c r="S45" s="264">
        <f t="shared" si="2"/>
        <v>197.26820095606695</v>
      </c>
      <c r="T45" s="264">
        <f t="shared" si="2"/>
        <v>216.82655018653054</v>
      </c>
      <c r="U45" s="264">
        <f t="shared" si="2"/>
        <v>213.04519268387369</v>
      </c>
      <c r="V45" s="264">
        <f t="shared" si="2"/>
        <v>203.46768708674068</v>
      </c>
      <c r="W45" s="264">
        <f t="shared" si="2"/>
        <v>203.47206854186356</v>
      </c>
      <c r="DA45" s="70"/>
    </row>
    <row r="46" spans="1:105" ht="12" customHeight="1" x14ac:dyDescent="0.25">
      <c r="A46" s="165" t="s">
        <v>2186</v>
      </c>
      <c r="B46" s="349">
        <v>99.129635702290386</v>
      </c>
      <c r="C46" s="349">
        <v>95.21117966902203</v>
      </c>
      <c r="D46" s="349">
        <v>99.965179112900472</v>
      </c>
      <c r="E46" s="349">
        <v>100.2922096477779</v>
      </c>
      <c r="F46" s="349">
        <v>96.878661453236774</v>
      </c>
      <c r="G46" s="349">
        <v>96.452890481068494</v>
      </c>
      <c r="H46" s="349">
        <v>89.062163643649768</v>
      </c>
      <c r="I46" s="349">
        <v>91.65459066980128</v>
      </c>
      <c r="J46" s="349">
        <v>84.778258305575363</v>
      </c>
      <c r="K46" s="349">
        <v>80.425358093827725</v>
      </c>
      <c r="L46" s="349">
        <v>81.154851720665604</v>
      </c>
      <c r="M46" s="349">
        <v>80.640619328380524</v>
      </c>
      <c r="N46" s="349">
        <v>84.120614411960759</v>
      </c>
      <c r="O46" s="349">
        <v>82.55528665573631</v>
      </c>
      <c r="P46" s="349">
        <v>82.589250667489111</v>
      </c>
      <c r="Q46" s="349">
        <v>81.010962923423307</v>
      </c>
      <c r="R46" s="349">
        <v>85.679561506704374</v>
      </c>
      <c r="S46" s="349">
        <v>89.931555859413436</v>
      </c>
      <c r="T46" s="349">
        <v>99.016054035125208</v>
      </c>
      <c r="U46" s="349">
        <v>96.763237659134063</v>
      </c>
      <c r="V46" s="349">
        <v>91.932014257546243</v>
      </c>
      <c r="W46" s="349">
        <v>91.559028277500076</v>
      </c>
      <c r="DA46" s="167" t="s">
        <v>2187</v>
      </c>
    </row>
    <row r="47" spans="1:105" ht="12" customHeight="1" x14ac:dyDescent="0.25">
      <c r="A47" s="59" t="s">
        <v>30</v>
      </c>
      <c r="B47" s="233">
        <v>70.426545823829713</v>
      </c>
      <c r="C47" s="233">
        <v>64.617646472788948</v>
      </c>
      <c r="D47" s="233">
        <v>67.368111864006423</v>
      </c>
      <c r="E47" s="233">
        <v>63.336201002015372</v>
      </c>
      <c r="F47" s="233">
        <v>58.480260471668842</v>
      </c>
      <c r="G47" s="233">
        <v>57.661212943909341</v>
      </c>
      <c r="H47" s="233">
        <v>50.002754732340307</v>
      </c>
      <c r="I47" s="233">
        <v>50.696397735371797</v>
      </c>
      <c r="J47" s="233">
        <v>43.537376539159418</v>
      </c>
      <c r="K47" s="233">
        <v>41.873992702620768</v>
      </c>
      <c r="L47" s="233">
        <v>42.264327500445688</v>
      </c>
      <c r="M47" s="233">
        <v>41.596760811153338</v>
      </c>
      <c r="N47" s="233">
        <v>42.032866885218994</v>
      </c>
      <c r="O47" s="233">
        <v>40.32920311209773</v>
      </c>
      <c r="P47" s="233">
        <v>39.897575829158598</v>
      </c>
      <c r="Q47" s="233">
        <v>36.949934030971527</v>
      </c>
      <c r="R47" s="233">
        <v>38.138224022461912</v>
      </c>
      <c r="S47" s="233">
        <v>38.786296879634158</v>
      </c>
      <c r="T47" s="233">
        <v>38.781189952288763</v>
      </c>
      <c r="U47" s="233">
        <v>38.478515749384059</v>
      </c>
      <c r="V47" s="233">
        <v>35.701777923962091</v>
      </c>
      <c r="W47" s="233">
        <v>33.691089753905644</v>
      </c>
      <c r="DA47" s="71" t="s">
        <v>2188</v>
      </c>
    </row>
    <row r="48" spans="1:105" ht="12" customHeight="1" x14ac:dyDescent="0.25">
      <c r="A48" s="59" t="s">
        <v>33</v>
      </c>
      <c r="B48" s="233">
        <v>1.1071034030015401</v>
      </c>
      <c r="C48" s="233">
        <v>1.4011977609288719</v>
      </c>
      <c r="D48" s="233">
        <v>2.2715861345693251</v>
      </c>
      <c r="E48" s="233">
        <v>2.2192819814650382</v>
      </c>
      <c r="F48" s="233">
        <v>2.51401663227879</v>
      </c>
      <c r="G48" s="233">
        <v>2.2914240186301291</v>
      </c>
      <c r="H48" s="233">
        <v>1.9350368153784281</v>
      </c>
      <c r="I48" s="233">
        <v>1.495369113746863</v>
      </c>
      <c r="J48" s="233">
        <v>1.6518216107231971</v>
      </c>
      <c r="K48" s="233">
        <v>1.5295483837245201</v>
      </c>
      <c r="L48" s="233">
        <v>1.320402147067522</v>
      </c>
      <c r="M48" s="233">
        <v>1.245229177611717</v>
      </c>
      <c r="N48" s="233">
        <v>1.0953645959592</v>
      </c>
      <c r="O48" s="233">
        <v>1.331185907566504</v>
      </c>
      <c r="P48" s="233">
        <v>1.5492571331482301</v>
      </c>
      <c r="Q48" s="233">
        <v>1.5769088048552931</v>
      </c>
      <c r="R48" s="233">
        <v>1.81477413359038</v>
      </c>
      <c r="S48" s="233">
        <v>1.95555620957489</v>
      </c>
      <c r="T48" s="233">
        <v>1.839598272595286</v>
      </c>
      <c r="U48" s="233">
        <v>1.621025099930242</v>
      </c>
      <c r="V48" s="233">
        <v>1.686812133878498</v>
      </c>
      <c r="W48" s="233">
        <v>1.8311245324961329</v>
      </c>
      <c r="DA48" s="71" t="s">
        <v>2189</v>
      </c>
    </row>
    <row r="49" spans="1:105" ht="12" customHeight="1" x14ac:dyDescent="0.25">
      <c r="A49" s="59" t="s">
        <v>160</v>
      </c>
      <c r="B49" s="233">
        <v>10.596648294188681</v>
      </c>
      <c r="C49" s="233">
        <v>10.52503980811291</v>
      </c>
      <c r="D49" s="233">
        <v>9.9004376152324998</v>
      </c>
      <c r="E49" s="233">
        <v>10.077617247920241</v>
      </c>
      <c r="F49" s="233">
        <v>9.1010371383249282</v>
      </c>
      <c r="G49" s="233">
        <v>7.9776462144410809</v>
      </c>
      <c r="H49" s="233">
        <v>6.7355646704752283</v>
      </c>
      <c r="I49" s="233">
        <v>6.1464078587400603</v>
      </c>
      <c r="J49" s="233">
        <v>6.8575626092209134</v>
      </c>
      <c r="K49" s="233">
        <v>4.7938112794689216</v>
      </c>
      <c r="L49" s="233">
        <v>4.4342938891433263</v>
      </c>
      <c r="M49" s="233">
        <v>3.6364616790971671</v>
      </c>
      <c r="N49" s="233">
        <v>4.4893344470165752</v>
      </c>
      <c r="O49" s="233">
        <v>3.081297133507062</v>
      </c>
      <c r="P49" s="233">
        <v>2.3405093453562609</v>
      </c>
      <c r="Q49" s="233">
        <v>2.035222632067657</v>
      </c>
      <c r="R49" s="233">
        <v>2.253875140999352</v>
      </c>
      <c r="S49" s="233">
        <v>2.3302106313001341</v>
      </c>
      <c r="T49" s="233">
        <v>2.12958018899876</v>
      </c>
      <c r="U49" s="233">
        <v>1.9256832821327949</v>
      </c>
      <c r="V49" s="233">
        <v>1.4754361577325359</v>
      </c>
      <c r="W49" s="233">
        <v>1.375116862765797</v>
      </c>
      <c r="DA49" s="71" t="s">
        <v>2190</v>
      </c>
    </row>
    <row r="50" spans="1:105" ht="12" customHeight="1" x14ac:dyDescent="0.25">
      <c r="A50" s="59" t="s">
        <v>70</v>
      </c>
      <c r="B50" s="233">
        <v>3.971535373026029</v>
      </c>
      <c r="C50" s="233">
        <v>4.2832627295422308</v>
      </c>
      <c r="D50" s="233">
        <v>4.6314689101959896</v>
      </c>
      <c r="E50" s="233">
        <v>4.8020285561443101</v>
      </c>
      <c r="F50" s="233">
        <v>5.1787317691737904</v>
      </c>
      <c r="G50" s="233">
        <v>4.9875909322736502</v>
      </c>
      <c r="H50" s="233">
        <v>4.6404381883719994</v>
      </c>
      <c r="I50" s="233">
        <v>4.4064330041135493</v>
      </c>
      <c r="J50" s="233">
        <v>3.2064903541684111</v>
      </c>
      <c r="K50" s="233">
        <v>2.2800749571979901</v>
      </c>
      <c r="L50" s="233">
        <v>1.9774112919327189</v>
      </c>
      <c r="M50" s="233">
        <v>2.1656194504230659</v>
      </c>
      <c r="N50" s="233">
        <v>2.158977008730115</v>
      </c>
      <c r="O50" s="233">
        <v>1.736329444651963</v>
      </c>
      <c r="P50" s="233">
        <v>1.603789127433634</v>
      </c>
      <c r="Q50" s="233">
        <v>0.97944963824359021</v>
      </c>
      <c r="R50" s="233">
        <v>1.2492990185328019</v>
      </c>
      <c r="S50" s="233">
        <v>1.179174337257741</v>
      </c>
      <c r="T50" s="233">
        <v>1.2941650897661801</v>
      </c>
      <c r="U50" s="233">
        <v>1.070873358991796</v>
      </c>
      <c r="V50" s="233">
        <v>0.81653800090050277</v>
      </c>
      <c r="W50" s="233">
        <v>0.68749531166123967</v>
      </c>
      <c r="DA50" s="71" t="s">
        <v>2191</v>
      </c>
    </row>
    <row r="51" spans="1:105" ht="12" customHeight="1" x14ac:dyDescent="0.25">
      <c r="A51" s="59" t="s">
        <v>162</v>
      </c>
      <c r="B51" s="233">
        <v>13.02780280824441</v>
      </c>
      <c r="C51" s="233">
        <v>14.38403289764908</v>
      </c>
      <c r="D51" s="233">
        <v>15.79357458889624</v>
      </c>
      <c r="E51" s="233">
        <v>19.857080860232951</v>
      </c>
      <c r="F51" s="233">
        <v>21.604615441790429</v>
      </c>
      <c r="G51" s="233">
        <v>23.53501637181429</v>
      </c>
      <c r="H51" s="233">
        <v>25.748369237083789</v>
      </c>
      <c r="I51" s="233">
        <v>28.909982957829008</v>
      </c>
      <c r="J51" s="233">
        <v>29.52500719230342</v>
      </c>
      <c r="K51" s="233">
        <v>29.947930770815539</v>
      </c>
      <c r="L51" s="233">
        <v>31.15841689207635</v>
      </c>
      <c r="M51" s="233">
        <v>31.996548210095231</v>
      </c>
      <c r="N51" s="233">
        <v>34.344071475035882</v>
      </c>
      <c r="O51" s="233">
        <v>36.077271057913038</v>
      </c>
      <c r="P51" s="233">
        <v>37.198119232392379</v>
      </c>
      <c r="Q51" s="233">
        <v>39.469447817285221</v>
      </c>
      <c r="R51" s="233">
        <v>42.223389191119928</v>
      </c>
      <c r="S51" s="233">
        <v>45.68031780164651</v>
      </c>
      <c r="T51" s="233">
        <v>54.971520531476223</v>
      </c>
      <c r="U51" s="233">
        <v>53.66714016869517</v>
      </c>
      <c r="V51" s="233">
        <v>52.251450041072623</v>
      </c>
      <c r="W51" s="233">
        <v>53.974201816671261</v>
      </c>
      <c r="DA51" s="71" t="s">
        <v>2192</v>
      </c>
    </row>
    <row r="52" spans="1:105" ht="12" customHeight="1" x14ac:dyDescent="0.25">
      <c r="A52" s="165" t="s">
        <v>2193</v>
      </c>
      <c r="B52" s="349">
        <v>84.337441722384199</v>
      </c>
      <c r="C52" s="349">
        <v>80.979809902102431</v>
      </c>
      <c r="D52" s="349">
        <v>84.922430032828672</v>
      </c>
      <c r="E52" s="349">
        <v>85.314262537945197</v>
      </c>
      <c r="F52" s="349">
        <v>82.381655330884684</v>
      </c>
      <c r="G52" s="349">
        <v>81.99916250462968</v>
      </c>
      <c r="H52" s="349">
        <v>75.759408596382173</v>
      </c>
      <c r="I52" s="349">
        <v>77.969725880966351</v>
      </c>
      <c r="J52" s="349">
        <v>72.124269699258519</v>
      </c>
      <c r="K52" s="349">
        <v>68.374604655777247</v>
      </c>
      <c r="L52" s="349">
        <v>69.061831788862349</v>
      </c>
      <c r="M52" s="349">
        <v>68.602438550934394</v>
      </c>
      <c r="N52" s="349">
        <v>71.516509695471981</v>
      </c>
      <c r="O52" s="349">
        <v>70.284161546750482</v>
      </c>
      <c r="P52" s="349">
        <v>70.271668886218364</v>
      </c>
      <c r="Q52" s="349">
        <v>69.034562061839225</v>
      </c>
      <c r="R52" s="349">
        <v>73.103157386654985</v>
      </c>
      <c r="S52" s="349">
        <v>76.690623706741377</v>
      </c>
      <c r="T52" s="349">
        <v>84.320861885036052</v>
      </c>
      <c r="U52" s="349">
        <v>82.297348154682609</v>
      </c>
      <c r="V52" s="349">
        <v>78.171635769645974</v>
      </c>
      <c r="W52" s="349">
        <v>77.73443951103954</v>
      </c>
      <c r="DA52" s="167" t="s">
        <v>2194</v>
      </c>
    </row>
    <row r="53" spans="1:105" ht="12" customHeight="1" x14ac:dyDescent="0.25">
      <c r="A53" s="64" t="s">
        <v>30</v>
      </c>
      <c r="B53" s="232">
        <v>56.328472351136668</v>
      </c>
      <c r="C53" s="232">
        <v>51.789158936306052</v>
      </c>
      <c r="D53" s="232">
        <v>54.451024078217131</v>
      </c>
      <c r="E53" s="232">
        <v>50.694474532723</v>
      </c>
      <c r="F53" s="232">
        <v>46.915754655727397</v>
      </c>
      <c r="G53" s="232">
        <v>46.334660087191551</v>
      </c>
      <c r="H53" s="232">
        <v>39.992052090987173</v>
      </c>
      <c r="I53" s="232">
        <v>40.495935233161319</v>
      </c>
      <c r="J53" s="232">
        <v>34.740731267660493</v>
      </c>
      <c r="K53" s="232">
        <v>33.574420532324368</v>
      </c>
      <c r="L53" s="232">
        <v>33.632711517719571</v>
      </c>
      <c r="M53" s="232">
        <v>33.178095837922399</v>
      </c>
      <c r="N53" s="232">
        <v>33.687224171639507</v>
      </c>
      <c r="O53" s="232">
        <v>31.952925937799641</v>
      </c>
      <c r="P53" s="232">
        <v>31.74626441933054</v>
      </c>
      <c r="Q53" s="232">
        <v>29.00190799913635</v>
      </c>
      <c r="R53" s="232">
        <v>29.655299368425819</v>
      </c>
      <c r="S53" s="232">
        <v>30.293803644116931</v>
      </c>
      <c r="T53" s="232">
        <v>30.630413999750079</v>
      </c>
      <c r="U53" s="232">
        <v>30.67357530358467</v>
      </c>
      <c r="V53" s="232">
        <v>28.49061466905011</v>
      </c>
      <c r="W53" s="232">
        <v>27.21161884874989</v>
      </c>
      <c r="DA53" s="73" t="s">
        <v>2195</v>
      </c>
    </row>
    <row r="54" spans="1:105" ht="12" customHeight="1" x14ac:dyDescent="0.25">
      <c r="A54" s="64" t="s">
        <v>32</v>
      </c>
      <c r="B54" s="232">
        <v>0</v>
      </c>
      <c r="C54" s="232">
        <v>0</v>
      </c>
      <c r="D54" s="232">
        <v>0</v>
      </c>
      <c r="E54" s="232">
        <v>0</v>
      </c>
      <c r="F54" s="232">
        <v>0</v>
      </c>
      <c r="G54" s="232">
        <v>0</v>
      </c>
      <c r="H54" s="232">
        <v>0</v>
      </c>
      <c r="I54" s="232">
        <v>0</v>
      </c>
      <c r="J54" s="232">
        <v>0</v>
      </c>
      <c r="K54" s="232">
        <v>0</v>
      </c>
      <c r="L54" s="232">
        <v>0</v>
      </c>
      <c r="M54" s="232">
        <v>0</v>
      </c>
      <c r="N54" s="232">
        <v>0</v>
      </c>
      <c r="O54" s="232">
        <v>0</v>
      </c>
      <c r="P54" s="232">
        <v>0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DA54" s="73" t="s">
        <v>2196</v>
      </c>
    </row>
    <row r="55" spans="1:105" ht="12" customHeight="1" x14ac:dyDescent="0.25">
      <c r="A55" s="64" t="s">
        <v>33</v>
      </c>
      <c r="B55" s="232">
        <v>0.88548206782449901</v>
      </c>
      <c r="C55" s="232">
        <v>1.123019136459884</v>
      </c>
      <c r="D55" s="232">
        <v>1.836034703761142</v>
      </c>
      <c r="E55" s="232">
        <v>1.776319578857128</v>
      </c>
      <c r="F55" s="232">
        <v>2.0168683683881672</v>
      </c>
      <c r="G55" s="232">
        <v>1.8413132086231689</v>
      </c>
      <c r="H55" s="232">
        <v>1.5476365958802061</v>
      </c>
      <c r="I55" s="232">
        <v>1.19449060456048</v>
      </c>
      <c r="J55" s="232">
        <v>1.318074152415539</v>
      </c>
      <c r="K55" s="232">
        <v>1.2263865312392339</v>
      </c>
      <c r="L55" s="232">
        <v>1.050737279546947</v>
      </c>
      <c r="M55" s="232">
        <v>0.99321034112591811</v>
      </c>
      <c r="N55" s="232">
        <v>0.87787951258520713</v>
      </c>
      <c r="O55" s="232">
        <v>1.054701839649185</v>
      </c>
      <c r="P55" s="232">
        <v>1.232734710827039</v>
      </c>
      <c r="Q55" s="232">
        <v>1.2377116571604021</v>
      </c>
      <c r="R55" s="232">
        <v>1.4111215610355059</v>
      </c>
      <c r="S55" s="232">
        <v>1.5273754030125419</v>
      </c>
      <c r="T55" s="232">
        <v>1.4529635824001641</v>
      </c>
      <c r="U55" s="232">
        <v>1.292218124928769</v>
      </c>
      <c r="V55" s="232">
        <v>1.3461042368188341</v>
      </c>
      <c r="W55" s="232">
        <v>1.478962633944003</v>
      </c>
      <c r="DA55" s="73" t="s">
        <v>2197</v>
      </c>
    </row>
    <row r="56" spans="1:105" ht="12" customHeight="1" x14ac:dyDescent="0.25">
      <c r="A56" s="64" t="s">
        <v>160</v>
      </c>
      <c r="B56" s="232">
        <v>8.4753980686066921</v>
      </c>
      <c r="C56" s="232">
        <v>8.4355124209428816</v>
      </c>
      <c r="D56" s="232">
        <v>8.0021385794535966</v>
      </c>
      <c r="E56" s="232">
        <v>8.0661533663657305</v>
      </c>
      <c r="F56" s="232">
        <v>7.3013017050628584</v>
      </c>
      <c r="G56" s="232">
        <v>6.4105749215086982</v>
      </c>
      <c r="H56" s="232">
        <v>5.3870842637723344</v>
      </c>
      <c r="I56" s="232">
        <v>4.9097084937548923</v>
      </c>
      <c r="J56" s="232">
        <v>5.4720049459989806</v>
      </c>
      <c r="K56" s="232">
        <v>3.843661076041029</v>
      </c>
      <c r="L56" s="232">
        <v>3.5286809462843469</v>
      </c>
      <c r="M56" s="232">
        <v>2.900487243412182</v>
      </c>
      <c r="N56" s="232">
        <v>3.5979752775629121</v>
      </c>
      <c r="O56" s="232">
        <v>2.4413192302768572</v>
      </c>
      <c r="P56" s="232">
        <v>1.86232940246187</v>
      </c>
      <c r="Q56" s="232">
        <v>1.597440999042411</v>
      </c>
      <c r="R56" s="232">
        <v>1.7525551794447209</v>
      </c>
      <c r="S56" s="232">
        <v>1.8199969832929781</v>
      </c>
      <c r="T56" s="232">
        <v>1.6819990029947069</v>
      </c>
      <c r="U56" s="232">
        <v>1.535079771529386</v>
      </c>
      <c r="V56" s="232">
        <v>1.1774226798528149</v>
      </c>
      <c r="W56" s="232">
        <v>1.110654366344257</v>
      </c>
      <c r="DA56" s="73" t="s">
        <v>2198</v>
      </c>
    </row>
    <row r="57" spans="1:105" ht="12" customHeight="1" x14ac:dyDescent="0.25">
      <c r="A57" s="64" t="s">
        <v>70</v>
      </c>
      <c r="B57" s="232">
        <v>3.176508486028327</v>
      </c>
      <c r="C57" s="232">
        <v>3.432910147224749</v>
      </c>
      <c r="D57" s="232">
        <v>3.7434361475898168</v>
      </c>
      <c r="E57" s="232">
        <v>3.8435572467808772</v>
      </c>
      <c r="F57" s="232">
        <v>4.1546345236968332</v>
      </c>
      <c r="G57" s="232">
        <v>4.0078645366975243</v>
      </c>
      <c r="H57" s="232">
        <v>3.7114084363506281</v>
      </c>
      <c r="I57" s="232">
        <v>3.5198284989654032</v>
      </c>
      <c r="J57" s="232">
        <v>2.5586249921677289</v>
      </c>
      <c r="K57" s="232">
        <v>1.828156106389053</v>
      </c>
      <c r="L57" s="232">
        <v>1.5735658761576881</v>
      </c>
      <c r="M57" s="232">
        <v>1.727325115549379</v>
      </c>
      <c r="N57" s="232">
        <v>1.730311250791291</v>
      </c>
      <c r="O57" s="232">
        <v>1.375698051716328</v>
      </c>
      <c r="P57" s="232">
        <v>1.2761254952022789</v>
      </c>
      <c r="Q57" s="232">
        <v>0.76876749696814273</v>
      </c>
      <c r="R57" s="232">
        <v>0.97142269586152652</v>
      </c>
      <c r="S57" s="232">
        <v>0.92098701626306612</v>
      </c>
      <c r="T57" s="232">
        <v>1.0221659658285529</v>
      </c>
      <c r="U57" s="232">
        <v>0.8536585670709852</v>
      </c>
      <c r="V57" s="232">
        <v>0.65161095326512453</v>
      </c>
      <c r="W57" s="232">
        <v>0.55527620263632049</v>
      </c>
      <c r="DA57" s="73" t="s">
        <v>2199</v>
      </c>
    </row>
    <row r="58" spans="1:105" ht="12" customHeight="1" x14ac:dyDescent="0.25">
      <c r="A58" s="64" t="s">
        <v>34</v>
      </c>
      <c r="B58" s="232">
        <v>0.21126434184373469</v>
      </c>
      <c r="C58" s="232">
        <v>7.0423354842730698E-2</v>
      </c>
      <c r="D58" s="232">
        <v>0.14084098700101369</v>
      </c>
      <c r="E58" s="232">
        <v>0.14084098700098319</v>
      </c>
      <c r="F58" s="232">
        <v>0</v>
      </c>
      <c r="G58" s="232">
        <v>7.0423354842726729E-2</v>
      </c>
      <c r="H58" s="232">
        <v>7.0423354842714836E-2</v>
      </c>
      <c r="I58" s="232">
        <v>7.0423354842729297E-2</v>
      </c>
      <c r="J58" s="232">
        <v>7.0423354842717861E-2</v>
      </c>
      <c r="K58" s="232">
        <v>7.1533555626039746E-2</v>
      </c>
      <c r="L58" s="232">
        <v>7.1533555626043091E-2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6.8351743071791232E-2</v>
      </c>
      <c r="S58" s="232">
        <v>2.5763525394272239E-2</v>
      </c>
      <c r="T58" s="232">
        <v>6.5456064740042313E-2</v>
      </c>
      <c r="U58" s="232">
        <v>2.925436290882754E-2</v>
      </c>
      <c r="V58" s="232">
        <v>1.1061949042010719E-2</v>
      </c>
      <c r="W58" s="232">
        <v>6.0374320948382671E-3</v>
      </c>
      <c r="DA58" s="73" t="s">
        <v>2200</v>
      </c>
    </row>
    <row r="59" spans="1:105" ht="12" customHeight="1" x14ac:dyDescent="0.25">
      <c r="A59" s="64" t="s">
        <v>162</v>
      </c>
      <c r="B59" s="232">
        <v>10.419881050476761</v>
      </c>
      <c r="C59" s="232">
        <v>11.52838282643275</v>
      </c>
      <c r="D59" s="232">
        <v>12.76533194157364</v>
      </c>
      <c r="E59" s="232">
        <v>15.89366371897281</v>
      </c>
      <c r="F59" s="232">
        <v>17.332290063745919</v>
      </c>
      <c r="G59" s="232">
        <v>18.911967474483891</v>
      </c>
      <c r="H59" s="232">
        <v>20.59346788590884</v>
      </c>
      <c r="I59" s="232">
        <v>23.09309634903698</v>
      </c>
      <c r="J59" s="232">
        <v>23.559534865886519</v>
      </c>
      <c r="K59" s="232">
        <v>24.01214589000412</v>
      </c>
      <c r="L59" s="232">
        <v>24.794953774409251</v>
      </c>
      <c r="M59" s="232">
        <v>25.52084639034204</v>
      </c>
      <c r="N59" s="232">
        <v>27.525042198660781</v>
      </c>
      <c r="O59" s="232">
        <v>28.58410980616711</v>
      </c>
      <c r="P59" s="232">
        <v>29.598322818156461</v>
      </c>
      <c r="Q59" s="232">
        <v>30.979467877104671</v>
      </c>
      <c r="R59" s="232">
        <v>32.831818442168426</v>
      </c>
      <c r="S59" s="232">
        <v>35.678337176100918</v>
      </c>
      <c r="T59" s="232">
        <v>43.417967167753297</v>
      </c>
      <c r="U59" s="232">
        <v>42.78135560150487</v>
      </c>
      <c r="V59" s="232">
        <v>41.697529243219073</v>
      </c>
      <c r="W59" s="232">
        <v>43.593882484329548</v>
      </c>
      <c r="DA59" s="73" t="s">
        <v>2201</v>
      </c>
    </row>
    <row r="60" spans="1:105" ht="12" customHeight="1" x14ac:dyDescent="0.25">
      <c r="A60" s="64" t="s">
        <v>36</v>
      </c>
      <c r="B60" s="232">
        <v>0</v>
      </c>
      <c r="C60" s="232">
        <v>0</v>
      </c>
      <c r="D60" s="232">
        <v>0</v>
      </c>
      <c r="E60" s="232">
        <v>0</v>
      </c>
      <c r="F60" s="232">
        <v>0</v>
      </c>
      <c r="G60" s="232">
        <v>0</v>
      </c>
      <c r="H60" s="232">
        <v>0</v>
      </c>
      <c r="I60" s="232">
        <v>0</v>
      </c>
      <c r="J60" s="232">
        <v>0</v>
      </c>
      <c r="K60" s="232">
        <v>0</v>
      </c>
      <c r="L60" s="232">
        <v>0</v>
      </c>
      <c r="M60" s="232">
        <v>0</v>
      </c>
      <c r="N60" s="232">
        <v>0</v>
      </c>
      <c r="O60" s="232">
        <v>0</v>
      </c>
      <c r="P60" s="232">
        <v>0</v>
      </c>
      <c r="Q60" s="232">
        <v>0</v>
      </c>
      <c r="R60" s="232">
        <v>0</v>
      </c>
      <c r="S60" s="232">
        <v>0</v>
      </c>
      <c r="T60" s="232">
        <v>0</v>
      </c>
      <c r="U60" s="232">
        <v>0</v>
      </c>
      <c r="V60" s="232">
        <v>0</v>
      </c>
      <c r="W60" s="232">
        <v>0</v>
      </c>
      <c r="DA60" s="73" t="s">
        <v>2202</v>
      </c>
    </row>
    <row r="61" spans="1:105" ht="12" customHeight="1" x14ac:dyDescent="0.25">
      <c r="A61" s="64" t="s">
        <v>73</v>
      </c>
      <c r="B61" s="232">
        <v>7.9482364327210536E-2</v>
      </c>
      <c r="C61" s="232">
        <v>0.1208115914257183</v>
      </c>
      <c r="D61" s="232">
        <v>9.5379981729547592E-2</v>
      </c>
      <c r="E61" s="232">
        <v>0.5134506942303122</v>
      </c>
      <c r="F61" s="232">
        <v>0.5929330585575624</v>
      </c>
      <c r="G61" s="232">
        <v>0.34017925445075992</v>
      </c>
      <c r="H61" s="232">
        <v>0.37992329795652502</v>
      </c>
      <c r="I61" s="232">
        <v>0.26070261280801038</v>
      </c>
      <c r="J61" s="232">
        <v>0.58021725370943633</v>
      </c>
      <c r="K61" s="232">
        <v>0.30520792977628608</v>
      </c>
      <c r="L61" s="232">
        <v>0.7010288451352219</v>
      </c>
      <c r="M61" s="232">
        <v>0.84886295253386568</v>
      </c>
      <c r="N61" s="232">
        <v>0.693080036433814</v>
      </c>
      <c r="O61" s="232">
        <v>1.0555148107110739</v>
      </c>
      <c r="P61" s="232">
        <v>1.187457023392257</v>
      </c>
      <c r="Q61" s="232">
        <v>1.802645601776252</v>
      </c>
      <c r="R61" s="232">
        <v>2.1984665171350319</v>
      </c>
      <c r="S61" s="232">
        <v>1.704902151368632</v>
      </c>
      <c r="T61" s="232">
        <v>1.978057325539877</v>
      </c>
      <c r="U61" s="232">
        <v>1.2403804091867281</v>
      </c>
      <c r="V61" s="232">
        <v>1.0334481394716151</v>
      </c>
      <c r="W61" s="232">
        <v>0.65360495909740568</v>
      </c>
      <c r="DA61" s="73" t="s">
        <v>2203</v>
      </c>
    </row>
    <row r="62" spans="1:105" ht="12" customHeight="1" x14ac:dyDescent="0.25">
      <c r="A62" s="64" t="s">
        <v>79</v>
      </c>
      <c r="B62" s="232">
        <v>4.7609529921403144</v>
      </c>
      <c r="C62" s="232">
        <v>4.4795914884676638</v>
      </c>
      <c r="D62" s="232">
        <v>3.888243613502774</v>
      </c>
      <c r="E62" s="232">
        <v>4.385802413014364</v>
      </c>
      <c r="F62" s="232">
        <v>4.0678729557059361</v>
      </c>
      <c r="G62" s="232">
        <v>4.082179666831367</v>
      </c>
      <c r="H62" s="232">
        <v>4.0774126706837581</v>
      </c>
      <c r="I62" s="232">
        <v>4.4255407338365336</v>
      </c>
      <c r="J62" s="232">
        <v>3.8246588665771299</v>
      </c>
      <c r="K62" s="232">
        <v>3.513093034377111</v>
      </c>
      <c r="L62" s="232">
        <v>3.708619993983278</v>
      </c>
      <c r="M62" s="232">
        <v>3.4336106700486022</v>
      </c>
      <c r="N62" s="232">
        <v>3.404997247798458</v>
      </c>
      <c r="O62" s="232">
        <v>3.8198918704302769</v>
      </c>
      <c r="P62" s="232">
        <v>3.3684350168479051</v>
      </c>
      <c r="Q62" s="232">
        <v>3.6466204306510051</v>
      </c>
      <c r="R62" s="232">
        <v>4.2141218795121649</v>
      </c>
      <c r="S62" s="232">
        <v>4.7194578071920361</v>
      </c>
      <c r="T62" s="232">
        <v>4.0718387760293178</v>
      </c>
      <c r="U62" s="232">
        <v>3.8918260139683758</v>
      </c>
      <c r="V62" s="232">
        <v>3.7638438989263849</v>
      </c>
      <c r="W62" s="232">
        <v>3.1244025838432772</v>
      </c>
      <c r="DA62" s="73" t="s">
        <v>2204</v>
      </c>
    </row>
    <row r="63" spans="1:105" ht="12" customHeight="1" x14ac:dyDescent="0.25">
      <c r="A63" s="166" t="s">
        <v>2205</v>
      </c>
      <c r="B63" s="350">
        <v>5.4212145802430216</v>
      </c>
      <c r="C63" s="350">
        <v>5.3842631999435309</v>
      </c>
      <c r="D63" s="350">
        <v>5.7270497995271921</v>
      </c>
      <c r="E63" s="350">
        <v>6.0991753436905416</v>
      </c>
      <c r="F63" s="350">
        <v>6.1589769177809659</v>
      </c>
      <c r="G63" s="350">
        <v>6.3148265826401104</v>
      </c>
      <c r="H63" s="350">
        <v>6.3276215135859788</v>
      </c>
      <c r="I63" s="350">
        <v>7.0639888445139887</v>
      </c>
      <c r="J63" s="350">
        <v>6.9845012615903981</v>
      </c>
      <c r="K63" s="350">
        <v>6.799965771515545</v>
      </c>
      <c r="L63" s="350">
        <v>6.9714830024947947</v>
      </c>
      <c r="M63" s="350">
        <v>6.9804587814063952</v>
      </c>
      <c r="N63" s="350">
        <v>7.3938829415752139</v>
      </c>
      <c r="O63" s="350">
        <v>7.6270996631773373</v>
      </c>
      <c r="P63" s="350">
        <v>7.7555252889797854</v>
      </c>
      <c r="Q63" s="350">
        <v>8.2845490683895093</v>
      </c>
      <c r="R63" s="350">
        <v>8.6673446433384349</v>
      </c>
      <c r="S63" s="350">
        <v>9.0135357029153322</v>
      </c>
      <c r="T63" s="350">
        <v>9.8498924312850811</v>
      </c>
      <c r="U63" s="350">
        <v>9.9954726088403074</v>
      </c>
      <c r="V63" s="350">
        <v>9.8129520763377904</v>
      </c>
      <c r="W63" s="350">
        <v>10.052529633330581</v>
      </c>
      <c r="DA63" s="168" t="s">
        <v>2206</v>
      </c>
    </row>
    <row r="64" spans="1:105" ht="12" customHeight="1" x14ac:dyDescent="0.25">
      <c r="A64" s="60" t="s">
        <v>2207</v>
      </c>
      <c r="B64" s="265">
        <v>10.84242916048604</v>
      </c>
      <c r="C64" s="265">
        <v>10.76852639988706</v>
      </c>
      <c r="D64" s="265">
        <v>11.454099599054381</v>
      </c>
      <c r="E64" s="265">
        <v>12.19835068738108</v>
      </c>
      <c r="F64" s="265">
        <v>12.31795383556193</v>
      </c>
      <c r="G64" s="265">
        <v>12.629653165280221</v>
      </c>
      <c r="H64" s="265">
        <v>12.655243027171959</v>
      </c>
      <c r="I64" s="265">
        <v>14.127977689027979</v>
      </c>
      <c r="J64" s="265">
        <v>13.9690025231808</v>
      </c>
      <c r="K64" s="265">
        <v>13.59993154303109</v>
      </c>
      <c r="L64" s="265">
        <v>13.942966004989589</v>
      </c>
      <c r="M64" s="265">
        <v>13.96091756281279</v>
      </c>
      <c r="N64" s="265">
        <v>14.78776588315043</v>
      </c>
      <c r="O64" s="265">
        <v>15.254199326354669</v>
      </c>
      <c r="P64" s="265">
        <v>15.511050577959571</v>
      </c>
      <c r="Q64" s="265">
        <v>16.569098136779019</v>
      </c>
      <c r="R64" s="265">
        <v>17.33468928667687</v>
      </c>
      <c r="S64" s="265">
        <v>18.027071405830661</v>
      </c>
      <c r="T64" s="265">
        <v>19.699784862570159</v>
      </c>
      <c r="U64" s="265">
        <v>19.990945217680611</v>
      </c>
      <c r="V64" s="265">
        <v>19.625904152675581</v>
      </c>
      <c r="W64" s="265">
        <v>20.105059266661161</v>
      </c>
      <c r="DA64" s="72" t="s">
        <v>2208</v>
      </c>
    </row>
    <row r="65" spans="1:105" ht="12" customHeight="1" x14ac:dyDescent="0.25">
      <c r="A65" s="101" t="s">
        <v>2209</v>
      </c>
      <c r="B65" s="281">
        <v>2.168485832097208</v>
      </c>
      <c r="C65" s="281">
        <v>2.1537052799774119</v>
      </c>
      <c r="D65" s="281">
        <v>2.2908199198108772</v>
      </c>
      <c r="E65" s="281">
        <v>2.4396701374762171</v>
      </c>
      <c r="F65" s="281">
        <v>2.463590767112386</v>
      </c>
      <c r="G65" s="281">
        <v>2.5259306330560451</v>
      </c>
      <c r="H65" s="281">
        <v>2.5310486054343921</v>
      </c>
      <c r="I65" s="281">
        <v>2.8255955378055959</v>
      </c>
      <c r="J65" s="281">
        <v>2.79380050463616</v>
      </c>
      <c r="K65" s="281">
        <v>2.7199863086062179</v>
      </c>
      <c r="L65" s="281">
        <v>2.788593200997918</v>
      </c>
      <c r="M65" s="281">
        <v>2.7921835125625591</v>
      </c>
      <c r="N65" s="281">
        <v>2.9575531766300851</v>
      </c>
      <c r="O65" s="281">
        <v>3.0508398652709352</v>
      </c>
      <c r="P65" s="281">
        <v>3.1022101155919151</v>
      </c>
      <c r="Q65" s="281">
        <v>3.3138196273558038</v>
      </c>
      <c r="R65" s="281">
        <v>3.466937857335374</v>
      </c>
      <c r="S65" s="281">
        <v>3.6054142811661318</v>
      </c>
      <c r="T65" s="281">
        <v>3.9399569725140329</v>
      </c>
      <c r="U65" s="281">
        <v>3.9981890435361218</v>
      </c>
      <c r="V65" s="281">
        <v>3.9251808305351159</v>
      </c>
      <c r="W65" s="281">
        <v>4.0210118533322312</v>
      </c>
      <c r="DA65" s="102" t="s">
        <v>2210</v>
      </c>
    </row>
    <row r="66" spans="1:105" ht="12" customHeight="1" x14ac:dyDescent="0.25">
      <c r="A66" s="57" t="s">
        <v>2211</v>
      </c>
      <c r="B66" s="264">
        <f t="shared" ref="B66:W66" si="3">B67+B68+B79</f>
        <v>122.78961234242911</v>
      </c>
      <c r="C66" s="264">
        <f t="shared" si="3"/>
        <v>120.64698545308855</v>
      </c>
      <c r="D66" s="264">
        <f t="shared" si="3"/>
        <v>127.72077082824961</v>
      </c>
      <c r="E66" s="264">
        <f t="shared" si="3"/>
        <v>133.35252926190549</v>
      </c>
      <c r="F66" s="264">
        <f t="shared" si="3"/>
        <v>132.56438304931072</v>
      </c>
      <c r="G66" s="264">
        <f t="shared" si="3"/>
        <v>134.54083403515648</v>
      </c>
      <c r="H66" s="264">
        <f t="shared" si="3"/>
        <v>131.03245899392789</v>
      </c>
      <c r="I66" s="264">
        <f t="shared" si="3"/>
        <v>142.20595167648801</v>
      </c>
      <c r="J66" s="264">
        <f t="shared" si="3"/>
        <v>137.59525431004246</v>
      </c>
      <c r="K66" s="264">
        <f t="shared" si="3"/>
        <v>132.86847503202654</v>
      </c>
      <c r="L66" s="264">
        <f t="shared" si="3"/>
        <v>135.55310015074204</v>
      </c>
      <c r="M66" s="264">
        <f t="shared" si="3"/>
        <v>135.41998152380478</v>
      </c>
      <c r="N66" s="264">
        <f t="shared" si="3"/>
        <v>142.77177832726375</v>
      </c>
      <c r="O66" s="264">
        <f t="shared" si="3"/>
        <v>145.04382431438665</v>
      </c>
      <c r="P66" s="264">
        <f t="shared" si="3"/>
        <v>146.76447845587322</v>
      </c>
      <c r="Q66" s="264">
        <f t="shared" si="3"/>
        <v>152.90952833216147</v>
      </c>
      <c r="R66" s="264">
        <f t="shared" si="3"/>
        <v>160.51377359145408</v>
      </c>
      <c r="S66" s="264">
        <f t="shared" si="3"/>
        <v>167.41688570890989</v>
      </c>
      <c r="T66" s="264">
        <f t="shared" si="3"/>
        <v>183.46246885561578</v>
      </c>
      <c r="U66" s="264">
        <f t="shared" si="3"/>
        <v>184.09491638431362</v>
      </c>
      <c r="V66" s="264">
        <f t="shared" si="3"/>
        <v>179.05885897122991</v>
      </c>
      <c r="W66" s="264">
        <f t="shared" si="3"/>
        <v>182.0024352309002</v>
      </c>
      <c r="DA66" s="70"/>
    </row>
    <row r="67" spans="1:105" ht="12" customHeight="1" x14ac:dyDescent="0.25">
      <c r="A67" s="165" t="s">
        <v>2212</v>
      </c>
      <c r="B67" s="349">
        <v>36.233523271572167</v>
      </c>
      <c r="C67" s="349">
        <v>35.205049300121168</v>
      </c>
      <c r="D67" s="349">
        <v>37.067686521259702</v>
      </c>
      <c r="E67" s="349">
        <v>37.774686918524658</v>
      </c>
      <c r="F67" s="349">
        <v>36.7593824414881</v>
      </c>
      <c r="G67" s="349">
        <v>36.776258516894501</v>
      </c>
      <c r="H67" s="349">
        <v>34.276446756341933</v>
      </c>
      <c r="I67" s="349">
        <v>35.43446208346586</v>
      </c>
      <c r="J67" s="349">
        <v>32.961031272665508</v>
      </c>
      <c r="K67" s="349">
        <v>31.346125890521581</v>
      </c>
      <c r="L67" s="349">
        <v>31.665438508794811</v>
      </c>
      <c r="M67" s="349">
        <v>31.501847423916889</v>
      </c>
      <c r="N67" s="349">
        <v>32.915423003968087</v>
      </c>
      <c r="O67" s="349">
        <v>32.379436967797929</v>
      </c>
      <c r="P67" s="349">
        <v>32.428314876431088</v>
      </c>
      <c r="Q67" s="349">
        <v>31.91015057005448</v>
      </c>
      <c r="R67" s="349">
        <v>33.757969695964498</v>
      </c>
      <c r="S67" s="349">
        <v>35.472452614389859</v>
      </c>
      <c r="T67" s="349">
        <v>39.178190743661418</v>
      </c>
      <c r="U67" s="349">
        <v>38.294046207271563</v>
      </c>
      <c r="V67" s="349">
        <v>36.414430529635823</v>
      </c>
      <c r="W67" s="349">
        <v>36.317276951582357</v>
      </c>
      <c r="DA67" s="167" t="s">
        <v>2213</v>
      </c>
    </row>
    <row r="68" spans="1:105" ht="12" customHeight="1" x14ac:dyDescent="0.25">
      <c r="A68" s="165" t="s">
        <v>2214</v>
      </c>
      <c r="B68" s="349">
        <v>15.88627711114162</v>
      </c>
      <c r="C68" s="349">
        <v>15.25381460759824</v>
      </c>
      <c r="D68" s="349">
        <v>15.996468815048059</v>
      </c>
      <c r="E68" s="349">
        <v>16.070276599945359</v>
      </c>
      <c r="F68" s="349">
        <v>15.517874134349469</v>
      </c>
      <c r="G68" s="349">
        <v>15.44582562414077</v>
      </c>
      <c r="H68" s="349">
        <v>14.270470317324071</v>
      </c>
      <c r="I68" s="349">
        <v>14.686818171483971</v>
      </c>
      <c r="J68" s="349">
        <v>13.58573501260272</v>
      </c>
      <c r="K68" s="349">
        <v>12.879426915769679</v>
      </c>
      <c r="L68" s="349">
        <v>13.008876902057169</v>
      </c>
      <c r="M68" s="349">
        <v>12.92234299574387</v>
      </c>
      <c r="N68" s="349">
        <v>13.471253903856219</v>
      </c>
      <c r="O68" s="349">
        <v>13.23912184260119</v>
      </c>
      <c r="P68" s="349">
        <v>13.236768654467721</v>
      </c>
      <c r="Q68" s="349">
        <v>13.0037402221747</v>
      </c>
      <c r="R68" s="349">
        <v>13.7701238290652</v>
      </c>
      <c r="S68" s="349">
        <v>14.44587925777954</v>
      </c>
      <c r="T68" s="349">
        <v>15.88315403928657</v>
      </c>
      <c r="U68" s="349">
        <v>15.501993558222759</v>
      </c>
      <c r="V68" s="349">
        <v>14.72485105910229</v>
      </c>
      <c r="W68" s="349">
        <v>14.64249830124845</v>
      </c>
      <c r="DA68" s="167" t="s">
        <v>2215</v>
      </c>
    </row>
    <row r="69" spans="1:105" ht="12" customHeight="1" x14ac:dyDescent="0.25">
      <c r="A69" s="64" t="s">
        <v>30</v>
      </c>
      <c r="B69" s="232">
        <v>10.61034936254098</v>
      </c>
      <c r="C69" s="232">
        <v>9.7552986362016938</v>
      </c>
      <c r="D69" s="232">
        <v>10.25670259645088</v>
      </c>
      <c r="E69" s="232">
        <v>9.5490976959145808</v>
      </c>
      <c r="F69" s="232">
        <v>8.8373166664528071</v>
      </c>
      <c r="G69" s="232">
        <v>8.7278584097756955</v>
      </c>
      <c r="H69" s="232">
        <v>7.533128925726114</v>
      </c>
      <c r="I69" s="232">
        <v>7.6280432018143216</v>
      </c>
      <c r="J69" s="232">
        <v>6.5439604603903412</v>
      </c>
      <c r="K69" s="232">
        <v>6.3242675794960039</v>
      </c>
      <c r="L69" s="232">
        <v>6.3352475989056254</v>
      </c>
      <c r="M69" s="232">
        <v>6.2496136204396748</v>
      </c>
      <c r="N69" s="232">
        <v>6.3455159104473333</v>
      </c>
      <c r="O69" s="232">
        <v>6.0188336946547798</v>
      </c>
      <c r="P69" s="232">
        <v>5.9799057631979951</v>
      </c>
      <c r="Q69" s="232">
        <v>5.4629632796157113</v>
      </c>
      <c r="R69" s="232">
        <v>5.5860397702297906</v>
      </c>
      <c r="S69" s="232">
        <v>5.7063120437671779</v>
      </c>
      <c r="T69" s="232">
        <v>5.7697178725291014</v>
      </c>
      <c r="U69" s="232">
        <v>5.7778479796225977</v>
      </c>
      <c r="V69" s="232">
        <v>5.3666531786576392</v>
      </c>
      <c r="W69" s="232">
        <v>5.1257342983794798</v>
      </c>
      <c r="DA69" s="73" t="s">
        <v>2216</v>
      </c>
    </row>
    <row r="70" spans="1:105" ht="12" customHeight="1" x14ac:dyDescent="0.25">
      <c r="A70" s="64" t="s">
        <v>32</v>
      </c>
      <c r="B70" s="232">
        <v>0</v>
      </c>
      <c r="C70" s="232">
        <v>0</v>
      </c>
      <c r="D70" s="232">
        <v>0</v>
      </c>
      <c r="E70" s="232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232">
        <v>0</v>
      </c>
      <c r="S70" s="232">
        <v>0</v>
      </c>
      <c r="T70" s="232">
        <v>0</v>
      </c>
      <c r="U70" s="232">
        <v>0</v>
      </c>
      <c r="V70" s="232">
        <v>0</v>
      </c>
      <c r="W70" s="232">
        <v>0</v>
      </c>
      <c r="DA70" s="73" t="s">
        <v>2217</v>
      </c>
    </row>
    <row r="71" spans="1:105" ht="12" customHeight="1" x14ac:dyDescent="0.25">
      <c r="A71" s="64" t="s">
        <v>33</v>
      </c>
      <c r="B71" s="232">
        <v>0.16679440612760649</v>
      </c>
      <c r="C71" s="232">
        <v>0.21153823069050451</v>
      </c>
      <c r="D71" s="232">
        <v>0.34584587217661411</v>
      </c>
      <c r="E71" s="232">
        <v>0.33459759380134269</v>
      </c>
      <c r="F71" s="232">
        <v>0.37990872313128909</v>
      </c>
      <c r="G71" s="232">
        <v>0.34684016118109562</v>
      </c>
      <c r="H71" s="232">
        <v>0.29152157484724101</v>
      </c>
      <c r="I71" s="232">
        <v>0.22500100030502129</v>
      </c>
      <c r="J71" s="232">
        <v>0.2482798957458632</v>
      </c>
      <c r="K71" s="232">
        <v>0.23100909729714111</v>
      </c>
      <c r="L71" s="232">
        <v>0.1979228116598126</v>
      </c>
      <c r="M71" s="232">
        <v>0.18708671245585159</v>
      </c>
      <c r="N71" s="232">
        <v>0.16536234586092541</v>
      </c>
      <c r="O71" s="232">
        <v>0.1986695986042786</v>
      </c>
      <c r="P71" s="232">
        <v>0.23220487627766939</v>
      </c>
      <c r="Q71" s="232">
        <v>0.2331423620135937</v>
      </c>
      <c r="R71" s="232">
        <v>0.26580683144159101</v>
      </c>
      <c r="S71" s="232">
        <v>0.28770506206330421</v>
      </c>
      <c r="T71" s="232">
        <v>0.2736884310338259</v>
      </c>
      <c r="U71" s="232">
        <v>0.24340950829683181</v>
      </c>
      <c r="V71" s="232">
        <v>0.25355980084122071</v>
      </c>
      <c r="W71" s="232">
        <v>0.27858575930247148</v>
      </c>
      <c r="DA71" s="73" t="s">
        <v>2218</v>
      </c>
    </row>
    <row r="72" spans="1:105" ht="12" customHeight="1" x14ac:dyDescent="0.25">
      <c r="A72" s="64" t="s">
        <v>160</v>
      </c>
      <c r="B72" s="232">
        <v>1.596473874418989</v>
      </c>
      <c r="C72" s="232">
        <v>1.5889607884324539</v>
      </c>
      <c r="D72" s="232">
        <v>1.50732804266716</v>
      </c>
      <c r="E72" s="232">
        <v>1.5193862296755389</v>
      </c>
      <c r="F72" s="232">
        <v>1.375314448599098</v>
      </c>
      <c r="G72" s="232">
        <v>1.207532118178924</v>
      </c>
      <c r="H72" s="232">
        <v>1.0147416341731821</v>
      </c>
      <c r="I72" s="232">
        <v>0.92482043649676671</v>
      </c>
      <c r="J72" s="232">
        <v>1.030737773761581</v>
      </c>
      <c r="K72" s="232">
        <v>0.72401372069470926</v>
      </c>
      <c r="L72" s="232">
        <v>0.66468228351062508</v>
      </c>
      <c r="M72" s="232">
        <v>0.54635216773415063</v>
      </c>
      <c r="N72" s="232">
        <v>0.67773495533040995</v>
      </c>
      <c r="O72" s="232">
        <v>0.45986068603552982</v>
      </c>
      <c r="P72" s="232">
        <v>0.35079889021442417</v>
      </c>
      <c r="Q72" s="232">
        <v>0.30090301367003869</v>
      </c>
      <c r="R72" s="232">
        <v>0.3301211972361246</v>
      </c>
      <c r="S72" s="232">
        <v>0.34282491652056091</v>
      </c>
      <c r="T72" s="232">
        <v>0.31683083712919691</v>
      </c>
      <c r="U72" s="232">
        <v>0.28915630045428881</v>
      </c>
      <c r="V72" s="232">
        <v>0.2217859895567629</v>
      </c>
      <c r="W72" s="232">
        <v>0.20920913271858579</v>
      </c>
      <c r="DA72" s="73" t="s">
        <v>2219</v>
      </c>
    </row>
    <row r="73" spans="1:105" ht="12" customHeight="1" x14ac:dyDescent="0.25">
      <c r="A73" s="64" t="s">
        <v>70</v>
      </c>
      <c r="B73" s="232">
        <v>0.59834508878095927</v>
      </c>
      <c r="C73" s="232">
        <v>0.64664235460189179</v>
      </c>
      <c r="D73" s="232">
        <v>0.70513478680362229</v>
      </c>
      <c r="E73" s="232">
        <v>0.72399416282853057</v>
      </c>
      <c r="F73" s="232">
        <v>0.78259043659663341</v>
      </c>
      <c r="G73" s="232">
        <v>0.75494401245271925</v>
      </c>
      <c r="H73" s="232">
        <v>0.69910186612698799</v>
      </c>
      <c r="I73" s="232">
        <v>0.66301478650871859</v>
      </c>
      <c r="J73" s="232">
        <v>0.48195706223658058</v>
      </c>
      <c r="K73" s="232">
        <v>0.34436181505389363</v>
      </c>
      <c r="L73" s="232">
        <v>0.29640576060588042</v>
      </c>
      <c r="M73" s="232">
        <v>0.32536871982647581</v>
      </c>
      <c r="N73" s="232">
        <v>0.3259312051352018</v>
      </c>
      <c r="O73" s="232">
        <v>0.25913425904905912</v>
      </c>
      <c r="P73" s="232">
        <v>0.24037820962258999</v>
      </c>
      <c r="Q73" s="232">
        <v>0.14480939001061971</v>
      </c>
      <c r="R73" s="232">
        <v>0.18298266847253131</v>
      </c>
      <c r="S73" s="232">
        <v>0.17348231885287671</v>
      </c>
      <c r="T73" s="232">
        <v>0.19254095755219289</v>
      </c>
      <c r="U73" s="232">
        <v>0.1607999516920415</v>
      </c>
      <c r="V73" s="232">
        <v>0.1227411213906606</v>
      </c>
      <c r="W73" s="232">
        <v>0.1045949633774786</v>
      </c>
      <c r="DA73" s="73" t="s">
        <v>2220</v>
      </c>
    </row>
    <row r="74" spans="1:105" ht="12" customHeight="1" x14ac:dyDescent="0.25">
      <c r="A74" s="64" t="s">
        <v>34</v>
      </c>
      <c r="B74" s="232">
        <v>3.9794945278044211E-2</v>
      </c>
      <c r="C74" s="232">
        <v>1.3265341078409111E-2</v>
      </c>
      <c r="D74" s="232">
        <v>2.6529604199636941E-2</v>
      </c>
      <c r="E74" s="232">
        <v>2.6529604199631181E-2</v>
      </c>
      <c r="F74" s="232">
        <v>0</v>
      </c>
      <c r="G74" s="232">
        <v>1.326534107840836E-2</v>
      </c>
      <c r="H74" s="232">
        <v>1.326534107840612E-2</v>
      </c>
      <c r="I74" s="232">
        <v>1.326534107840884E-2</v>
      </c>
      <c r="J74" s="232">
        <v>1.3265341078406691E-2</v>
      </c>
      <c r="K74" s="232">
        <v>1.3474464771664E-2</v>
      </c>
      <c r="L74" s="232">
        <v>1.347446477166463E-2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1.2875120578619949E-2</v>
      </c>
      <c r="S74" s="232">
        <v>4.8529632321620822E-3</v>
      </c>
      <c r="T74" s="232">
        <v>1.232967424466171E-2</v>
      </c>
      <c r="U74" s="232">
        <v>5.5105171130201448E-3</v>
      </c>
      <c r="V74" s="232">
        <v>2.0836912322901081E-3</v>
      </c>
      <c r="W74" s="232">
        <v>1.137244826728538E-3</v>
      </c>
      <c r="DA74" s="73" t="s">
        <v>2221</v>
      </c>
    </row>
    <row r="75" spans="1:105" ht="12" customHeight="1" x14ac:dyDescent="0.25">
      <c r="A75" s="64" t="s">
        <v>162</v>
      </c>
      <c r="B75" s="232">
        <v>1.9627476770981149</v>
      </c>
      <c r="C75" s="232">
        <v>2.1715513357269458</v>
      </c>
      <c r="D75" s="232">
        <v>2.4045500610166419</v>
      </c>
      <c r="E75" s="232">
        <v>2.9938203127150991</v>
      </c>
      <c r="F75" s="232">
        <v>3.2648081006502019</v>
      </c>
      <c r="G75" s="232">
        <v>3.5623650644457192</v>
      </c>
      <c r="H75" s="232">
        <v>3.8791019840493099</v>
      </c>
      <c r="I75" s="232">
        <v>4.3499461266884074</v>
      </c>
      <c r="J75" s="232">
        <v>4.4378071215520309</v>
      </c>
      <c r="K75" s="232">
        <v>4.5230634917459298</v>
      </c>
      <c r="L75" s="232">
        <v>4.670517608475981</v>
      </c>
      <c r="M75" s="232">
        <v>4.8072508436101344</v>
      </c>
      <c r="N75" s="232">
        <v>5.1847724917144964</v>
      </c>
      <c r="O75" s="232">
        <v>5.3842644510231663</v>
      </c>
      <c r="P75" s="232">
        <v>5.5753073452483086</v>
      </c>
      <c r="Q75" s="232">
        <v>5.8354676333604374</v>
      </c>
      <c r="R75" s="232">
        <v>6.1843868533724464</v>
      </c>
      <c r="S75" s="232">
        <v>6.7205732076865994</v>
      </c>
      <c r="T75" s="232">
        <v>8.1784536493274924</v>
      </c>
      <c r="U75" s="232">
        <v>8.0585378972363717</v>
      </c>
      <c r="V75" s="232">
        <v>7.8543822397199357</v>
      </c>
      <c r="W75" s="232">
        <v>8.2115900524498908</v>
      </c>
      <c r="DA75" s="73" t="s">
        <v>2222</v>
      </c>
    </row>
    <row r="76" spans="1:105" ht="12" customHeight="1" x14ac:dyDescent="0.25">
      <c r="A76" s="64" t="s">
        <v>36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3" t="s">
        <v>2223</v>
      </c>
    </row>
    <row r="77" spans="1:105" ht="12" customHeight="1" x14ac:dyDescent="0.25">
      <c r="A77" s="64" t="s">
        <v>73</v>
      </c>
      <c r="B77" s="232">
        <v>1.4971747297092291E-2</v>
      </c>
      <c r="C77" s="232">
        <v>2.2756754063570209E-2</v>
      </c>
      <c r="D77" s="232">
        <v>1.796631234794803E-2</v>
      </c>
      <c r="E77" s="232">
        <v>9.6716474259449389E-2</v>
      </c>
      <c r="F77" s="232">
        <v>0.1116882215565491</v>
      </c>
      <c r="G77" s="232">
        <v>6.4078086710946447E-2</v>
      </c>
      <c r="H77" s="232">
        <v>7.1564499338071186E-2</v>
      </c>
      <c r="I77" s="232">
        <v>4.9107417371037999E-2</v>
      </c>
      <c r="J77" s="232">
        <v>0.10929300069873039</v>
      </c>
      <c r="K77" s="232">
        <v>5.7490690373372427E-2</v>
      </c>
      <c r="L77" s="232">
        <v>0.13204975476231329</v>
      </c>
      <c r="M77" s="232">
        <v>0.15989662263795809</v>
      </c>
      <c r="N77" s="232">
        <v>0.1305524722368403</v>
      </c>
      <c r="O77" s="232">
        <v>0.19882273442757081</v>
      </c>
      <c r="P77" s="232">
        <v>0.22367611520962191</v>
      </c>
      <c r="Q77" s="232">
        <v>0.33955651224594208</v>
      </c>
      <c r="R77" s="232">
        <v>0.41411557663485349</v>
      </c>
      <c r="S77" s="232">
        <v>0.32114500358190301</v>
      </c>
      <c r="T77" s="232">
        <v>0.3725980557803647</v>
      </c>
      <c r="U77" s="232">
        <v>0.23364506322630871</v>
      </c>
      <c r="V77" s="232">
        <v>0.1946661315348194</v>
      </c>
      <c r="W77" s="232">
        <v>0.1231167235972952</v>
      </c>
      <c r="DA77" s="73" t="s">
        <v>2224</v>
      </c>
    </row>
    <row r="78" spans="1:105" ht="12" customHeight="1" x14ac:dyDescent="0.25">
      <c r="A78" s="64" t="s">
        <v>79</v>
      </c>
      <c r="B78" s="232">
        <v>0.89680000959983786</v>
      </c>
      <c r="C78" s="232">
        <v>0.84380116680277351</v>
      </c>
      <c r="D78" s="232">
        <v>0.73241153938556425</v>
      </c>
      <c r="E78" s="232">
        <v>0.82613452655118214</v>
      </c>
      <c r="F78" s="232">
        <v>0.76624753736289108</v>
      </c>
      <c r="G78" s="232">
        <v>0.76894243031726583</v>
      </c>
      <c r="H78" s="232">
        <v>0.76804449198475222</v>
      </c>
      <c r="I78" s="232">
        <v>0.83361986122128617</v>
      </c>
      <c r="J78" s="232">
        <v>0.72043435713918236</v>
      </c>
      <c r="K78" s="232">
        <v>0.66174605633696282</v>
      </c>
      <c r="L78" s="232">
        <v>0.69857661936527116</v>
      </c>
      <c r="M78" s="232">
        <v>0.64677430903962574</v>
      </c>
      <c r="N78" s="232">
        <v>0.64138452313101157</v>
      </c>
      <c r="O78" s="232">
        <v>0.71953641880681107</v>
      </c>
      <c r="P78" s="232">
        <v>0.63449745469711216</v>
      </c>
      <c r="Q78" s="232">
        <v>0.68689803125836102</v>
      </c>
      <c r="R78" s="232">
        <v>0.79379581109924402</v>
      </c>
      <c r="S78" s="232">
        <v>0.8889837420749539</v>
      </c>
      <c r="T78" s="232">
        <v>0.76699456168973312</v>
      </c>
      <c r="U78" s="232">
        <v>0.73308634058130073</v>
      </c>
      <c r="V78" s="232">
        <v>0.70897890616895887</v>
      </c>
      <c r="W78" s="232">
        <v>0.5885301265965176</v>
      </c>
      <c r="DA78" s="73" t="s">
        <v>2225</v>
      </c>
    </row>
    <row r="79" spans="1:105" ht="12" customHeight="1" x14ac:dyDescent="0.25">
      <c r="A79" s="165" t="s">
        <v>2226</v>
      </c>
      <c r="B79" s="349">
        <v>70.669811959715318</v>
      </c>
      <c r="C79" s="349">
        <v>70.188121545369142</v>
      </c>
      <c r="D79" s="349">
        <v>74.656615491941849</v>
      </c>
      <c r="E79" s="349">
        <v>79.507565743435464</v>
      </c>
      <c r="F79" s="349">
        <v>80.287126473473137</v>
      </c>
      <c r="G79" s="349">
        <v>82.318749894121197</v>
      </c>
      <c r="H79" s="349">
        <v>82.48554192026188</v>
      </c>
      <c r="I79" s="349">
        <v>92.084671421538175</v>
      </c>
      <c r="J79" s="349">
        <v>91.04848802477423</v>
      </c>
      <c r="K79" s="349">
        <v>88.642922225735262</v>
      </c>
      <c r="L79" s="349">
        <v>90.878784739890051</v>
      </c>
      <c r="M79" s="349">
        <v>90.995791104144018</v>
      </c>
      <c r="N79" s="349">
        <v>96.385101419439422</v>
      </c>
      <c r="O79" s="349">
        <v>99.425265503987532</v>
      </c>
      <c r="P79" s="349">
        <v>101.0993949249744</v>
      </c>
      <c r="Q79" s="349">
        <v>107.9956375399323</v>
      </c>
      <c r="R79" s="349">
        <v>112.98568006642439</v>
      </c>
      <c r="S79" s="349">
        <v>117.4985538367405</v>
      </c>
      <c r="T79" s="349">
        <v>128.40112407266781</v>
      </c>
      <c r="U79" s="349">
        <v>130.29887661881929</v>
      </c>
      <c r="V79" s="349">
        <v>127.91957738249179</v>
      </c>
      <c r="W79" s="349">
        <v>131.04265997806939</v>
      </c>
      <c r="DA79" s="167" t="s">
        <v>2227</v>
      </c>
    </row>
    <row r="80" spans="1:105" ht="12" customHeight="1" x14ac:dyDescent="0.25">
      <c r="A80" s="132" t="s">
        <v>2228</v>
      </c>
      <c r="B80" s="319">
        <v>96.86283819478426</v>
      </c>
      <c r="C80" s="319">
        <v>96.202614269306821</v>
      </c>
      <c r="D80" s="319">
        <v>102.32730873386799</v>
      </c>
      <c r="E80" s="319">
        <v>108.97621293031921</v>
      </c>
      <c r="F80" s="319">
        <v>110.0447096867517</v>
      </c>
      <c r="G80" s="319">
        <v>112.8293330670877</v>
      </c>
      <c r="H80" s="319">
        <v>113.0579448122194</v>
      </c>
      <c r="I80" s="319">
        <v>126.2148912071373</v>
      </c>
      <c r="J80" s="319">
        <v>124.79465727814259</v>
      </c>
      <c r="K80" s="319">
        <v>121.49749369021561</v>
      </c>
      <c r="L80" s="319">
        <v>124.5620552466807</v>
      </c>
      <c r="M80" s="319">
        <v>124.7224287953602</v>
      </c>
      <c r="N80" s="319">
        <v>132.10923057926061</v>
      </c>
      <c r="O80" s="319">
        <v>136.27619966607591</v>
      </c>
      <c r="P80" s="319">
        <v>138.5708276369925</v>
      </c>
      <c r="Q80" s="319">
        <v>148.02309040720371</v>
      </c>
      <c r="R80" s="319">
        <v>154.8626399747649</v>
      </c>
      <c r="S80" s="319">
        <v>161.04816318029981</v>
      </c>
      <c r="T80" s="319">
        <v>175.9916569775084</v>
      </c>
      <c r="U80" s="319">
        <v>178.59279164468981</v>
      </c>
      <c r="V80" s="319">
        <v>175.3316300460607</v>
      </c>
      <c r="W80" s="319">
        <v>179.61225052226661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5">
        <f t="shared" ref="B84:W84" si="4">SUM(B$85:B$89,B$91:B$93,B$95:B$97,B$98,B$100:B$104,B$106:B$109)</f>
        <v>0.99999999999999956</v>
      </c>
      <c r="C84" s="235">
        <f t="shared" si="4"/>
        <v>0.99999999999999956</v>
      </c>
      <c r="D84" s="235">
        <f t="shared" si="4"/>
        <v>0.99999999999999989</v>
      </c>
      <c r="E84" s="235">
        <f t="shared" si="4"/>
        <v>0.99999999999999967</v>
      </c>
      <c r="F84" s="235">
        <f t="shared" si="4"/>
        <v>0.99999999999999978</v>
      </c>
      <c r="G84" s="235">
        <f t="shared" si="4"/>
        <v>1.0000000000000002</v>
      </c>
      <c r="H84" s="235">
        <f t="shared" si="4"/>
        <v>0.99999999999999956</v>
      </c>
      <c r="I84" s="235">
        <f t="shared" si="4"/>
        <v>0.99999999999999956</v>
      </c>
      <c r="J84" s="235">
        <f t="shared" si="4"/>
        <v>0.99999999999999978</v>
      </c>
      <c r="K84" s="235">
        <f t="shared" si="4"/>
        <v>0.99999999999999967</v>
      </c>
      <c r="L84" s="235">
        <f t="shared" si="4"/>
        <v>1.0000000000000002</v>
      </c>
      <c r="M84" s="235">
        <f t="shared" si="4"/>
        <v>1</v>
      </c>
      <c r="N84" s="235">
        <f t="shared" si="4"/>
        <v>1.0000000000000004</v>
      </c>
      <c r="O84" s="235">
        <f t="shared" si="4"/>
        <v>1.0000000000000002</v>
      </c>
      <c r="P84" s="235">
        <f t="shared" si="4"/>
        <v>1.0000000000000002</v>
      </c>
      <c r="Q84" s="235">
        <f t="shared" si="4"/>
        <v>0.99999999999999967</v>
      </c>
      <c r="R84" s="235">
        <f t="shared" si="4"/>
        <v>0.99999999999999978</v>
      </c>
      <c r="S84" s="235">
        <f t="shared" si="4"/>
        <v>0.99999999999999933</v>
      </c>
      <c r="T84" s="235">
        <f t="shared" si="4"/>
        <v>1</v>
      </c>
      <c r="U84" s="235">
        <f t="shared" si="4"/>
        <v>0.99999999999999967</v>
      </c>
      <c r="V84" s="235">
        <f t="shared" si="4"/>
        <v>1.0000000000000002</v>
      </c>
      <c r="W84" s="235">
        <f t="shared" si="4"/>
        <v>1.0000000000000007</v>
      </c>
      <c r="DA84" s="95"/>
    </row>
    <row r="85" spans="1:105" ht="12" customHeight="1" x14ac:dyDescent="0.25">
      <c r="A85" s="55" t="s">
        <v>92</v>
      </c>
      <c r="B85" s="302">
        <f t="shared" ref="B85:W85" si="5">IF(B$6=0,0,B$6/B$5)</f>
        <v>8.6363211668019878E-3</v>
      </c>
      <c r="C85" s="302">
        <f t="shared" si="5"/>
        <v>8.8813593851379061E-3</v>
      </c>
      <c r="D85" s="302">
        <f t="shared" si="5"/>
        <v>8.9852379085946961E-3</v>
      </c>
      <c r="E85" s="302">
        <f t="shared" si="5"/>
        <v>9.4307785898378304E-3</v>
      </c>
      <c r="F85" s="302">
        <f t="shared" si="5"/>
        <v>9.7825503449030255E-3</v>
      </c>
      <c r="G85" s="302">
        <f t="shared" si="5"/>
        <v>1.0021186329767262E-2</v>
      </c>
      <c r="H85" s="302">
        <f t="shared" si="5"/>
        <v>1.0699527902804144E-2</v>
      </c>
      <c r="I85" s="302">
        <f t="shared" si="5"/>
        <v>1.1411665413936678E-2</v>
      </c>
      <c r="J85" s="302">
        <f t="shared" si="5"/>
        <v>1.201521721259542E-2</v>
      </c>
      <c r="K85" s="302">
        <f t="shared" si="5"/>
        <v>1.2260714786659525E-2</v>
      </c>
      <c r="L85" s="302">
        <f t="shared" si="5"/>
        <v>1.2402987190992587E-2</v>
      </c>
      <c r="M85" s="302">
        <f t="shared" si="5"/>
        <v>1.2476975955244055E-2</v>
      </c>
      <c r="N85" s="302">
        <f t="shared" si="5"/>
        <v>1.2625457388393829E-2</v>
      </c>
      <c r="O85" s="302">
        <f t="shared" si="5"/>
        <v>1.3094489838376213E-2</v>
      </c>
      <c r="P85" s="302">
        <f t="shared" si="5"/>
        <v>1.3257108101915131E-2</v>
      </c>
      <c r="Q85" s="302">
        <f t="shared" si="5"/>
        <v>1.409043903156224E-2</v>
      </c>
      <c r="R85" s="302">
        <f t="shared" si="5"/>
        <v>1.3971814948711312E-2</v>
      </c>
      <c r="S85" s="302">
        <f t="shared" si="5"/>
        <v>1.388243416071131E-2</v>
      </c>
      <c r="T85" s="302">
        <f t="shared" si="5"/>
        <v>1.3816197006328168E-2</v>
      </c>
      <c r="U85" s="302">
        <f t="shared" si="5"/>
        <v>1.4204481476394196E-2</v>
      </c>
      <c r="V85" s="302">
        <f t="shared" si="5"/>
        <v>1.4538719704243655E-2</v>
      </c>
      <c r="W85" s="302">
        <f t="shared" si="5"/>
        <v>1.4839164087514491E-2</v>
      </c>
      <c r="DA85" s="67"/>
    </row>
    <row r="86" spans="1:105" ht="12" customHeight="1" x14ac:dyDescent="0.25">
      <c r="A86" s="202" t="s">
        <v>93</v>
      </c>
      <c r="B86" s="236">
        <f t="shared" ref="B86:W86" si="6">IF(B$7=0,0,B$7/B$5)</f>
        <v>1.007570802793565E-2</v>
      </c>
      <c r="C86" s="236">
        <f t="shared" si="6"/>
        <v>1.0361585949327562E-2</v>
      </c>
      <c r="D86" s="236">
        <f t="shared" si="6"/>
        <v>1.0482777560027145E-2</v>
      </c>
      <c r="E86" s="236">
        <f t="shared" si="6"/>
        <v>1.1002575021477471E-2</v>
      </c>
      <c r="F86" s="236">
        <f t="shared" si="6"/>
        <v>1.1412975402386864E-2</v>
      </c>
      <c r="G86" s="236">
        <f t="shared" si="6"/>
        <v>1.1691384051395134E-2</v>
      </c>
      <c r="H86" s="236">
        <f t="shared" si="6"/>
        <v>1.2482782553271511E-2</v>
      </c>
      <c r="I86" s="236">
        <f t="shared" si="6"/>
        <v>1.3313609649592792E-2</v>
      </c>
      <c r="J86" s="236">
        <f t="shared" si="6"/>
        <v>1.4017753414694661E-2</v>
      </c>
      <c r="K86" s="236">
        <f t="shared" si="6"/>
        <v>1.4304167251102775E-2</v>
      </c>
      <c r="L86" s="236">
        <f t="shared" si="6"/>
        <v>1.447015172282469E-2</v>
      </c>
      <c r="M86" s="236">
        <f t="shared" si="6"/>
        <v>1.4556471947784731E-2</v>
      </c>
      <c r="N86" s="236">
        <f t="shared" si="6"/>
        <v>1.4729700286459466E-2</v>
      </c>
      <c r="O86" s="236">
        <f t="shared" si="6"/>
        <v>1.5276904811438919E-2</v>
      </c>
      <c r="P86" s="236">
        <f t="shared" si="6"/>
        <v>1.5466626118900985E-2</v>
      </c>
      <c r="Q86" s="236">
        <f t="shared" si="6"/>
        <v>1.6438845536822611E-2</v>
      </c>
      <c r="R86" s="236">
        <f t="shared" si="6"/>
        <v>1.6300450773496525E-2</v>
      </c>
      <c r="S86" s="236">
        <f t="shared" si="6"/>
        <v>1.6196173187496526E-2</v>
      </c>
      <c r="T86" s="236">
        <f t="shared" si="6"/>
        <v>1.6118896507382859E-2</v>
      </c>
      <c r="U86" s="236">
        <f t="shared" si="6"/>
        <v>1.6571895055793231E-2</v>
      </c>
      <c r="V86" s="236">
        <f t="shared" si="6"/>
        <v>1.6961839654950933E-2</v>
      </c>
      <c r="W86" s="236">
        <f t="shared" si="6"/>
        <v>1.7312358102100241E-2</v>
      </c>
      <c r="DA86" s="174"/>
    </row>
    <row r="87" spans="1:105" ht="12" customHeight="1" x14ac:dyDescent="0.25">
      <c r="A87" s="202" t="s">
        <v>94</v>
      </c>
      <c r="B87" s="236">
        <f t="shared" ref="B87:W87" si="7">IF(B$8=0,0,B$8/B$5)</f>
        <v>2.3030189778138629E-2</v>
      </c>
      <c r="C87" s="236">
        <f t="shared" si="7"/>
        <v>2.368362502703443E-2</v>
      </c>
      <c r="D87" s="236">
        <f t="shared" si="7"/>
        <v>2.3960634422919187E-2</v>
      </c>
      <c r="E87" s="236">
        <f t="shared" si="7"/>
        <v>2.5148742906234221E-2</v>
      </c>
      <c r="F87" s="236">
        <f t="shared" si="7"/>
        <v>2.6086800919741415E-2</v>
      </c>
      <c r="G87" s="236">
        <f t="shared" si="7"/>
        <v>2.6723163546046029E-2</v>
      </c>
      <c r="H87" s="236">
        <f t="shared" si="7"/>
        <v>2.8532074407477726E-2</v>
      </c>
      <c r="I87" s="236">
        <f t="shared" si="7"/>
        <v>3.043110777049781E-2</v>
      </c>
      <c r="J87" s="236">
        <f t="shared" si="7"/>
        <v>3.2040579233587801E-2</v>
      </c>
      <c r="K87" s="236">
        <f t="shared" si="7"/>
        <v>3.2695239431092059E-2</v>
      </c>
      <c r="L87" s="236">
        <f t="shared" si="7"/>
        <v>3.3074632509313563E-2</v>
      </c>
      <c r="M87" s="236">
        <f t="shared" si="7"/>
        <v>3.3271935880650798E-2</v>
      </c>
      <c r="N87" s="236">
        <f t="shared" si="7"/>
        <v>3.3667886369050222E-2</v>
      </c>
      <c r="O87" s="236">
        <f t="shared" si="7"/>
        <v>3.4918639569003235E-2</v>
      </c>
      <c r="P87" s="236">
        <f t="shared" si="7"/>
        <v>3.5352288271773682E-2</v>
      </c>
      <c r="Q87" s="236">
        <f t="shared" si="7"/>
        <v>3.7574504084165961E-2</v>
      </c>
      <c r="R87" s="236">
        <f t="shared" si="7"/>
        <v>3.7258173196563486E-2</v>
      </c>
      <c r="S87" s="236">
        <f t="shared" si="7"/>
        <v>3.7019824428563497E-2</v>
      </c>
      <c r="T87" s="236">
        <f t="shared" si="7"/>
        <v>3.6843192016875109E-2</v>
      </c>
      <c r="U87" s="236">
        <f t="shared" si="7"/>
        <v>3.7878617270384517E-2</v>
      </c>
      <c r="V87" s="236">
        <f t="shared" si="7"/>
        <v>3.8769919211316416E-2</v>
      </c>
      <c r="W87" s="236">
        <f t="shared" si="7"/>
        <v>3.9571104233371984E-2</v>
      </c>
      <c r="DA87" s="174"/>
    </row>
    <row r="88" spans="1:105" ht="12" customHeight="1" x14ac:dyDescent="0.25">
      <c r="A88" s="202" t="s">
        <v>95</v>
      </c>
      <c r="B88" s="236">
        <f t="shared" ref="B88:W88" si="8">IF(B$9=0,0,B$9/B$5)</f>
        <v>1.7272642333603976E-2</v>
      </c>
      <c r="C88" s="236">
        <f t="shared" si="8"/>
        <v>1.7762718770275823E-2</v>
      </c>
      <c r="D88" s="236">
        <f t="shared" si="8"/>
        <v>1.7970475817189392E-2</v>
      </c>
      <c r="E88" s="236">
        <f t="shared" si="8"/>
        <v>1.8861557179675668E-2</v>
      </c>
      <c r="F88" s="236">
        <f t="shared" si="8"/>
        <v>1.9565100689806051E-2</v>
      </c>
      <c r="G88" s="236">
        <f t="shared" si="8"/>
        <v>2.0042372659534517E-2</v>
      </c>
      <c r="H88" s="236">
        <f t="shared" si="8"/>
        <v>2.1399055805608292E-2</v>
      </c>
      <c r="I88" s="236">
        <f t="shared" si="8"/>
        <v>2.2823330827873353E-2</v>
      </c>
      <c r="J88" s="236">
        <f t="shared" si="8"/>
        <v>2.4030434425190848E-2</v>
      </c>
      <c r="K88" s="236">
        <f t="shared" si="8"/>
        <v>2.4521429573319049E-2</v>
      </c>
      <c r="L88" s="236">
        <f t="shared" si="8"/>
        <v>2.4805974381985174E-2</v>
      </c>
      <c r="M88" s="236">
        <f t="shared" si="8"/>
        <v>2.4953951910488111E-2</v>
      </c>
      <c r="N88" s="236">
        <f t="shared" si="8"/>
        <v>2.5250914776787658E-2</v>
      </c>
      <c r="O88" s="236">
        <f t="shared" si="8"/>
        <v>2.6188979676752423E-2</v>
      </c>
      <c r="P88" s="236">
        <f t="shared" si="8"/>
        <v>2.6514216203830255E-2</v>
      </c>
      <c r="Q88" s="236">
        <f t="shared" si="8"/>
        <v>2.8180878063124481E-2</v>
      </c>
      <c r="R88" s="236">
        <f t="shared" si="8"/>
        <v>2.7943629897422623E-2</v>
      </c>
      <c r="S88" s="236">
        <f t="shared" si="8"/>
        <v>2.7764868321422616E-2</v>
      </c>
      <c r="T88" s="236">
        <f t="shared" si="8"/>
        <v>2.7632394012656335E-2</v>
      </c>
      <c r="U88" s="236">
        <f t="shared" si="8"/>
        <v>2.8408962952788396E-2</v>
      </c>
      <c r="V88" s="236">
        <f t="shared" si="8"/>
        <v>2.907743940848731E-2</v>
      </c>
      <c r="W88" s="236">
        <f t="shared" si="8"/>
        <v>2.9678328175028981E-2</v>
      </c>
      <c r="DA88" s="174"/>
    </row>
    <row r="89" spans="1:105" ht="12" customHeight="1" x14ac:dyDescent="0.25">
      <c r="A89" s="56" t="s">
        <v>96</v>
      </c>
      <c r="B89" s="303">
        <f t="shared" ref="B89:W89" si="9">IF(B$10=0,0,B$10/B$5)</f>
        <v>1.8226566949185063E-2</v>
      </c>
      <c r="C89" s="303">
        <f t="shared" si="9"/>
        <v>1.8434287099265371E-2</v>
      </c>
      <c r="D89" s="303">
        <f t="shared" si="9"/>
        <v>1.8384332710956075E-2</v>
      </c>
      <c r="E89" s="303">
        <f t="shared" si="9"/>
        <v>1.8641924281443383E-2</v>
      </c>
      <c r="F89" s="303">
        <f t="shared" si="9"/>
        <v>1.8722109355903814E-2</v>
      </c>
      <c r="G89" s="303">
        <f t="shared" si="9"/>
        <v>1.875217894028277E-2</v>
      </c>
      <c r="H89" s="303">
        <f t="shared" si="9"/>
        <v>1.8876726562176063E-2</v>
      </c>
      <c r="I89" s="303">
        <f t="shared" si="9"/>
        <v>1.8901472063853269E-2</v>
      </c>
      <c r="J89" s="303">
        <f t="shared" si="9"/>
        <v>1.908224456205794E-2</v>
      </c>
      <c r="K89" s="303">
        <f t="shared" si="9"/>
        <v>1.9104701129619199E-2</v>
      </c>
      <c r="L89" s="303">
        <f t="shared" si="9"/>
        <v>1.9112664334155413E-2</v>
      </c>
      <c r="M89" s="303">
        <f t="shared" si="9"/>
        <v>1.9131593588672849E-2</v>
      </c>
      <c r="N89" s="303">
        <f t="shared" si="9"/>
        <v>1.9210451112741007E-2</v>
      </c>
      <c r="O89" s="303">
        <f t="shared" si="9"/>
        <v>1.9253743383023367E-2</v>
      </c>
      <c r="P89" s="303">
        <f t="shared" si="9"/>
        <v>1.9291010785054321E-2</v>
      </c>
      <c r="Q89" s="303">
        <f t="shared" si="9"/>
        <v>1.9470841726994922E-2</v>
      </c>
      <c r="R89" s="303">
        <f t="shared" si="9"/>
        <v>1.9440030180584059E-2</v>
      </c>
      <c r="S89" s="303">
        <f t="shared" si="9"/>
        <v>1.9451258029795478E-2</v>
      </c>
      <c r="T89" s="303">
        <f t="shared" si="9"/>
        <v>1.9521498140471504E-2</v>
      </c>
      <c r="U89" s="303">
        <f t="shared" si="9"/>
        <v>1.9591896275607885E-2</v>
      </c>
      <c r="V89" s="303">
        <f t="shared" si="9"/>
        <v>1.9668499191317256E-2</v>
      </c>
      <c r="W89" s="303">
        <f t="shared" si="9"/>
        <v>1.9765441725607277E-2</v>
      </c>
      <c r="DA89" s="68"/>
    </row>
    <row r="90" spans="1:105" ht="12" customHeight="1" x14ac:dyDescent="0.25">
      <c r="A90" s="203" t="s">
        <v>2149</v>
      </c>
      <c r="B90" s="304">
        <f t="shared" ref="B90:W90" si="10">IF(B$16=0,0,B$16/B$5)</f>
        <v>6.6219074023247865E-2</v>
      </c>
      <c r="C90" s="304">
        <f t="shared" si="10"/>
        <v>6.5849881061585375E-2</v>
      </c>
      <c r="D90" s="304">
        <f t="shared" si="10"/>
        <v>6.5780828622472379E-2</v>
      </c>
      <c r="E90" s="304">
        <f t="shared" si="10"/>
        <v>6.5025148232009833E-2</v>
      </c>
      <c r="F90" s="304">
        <f t="shared" si="10"/>
        <v>6.4563779651091252E-2</v>
      </c>
      <c r="G90" s="304">
        <f t="shared" si="10"/>
        <v>6.4265451703423793E-2</v>
      </c>
      <c r="H90" s="304">
        <f t="shared" si="10"/>
        <v>6.3397000099639542E-2</v>
      </c>
      <c r="I90" s="304">
        <f t="shared" si="10"/>
        <v>6.2639098534387108E-2</v>
      </c>
      <c r="J90" s="304">
        <f t="shared" si="10"/>
        <v>6.208370918384308E-2</v>
      </c>
      <c r="K90" s="304">
        <f t="shared" si="10"/>
        <v>6.1926822806720468E-2</v>
      </c>
      <c r="L90" s="304">
        <f t="shared" si="10"/>
        <v>6.1766572812098151E-2</v>
      </c>
      <c r="M90" s="304">
        <f t="shared" si="10"/>
        <v>6.1730668022450016E-2</v>
      </c>
      <c r="N90" s="304">
        <f t="shared" si="10"/>
        <v>6.1662654859094015E-2</v>
      </c>
      <c r="O90" s="304">
        <f t="shared" si="10"/>
        <v>6.1315190111901119E-2</v>
      </c>
      <c r="P90" s="304">
        <f t="shared" si="10"/>
        <v>6.1265317973314387E-2</v>
      </c>
      <c r="Q90" s="304">
        <f t="shared" si="10"/>
        <v>6.0932641607539084E-2</v>
      </c>
      <c r="R90" s="304">
        <f t="shared" si="10"/>
        <v>6.0901005161735453E-2</v>
      </c>
      <c r="S90" s="304">
        <f t="shared" si="10"/>
        <v>6.0940269579698045E-2</v>
      </c>
      <c r="T90" s="304">
        <f t="shared" si="10"/>
        <v>6.1011646164786576E-2</v>
      </c>
      <c r="U90" s="304">
        <f t="shared" si="10"/>
        <v>6.0988520143141656E-2</v>
      </c>
      <c r="V90" s="304">
        <f t="shared" si="10"/>
        <v>6.0970185506137073E-2</v>
      </c>
      <c r="W90" s="304">
        <f t="shared" si="10"/>
        <v>6.1032404979288836E-2</v>
      </c>
      <c r="DA90" s="175"/>
    </row>
    <row r="91" spans="1:105" ht="12" customHeight="1" x14ac:dyDescent="0.25">
      <c r="A91" s="62" t="s">
        <v>2150</v>
      </c>
      <c r="B91" s="305">
        <f t="shared" ref="B91:W91" si="11">IF(B$17=0,0,B$17/B$5)</f>
        <v>6.2443770129531194E-2</v>
      </c>
      <c r="C91" s="305">
        <f t="shared" si="11"/>
        <v>6.1763750847835169E-2</v>
      </c>
      <c r="D91" s="305">
        <f t="shared" si="11"/>
        <v>6.1579138042801823E-2</v>
      </c>
      <c r="E91" s="305">
        <f t="shared" si="11"/>
        <v>6.0147636204805309E-2</v>
      </c>
      <c r="F91" s="305">
        <f t="shared" si="11"/>
        <v>5.9133304286179515E-2</v>
      </c>
      <c r="G91" s="305">
        <f t="shared" si="11"/>
        <v>5.8433621171874811E-2</v>
      </c>
      <c r="H91" s="305">
        <f t="shared" si="11"/>
        <v>5.6253466261120273E-2</v>
      </c>
      <c r="I91" s="305">
        <f t="shared" si="11"/>
        <v>5.3907883991818104E-2</v>
      </c>
      <c r="J91" s="305">
        <f t="shared" si="11"/>
        <v>5.182331666173437E-2</v>
      </c>
      <c r="K91" s="305">
        <f t="shared" si="11"/>
        <v>5.1030338766721674E-2</v>
      </c>
      <c r="L91" s="305">
        <f t="shared" si="11"/>
        <v>5.0400661660133003E-2</v>
      </c>
      <c r="M91" s="305">
        <f t="shared" si="11"/>
        <v>5.0170105752844883E-2</v>
      </c>
      <c r="N91" s="305">
        <f t="shared" si="11"/>
        <v>4.971141453721984E-2</v>
      </c>
      <c r="O91" s="305">
        <f t="shared" si="11"/>
        <v>4.7781394110970689E-2</v>
      </c>
      <c r="P91" s="305">
        <f t="shared" si="11"/>
        <v>4.7237152780431495E-2</v>
      </c>
      <c r="Q91" s="305">
        <f t="shared" si="11"/>
        <v>4.3747904600481995E-2</v>
      </c>
      <c r="R91" s="305">
        <f t="shared" si="11"/>
        <v>4.4056974647764403E-2</v>
      </c>
      <c r="S91" s="305">
        <f t="shared" si="11"/>
        <v>4.4496755200216558E-2</v>
      </c>
      <c r="T91" s="305">
        <f t="shared" si="11"/>
        <v>4.4968531974449666E-2</v>
      </c>
      <c r="U91" s="305">
        <f t="shared" si="11"/>
        <v>4.3590299684594623E-2</v>
      </c>
      <c r="V91" s="305">
        <f t="shared" si="11"/>
        <v>4.2262406792236487E-2</v>
      </c>
      <c r="W91" s="305">
        <f t="shared" si="11"/>
        <v>4.1261152827621335E-2</v>
      </c>
      <c r="DA91" s="72"/>
    </row>
    <row r="92" spans="1:105" ht="12" customHeight="1" x14ac:dyDescent="0.25">
      <c r="A92" s="62" t="s">
        <v>2157</v>
      </c>
      <c r="B92" s="305">
        <f t="shared" ref="B92:W92" si="12">IF(B$23=0,0,B$23/B$5)</f>
        <v>3.0843982003725045E-3</v>
      </c>
      <c r="C92" s="305">
        <f t="shared" si="12"/>
        <v>3.375621462939171E-3</v>
      </c>
      <c r="D92" s="305">
        <f t="shared" si="12"/>
        <v>3.4828715469829895E-3</v>
      </c>
      <c r="E92" s="305">
        <f t="shared" si="12"/>
        <v>4.1230497400174867E-3</v>
      </c>
      <c r="F92" s="305">
        <f t="shared" si="12"/>
        <v>4.6478713373194923E-3</v>
      </c>
      <c r="G92" s="305">
        <f t="shared" si="12"/>
        <v>5.0301356251675998E-3</v>
      </c>
      <c r="H92" s="305">
        <f t="shared" si="12"/>
        <v>6.2875716062949357E-3</v>
      </c>
      <c r="I92" s="305">
        <f t="shared" si="12"/>
        <v>7.8182813094540716E-3</v>
      </c>
      <c r="J92" s="305">
        <f t="shared" si="12"/>
        <v>9.2991751451010768E-3</v>
      </c>
      <c r="K92" s="305">
        <f t="shared" si="12"/>
        <v>9.9156268570660348E-3</v>
      </c>
      <c r="L92" s="305">
        <f t="shared" si="12"/>
        <v>1.0373672176685746E-2</v>
      </c>
      <c r="M92" s="305">
        <f t="shared" si="12"/>
        <v>1.0562404193185611E-2</v>
      </c>
      <c r="N92" s="305">
        <f t="shared" si="12"/>
        <v>1.094120373080266E-2</v>
      </c>
      <c r="O92" s="305">
        <f t="shared" si="12"/>
        <v>1.2486236813860338E-2</v>
      </c>
      <c r="P92" s="305">
        <f t="shared" si="12"/>
        <v>1.2967596544729683E-2</v>
      </c>
      <c r="Q92" s="305">
        <f t="shared" si="12"/>
        <v>1.6057501884532113E-2</v>
      </c>
      <c r="R92" s="305">
        <f t="shared" si="12"/>
        <v>1.5726285318074146E-2</v>
      </c>
      <c r="S92" s="305">
        <f t="shared" si="12"/>
        <v>1.5332919646624582E-2</v>
      </c>
      <c r="T92" s="305">
        <f t="shared" si="12"/>
        <v>1.4937818429830644E-2</v>
      </c>
      <c r="U92" s="305">
        <f t="shared" si="12"/>
        <v>1.6261861940435496E-2</v>
      </c>
      <c r="V92" s="305">
        <f t="shared" si="12"/>
        <v>1.7544681137561101E-2</v>
      </c>
      <c r="W92" s="305">
        <f t="shared" si="12"/>
        <v>1.8584119024666331E-2</v>
      </c>
      <c r="DA92" s="72"/>
    </row>
    <row r="93" spans="1:105" ht="12" customHeight="1" x14ac:dyDescent="0.25">
      <c r="A93" s="62" t="s">
        <v>2159</v>
      </c>
      <c r="B93" s="305">
        <f t="shared" ref="B93:W93" si="13">IF(B$24=0,0,B$24/B$5)</f>
        <v>6.9090569334415868E-4</v>
      </c>
      <c r="C93" s="305">
        <f t="shared" si="13"/>
        <v>7.1050875081103259E-4</v>
      </c>
      <c r="D93" s="305">
        <f t="shared" si="13"/>
        <v>7.1881903268757562E-4</v>
      </c>
      <c r="E93" s="305">
        <f t="shared" si="13"/>
        <v>7.5446228718702645E-4</v>
      </c>
      <c r="F93" s="305">
        <f t="shared" si="13"/>
        <v>7.8260402759224219E-4</v>
      </c>
      <c r="G93" s="305">
        <f t="shared" si="13"/>
        <v>8.0169490638138069E-4</v>
      </c>
      <c r="H93" s="305">
        <f t="shared" si="13"/>
        <v>8.5596223222433182E-4</v>
      </c>
      <c r="I93" s="305">
        <f t="shared" si="13"/>
        <v>9.1293323311493404E-4</v>
      </c>
      <c r="J93" s="305">
        <f t="shared" si="13"/>
        <v>9.6121737700763366E-4</v>
      </c>
      <c r="K93" s="305">
        <f t="shared" si="13"/>
        <v>9.8085718293276216E-4</v>
      </c>
      <c r="L93" s="305">
        <f t="shared" si="13"/>
        <v>9.9223897527940703E-4</v>
      </c>
      <c r="M93" s="305">
        <f t="shared" si="13"/>
        <v>9.98158076419524E-4</v>
      </c>
      <c r="N93" s="305">
        <f t="shared" si="13"/>
        <v>1.0100365910715062E-3</v>
      </c>
      <c r="O93" s="305">
        <f t="shared" si="13"/>
        <v>1.0475591870700966E-3</v>
      </c>
      <c r="P93" s="305">
        <f t="shared" si="13"/>
        <v>1.0605686481532102E-3</v>
      </c>
      <c r="Q93" s="305">
        <f t="shared" si="13"/>
        <v>1.1272351225249787E-3</v>
      </c>
      <c r="R93" s="305">
        <f t="shared" si="13"/>
        <v>1.1177451958969051E-3</v>
      </c>
      <c r="S93" s="305">
        <f t="shared" si="13"/>
        <v>1.1105947328569046E-3</v>
      </c>
      <c r="T93" s="305">
        <f t="shared" si="13"/>
        <v>1.1052957605062531E-3</v>
      </c>
      <c r="U93" s="305">
        <f t="shared" si="13"/>
        <v>1.1363585181115355E-3</v>
      </c>
      <c r="V93" s="305">
        <f t="shared" si="13"/>
        <v>1.1630975763394921E-3</v>
      </c>
      <c r="W93" s="305">
        <f t="shared" si="13"/>
        <v>1.1871331270011591E-3</v>
      </c>
      <c r="DA93" s="72"/>
    </row>
    <row r="94" spans="1:105" ht="12" customHeight="1" x14ac:dyDescent="0.25">
      <c r="A94" s="203" t="s">
        <v>2161</v>
      </c>
      <c r="B94" s="304">
        <f t="shared" ref="B94:W94" si="14">IF(B$25=0,0,B$25/B$5)</f>
        <v>5.5182561686039883E-2</v>
      </c>
      <c r="C94" s="304">
        <f t="shared" si="14"/>
        <v>5.4874900884654514E-2</v>
      </c>
      <c r="D94" s="304">
        <f t="shared" si="14"/>
        <v>5.4817357185393684E-2</v>
      </c>
      <c r="E94" s="304">
        <f t="shared" si="14"/>
        <v>5.4187623526674805E-2</v>
      </c>
      <c r="F94" s="304">
        <f t="shared" si="14"/>
        <v>5.3803149709242742E-2</v>
      </c>
      <c r="G94" s="304">
        <f t="shared" si="14"/>
        <v>5.3554543086186492E-2</v>
      </c>
      <c r="H94" s="304">
        <f t="shared" si="14"/>
        <v>5.2830833416366296E-2</v>
      </c>
      <c r="I94" s="304">
        <f t="shared" si="14"/>
        <v>5.2199248778655942E-2</v>
      </c>
      <c r="J94" s="304">
        <f t="shared" si="14"/>
        <v>5.1736424319869224E-2</v>
      </c>
      <c r="K94" s="304">
        <f t="shared" si="14"/>
        <v>5.1605685672267081E-2</v>
      </c>
      <c r="L94" s="304">
        <f t="shared" si="14"/>
        <v>5.1472144010081808E-2</v>
      </c>
      <c r="M94" s="304">
        <f t="shared" si="14"/>
        <v>5.1442223352041683E-2</v>
      </c>
      <c r="N94" s="304">
        <f t="shared" si="14"/>
        <v>5.1385545715911682E-2</v>
      </c>
      <c r="O94" s="304">
        <f t="shared" si="14"/>
        <v>5.1095991759917601E-2</v>
      </c>
      <c r="P94" s="304">
        <f t="shared" si="14"/>
        <v>5.1054431644428681E-2</v>
      </c>
      <c r="Q94" s="304">
        <f t="shared" si="14"/>
        <v>5.0777201339615913E-2</v>
      </c>
      <c r="R94" s="304">
        <f t="shared" si="14"/>
        <v>5.0750837634779555E-2</v>
      </c>
      <c r="S94" s="304">
        <f t="shared" si="14"/>
        <v>5.078355798308172E-2</v>
      </c>
      <c r="T94" s="304">
        <f t="shared" si="14"/>
        <v>5.0843038470655459E-2</v>
      </c>
      <c r="U94" s="304">
        <f t="shared" si="14"/>
        <v>5.0823766785951373E-2</v>
      </c>
      <c r="V94" s="304">
        <f t="shared" si="14"/>
        <v>5.0808487921780894E-2</v>
      </c>
      <c r="W94" s="304">
        <f t="shared" si="14"/>
        <v>5.0860337482740693E-2</v>
      </c>
      <c r="DA94" s="175"/>
    </row>
    <row r="95" spans="1:105" ht="12" customHeight="1" x14ac:dyDescent="0.25">
      <c r="A95" s="62" t="s">
        <v>2162</v>
      </c>
      <c r="B95" s="305">
        <f t="shared" ref="B95:W95" si="15">IF(B$26=0,0,B$26/B$5)</f>
        <v>5.203647510794266E-2</v>
      </c>
      <c r="C95" s="305">
        <f t="shared" si="15"/>
        <v>5.1469792373196009E-2</v>
      </c>
      <c r="D95" s="305">
        <f t="shared" si="15"/>
        <v>5.1315948369001545E-2</v>
      </c>
      <c r="E95" s="305">
        <f t="shared" si="15"/>
        <v>5.0123030170671046E-2</v>
      </c>
      <c r="F95" s="305">
        <f t="shared" si="15"/>
        <v>4.9277753571816296E-2</v>
      </c>
      <c r="G95" s="305">
        <f t="shared" si="15"/>
        <v>4.8694684309895674E-2</v>
      </c>
      <c r="H95" s="305">
        <f t="shared" si="15"/>
        <v>4.6877888550933569E-2</v>
      </c>
      <c r="I95" s="305">
        <f t="shared" si="15"/>
        <v>4.4923236659848438E-2</v>
      </c>
      <c r="J95" s="305">
        <f t="shared" si="15"/>
        <v>4.3186097218111973E-2</v>
      </c>
      <c r="K95" s="305">
        <f t="shared" si="15"/>
        <v>4.252528230560141E-2</v>
      </c>
      <c r="L95" s="305">
        <f t="shared" si="15"/>
        <v>4.2000551383444183E-2</v>
      </c>
      <c r="M95" s="305">
        <f t="shared" si="15"/>
        <v>4.1808421460704071E-2</v>
      </c>
      <c r="N95" s="305">
        <f t="shared" si="15"/>
        <v>4.1426178781016537E-2</v>
      </c>
      <c r="O95" s="305">
        <f t="shared" si="15"/>
        <v>3.9817828425808902E-2</v>
      </c>
      <c r="P95" s="305">
        <f t="shared" si="15"/>
        <v>3.9364293983692934E-2</v>
      </c>
      <c r="Q95" s="305">
        <f t="shared" si="15"/>
        <v>3.6456587167068337E-2</v>
      </c>
      <c r="R95" s="305">
        <f t="shared" si="15"/>
        <v>3.6714145539803678E-2</v>
      </c>
      <c r="S95" s="305">
        <f t="shared" si="15"/>
        <v>3.7080629333513811E-2</v>
      </c>
      <c r="T95" s="305">
        <f t="shared" si="15"/>
        <v>3.7473776645374712E-2</v>
      </c>
      <c r="U95" s="305">
        <f t="shared" si="15"/>
        <v>3.6325249737162182E-2</v>
      </c>
      <c r="V95" s="305">
        <f t="shared" si="15"/>
        <v>3.5218672326863737E-2</v>
      </c>
      <c r="W95" s="305">
        <f t="shared" si="15"/>
        <v>3.4384294023017785E-2</v>
      </c>
      <c r="DA95" s="72"/>
    </row>
    <row r="96" spans="1:105" ht="12" customHeight="1" x14ac:dyDescent="0.25">
      <c r="A96" s="62" t="s">
        <v>2169</v>
      </c>
      <c r="B96" s="305">
        <f t="shared" ref="B96:W96" si="16">IF(B$32=0,0,B$32/B$5)</f>
        <v>2.5703318336437533E-3</v>
      </c>
      <c r="C96" s="305">
        <f t="shared" si="16"/>
        <v>2.8130178857826422E-3</v>
      </c>
      <c r="D96" s="305">
        <f t="shared" si="16"/>
        <v>2.9023929558191579E-3</v>
      </c>
      <c r="E96" s="305">
        <f t="shared" si="16"/>
        <v>3.4358747833479041E-3</v>
      </c>
      <c r="F96" s="305">
        <f t="shared" si="16"/>
        <v>3.8732261144329106E-3</v>
      </c>
      <c r="G96" s="305">
        <f t="shared" si="16"/>
        <v>4.1917796876396679E-3</v>
      </c>
      <c r="H96" s="305">
        <f t="shared" si="16"/>
        <v>5.2396430052457808E-3</v>
      </c>
      <c r="I96" s="305">
        <f t="shared" si="16"/>
        <v>6.5152344245450649E-3</v>
      </c>
      <c r="J96" s="305">
        <f t="shared" si="16"/>
        <v>7.7493126209175599E-3</v>
      </c>
      <c r="K96" s="305">
        <f t="shared" si="16"/>
        <v>8.2630223808883661E-3</v>
      </c>
      <c r="L96" s="305">
        <f t="shared" si="16"/>
        <v>8.6447268139047892E-3</v>
      </c>
      <c r="M96" s="305">
        <f t="shared" si="16"/>
        <v>8.80200349432134E-3</v>
      </c>
      <c r="N96" s="305">
        <f t="shared" si="16"/>
        <v>9.1176697756688817E-3</v>
      </c>
      <c r="O96" s="305">
        <f t="shared" si="16"/>
        <v>1.0405197344883618E-2</v>
      </c>
      <c r="P96" s="305">
        <f t="shared" si="16"/>
        <v>1.0806330453941405E-2</v>
      </c>
      <c r="Q96" s="305">
        <f t="shared" si="16"/>
        <v>1.3381251570443427E-2</v>
      </c>
      <c r="R96" s="305">
        <f t="shared" si="16"/>
        <v>1.310523776506179E-2</v>
      </c>
      <c r="S96" s="305">
        <f t="shared" si="16"/>
        <v>1.2777433038853821E-2</v>
      </c>
      <c r="T96" s="305">
        <f t="shared" si="16"/>
        <v>1.2448182024858867E-2</v>
      </c>
      <c r="U96" s="305">
        <f t="shared" si="16"/>
        <v>1.3551551617029579E-2</v>
      </c>
      <c r="V96" s="305">
        <f t="shared" si="16"/>
        <v>1.4620567614634246E-2</v>
      </c>
      <c r="W96" s="305">
        <f t="shared" si="16"/>
        <v>1.548676585388861E-2</v>
      </c>
      <c r="DA96" s="72"/>
    </row>
    <row r="97" spans="1:105" ht="12" customHeight="1" x14ac:dyDescent="0.25">
      <c r="A97" s="62" t="s">
        <v>2171</v>
      </c>
      <c r="B97" s="305">
        <f t="shared" ref="B97:W97" si="17">IF(B$33=0,0,B$33/B$5)</f>
        <v>5.7575474445346561E-4</v>
      </c>
      <c r="C97" s="305">
        <f t="shared" si="17"/>
        <v>5.9209062567586082E-4</v>
      </c>
      <c r="D97" s="305">
        <f t="shared" si="17"/>
        <v>5.9901586057297957E-4</v>
      </c>
      <c r="E97" s="305">
        <f t="shared" si="17"/>
        <v>6.2871857265585547E-4</v>
      </c>
      <c r="F97" s="305">
        <f t="shared" si="17"/>
        <v>6.5217002299353523E-4</v>
      </c>
      <c r="G97" s="305">
        <f t="shared" si="17"/>
        <v>6.6807908865115057E-4</v>
      </c>
      <c r="H97" s="305">
        <f t="shared" si="17"/>
        <v>7.1330186018694365E-4</v>
      </c>
      <c r="I97" s="305">
        <f t="shared" si="17"/>
        <v>7.6077769426244519E-4</v>
      </c>
      <c r="J97" s="305">
        <f t="shared" si="17"/>
        <v>8.0101448083969506E-4</v>
      </c>
      <c r="K97" s="305">
        <f t="shared" si="17"/>
        <v>8.1738098577730162E-4</v>
      </c>
      <c r="L97" s="305">
        <f t="shared" si="17"/>
        <v>8.2686581273283945E-4</v>
      </c>
      <c r="M97" s="305">
        <f t="shared" si="17"/>
        <v>8.3179839701626982E-4</v>
      </c>
      <c r="N97" s="305">
        <f t="shared" si="17"/>
        <v>8.4169715922625531E-4</v>
      </c>
      <c r="O97" s="305">
        <f t="shared" si="17"/>
        <v>8.729659892250805E-4</v>
      </c>
      <c r="P97" s="305">
        <f t="shared" si="17"/>
        <v>8.8380720679434198E-4</v>
      </c>
      <c r="Q97" s="305">
        <f t="shared" si="17"/>
        <v>9.3936260210414899E-4</v>
      </c>
      <c r="R97" s="305">
        <f t="shared" si="17"/>
        <v>9.3145432991408722E-4</v>
      </c>
      <c r="S97" s="305">
        <f t="shared" si="17"/>
        <v>9.2549561071408751E-4</v>
      </c>
      <c r="T97" s="305">
        <f t="shared" si="17"/>
        <v>9.2107980042187775E-4</v>
      </c>
      <c r="U97" s="305">
        <f t="shared" si="17"/>
        <v>9.4696543175961279E-4</v>
      </c>
      <c r="V97" s="305">
        <f t="shared" si="17"/>
        <v>9.692479802829103E-4</v>
      </c>
      <c r="W97" s="305">
        <f t="shared" si="17"/>
        <v>9.8927760583429961E-4</v>
      </c>
      <c r="DA97" s="72"/>
    </row>
    <row r="98" spans="1:105" ht="12" customHeight="1" x14ac:dyDescent="0.25">
      <c r="A98" s="203" t="s">
        <v>2173</v>
      </c>
      <c r="B98" s="304">
        <f t="shared" ref="B98:W98" si="18">IF(B$34=0,0,B$34/B$5)</f>
        <v>0.58869716662170746</v>
      </c>
      <c r="C98" s="304">
        <f t="shared" si="18"/>
        <v>0.58528750329152013</v>
      </c>
      <c r="D98" s="304">
        <f t="shared" si="18"/>
        <v>0.58379499827616277</v>
      </c>
      <c r="E98" s="304">
        <f t="shared" si="18"/>
        <v>0.57801273449091384</v>
      </c>
      <c r="F98" s="304">
        <f t="shared" si="18"/>
        <v>0.57334148250059946</v>
      </c>
      <c r="G98" s="304">
        <f t="shared" si="18"/>
        <v>0.57017275505675891</v>
      </c>
      <c r="H98" s="304">
        <f t="shared" si="18"/>
        <v>0.56130645055271122</v>
      </c>
      <c r="I98" s="304">
        <f t="shared" si="18"/>
        <v>0.55190505030299908</v>
      </c>
      <c r="J98" s="304">
        <f t="shared" si="18"/>
        <v>0.54364699363688984</v>
      </c>
      <c r="K98" s="304">
        <f t="shared" si="18"/>
        <v>0.54018587906404958</v>
      </c>
      <c r="L98" s="304">
        <f t="shared" si="18"/>
        <v>0.53836714890187032</v>
      </c>
      <c r="M98" s="304">
        <f t="shared" si="18"/>
        <v>0.53728443623476352</v>
      </c>
      <c r="N98" s="304">
        <f t="shared" si="18"/>
        <v>0.53508182109749258</v>
      </c>
      <c r="O98" s="304">
        <f t="shared" si="18"/>
        <v>0.52872027608484962</v>
      </c>
      <c r="P98" s="304">
        <f t="shared" si="18"/>
        <v>0.52632885832292564</v>
      </c>
      <c r="Q98" s="304">
        <f t="shared" si="18"/>
        <v>0.51447178326047249</v>
      </c>
      <c r="R98" s="304">
        <f t="shared" si="18"/>
        <v>0.51634767951321403</v>
      </c>
      <c r="S98" s="304">
        <f t="shared" si="18"/>
        <v>0.51754968029323789</v>
      </c>
      <c r="T98" s="304">
        <f t="shared" si="18"/>
        <v>0.51824056281759723</v>
      </c>
      <c r="U98" s="304">
        <f t="shared" si="18"/>
        <v>0.51244496268872508</v>
      </c>
      <c r="V98" s="304">
        <f t="shared" si="18"/>
        <v>0.50747543138459428</v>
      </c>
      <c r="W98" s="304">
        <f t="shared" si="18"/>
        <v>0.50279029057194902</v>
      </c>
      <c r="DA98" s="175"/>
    </row>
    <row r="99" spans="1:105" ht="12" customHeight="1" x14ac:dyDescent="0.25">
      <c r="A99" s="203" t="s">
        <v>2185</v>
      </c>
      <c r="B99" s="304">
        <f t="shared" ref="B99:W99" si="19">IF(B$45=0,0,B$45/B$5)</f>
        <v>0.10185190364549535</v>
      </c>
      <c r="C99" s="304">
        <f t="shared" si="19"/>
        <v>0.10159433736359165</v>
      </c>
      <c r="D99" s="304">
        <f t="shared" si="19"/>
        <v>0.10153037025417273</v>
      </c>
      <c r="E99" s="304">
        <f t="shared" si="19"/>
        <v>0.10103455374467267</v>
      </c>
      <c r="F99" s="304">
        <f t="shared" si="19"/>
        <v>0.10069589293012751</v>
      </c>
      <c r="G99" s="304">
        <f t="shared" si="19"/>
        <v>0.10046658812402995</v>
      </c>
      <c r="H99" s="304">
        <f t="shared" si="19"/>
        <v>9.9775070029457999E-2</v>
      </c>
      <c r="I99" s="304">
        <f t="shared" si="19"/>
        <v>9.9060533584315741E-2</v>
      </c>
      <c r="J99" s="304">
        <f t="shared" si="19"/>
        <v>9.8409299317815627E-2</v>
      </c>
      <c r="K99" s="304">
        <f t="shared" si="19"/>
        <v>9.8160650592474433E-2</v>
      </c>
      <c r="L99" s="304">
        <f t="shared" si="19"/>
        <v>9.79833570127049E-2</v>
      </c>
      <c r="M99" s="304">
        <f t="shared" si="19"/>
        <v>9.7907310942485754E-2</v>
      </c>
      <c r="N99" s="304">
        <f t="shared" si="19"/>
        <v>9.7750380467393844E-2</v>
      </c>
      <c r="O99" s="304">
        <f t="shared" si="19"/>
        <v>9.7191885592853314E-2</v>
      </c>
      <c r="P99" s="304">
        <f t="shared" si="19"/>
        <v>9.7017464675899126E-2</v>
      </c>
      <c r="Q99" s="304">
        <f t="shared" si="19"/>
        <v>9.5983672390452607E-2</v>
      </c>
      <c r="R99" s="304">
        <f t="shared" si="19"/>
        <v>9.6096593958748214E-2</v>
      </c>
      <c r="S99" s="304">
        <f t="shared" si="19"/>
        <v>9.621213979120935E-2</v>
      </c>
      <c r="T99" s="304">
        <f t="shared" si="19"/>
        <v>9.6310101413270885E-2</v>
      </c>
      <c r="U99" s="304">
        <f t="shared" si="19"/>
        <v>9.5872961054875694E-2</v>
      </c>
      <c r="V99" s="304">
        <f t="shared" si="19"/>
        <v>9.5460627477911328E-2</v>
      </c>
      <c r="W99" s="304">
        <f t="shared" si="19"/>
        <v>9.5113294740335155E-2</v>
      </c>
      <c r="DA99" s="175"/>
    </row>
    <row r="100" spans="1:105" ht="12" customHeight="1" x14ac:dyDescent="0.25">
      <c r="A100" s="62" t="s">
        <v>2186</v>
      </c>
      <c r="B100" s="305">
        <f t="shared" ref="B100:W100" si="20">IF(B$46=0,0,B$46/B$5)</f>
        <v>5.0007834374939927E-2</v>
      </c>
      <c r="C100" s="305">
        <f t="shared" si="20"/>
        <v>4.9732862794533636E-2</v>
      </c>
      <c r="D100" s="305">
        <f t="shared" si="20"/>
        <v>4.9664917710913067E-2</v>
      </c>
      <c r="E100" s="305">
        <f t="shared" si="20"/>
        <v>4.9107291377766482E-2</v>
      </c>
      <c r="F100" s="305">
        <f t="shared" si="20"/>
        <v>4.8727484877300782E-2</v>
      </c>
      <c r="G100" s="305">
        <f t="shared" si="20"/>
        <v>4.8470255208694919E-2</v>
      </c>
      <c r="H100" s="305">
        <f t="shared" si="20"/>
        <v>4.7689164498654082E-2</v>
      </c>
      <c r="I100" s="305">
        <f t="shared" si="20"/>
        <v>4.6887340289238653E-2</v>
      </c>
      <c r="J100" s="305">
        <f t="shared" si="20"/>
        <v>4.6183098491049158E-2</v>
      </c>
      <c r="K100" s="305">
        <f t="shared" si="20"/>
        <v>4.5920268317979532E-2</v>
      </c>
      <c r="L100" s="305">
        <f t="shared" si="20"/>
        <v>4.5721235912894807E-2</v>
      </c>
      <c r="M100" s="305">
        <f t="shared" si="20"/>
        <v>4.5643777144630755E-2</v>
      </c>
      <c r="N100" s="305">
        <f t="shared" si="20"/>
        <v>4.5486166473876273E-2</v>
      </c>
      <c r="O100" s="305">
        <f t="shared" si="20"/>
        <v>4.4882434103794298E-2</v>
      </c>
      <c r="P100" s="305">
        <f t="shared" si="20"/>
        <v>4.470575725864831E-2</v>
      </c>
      <c r="Q100" s="305">
        <f t="shared" si="20"/>
        <v>4.3631665940647171E-2</v>
      </c>
      <c r="R100" s="305">
        <f t="shared" si="20"/>
        <v>4.3736733534245197E-2</v>
      </c>
      <c r="S100" s="305">
        <f t="shared" si="20"/>
        <v>4.3861643093271854E-2</v>
      </c>
      <c r="T100" s="305">
        <f t="shared" si="20"/>
        <v>4.398098940125654E-2</v>
      </c>
      <c r="U100" s="305">
        <f t="shared" si="20"/>
        <v>4.3544648901810472E-2</v>
      </c>
      <c r="V100" s="305">
        <f t="shared" si="20"/>
        <v>4.3131604295439746E-2</v>
      </c>
      <c r="W100" s="305">
        <f t="shared" si="20"/>
        <v>4.2799392098895432E-2</v>
      </c>
      <c r="DA100" s="72"/>
    </row>
    <row r="101" spans="1:105" ht="12" customHeight="1" x14ac:dyDescent="0.25">
      <c r="A101" s="62" t="s">
        <v>2193</v>
      </c>
      <c r="B101" s="305">
        <f t="shared" ref="B101:W101" si="21">IF(B$52=0,0,B$52/B$5)</f>
        <v>4.2545630147631942E-2</v>
      </c>
      <c r="C101" s="305">
        <f t="shared" si="21"/>
        <v>4.2299210964392868E-2</v>
      </c>
      <c r="D101" s="305">
        <f t="shared" si="21"/>
        <v>4.219134639500606E-2</v>
      </c>
      <c r="E101" s="305">
        <f t="shared" si="21"/>
        <v>4.1773457418514133E-2</v>
      </c>
      <c r="F101" s="305">
        <f t="shared" si="21"/>
        <v>4.1435862181481146E-2</v>
      </c>
      <c r="G101" s="305">
        <f t="shared" si="21"/>
        <v>4.1206855633618943E-2</v>
      </c>
      <c r="H101" s="305">
        <f t="shared" si="21"/>
        <v>4.0566080488784781E-2</v>
      </c>
      <c r="I101" s="305">
        <f t="shared" si="21"/>
        <v>3.9886633532738615E-2</v>
      </c>
      <c r="J101" s="305">
        <f t="shared" si="21"/>
        <v>3.9289816961205412E-2</v>
      </c>
      <c r="K101" s="305">
        <f t="shared" si="21"/>
        <v>3.9039679354191489E-2</v>
      </c>
      <c r="L101" s="305">
        <f t="shared" si="21"/>
        <v>3.8908238224174725E-2</v>
      </c>
      <c r="M101" s="305">
        <f t="shared" si="21"/>
        <v>3.8829989686042246E-2</v>
      </c>
      <c r="N101" s="305">
        <f t="shared" si="21"/>
        <v>3.8670804872013548E-2</v>
      </c>
      <c r="O101" s="305">
        <f t="shared" si="21"/>
        <v>3.8211050763073955E-2</v>
      </c>
      <c r="P101" s="305">
        <f t="shared" si="21"/>
        <v>3.8038221027522211E-2</v>
      </c>
      <c r="Q101" s="305">
        <f t="shared" si="21"/>
        <v>3.7181300425823419E-2</v>
      </c>
      <c r="R101" s="305">
        <f t="shared" si="21"/>
        <v>3.7316872996390527E-2</v>
      </c>
      <c r="S101" s="305">
        <f t="shared" si="21"/>
        <v>3.7403742584904982E-2</v>
      </c>
      <c r="T101" s="305">
        <f t="shared" si="21"/>
        <v>3.7453673235201025E-2</v>
      </c>
      <c r="U101" s="305">
        <f t="shared" si="21"/>
        <v>3.7034820430147483E-2</v>
      </c>
      <c r="V101" s="305">
        <f t="shared" si="21"/>
        <v>3.6675668300902589E-2</v>
      </c>
      <c r="W101" s="305">
        <f t="shared" si="21"/>
        <v>3.6337069307215794E-2</v>
      </c>
      <c r="DA101" s="72"/>
    </row>
    <row r="102" spans="1:105" ht="12" customHeight="1" x14ac:dyDescent="0.25">
      <c r="A102" s="62" t="s">
        <v>2205</v>
      </c>
      <c r="B102" s="305">
        <f t="shared" ref="B102:W102" si="22">IF(B$63=0,0,B$63/B$5)</f>
        <v>2.7348350361539628E-3</v>
      </c>
      <c r="C102" s="305">
        <f t="shared" si="22"/>
        <v>2.8124304719603387E-3</v>
      </c>
      <c r="D102" s="305">
        <f t="shared" si="22"/>
        <v>2.8453253377216541E-3</v>
      </c>
      <c r="E102" s="305">
        <f t="shared" si="22"/>
        <v>2.986413220115313E-3</v>
      </c>
      <c r="F102" s="305">
        <f t="shared" si="22"/>
        <v>3.0978076092192919E-3</v>
      </c>
      <c r="G102" s="305">
        <f t="shared" si="22"/>
        <v>3.1733756710929646E-3</v>
      </c>
      <c r="H102" s="305">
        <f t="shared" si="22"/>
        <v>3.3881838358879803E-3</v>
      </c>
      <c r="I102" s="305">
        <f t="shared" si="22"/>
        <v>3.6136940477466133E-3</v>
      </c>
      <c r="J102" s="305">
        <f t="shared" si="22"/>
        <v>3.80481878398855E-3</v>
      </c>
      <c r="K102" s="305">
        <f t="shared" si="22"/>
        <v>3.882559682442182E-3</v>
      </c>
      <c r="L102" s="305">
        <f t="shared" si="22"/>
        <v>3.9276126104809857E-3</v>
      </c>
      <c r="M102" s="305">
        <f t="shared" si="22"/>
        <v>3.9510423858272825E-3</v>
      </c>
      <c r="N102" s="305">
        <f t="shared" si="22"/>
        <v>3.9980615063247129E-3</v>
      </c>
      <c r="O102" s="305">
        <f t="shared" si="22"/>
        <v>4.1465884488191334E-3</v>
      </c>
      <c r="P102" s="305">
        <f t="shared" si="22"/>
        <v>4.198084232273123E-3</v>
      </c>
      <c r="Q102" s="305">
        <f t="shared" si="22"/>
        <v>4.4619723599947075E-3</v>
      </c>
      <c r="R102" s="305">
        <f t="shared" si="22"/>
        <v>4.4244080670919131E-3</v>
      </c>
      <c r="S102" s="305">
        <f t="shared" si="22"/>
        <v>4.3961041508919158E-3</v>
      </c>
      <c r="T102" s="305">
        <f t="shared" si="22"/>
        <v>4.3751290520039187E-3</v>
      </c>
      <c r="U102" s="305">
        <f t="shared" si="22"/>
        <v>4.4980858008581625E-3</v>
      </c>
      <c r="V102" s="305">
        <f t="shared" si="22"/>
        <v>4.6039279063438236E-3</v>
      </c>
      <c r="W102" s="305">
        <f t="shared" si="22"/>
        <v>4.699068627712924E-3</v>
      </c>
      <c r="DA102" s="72"/>
    </row>
    <row r="103" spans="1:105" ht="12" customHeight="1" x14ac:dyDescent="0.25">
      <c r="A103" s="62" t="s">
        <v>2207</v>
      </c>
      <c r="B103" s="305">
        <f t="shared" ref="B103:W103" si="23">IF(B$64=0,0,B$64/B$5)</f>
        <v>5.4696700723079238E-3</v>
      </c>
      <c r="C103" s="305">
        <f t="shared" si="23"/>
        <v>5.6248609439206766E-3</v>
      </c>
      <c r="D103" s="305">
        <f t="shared" si="23"/>
        <v>5.6906506754433065E-3</v>
      </c>
      <c r="E103" s="305">
        <f t="shared" si="23"/>
        <v>5.9728264402306242E-3</v>
      </c>
      <c r="F103" s="305">
        <f t="shared" si="23"/>
        <v>6.195615218438583E-3</v>
      </c>
      <c r="G103" s="305">
        <f t="shared" si="23"/>
        <v>6.3467513421859292E-3</v>
      </c>
      <c r="H103" s="305">
        <f t="shared" si="23"/>
        <v>6.7763676717759614E-3</v>
      </c>
      <c r="I103" s="305">
        <f t="shared" si="23"/>
        <v>7.2273880954932274E-3</v>
      </c>
      <c r="J103" s="305">
        <f t="shared" si="23"/>
        <v>7.6096375679771027E-3</v>
      </c>
      <c r="K103" s="305">
        <f t="shared" si="23"/>
        <v>7.7651193648843641E-3</v>
      </c>
      <c r="L103" s="305">
        <f t="shared" si="23"/>
        <v>7.8552252209619713E-3</v>
      </c>
      <c r="M103" s="305">
        <f t="shared" si="23"/>
        <v>7.9020847716545651E-3</v>
      </c>
      <c r="N103" s="305">
        <f t="shared" si="23"/>
        <v>7.9961230126494275E-3</v>
      </c>
      <c r="O103" s="305">
        <f t="shared" si="23"/>
        <v>8.2931768976382651E-3</v>
      </c>
      <c r="P103" s="305">
        <f t="shared" si="23"/>
        <v>8.3961684645462459E-3</v>
      </c>
      <c r="Q103" s="305">
        <f t="shared" si="23"/>
        <v>8.9239447199894149E-3</v>
      </c>
      <c r="R103" s="305">
        <f t="shared" si="23"/>
        <v>8.8488161341838262E-3</v>
      </c>
      <c r="S103" s="305">
        <f t="shared" si="23"/>
        <v>8.7922083017838298E-3</v>
      </c>
      <c r="T103" s="305">
        <f t="shared" si="23"/>
        <v>8.7502581040078357E-3</v>
      </c>
      <c r="U103" s="305">
        <f t="shared" si="23"/>
        <v>8.9961716017163233E-3</v>
      </c>
      <c r="V103" s="305">
        <f t="shared" si="23"/>
        <v>9.2078558126876472E-3</v>
      </c>
      <c r="W103" s="305">
        <f t="shared" si="23"/>
        <v>9.398137255425848E-3</v>
      </c>
      <c r="DA103" s="72"/>
    </row>
    <row r="104" spans="1:105" ht="12" customHeight="1" x14ac:dyDescent="0.25">
      <c r="A104" s="62" t="s">
        <v>2209</v>
      </c>
      <c r="B104" s="305">
        <f t="shared" ref="B104:W104" si="24">IF(B$65=0,0,B$65/B$5)</f>
        <v>1.0939340144615849E-3</v>
      </c>
      <c r="C104" s="305">
        <f t="shared" si="24"/>
        <v>1.1249721887841352E-3</v>
      </c>
      <c r="D104" s="305">
        <f t="shared" si="24"/>
        <v>1.1381301350886618E-3</v>
      </c>
      <c r="E104" s="305">
        <f t="shared" si="24"/>
        <v>1.1945652880461254E-3</v>
      </c>
      <c r="F104" s="305">
        <f t="shared" si="24"/>
        <v>1.2391230436877166E-3</v>
      </c>
      <c r="G104" s="305">
        <f t="shared" si="24"/>
        <v>1.2693502684371864E-3</v>
      </c>
      <c r="H104" s="305">
        <f t="shared" si="24"/>
        <v>1.3552735343551924E-3</v>
      </c>
      <c r="I104" s="305">
        <f t="shared" si="24"/>
        <v>1.4454776190986455E-3</v>
      </c>
      <c r="J104" s="305">
        <f t="shared" si="24"/>
        <v>1.5219275135954205E-3</v>
      </c>
      <c r="K104" s="305">
        <f t="shared" si="24"/>
        <v>1.5530238729768728E-3</v>
      </c>
      <c r="L104" s="305">
        <f t="shared" si="24"/>
        <v>1.5710450441923942E-3</v>
      </c>
      <c r="M104" s="305">
        <f t="shared" si="24"/>
        <v>1.5804169543309136E-3</v>
      </c>
      <c r="N104" s="305">
        <f t="shared" si="24"/>
        <v>1.5992246025298849E-3</v>
      </c>
      <c r="O104" s="305">
        <f t="shared" si="24"/>
        <v>1.6586353795276535E-3</v>
      </c>
      <c r="P104" s="305">
        <f t="shared" si="24"/>
        <v>1.6792336929092498E-3</v>
      </c>
      <c r="Q104" s="305">
        <f t="shared" si="24"/>
        <v>1.7847889439978829E-3</v>
      </c>
      <c r="R104" s="305">
        <f t="shared" si="24"/>
        <v>1.7697632268367652E-3</v>
      </c>
      <c r="S104" s="305">
        <f t="shared" si="24"/>
        <v>1.7584416603567657E-3</v>
      </c>
      <c r="T104" s="305">
        <f t="shared" si="24"/>
        <v>1.7500516208015678E-3</v>
      </c>
      <c r="U104" s="305">
        <f t="shared" si="24"/>
        <v>1.7992343203432645E-3</v>
      </c>
      <c r="V104" s="305">
        <f t="shared" si="24"/>
        <v>1.8415711625375294E-3</v>
      </c>
      <c r="W104" s="305">
        <f t="shared" si="24"/>
        <v>1.879627451085169E-3</v>
      </c>
      <c r="DA104" s="72"/>
    </row>
    <row r="105" spans="1:105" ht="12" customHeight="1" x14ac:dyDescent="0.25">
      <c r="A105" s="203" t="s">
        <v>2211</v>
      </c>
      <c r="B105" s="304">
        <f t="shared" ref="B105:W105" si="25">IF(B$66=0,0,B$66/B$5)</f>
        <v>6.1943560606078162E-2</v>
      </c>
      <c r="C105" s="304">
        <f t="shared" si="25"/>
        <v>6.3019069766496655E-2</v>
      </c>
      <c r="D105" s="304">
        <f t="shared" si="25"/>
        <v>6.3454511155282972E-2</v>
      </c>
      <c r="E105" s="304">
        <f t="shared" si="25"/>
        <v>6.5295016765757496E-2</v>
      </c>
      <c r="F105" s="304">
        <f t="shared" si="25"/>
        <v>6.6676488644736326E-2</v>
      </c>
      <c r="G105" s="304">
        <f t="shared" si="25"/>
        <v>6.7610504248752104E-2</v>
      </c>
      <c r="H105" s="304">
        <f t="shared" si="25"/>
        <v>7.0162549796421003E-2</v>
      </c>
      <c r="I105" s="304">
        <f t="shared" si="25"/>
        <v>7.2747680161834041E-2</v>
      </c>
      <c r="J105" s="304">
        <f t="shared" si="25"/>
        <v>7.495524570459057E-2</v>
      </c>
      <c r="K105" s="304">
        <f t="shared" si="25"/>
        <v>7.5863585429775962E-2</v>
      </c>
      <c r="L105" s="304">
        <f t="shared" si="25"/>
        <v>7.6368265597337504E-2</v>
      </c>
      <c r="M105" s="304">
        <f t="shared" si="25"/>
        <v>7.6649702210647597E-2</v>
      </c>
      <c r="N105" s="304">
        <f t="shared" si="25"/>
        <v>7.7200350023143724E-2</v>
      </c>
      <c r="O105" s="304">
        <f t="shared" si="25"/>
        <v>7.8855275666351754E-2</v>
      </c>
      <c r="P105" s="304">
        <f t="shared" si="25"/>
        <v>7.944396026132225E-2</v>
      </c>
      <c r="Q105" s="304">
        <f t="shared" si="25"/>
        <v>8.2355488918670242E-2</v>
      </c>
      <c r="R105" s="304">
        <f t="shared" si="25"/>
        <v>8.1937255754935823E-2</v>
      </c>
      <c r="S105" s="304">
        <f t="shared" si="25"/>
        <v>8.1652981743478376E-2</v>
      </c>
      <c r="T105" s="304">
        <f t="shared" si="25"/>
        <v>8.1490430788171253E-2</v>
      </c>
      <c r="U105" s="304">
        <f t="shared" si="25"/>
        <v>8.2844980102899451E-2</v>
      </c>
      <c r="V105" s="304">
        <f t="shared" si="25"/>
        <v>8.400877445265037E-2</v>
      </c>
      <c r="W105" s="304">
        <f t="shared" si="25"/>
        <v>8.5077285494906799E-2</v>
      </c>
      <c r="DA105" s="175"/>
    </row>
    <row r="106" spans="1:105" ht="12" customHeight="1" x14ac:dyDescent="0.25">
      <c r="A106" s="62" t="s">
        <v>2212</v>
      </c>
      <c r="B106" s="305">
        <f t="shared" ref="B106:W106" si="26">IF(B$67=0,0,B$67/B$5)</f>
        <v>1.8278691510852058E-2</v>
      </c>
      <c r="C106" s="305">
        <f t="shared" si="26"/>
        <v>1.838909981584206E-2</v>
      </c>
      <c r="D106" s="305">
        <f t="shared" si="26"/>
        <v>1.8416048639627845E-2</v>
      </c>
      <c r="E106" s="305">
        <f t="shared" si="26"/>
        <v>1.8496078247020598E-2</v>
      </c>
      <c r="F106" s="305">
        <f t="shared" si="26"/>
        <v>1.848902766767823E-2</v>
      </c>
      <c r="G106" s="305">
        <f t="shared" si="26"/>
        <v>1.8481090893638811E-2</v>
      </c>
      <c r="H106" s="305">
        <f t="shared" si="26"/>
        <v>1.8353642455093203E-2</v>
      </c>
      <c r="I106" s="305">
        <f t="shared" si="26"/>
        <v>1.8127053642726071E-2</v>
      </c>
      <c r="J106" s="305">
        <f t="shared" si="26"/>
        <v>1.795557710262554E-2</v>
      </c>
      <c r="K106" s="305">
        <f t="shared" si="26"/>
        <v>1.7897620175251483E-2</v>
      </c>
      <c r="L106" s="305">
        <f t="shared" si="26"/>
        <v>1.7839758851745918E-2</v>
      </c>
      <c r="M106" s="305">
        <f t="shared" si="26"/>
        <v>1.7830509183048692E-2</v>
      </c>
      <c r="N106" s="305">
        <f t="shared" si="26"/>
        <v>1.7798210590621519E-2</v>
      </c>
      <c r="O106" s="305">
        <f t="shared" si="26"/>
        <v>1.7603572162318597E-2</v>
      </c>
      <c r="P106" s="305">
        <f t="shared" si="26"/>
        <v>1.7553523751044547E-2</v>
      </c>
      <c r="Q106" s="305">
        <f t="shared" si="26"/>
        <v>1.7186476737777488E-2</v>
      </c>
      <c r="R106" s="305">
        <f t="shared" si="26"/>
        <v>1.723238657254322E-2</v>
      </c>
      <c r="S106" s="305">
        <f t="shared" si="26"/>
        <v>1.730071320735976E-2</v>
      </c>
      <c r="T106" s="305">
        <f t="shared" si="26"/>
        <v>1.7402184005899938E-2</v>
      </c>
      <c r="U106" s="305">
        <f t="shared" si="26"/>
        <v>1.7232792509479882E-2</v>
      </c>
      <c r="V106" s="305">
        <f t="shared" si="26"/>
        <v>1.7084503379290517E-2</v>
      </c>
      <c r="W106" s="305">
        <f t="shared" si="26"/>
        <v>1.6976560427268344E-2</v>
      </c>
      <c r="DA106" s="72"/>
    </row>
    <row r="107" spans="1:105" ht="12" customHeight="1" x14ac:dyDescent="0.25">
      <c r="A107" s="62" t="s">
        <v>2214</v>
      </c>
      <c r="B107" s="305">
        <f t="shared" ref="B107:W107" si="27">IF(B$68=0,0,B$68/B$5)</f>
        <v>8.0141353186675111E-3</v>
      </c>
      <c r="C107" s="305">
        <f t="shared" si="27"/>
        <v>7.9677184088053042E-3</v>
      </c>
      <c r="D107" s="305">
        <f t="shared" si="27"/>
        <v>7.9474004289762108E-3</v>
      </c>
      <c r="E107" s="305">
        <f t="shared" si="27"/>
        <v>7.8686844998863206E-3</v>
      </c>
      <c r="F107" s="305">
        <f t="shared" si="27"/>
        <v>7.8050931532983869E-3</v>
      </c>
      <c r="G107" s="305">
        <f t="shared" si="27"/>
        <v>7.7619561858340387E-3</v>
      </c>
      <c r="H107" s="305">
        <f t="shared" si="27"/>
        <v>7.6412561585522598E-3</v>
      </c>
      <c r="I107" s="305">
        <f t="shared" si="27"/>
        <v>7.5132716903773588E-3</v>
      </c>
      <c r="J107" s="305">
        <f t="shared" si="27"/>
        <v>7.4008519483711073E-3</v>
      </c>
      <c r="K107" s="305">
        <f t="shared" si="27"/>
        <v>7.3537346151939676E-3</v>
      </c>
      <c r="L107" s="305">
        <f t="shared" si="27"/>
        <v>7.3289756211741847E-3</v>
      </c>
      <c r="M107" s="305">
        <f t="shared" si="27"/>
        <v>7.314236284351446E-3</v>
      </c>
      <c r="N107" s="305">
        <f t="shared" si="27"/>
        <v>7.2842513332324697E-3</v>
      </c>
      <c r="O107" s="305">
        <f t="shared" si="27"/>
        <v>7.1976494512161412E-3</v>
      </c>
      <c r="P107" s="305">
        <f t="shared" si="27"/>
        <v>7.1650942655720482E-3</v>
      </c>
      <c r="Q107" s="305">
        <f t="shared" si="27"/>
        <v>7.003679858603856E-3</v>
      </c>
      <c r="R107" s="305">
        <f t="shared" si="27"/>
        <v>7.0292170741123403E-3</v>
      </c>
      <c r="S107" s="305">
        <f t="shared" si="27"/>
        <v>7.0455803207023241E-3</v>
      </c>
      <c r="T107" s="305">
        <f t="shared" si="27"/>
        <v>7.0549855401486694E-3</v>
      </c>
      <c r="U107" s="305">
        <f t="shared" si="27"/>
        <v>6.9760880588643432E-3</v>
      </c>
      <c r="V107" s="305">
        <f t="shared" si="27"/>
        <v>6.9084361342420398E-3</v>
      </c>
      <c r="W107" s="305">
        <f t="shared" si="27"/>
        <v>6.8446557143786004E-3</v>
      </c>
      <c r="DA107" s="72"/>
    </row>
    <row r="108" spans="1:105" ht="12" customHeight="1" x14ac:dyDescent="0.25">
      <c r="A108" s="62" t="s">
        <v>2226</v>
      </c>
      <c r="B108" s="305">
        <f t="shared" ref="B108:W108" si="28">IF(B$79=0,0,B$79/B$5)</f>
        <v>3.5650733776558592E-2</v>
      </c>
      <c r="C108" s="305">
        <f t="shared" si="28"/>
        <v>3.6662251541849301E-2</v>
      </c>
      <c r="D108" s="305">
        <f t="shared" si="28"/>
        <v>3.7091062086678915E-2</v>
      </c>
      <c r="E108" s="305">
        <f t="shared" si="28"/>
        <v>3.8930254018850578E-2</v>
      </c>
      <c r="F108" s="305">
        <f t="shared" si="28"/>
        <v>4.0382367823759695E-2</v>
      </c>
      <c r="G108" s="305">
        <f t="shared" si="28"/>
        <v>4.136745716927924E-2</v>
      </c>
      <c r="H108" s="305">
        <f t="shared" si="28"/>
        <v>4.416765118277554E-2</v>
      </c>
      <c r="I108" s="305">
        <f t="shared" si="28"/>
        <v>4.7107354828730602E-2</v>
      </c>
      <c r="J108" s="305">
        <f t="shared" si="28"/>
        <v>4.9598816653593919E-2</v>
      </c>
      <c r="K108" s="305">
        <f t="shared" si="28"/>
        <v>5.0612230639330499E-2</v>
      </c>
      <c r="L108" s="305">
        <f t="shared" si="28"/>
        <v>5.11995311244174E-2</v>
      </c>
      <c r="M108" s="305">
        <f t="shared" si="28"/>
        <v>5.1504956743247447E-2</v>
      </c>
      <c r="N108" s="305">
        <f t="shared" si="28"/>
        <v>5.211788809928973E-2</v>
      </c>
      <c r="O108" s="305">
        <f t="shared" si="28"/>
        <v>5.4054054052817005E-2</v>
      </c>
      <c r="P108" s="305">
        <f t="shared" si="28"/>
        <v>5.4725342244705655E-2</v>
      </c>
      <c r="Q108" s="305">
        <f t="shared" si="28"/>
        <v>5.8165332322288904E-2</v>
      </c>
      <c r="R108" s="305">
        <f t="shared" si="28"/>
        <v>5.7675652108280261E-2</v>
      </c>
      <c r="S108" s="305">
        <f t="shared" si="28"/>
        <v>5.7306688215416297E-2</v>
      </c>
      <c r="T108" s="305">
        <f t="shared" si="28"/>
        <v>5.7033261242122657E-2</v>
      </c>
      <c r="U108" s="305">
        <f t="shared" si="28"/>
        <v>5.863609953455523E-2</v>
      </c>
      <c r="V108" s="305">
        <f t="shared" si="28"/>
        <v>6.0015834939117808E-2</v>
      </c>
      <c r="W108" s="305">
        <f t="shared" si="28"/>
        <v>6.1256069353259848E-2</v>
      </c>
      <c r="DA108" s="72"/>
    </row>
    <row r="109" spans="1:105" ht="12" customHeight="1" x14ac:dyDescent="0.25">
      <c r="A109" s="41" t="s">
        <v>2228</v>
      </c>
      <c r="B109" s="238">
        <f t="shared" ref="B109:W109" si="29">IF(B$80=0,0,B$80/B$5)</f>
        <v>4.8864305161765646E-2</v>
      </c>
      <c r="C109" s="238">
        <f t="shared" si="29"/>
        <v>5.0250731401110298E-2</v>
      </c>
      <c r="D109" s="238">
        <f t="shared" si="29"/>
        <v>5.0838476086828815E-2</v>
      </c>
      <c r="E109" s="238">
        <f t="shared" si="29"/>
        <v>5.335934526130244E-2</v>
      </c>
      <c r="F109" s="238">
        <f t="shared" si="29"/>
        <v>5.5349669851461329E-2</v>
      </c>
      <c r="G109" s="238">
        <f t="shared" si="29"/>
        <v>5.6699872253823183E-2</v>
      </c>
      <c r="H109" s="238">
        <f t="shared" si="29"/>
        <v>6.0537928874065887E-2</v>
      </c>
      <c r="I109" s="238">
        <f t="shared" si="29"/>
        <v>6.4567202912053687E-2</v>
      </c>
      <c r="J109" s="238">
        <f t="shared" si="29"/>
        <v>6.7982098988864925E-2</v>
      </c>
      <c r="K109" s="238">
        <f t="shared" si="29"/>
        <v>6.9371124262919553E-2</v>
      </c>
      <c r="L109" s="238">
        <f t="shared" si="29"/>
        <v>7.0176101526636059E-2</v>
      </c>
      <c r="M109" s="238">
        <f t="shared" si="29"/>
        <v>7.0594729954770855E-2</v>
      </c>
      <c r="N109" s="238">
        <f t="shared" si="29"/>
        <v>7.1434837903532236E-2</v>
      </c>
      <c r="O109" s="238">
        <f t="shared" si="29"/>
        <v>7.4088623505532608E-2</v>
      </c>
      <c r="P109" s="238">
        <f t="shared" si="29"/>
        <v>7.5008717640635783E-2</v>
      </c>
      <c r="Q109" s="238">
        <f t="shared" si="29"/>
        <v>7.9723704040579116E-2</v>
      </c>
      <c r="R109" s="238">
        <f t="shared" si="29"/>
        <v>7.9052528979808592E-2</v>
      </c>
      <c r="S109" s="238">
        <f t="shared" si="29"/>
        <v>7.8546812481304587E-2</v>
      </c>
      <c r="T109" s="238">
        <f t="shared" si="29"/>
        <v>7.8172042661804761E-2</v>
      </c>
      <c r="U109" s="238">
        <f t="shared" si="29"/>
        <v>8.036895619343834E-2</v>
      </c>
      <c r="V109" s="238">
        <f t="shared" si="29"/>
        <v>8.2260076086610595E-2</v>
      </c>
      <c r="W109" s="238">
        <f t="shared" si="29"/>
        <v>8.3959990407157015E-2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3">
        <f t="shared" ref="B113:W113" si="30">SUM(B$114:B$124)</f>
        <v>131.72035485426716</v>
      </c>
      <c r="C113" s="323">
        <f t="shared" si="30"/>
        <v>132.34820639613667</v>
      </c>
      <c r="D113" s="323">
        <f t="shared" si="30"/>
        <v>134.73373251597133</v>
      </c>
      <c r="E113" s="323">
        <f t="shared" si="30"/>
        <v>135.57751785122883</v>
      </c>
      <c r="F113" s="323">
        <f t="shared" si="30"/>
        <v>133.02735034434662</v>
      </c>
      <c r="G113" s="323">
        <f t="shared" si="30"/>
        <v>128.34525323083128</v>
      </c>
      <c r="H113" s="323">
        <f t="shared" si="30"/>
        <v>123.50731403339449</v>
      </c>
      <c r="I113" s="323">
        <f t="shared" si="30"/>
        <v>122.96907071933948</v>
      </c>
      <c r="J113" s="323">
        <f t="shared" si="30"/>
        <v>122.42142842531692</v>
      </c>
      <c r="K113" s="323">
        <f t="shared" si="30"/>
        <v>117.70082574774818</v>
      </c>
      <c r="L113" s="323">
        <f t="shared" si="30"/>
        <v>120.69507732794621</v>
      </c>
      <c r="M113" s="323">
        <f t="shared" si="30"/>
        <v>120.22046502565037</v>
      </c>
      <c r="N113" s="323">
        <f t="shared" si="30"/>
        <v>121.12449855869643</v>
      </c>
      <c r="O113" s="323">
        <f t="shared" si="30"/>
        <v>119.04107083791192</v>
      </c>
      <c r="P113" s="323">
        <f t="shared" si="30"/>
        <v>117.45295381773016</v>
      </c>
      <c r="Q113" s="323">
        <f t="shared" si="30"/>
        <v>115.4360663902896</v>
      </c>
      <c r="R113" s="323">
        <f t="shared" si="30"/>
        <v>116.98693683766253</v>
      </c>
      <c r="S113" s="323">
        <f t="shared" si="30"/>
        <v>117.23636786090438</v>
      </c>
      <c r="T113" s="323">
        <f t="shared" si="30"/>
        <v>118.42965025500141</v>
      </c>
      <c r="U113" s="323">
        <f t="shared" si="30"/>
        <v>115.68138546140536</v>
      </c>
      <c r="V113" s="323">
        <f t="shared" si="30"/>
        <v>117.22826197195222</v>
      </c>
      <c r="W113" s="323">
        <f t="shared" si="30"/>
        <v>125.73916970369694</v>
      </c>
      <c r="DA113" s="95"/>
    </row>
    <row r="114" spans="1:105" ht="12" customHeight="1" x14ac:dyDescent="0.25">
      <c r="A114" s="55" t="s">
        <v>92</v>
      </c>
      <c r="B114" s="333">
        <f>IF(B$6=0,0,B$6/FBT!B$5*1000)</f>
        <v>1.1375792887265765</v>
      </c>
      <c r="C114" s="333">
        <f>IF(C$6=0,0,C$6/FBT!C$5*1000)</f>
        <v>1.1754319849824977</v>
      </c>
      <c r="D114" s="333">
        <f>IF(D$6=0,0,D$6/FBT!D$5*1000)</f>
        <v>1.2106146409689638</v>
      </c>
      <c r="E114" s="333">
        <f>IF(E$6=0,0,E$6/FBT!E$5*1000)</f>
        <v>1.2786015526147261</v>
      </c>
      <c r="F114" s="333">
        <f>IF(F$6=0,0,F$6/FBT!F$5*1000)</f>
        <v>1.3013467519926238</v>
      </c>
      <c r="G114" s="333">
        <f>IF(G$6=0,0,G$6/FBT!G$5*1000)</f>
        <v>1.2861716971673234</v>
      </c>
      <c r="H114" s="333">
        <f>IF(H$6=0,0,H$6/FBT!H$5*1000)</f>
        <v>1.3214699527006986</v>
      </c>
      <c r="I114" s="333">
        <f>IF(I$6=0,0,I$6/FBT!I$5*1000)</f>
        <v>1.4032818913118206</v>
      </c>
      <c r="J114" s="333">
        <f>IF(J$6=0,0,J$6/FBT!J$5*1000)</f>
        <v>1.4709200540063863</v>
      </c>
      <c r="K114" s="333">
        <f>IF(K$6=0,0,K$6/FBT!K$5*1000)</f>
        <v>1.4430962546474528</v>
      </c>
      <c r="L114" s="333">
        <f>IF(L$6=0,0,L$6/FBT!L$5*1000)</f>
        <v>1.4969794981143765</v>
      </c>
      <c r="M114" s="333">
        <f>IF(M$6=0,0,M$6/FBT!M$5*1000)</f>
        <v>1.4999878514532989</v>
      </c>
      <c r="N114" s="333">
        <f>IF(N$6=0,0,N$6/FBT!N$5*1000)</f>
        <v>1.5292521952433908</v>
      </c>
      <c r="O114" s="333">
        <f>IF(O$6=0,0,O$6/FBT!O$5*1000)</f>
        <v>1.5587820924364602</v>
      </c>
      <c r="P114" s="333">
        <f>IF(P$6=0,0,P$6/FBT!P$5*1000)</f>
        <v>1.5570865056508938</v>
      </c>
      <c r="Q114" s="333">
        <f>IF(Q$6=0,0,Q$6/FBT!Q$5*1000)</f>
        <v>1.6265448555157471</v>
      </c>
      <c r="R114" s="333">
        <f>IF(R$6=0,0,R$6/FBT!R$5*1000)</f>
        <v>1.6345198329123996</v>
      </c>
      <c r="S114" s="333">
        <f>IF(S$6=0,0,S$6/FBT!S$5*1000)</f>
        <v>1.6275261580699376</v>
      </c>
      <c r="T114" s="333">
        <f>IF(T$6=0,0,T$6/FBT!T$5*1000)</f>
        <v>1.6362473793136418</v>
      </c>
      <c r="U114" s="333">
        <f>IF(U$6=0,0,U$6/FBT!U$5*1000)</f>
        <v>1.6431940969501493</v>
      </c>
      <c r="V114" s="333">
        <f>IF(V$6=0,0,V$6/FBT!V$5*1000)</f>
        <v>1.7043488422258586</v>
      </c>
      <c r="W114" s="333">
        <f>IF(W$6=0,0,W$6/FBT!W$5*1000)</f>
        <v>1.8658641714609889</v>
      </c>
      <c r="DA114" s="67"/>
    </row>
    <row r="115" spans="1:105" ht="12" customHeight="1" x14ac:dyDescent="0.25">
      <c r="A115" s="202" t="s">
        <v>93</v>
      </c>
      <c r="B115" s="334">
        <f>IF(B$7=0,0,B$7/FBT!B$5*1000)</f>
        <v>1.3271758368476723</v>
      </c>
      <c r="C115" s="334">
        <f>IF(C$7=0,0,C$7/FBT!C$5*1000)</f>
        <v>1.3713373158129145</v>
      </c>
      <c r="D115" s="334">
        <f>IF(D$7=0,0,D$7/FBT!D$5*1000)</f>
        <v>1.4123837477971242</v>
      </c>
      <c r="E115" s="334">
        <f>IF(E$7=0,0,E$7/FBT!E$5*1000)</f>
        <v>1.4917018113838472</v>
      </c>
      <c r="F115" s="334">
        <f>IF(F$7=0,0,F$7/FBT!F$5*1000)</f>
        <v>1.518237877324728</v>
      </c>
      <c r="G115" s="334">
        <f>IF(G$7=0,0,G$7/FBT!G$5*1000)</f>
        <v>1.5005336466952102</v>
      </c>
      <c r="H115" s="334">
        <f>IF(H$7=0,0,H$7/FBT!H$5*1000)</f>
        <v>1.5417149448174829</v>
      </c>
      <c r="I115" s="334">
        <f>IF(I$7=0,0,I$7/FBT!I$5*1000)</f>
        <v>1.6371622065304574</v>
      </c>
      <c r="J115" s="334">
        <f>IF(J$7=0,0,J$7/FBT!J$5*1000)</f>
        <v>1.7160733963407844</v>
      </c>
      <c r="K115" s="334">
        <f>IF(K$7=0,0,K$7/FBT!K$5*1000)</f>
        <v>1.6836122970886946</v>
      </c>
      <c r="L115" s="334">
        <f>IF(L$7=0,0,L$7/FBT!L$5*1000)</f>
        <v>1.7464760811334397</v>
      </c>
      <c r="M115" s="334">
        <f>IF(M$7=0,0,M$7/FBT!M$5*1000)</f>
        <v>1.7499858266955151</v>
      </c>
      <c r="N115" s="334">
        <f>IF(N$7=0,0,N$7/FBT!N$5*1000)</f>
        <v>1.7841275611172893</v>
      </c>
      <c r="O115" s="334">
        <f>IF(O$7=0,0,O$7/FBT!O$5*1000)</f>
        <v>1.8185791078425373</v>
      </c>
      <c r="P115" s="334">
        <f>IF(P$7=0,0,P$7/FBT!P$5*1000)</f>
        <v>1.8166009232593761</v>
      </c>
      <c r="Q115" s="334">
        <f>IF(Q$7=0,0,Q$7/FBT!Q$5*1000)</f>
        <v>1.8976356647683716</v>
      </c>
      <c r="R115" s="334">
        <f>IF(R$7=0,0,R$7/FBT!R$5*1000)</f>
        <v>1.9069398050644655</v>
      </c>
      <c r="S115" s="334">
        <f>IF(S$7=0,0,S$7/FBT!S$5*1000)</f>
        <v>1.8987805177482602</v>
      </c>
      <c r="T115" s="334">
        <f>IF(T$7=0,0,T$7/FBT!T$5*1000)</f>
        <v>1.908955275865915</v>
      </c>
      <c r="U115" s="334">
        <f>IF(U$7=0,0,U$7/FBT!U$5*1000)</f>
        <v>1.9170597797751745</v>
      </c>
      <c r="V115" s="334">
        <f>IF(V$7=0,0,V$7/FBT!V$5*1000)</f>
        <v>1.9884069825968353</v>
      </c>
      <c r="W115" s="334">
        <f>IF(W$7=0,0,W$7/FBT!W$5*1000)</f>
        <v>2.1768415333711539</v>
      </c>
      <c r="DA115" s="174"/>
    </row>
    <row r="116" spans="1:105" ht="12" customHeight="1" x14ac:dyDescent="0.25">
      <c r="A116" s="202" t="s">
        <v>94</v>
      </c>
      <c r="B116" s="334">
        <f>IF(B$8=0,0,B$8/FBT!B$5*1000)</f>
        <v>3.0335447699375369</v>
      </c>
      <c r="C116" s="334">
        <f>IF(C$8=0,0,C$8/FBT!C$5*1000)</f>
        <v>3.1344852932866623</v>
      </c>
      <c r="D116" s="334">
        <f>IF(D$8=0,0,D$8/FBT!D$5*1000)</f>
        <v>3.2283057092505696</v>
      </c>
      <c r="E116" s="334">
        <f>IF(E$8=0,0,E$8/FBT!E$5*1000)</f>
        <v>3.4096041403059365</v>
      </c>
      <c r="F116" s="334">
        <f>IF(F$8=0,0,F$8/FBT!F$5*1000)</f>
        <v>3.4702580053136654</v>
      </c>
      <c r="G116" s="334">
        <f>IF(G$8=0,0,G$8/FBT!G$5*1000)</f>
        <v>3.4297911924461952</v>
      </c>
      <c r="H116" s="334">
        <f>IF(H$8=0,0,H$8/FBT!H$5*1000)</f>
        <v>3.5239198738685302</v>
      </c>
      <c r="I116" s="334">
        <f>IF(I$8=0,0,I$8/FBT!I$5*1000)</f>
        <v>3.742085043498188</v>
      </c>
      <c r="J116" s="334">
        <f>IF(J$8=0,0,J$8/FBT!J$5*1000)</f>
        <v>3.922453477350365</v>
      </c>
      <c r="K116" s="334">
        <f>IF(K$8=0,0,K$8/FBT!K$5*1000)</f>
        <v>3.8482566790598729</v>
      </c>
      <c r="L116" s="334">
        <f>IF(L$8=0,0,L$8/FBT!L$5*1000)</f>
        <v>3.991945328305003</v>
      </c>
      <c r="M116" s="334">
        <f>IF(M$8=0,0,M$8/FBT!M$5*1000)</f>
        <v>3.9999676038754619</v>
      </c>
      <c r="N116" s="334">
        <f>IF(N$8=0,0,N$8/FBT!N$5*1000)</f>
        <v>4.0780058539823774</v>
      </c>
      <c r="O116" s="334">
        <f>IF(O$8=0,0,O$8/FBT!O$5*1000)</f>
        <v>4.1567522464972271</v>
      </c>
      <c r="P116" s="334">
        <f>IF(P$8=0,0,P$8/FBT!P$5*1000)</f>
        <v>4.1522306817357171</v>
      </c>
      <c r="Q116" s="334">
        <f>IF(Q$8=0,0,Q$8/FBT!Q$5*1000)</f>
        <v>4.3374529480419906</v>
      </c>
      <c r="R116" s="334">
        <f>IF(R$8=0,0,R$8/FBT!R$5*1000)</f>
        <v>4.3587195544330637</v>
      </c>
      <c r="S116" s="334">
        <f>IF(S$8=0,0,S$8/FBT!S$5*1000)</f>
        <v>4.3400697548531673</v>
      </c>
      <c r="T116" s="334">
        <f>IF(T$8=0,0,T$8/FBT!T$5*1000)</f>
        <v>4.363326344836377</v>
      </c>
      <c r="U116" s="334">
        <f>IF(U$8=0,0,U$8/FBT!U$5*1000)</f>
        <v>4.3818509252003981</v>
      </c>
      <c r="V116" s="334">
        <f>IF(V$8=0,0,V$8/FBT!V$5*1000)</f>
        <v>4.5449302459356229</v>
      </c>
      <c r="W116" s="334">
        <f>IF(W$8=0,0,W$8/FBT!W$5*1000)</f>
        <v>4.9756377905626374</v>
      </c>
      <c r="DA116" s="174"/>
    </row>
    <row r="117" spans="1:105" ht="12" customHeight="1" x14ac:dyDescent="0.25">
      <c r="A117" s="202" t="s">
        <v>95</v>
      </c>
      <c r="B117" s="334">
        <f>IF(B$9=0,0,B$9/FBT!B$5*1000)</f>
        <v>2.2751585774531531</v>
      </c>
      <c r="C117" s="334">
        <f>IF(C$9=0,0,C$9/FBT!C$5*1000)</f>
        <v>2.3508639699649962</v>
      </c>
      <c r="D117" s="334">
        <f>IF(D$9=0,0,D$9/FBT!D$5*1000)</f>
        <v>2.4212292819379275</v>
      </c>
      <c r="E117" s="334">
        <f>IF(E$9=0,0,E$9/FBT!E$5*1000)</f>
        <v>2.557203105229453</v>
      </c>
      <c r="F117" s="334">
        <f>IF(F$9=0,0,F$9/FBT!F$5*1000)</f>
        <v>2.6026935039852477</v>
      </c>
      <c r="G117" s="334">
        <f>IF(G$9=0,0,G$9/FBT!G$5*1000)</f>
        <v>2.5723433943346459</v>
      </c>
      <c r="H117" s="334">
        <f>IF(H$9=0,0,H$9/FBT!H$5*1000)</f>
        <v>2.6429399054013976</v>
      </c>
      <c r="I117" s="334">
        <f>IF(I$9=0,0,I$9/FBT!I$5*1000)</f>
        <v>2.8065637826236407</v>
      </c>
      <c r="J117" s="334">
        <f>IF(J$9=0,0,J$9/FBT!J$5*1000)</f>
        <v>2.9418401080127734</v>
      </c>
      <c r="K117" s="334">
        <f>IF(K$9=0,0,K$9/FBT!K$5*1000)</f>
        <v>2.8861925092949057</v>
      </c>
      <c r="L117" s="334">
        <f>IF(L$9=0,0,L$9/FBT!L$5*1000)</f>
        <v>2.9939589962287529</v>
      </c>
      <c r="M117" s="334">
        <f>IF(M$9=0,0,M$9/FBT!M$5*1000)</f>
        <v>2.9999757029065979</v>
      </c>
      <c r="N117" s="334">
        <f>IF(N$9=0,0,N$9/FBT!N$5*1000)</f>
        <v>3.0585043904867817</v>
      </c>
      <c r="O117" s="334">
        <f>IF(O$9=0,0,O$9/FBT!O$5*1000)</f>
        <v>3.1175641848729199</v>
      </c>
      <c r="P117" s="334">
        <f>IF(P$9=0,0,P$9/FBT!P$5*1000)</f>
        <v>3.1141730113017867</v>
      </c>
      <c r="Q117" s="334">
        <f>IF(Q$9=0,0,Q$9/FBT!Q$5*1000)</f>
        <v>3.2530897110314942</v>
      </c>
      <c r="R117" s="334">
        <f>IF(R$9=0,0,R$9/FBT!R$5*1000)</f>
        <v>3.2690396658247991</v>
      </c>
      <c r="S117" s="334">
        <f>IF(S$9=0,0,S$9/FBT!S$5*1000)</f>
        <v>3.2550523161398748</v>
      </c>
      <c r="T117" s="334">
        <f>IF(T$9=0,0,T$9/FBT!T$5*1000)</f>
        <v>3.2724947586272837</v>
      </c>
      <c r="U117" s="334">
        <f>IF(U$9=0,0,U$9/FBT!U$5*1000)</f>
        <v>3.286388193900299</v>
      </c>
      <c r="V117" s="334">
        <f>IF(V$9=0,0,V$9/FBT!V$5*1000)</f>
        <v>3.4086976844517172</v>
      </c>
      <c r="W117" s="334">
        <f>IF(W$9=0,0,W$9/FBT!W$5*1000)</f>
        <v>3.7317283429219779</v>
      </c>
      <c r="DA117" s="174"/>
    </row>
    <row r="118" spans="1:105" ht="12" customHeight="1" x14ac:dyDescent="0.25">
      <c r="A118" s="56" t="s">
        <v>96</v>
      </c>
      <c r="B118" s="335">
        <f>IF(B$10=0,0,B$10/FBT!B$5*1000)</f>
        <v>2.4008098663217141</v>
      </c>
      <c r="C118" s="335">
        <f>IF(C$10=0,0,C$10/FBT!C$5*1000)</f>
        <v>2.4397448337792138</v>
      </c>
      <c r="D118" s="335">
        <f>IF(D$10=0,0,D$10/FBT!D$5*1000)</f>
        <v>2.4769897659625784</v>
      </c>
      <c r="E118" s="335">
        <f>IF(E$10=0,0,E$10/FBT!E$5*1000)</f>
        <v>2.5274258220486487</v>
      </c>
      <c r="F118" s="335">
        <f>IF(F$10=0,0,F$10/FBT!F$5*1000)</f>
        <v>2.490552600472987</v>
      </c>
      <c r="G118" s="335">
        <f>IF(G$10=0,0,G$10/FBT!G$5*1000)</f>
        <v>2.4067531547204526</v>
      </c>
      <c r="H118" s="335">
        <f>IF(H$10=0,0,H$10/FBT!H$5*1000)</f>
        <v>2.3314137954371992</v>
      </c>
      <c r="I118" s="335">
        <f>IF(I$10=0,0,I$10/FBT!I$5*1000)</f>
        <v>2.3242964549195935</v>
      </c>
      <c r="J118" s="335">
        <f>IF(J$10=0,0,J$10/FBT!J$5*1000)</f>
        <v>2.3360756368483693</v>
      </c>
      <c r="K118" s="335">
        <f>IF(K$10=0,0,K$10/FBT!K$5*1000)</f>
        <v>2.2486390986201181</v>
      </c>
      <c r="L118" s="335">
        <f>IF(L$10=0,0,L$10/FBT!L$5*1000)</f>
        <v>2.3068044997539663</v>
      </c>
      <c r="M118" s="335">
        <f>IF(M$10=0,0,M$10/FBT!M$5*1000)</f>
        <v>2.3000090779120015</v>
      </c>
      <c r="N118" s="335">
        <f>IF(N$10=0,0,N$10/FBT!N$5*1000)</f>
        <v>2.3268562581171057</v>
      </c>
      <c r="O118" s="335">
        <f>IF(O$10=0,0,O$10/FBT!O$5*1000)</f>
        <v>2.2919862299534617</v>
      </c>
      <c r="P118" s="335">
        <f>IF(P$10=0,0,P$10/FBT!P$5*1000)</f>
        <v>2.2657861988343195</v>
      </c>
      <c r="Q118" s="335">
        <f>IF(Q$10=0,0,Q$10/FBT!Q$5*1000)</f>
        <v>2.2476373782722074</v>
      </c>
      <c r="R118" s="335">
        <f>IF(R$10=0,0,R$10/FBT!R$5*1000)</f>
        <v>2.2742295828582408</v>
      </c>
      <c r="S118" s="335">
        <f>IF(S$10=0,0,S$10/FBT!S$5*1000)</f>
        <v>2.2803948417384743</v>
      </c>
      <c r="T118" s="335">
        <f>IF(T$10=0,0,T$10/FBT!T$5*1000)</f>
        <v>2.3119241972297</v>
      </c>
      <c r="U118" s="335">
        <f>IF(U$10=0,0,U$10/FBT!U$5*1000)</f>
        <v>2.2664177049784677</v>
      </c>
      <c r="V118" s="335">
        <f>IF(V$10=0,0,V$10/FBT!V$5*1000)</f>
        <v>2.3057039757948696</v>
      </c>
      <c r="W118" s="335">
        <f>IF(W$10=0,0,W$10/FBT!W$5*1000)</f>
        <v>2.4852902314046648</v>
      </c>
      <c r="DA118" s="68"/>
    </row>
    <row r="119" spans="1:105" ht="12" customHeight="1" x14ac:dyDescent="0.25">
      <c r="A119" s="203" t="s">
        <v>2149</v>
      </c>
      <c r="B119" s="351">
        <f>IF(B$16=0,0,B$16/FBT!B$5*1000)</f>
        <v>8.7223999284631937</v>
      </c>
      <c r="C119" s="351">
        <f>IF(C$16=0,0,C$16/FBT!C$5*1000)</f>
        <v>8.7151136498997559</v>
      </c>
      <c r="D119" s="351">
        <f>IF(D$16=0,0,D$16/FBT!D$5*1000)</f>
        <v>8.8628965682991456</v>
      </c>
      <c r="E119" s="351">
        <f>IF(E$16=0,0,E$16/FBT!E$5*1000)</f>
        <v>8.8159481952041183</v>
      </c>
      <c r="F119" s="351">
        <f>IF(F$16=0,0,F$16/FBT!F$5*1000)</f>
        <v>8.5887485352009154</v>
      </c>
      <c r="G119" s="351">
        <f>IF(G$16=0,0,G$16/FBT!G$5*1000)</f>
        <v>8.2481656728696819</v>
      </c>
      <c r="H119" s="351">
        <f>IF(H$16=0,0,H$16/FBT!H$5*1000)</f>
        <v>7.8299932000813248</v>
      </c>
      <c r="I119" s="351">
        <f>IF(I$16=0,0,I$16/FBT!I$5*1000)</f>
        <v>7.7026717374707268</v>
      </c>
      <c r="J119" s="351">
        <f>IF(J$16=0,0,J$16/FBT!J$5*1000)</f>
        <v>7.6003763602280365</v>
      </c>
      <c r="K119" s="351">
        <f>IF(K$16=0,0,K$16/FBT!K$5*1000)</f>
        <v>7.2888381802854871</v>
      </c>
      <c r="L119" s="351">
        <f>IF(L$16=0,0,L$16/FBT!L$5*1000)</f>
        <v>7.4549212818384047</v>
      </c>
      <c r="M119" s="351">
        <f>IF(M$16=0,0,M$16/FBT!M$5*1000)</f>
        <v>7.4212896160029871</v>
      </c>
      <c r="N119" s="351">
        <f>IF(N$16=0,0,N$16/FBT!N$5*1000)</f>
        <v>7.4688581496057251</v>
      </c>
      <c r="O119" s="351">
        <f>IF(O$16=0,0,O$16/FBT!O$5*1000)</f>
        <v>7.2990258895508555</v>
      </c>
      <c r="P119" s="351">
        <f>IF(P$16=0,0,P$16/FBT!P$5*1000)</f>
        <v>7.1957925625482462</v>
      </c>
      <c r="Q119" s="351">
        <f>IF(Q$16=0,0,Q$16/FBT!Q$5*1000)</f>
        <v>7.033824461943607</v>
      </c>
      <c r="R119" s="351">
        <f>IF(R$16=0,0,R$16/FBT!R$5*1000)</f>
        <v>7.1246220442061059</v>
      </c>
      <c r="S119" s="351">
        <f>IF(S$16=0,0,S$16/FBT!S$5*1000)</f>
        <v>7.1444158619881648</v>
      </c>
      <c r="T119" s="351">
        <f>IF(T$16=0,0,T$16/FBT!T$5*1000)</f>
        <v>7.2255879167775703</v>
      </c>
      <c r="U119" s="351">
        <f>IF(U$16=0,0,U$16/FBT!U$5*1000)</f>
        <v>7.0552365073994556</v>
      </c>
      <c r="V119" s="351">
        <f>IF(V$16=0,0,V$16/FBT!V$5*1000)</f>
        <v>7.1474288789919589</v>
      </c>
      <c r="W119" s="351">
        <f>IF(W$16=0,0,W$16/FBT!W$5*1000)</f>
        <v>7.6741639271155533</v>
      </c>
      <c r="DA119" s="175"/>
    </row>
    <row r="120" spans="1:105" ht="12" customHeight="1" x14ac:dyDescent="0.25">
      <c r="A120" s="203" t="s">
        <v>2161</v>
      </c>
      <c r="B120" s="351">
        <f>IF(B$25=0,0,B$25/FBT!B$5*1000)</f>
        <v>7.2686666070526611</v>
      </c>
      <c r="C120" s="351">
        <f>IF(C$25=0,0,C$25/FBT!C$5*1000)</f>
        <v>7.262594708249801</v>
      </c>
      <c r="D120" s="351">
        <f>IF(D$25=0,0,D$25/FBT!D$5*1000)</f>
        <v>7.3857471402492925</v>
      </c>
      <c r="E120" s="351">
        <f>IF(E$25=0,0,E$25/FBT!E$5*1000)</f>
        <v>7.346623496003426</v>
      </c>
      <c r="F120" s="351">
        <f>IF(F$25=0,0,F$25/FBT!F$5*1000)</f>
        <v>7.1572904460007667</v>
      </c>
      <c r="G120" s="351">
        <f>IF(G$25=0,0,G$25/FBT!G$5*1000)</f>
        <v>6.8734713940580683</v>
      </c>
      <c r="H120" s="351">
        <f>IF(H$25=0,0,H$25/FBT!H$5*1000)</f>
        <v>6.5249943334011062</v>
      </c>
      <c r="I120" s="351">
        <f>IF(I$25=0,0,I$25/FBT!I$5*1000)</f>
        <v>6.4188931145589416</v>
      </c>
      <c r="J120" s="351">
        <f>IF(J$25=0,0,J$25/FBT!J$5*1000)</f>
        <v>6.3336469668566959</v>
      </c>
      <c r="K120" s="351">
        <f>IF(K$25=0,0,K$25/FBT!K$5*1000)</f>
        <v>6.0740318169045748</v>
      </c>
      <c r="L120" s="351">
        <f>IF(L$25=0,0,L$25/FBT!L$5*1000)</f>
        <v>6.2124344015320059</v>
      </c>
      <c r="M120" s="351">
        <f>IF(M$25=0,0,M$25/FBT!M$5*1000)</f>
        <v>6.1844080133358226</v>
      </c>
      <c r="N120" s="351">
        <f>IF(N$25=0,0,N$25/FBT!N$5*1000)</f>
        <v>6.2240484580047717</v>
      </c>
      <c r="O120" s="351">
        <f>IF(O$25=0,0,O$25/FBT!O$5*1000)</f>
        <v>6.0825215746257131</v>
      </c>
      <c r="P120" s="351">
        <f>IF(P$25=0,0,P$25/FBT!P$5*1000)</f>
        <v>5.9964938021235419</v>
      </c>
      <c r="Q120" s="351">
        <f>IF(Q$25=0,0,Q$25/FBT!Q$5*1000)</f>
        <v>5.861520384953006</v>
      </c>
      <c r="R120" s="351">
        <f>IF(R$25=0,0,R$25/FBT!R$5*1000)</f>
        <v>5.9371850368384225</v>
      </c>
      <c r="S120" s="351">
        <f>IF(S$25=0,0,S$25/FBT!S$5*1000)</f>
        <v>5.9536798849901391</v>
      </c>
      <c r="T120" s="351">
        <f>IF(T$25=0,0,T$25/FBT!T$5*1000)</f>
        <v>6.0213232639813059</v>
      </c>
      <c r="U120" s="351">
        <f>IF(U$25=0,0,U$25/FBT!U$5*1000)</f>
        <v>5.879363756166212</v>
      </c>
      <c r="V120" s="351">
        <f>IF(V$25=0,0,V$25/FBT!V$5*1000)</f>
        <v>5.9561907324932992</v>
      </c>
      <c r="W120" s="351">
        <f>IF(W$25=0,0,W$25/FBT!W$5*1000)</f>
        <v>6.3951366059296273</v>
      </c>
      <c r="DA120" s="175"/>
    </row>
    <row r="121" spans="1:105" ht="12" customHeight="1" x14ac:dyDescent="0.25">
      <c r="A121" s="203" t="s">
        <v>2173</v>
      </c>
      <c r="B121" s="351">
        <f>IF(B$34=0,0,B$34/FBT!B$5*1000)</f>
        <v>77.54339968911296</v>
      </c>
      <c r="C121" s="351">
        <f>IF(C$34=0,0,C$34/FBT!C$5*1000)</f>
        <v>77.461751286705649</v>
      </c>
      <c r="D121" s="351">
        <f>IF(D$34=0,0,D$34/FBT!D$5*1000)</f>
        <v>78.656879141902465</v>
      </c>
      <c r="E121" s="351">
        <f>IF(E$34=0,0,E$34/FBT!E$5*1000)</f>
        <v>78.365531828679508</v>
      </c>
      <c r="F121" s="351">
        <f>IF(F$34=0,0,F$34/FBT!F$5*1000)</f>
        <v>76.270098259554345</v>
      </c>
      <c r="G121" s="351">
        <f>IF(G$34=0,0,G$34/FBT!G$5*1000)</f>
        <v>73.178966633080449</v>
      </c>
      <c r="H121" s="351">
        <f>IF(H$34=0,0,H$34/FBT!H$5*1000)</f>
        <v>69.325452057383742</v>
      </c>
      <c r="I121" s="351">
        <f>IF(I$34=0,0,I$34/FBT!I$5*1000)</f>
        <v>67.867251161070143</v>
      </c>
      <c r="J121" s="351">
        <f>IF(J$34=0,0,J$34/FBT!J$5*1000)</f>
        <v>66.554041520157242</v>
      </c>
      <c r="K121" s="351">
        <f>IF(K$34=0,0,K$34/FBT!K$5*1000)</f>
        <v>63.580324023111892</v>
      </c>
      <c r="L121" s="351">
        <f>IF(L$34=0,0,L$34/FBT!L$5*1000)</f>
        <v>64.978264667537161</v>
      </c>
      <c r="M121" s="351">
        <f>IF(M$34=0,0,M$34/FBT!M$5*1000)</f>
        <v>64.592584775187674</v>
      </c>
      <c r="N121" s="351">
        <f>IF(N$34=0,0,N$34/FBT!N$5*1000)</f>
        <v>64.811517268307895</v>
      </c>
      <c r="O121" s="351">
        <f>IF(O$34=0,0,O$34/FBT!O$5*1000)</f>
        <v>62.939427838856922</v>
      </c>
      <c r="P121" s="351">
        <f>IF(P$34=0,0,P$34/FBT!P$5*1000)</f>
        <v>61.818879089541205</v>
      </c>
      <c r="Q121" s="351">
        <f>IF(Q$34=0,0,Q$34/FBT!Q$5*1000)</f>
        <v>59.388598928386607</v>
      </c>
      <c r="R121" s="351">
        <f>IF(R$34=0,0,R$34/FBT!R$5*1000)</f>
        <v>60.405933369486</v>
      </c>
      <c r="S121" s="351">
        <f>IF(S$34=0,0,S$34/FBT!S$5*1000)</f>
        <v>60.675644705151534</v>
      </c>
      <c r="T121" s="351">
        <f>IF(T$34=0,0,T$34/FBT!T$5*1000)</f>
        <v>61.375048602443108</v>
      </c>
      <c r="U121" s="351">
        <f>IF(U$34=0,0,U$34/FBT!U$5*1000)</f>
        <v>59.280343256549891</v>
      </c>
      <c r="V121" s="351">
        <f>IF(V$34=0,0,V$34/FBT!V$5*1000)</f>
        <v>59.490462814682672</v>
      </c>
      <c r="W121" s="351">
        <f>IF(W$34=0,0,W$34/FBT!W$5*1000)</f>
        <v>63.22043367159737</v>
      </c>
      <c r="DA121" s="175"/>
    </row>
    <row r="122" spans="1:105" ht="12" customHeight="1" x14ac:dyDescent="0.25">
      <c r="A122" s="203" t="s">
        <v>2185</v>
      </c>
      <c r="B122" s="351">
        <f>IF(B$45=0,0,B$45/FBT!B$5*1000)</f>
        <v>13.415968890767275</v>
      </c>
      <c r="C122" s="351">
        <f>IF(C$45=0,0,C$45/FBT!C$5*1000)</f>
        <v>13.445828330075374</v>
      </c>
      <c r="D122" s="351">
        <f>IF(D$45=0,0,D$45/FBT!D$5*1000)</f>
        <v>13.679565748073244</v>
      </c>
      <c r="E122" s="351">
        <f>IF(E$45=0,0,E$45/FBT!E$5*1000)</f>
        <v>13.698014013909308</v>
      </c>
      <c r="F122" s="351">
        <f>IF(F$45=0,0,F$45/FBT!F$5*1000)</f>
        <v>13.395307827052893</v>
      </c>
      <c r="G122" s="351">
        <f>IF(G$45=0,0,G$45/FBT!G$5*1000)</f>
        <v>12.894409694016247</v>
      </c>
      <c r="H122" s="351">
        <f>IF(H$45=0,0,H$45/FBT!H$5*1000)</f>
        <v>12.322950906832199</v>
      </c>
      <c r="I122" s="351">
        <f>IF(I$45=0,0,I$45/FBT!I$5*1000)</f>
        <v>12.181381759825232</v>
      </c>
      <c r="J122" s="351">
        <f>IF(J$45=0,0,J$45/FBT!J$5*1000)</f>
        <v>12.047406992821555</v>
      </c>
      <c r="K122" s="351">
        <f>IF(K$45=0,0,K$45/FBT!K$5*1000)</f>
        <v>11.553589630670432</v>
      </c>
      <c r="L122" s="351">
        <f>IF(L$45=0,0,L$45/FBT!L$5*1000)</f>
        <v>11.826108851500177</v>
      </c>
      <c r="M122" s="351">
        <f>IF(M$45=0,0,M$45/FBT!M$5*1000)</f>
        <v>11.770462450916586</v>
      </c>
      <c r="N122" s="351">
        <f>IF(N$45=0,0,N$45/FBT!N$5*1000)</f>
        <v>11.839965818034868</v>
      </c>
      <c r="O122" s="351">
        <f>IF(O$45=0,0,O$45/FBT!O$5*1000)</f>
        <v>11.569826137729079</v>
      </c>
      <c r="P122" s="351">
        <f>IF(P$45=0,0,P$45/FBT!P$5*1000)</f>
        <v>11.394987798091643</v>
      </c>
      <c r="Q122" s="351">
        <f>IF(Q$45=0,0,Q$45/FBT!Q$5*1000)</f>
        <v>11.079977578448096</v>
      </c>
      <c r="R122" s="351">
        <f>IF(R$45=0,0,R$45/FBT!R$5*1000)</f>
        <v>11.242046167766583</v>
      </c>
      <c r="S122" s="351">
        <f>IF(S$45=0,0,S$45/FBT!S$5*1000)</f>
        <v>11.279561813246984</v>
      </c>
      <c r="T122" s="351">
        <f>IF(T$45=0,0,T$45/FBT!T$5*1000)</f>
        <v>11.405971626397385</v>
      </c>
      <c r="U122" s="351">
        <f>IF(U$45=0,0,U$45/FBT!U$5*1000)</f>
        <v>11.09071696311538</v>
      </c>
      <c r="V122" s="351">
        <f>IF(V$45=0,0,V$45/FBT!V$5*1000)</f>
        <v>11.190683445987528</v>
      </c>
      <c r="W122" s="351">
        <f>IF(W$45=0,0,W$45/FBT!W$5*1000)</f>
        <v>11.959466708432741</v>
      </c>
      <c r="DA122" s="175"/>
    </row>
    <row r="123" spans="1:105" ht="12" customHeight="1" x14ac:dyDescent="0.25">
      <c r="A123" s="203" t="s">
        <v>2211</v>
      </c>
      <c r="B123" s="351">
        <f>IF(B$66=0,0,B$66/FBT!B$5*1000)</f>
        <v>8.1592277839694205</v>
      </c>
      <c r="C123" s="351">
        <f>IF(C$66=0,0,C$66/FBT!C$5*1000)</f>
        <v>8.3404608523488406</v>
      </c>
      <c r="D123" s="351">
        <f>IF(D$66=0,0,D$66/FBT!D$5*1000)</f>
        <v>8.5494631329276167</v>
      </c>
      <c r="E123" s="351">
        <f>IF(E$66=0,0,E$66/FBT!E$5*1000)</f>
        <v>8.8525363011557783</v>
      </c>
      <c r="F123" s="351">
        <f>IF(F$66=0,0,F$66/FBT!F$5*1000)</f>
        <v>8.8697966146741898</v>
      </c>
      <c r="G123" s="351">
        <f>IF(G$66=0,0,G$66/FBT!G$5*1000)</f>
        <v>8.6774872888702799</v>
      </c>
      <c r="H123" s="351">
        <f>IF(H$66=0,0,H$66/FBT!H$5*1000)</f>
        <v>8.6655880710902498</v>
      </c>
      <c r="I123" s="351">
        <f>IF(I$66=0,0,I$66/FBT!I$5*1000)</f>
        <v>8.9457146264884635</v>
      </c>
      <c r="J123" s="351">
        <f>IF(J$66=0,0,J$66/FBT!J$5*1000)</f>
        <v>9.176128247126579</v>
      </c>
      <c r="K123" s="351">
        <f>IF(K$66=0,0,K$66/FBT!K$5*1000)</f>
        <v>8.9292066492694726</v>
      </c>
      <c r="L123" s="351">
        <f>IF(L$66=0,0,L$66/FBT!L$5*1000)</f>
        <v>9.2172737216717824</v>
      </c>
      <c r="M123" s="351">
        <f>IF(M$66=0,0,M$66/FBT!M$5*1000)</f>
        <v>9.2148628438416758</v>
      </c>
      <c r="N123" s="351">
        <f>IF(N$66=0,0,N$66/FBT!N$5*1000)</f>
        <v>9.3508536851091293</v>
      </c>
      <c r="O123" s="351">
        <f>IF(O$66=0,0,O$66/FBT!O$5*1000)</f>
        <v>9.3870164565412466</v>
      </c>
      <c r="P123" s="351">
        <f>IF(P$66=0,0,P$66/FBT!P$5*1000)</f>
        <v>9.3309277956706715</v>
      </c>
      <c r="Q123" s="351">
        <f>IF(Q$66=0,0,Q$66/FBT!Q$5*1000)</f>
        <v>9.5067936864203801</v>
      </c>
      <c r="R123" s="351">
        <f>IF(R$66=0,0,R$66/FBT!R$5*1000)</f>
        <v>9.5855885636540794</v>
      </c>
      <c r="S123" s="351">
        <f>IF(S$66=0,0,S$66/FBT!S$5*1000)</f>
        <v>9.5726990046181459</v>
      </c>
      <c r="T123" s="351">
        <f>IF(T$66=0,0,T$66/FBT!T$5*1000)</f>
        <v>9.6508832173725168</v>
      </c>
      <c r="U123" s="351">
        <f>IF(U$66=0,0,U$66/FBT!U$5*1000)</f>
        <v>9.5836220768259697</v>
      </c>
      <c r="V123" s="351">
        <f>IF(V$66=0,0,V$66/FBT!V$5*1000)</f>
        <v>9.8482026194779415</v>
      </c>
      <c r="W123" s="351">
        <f>IF(W$66=0,0,W$66/FBT!W$5*1000)</f>
        <v>10.697547238773954</v>
      </c>
      <c r="DA123" s="175"/>
    </row>
    <row r="124" spans="1:105" ht="12" customHeight="1" x14ac:dyDescent="0.25">
      <c r="A124" s="41" t="s">
        <v>2228</v>
      </c>
      <c r="B124" s="336">
        <f>IF(B$80=0,0,B$80/FBT!B$5*1000)</f>
        <v>6.4364236156149701</v>
      </c>
      <c r="C124" s="336">
        <f>IF(C$80=0,0,C$80/FBT!C$5*1000)</f>
        <v>6.6505941710309742</v>
      </c>
      <c r="D124" s="336">
        <f>IF(D$80=0,0,D$80/FBT!D$5*1000)</f>
        <v>6.8496576386024</v>
      </c>
      <c r="E124" s="336">
        <f>IF(E$80=0,0,E$80/FBT!E$5*1000)</f>
        <v>7.2343275846941193</v>
      </c>
      <c r="F124" s="336">
        <f>IF(F$80=0,0,F$80/FBT!F$5*1000)</f>
        <v>7.3630199227742681</v>
      </c>
      <c r="G124" s="336">
        <f>IF(G$80=0,0,G$80/FBT!G$5*1000)</f>
        <v>7.277159462572719</v>
      </c>
      <c r="H124" s="336">
        <f>IF(H$80=0,0,H$80/FBT!H$5*1000)</f>
        <v>7.4768769923805571</v>
      </c>
      <c r="I124" s="336">
        <f>IF(I$80=0,0,I$80/FBT!I$5*1000)</f>
        <v>7.9397689410422769</v>
      </c>
      <c r="J124" s="336">
        <f>IF(J$80=0,0,J$80/FBT!J$5*1000)</f>
        <v>8.3224656655681386</v>
      </c>
      <c r="K124" s="336">
        <f>IF(K$80=0,0,K$80/FBT!K$5*1000)</f>
        <v>8.1650386087952853</v>
      </c>
      <c r="L124" s="336">
        <f>IF(L$80=0,0,L$80/FBT!L$5*1000)</f>
        <v>8.4699100003311418</v>
      </c>
      <c r="M124" s="336">
        <f>IF(M$80=0,0,M$80/FBT!M$5*1000)</f>
        <v>8.4869312635227647</v>
      </c>
      <c r="N124" s="336">
        <f>IF(N$80=0,0,N$80/FBT!N$5*1000)</f>
        <v>8.6525089206870991</v>
      </c>
      <c r="O124" s="336">
        <f>IF(O$80=0,0,O$80/FBT!O$5*1000)</f>
        <v>8.8195890790054907</v>
      </c>
      <c r="P124" s="336">
        <f>IF(P$80=0,0,P$80/FBT!P$5*1000)</f>
        <v>8.8099954489727548</v>
      </c>
      <c r="Q124" s="336">
        <f>IF(Q$80=0,0,Q$80/FBT!Q$5*1000)</f>
        <v>9.2029907925080927</v>
      </c>
      <c r="R124" s="336">
        <f>IF(R$80=0,0,R$80/FBT!R$5*1000)</f>
        <v>9.2481132146183569</v>
      </c>
      <c r="S124" s="336">
        <f>IF(S$80=0,0,S$80/FBT!S$5*1000)</f>
        <v>9.2085430023597059</v>
      </c>
      <c r="T124" s="336">
        <f>IF(T$80=0,0,T$80/FBT!T$5*1000)</f>
        <v>9.2578876721565848</v>
      </c>
      <c r="U124" s="336">
        <f>IF(U$80=0,0,U$80/FBT!U$5*1000)</f>
        <v>9.2971922005439414</v>
      </c>
      <c r="V124" s="336">
        <f>IF(V$80=0,0,V$80/FBT!V$5*1000)</f>
        <v>9.6432057493139087</v>
      </c>
      <c r="W124" s="336">
        <f>IF(W$80=0,0,W$80/FBT!W$5*1000)</f>
        <v>10.557059482126279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PL: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6">
        <v>892.36989271100606</v>
      </c>
      <c r="C5" s="226">
        <v>866.46054908851954</v>
      </c>
      <c r="D5" s="226">
        <v>911.56531456114476</v>
      </c>
      <c r="E5" s="226">
        <v>933.74067200496438</v>
      </c>
      <c r="F5" s="226">
        <v>914.19104468902572</v>
      </c>
      <c r="G5" s="226">
        <v>918.14992272758161</v>
      </c>
      <c r="H5" s="226">
        <v>870.59466969412335</v>
      </c>
      <c r="I5" s="226">
        <v>917.98368870188733</v>
      </c>
      <c r="J5" s="226">
        <v>869.89193615657223</v>
      </c>
      <c r="K5" s="226">
        <v>832.29996249453268</v>
      </c>
      <c r="L5" s="226">
        <v>844.94060441313979</v>
      </c>
      <c r="M5" s="226">
        <v>841.84003257145832</v>
      </c>
      <c r="N5" s="226">
        <v>883.54642903533409</v>
      </c>
      <c r="O5" s="226">
        <v>884.11262231833689</v>
      </c>
      <c r="P5" s="226">
        <v>889.52092205487406</v>
      </c>
      <c r="Q5" s="226">
        <v>902.79636017180292</v>
      </c>
      <c r="R5" s="226">
        <v>952.7084751776722</v>
      </c>
      <c r="S5" s="226">
        <v>998.66912263033259</v>
      </c>
      <c r="T5" s="226">
        <v>1100.0385472898399</v>
      </c>
      <c r="U5" s="226">
        <v>1088.5846008520491</v>
      </c>
      <c r="V5" s="226">
        <v>1048.0653265030869</v>
      </c>
      <c r="W5" s="226">
        <v>1056.221628904269</v>
      </c>
      <c r="DA5" s="89" t="s">
        <v>2230</v>
      </c>
    </row>
    <row r="6" spans="1:105" ht="12" customHeight="1" x14ac:dyDescent="0.25">
      <c r="A6" s="55" t="s">
        <v>92</v>
      </c>
      <c r="B6" s="262">
        <v>8.4775605440986865</v>
      </c>
      <c r="C6" s="262">
        <v>8.4197768945049987</v>
      </c>
      <c r="D6" s="262">
        <v>8.9558180544079402</v>
      </c>
      <c r="E6" s="262">
        <v>9.5377387262344104</v>
      </c>
      <c r="F6" s="262">
        <v>9.6312549406324823</v>
      </c>
      <c r="G6" s="262">
        <v>9.8749687708202725</v>
      </c>
      <c r="H6" s="262">
        <v>9.8949771656450114</v>
      </c>
      <c r="I6" s="262">
        <v>11.046490085533669</v>
      </c>
      <c r="J6" s="262">
        <v>10.9221893800802</v>
      </c>
      <c r="K6" s="262">
        <v>10.633617369788301</v>
      </c>
      <c r="L6" s="262">
        <v>10.9018317502487</v>
      </c>
      <c r="M6" s="262">
        <v>10.91586785009814</v>
      </c>
      <c r="N6" s="262">
        <v>11.562370270606859</v>
      </c>
      <c r="O6" s="262">
        <v>11.92706878014079</v>
      </c>
      <c r="P6" s="262">
        <v>12.12789758004142</v>
      </c>
      <c r="Q6" s="262">
        <v>12.95517181035105</v>
      </c>
      <c r="R6" s="262">
        <v>13.553778010974289</v>
      </c>
      <c r="S6" s="262">
        <v>14.095142980751451</v>
      </c>
      <c r="T6" s="262">
        <v>15.40301683379141</v>
      </c>
      <c r="U6" s="262">
        <v>15.6306714951182</v>
      </c>
      <c r="V6" s="262">
        <v>15.34525042536931</v>
      </c>
      <c r="W6" s="262">
        <v>15.71989585110388</v>
      </c>
      <c r="DA6" s="67" t="s">
        <v>2231</v>
      </c>
    </row>
    <row r="7" spans="1:105" ht="12" customHeight="1" x14ac:dyDescent="0.25">
      <c r="A7" s="202" t="s">
        <v>93</v>
      </c>
      <c r="B7" s="227">
        <v>2.563182376337692</v>
      </c>
      <c r="C7" s="227">
        <v>2.5457115447808349</v>
      </c>
      <c r="D7" s="227">
        <v>2.7077830802075291</v>
      </c>
      <c r="E7" s="227">
        <v>2.8837262424761252</v>
      </c>
      <c r="F7" s="227">
        <v>2.9120007810535951</v>
      </c>
      <c r="G7" s="227">
        <v>2.985687426068703</v>
      </c>
      <c r="H7" s="227">
        <v>2.9917369452348379</v>
      </c>
      <c r="I7" s="227">
        <v>3.3398957825596081</v>
      </c>
      <c r="J7" s="227">
        <v>3.302313582358579</v>
      </c>
      <c r="K7" s="227">
        <v>3.2150641092068439</v>
      </c>
      <c r="L7" s="227">
        <v>3.2961584723199451</v>
      </c>
      <c r="M7" s="227">
        <v>3.3004022737743188</v>
      </c>
      <c r="N7" s="227">
        <v>3.4958716664006149</v>
      </c>
      <c r="O7" s="227">
        <v>3.6061379142736198</v>
      </c>
      <c r="P7" s="227">
        <v>3.6668583111246549</v>
      </c>
      <c r="Q7" s="227">
        <v>3.916983888700627</v>
      </c>
      <c r="R7" s="227">
        <v>4.0979719047487118</v>
      </c>
      <c r="S7" s="227">
        <v>4.2616530890329516</v>
      </c>
      <c r="T7" s="227">
        <v>4.6570875059441343</v>
      </c>
      <c r="U7" s="227">
        <v>4.7259186765112542</v>
      </c>
      <c r="V7" s="227">
        <v>4.6396218872391266</v>
      </c>
      <c r="W7" s="227">
        <v>4.7528955757752511</v>
      </c>
      <c r="DA7" s="174" t="s">
        <v>2232</v>
      </c>
    </row>
    <row r="8" spans="1:105" ht="12" customHeight="1" x14ac:dyDescent="0.25">
      <c r="A8" s="202" t="s">
        <v>94</v>
      </c>
      <c r="B8" s="227">
        <v>32.016858121054817</v>
      </c>
      <c r="C8" s="227">
        <v>31.798628961718919</v>
      </c>
      <c r="D8" s="227">
        <v>33.8230738093119</v>
      </c>
      <c r="E8" s="227">
        <v>36.020789943648033</v>
      </c>
      <c r="F8" s="227">
        <v>36.37396882722269</v>
      </c>
      <c r="G8" s="227">
        <v>37.294392937752079</v>
      </c>
      <c r="H8" s="227">
        <v>37.3699578287371</v>
      </c>
      <c r="I8" s="227">
        <v>41.718829840780792</v>
      </c>
      <c r="J8" s="227">
        <v>41.249388421855038</v>
      </c>
      <c r="K8" s="227">
        <v>40.159550246926877</v>
      </c>
      <c r="L8" s="227">
        <v>41.172504589223493</v>
      </c>
      <c r="M8" s="227">
        <v>41.225514156670982</v>
      </c>
      <c r="N8" s="227">
        <v>43.66713355468935</v>
      </c>
      <c r="O8" s="227">
        <v>45.044475583209078</v>
      </c>
      <c r="P8" s="227">
        <v>45.802937544004671</v>
      </c>
      <c r="Q8" s="227">
        <v>48.927270484034871</v>
      </c>
      <c r="R8" s="227">
        <v>51.188002176370489</v>
      </c>
      <c r="S8" s="227">
        <v>53.232553240193937</v>
      </c>
      <c r="T8" s="227">
        <v>58.171947229207298</v>
      </c>
      <c r="U8" s="227">
        <v>59.031721329832287</v>
      </c>
      <c r="V8" s="227">
        <v>57.953783183902928</v>
      </c>
      <c r="W8" s="227">
        <v>59.368691326292513</v>
      </c>
      <c r="DA8" s="174" t="s">
        <v>2233</v>
      </c>
    </row>
    <row r="9" spans="1:105" ht="12" customHeight="1" x14ac:dyDescent="0.25">
      <c r="A9" s="202" t="s">
        <v>95</v>
      </c>
      <c r="B9" s="227">
        <v>16.969859516297468</v>
      </c>
      <c r="C9" s="227">
        <v>16.854191758946389</v>
      </c>
      <c r="D9" s="227">
        <v>17.9272059982653</v>
      </c>
      <c r="E9" s="227">
        <v>19.09205902398611</v>
      </c>
      <c r="F9" s="227">
        <v>19.27925403280689</v>
      </c>
      <c r="G9" s="227">
        <v>19.767105395112338</v>
      </c>
      <c r="H9" s="227">
        <v>19.80715696980252</v>
      </c>
      <c r="I9" s="227">
        <v>22.11218474047585</v>
      </c>
      <c r="J9" s="227">
        <v>21.863367230019929</v>
      </c>
      <c r="K9" s="227">
        <v>21.285721520559559</v>
      </c>
      <c r="L9" s="227">
        <v>21.82261657816337</v>
      </c>
      <c r="M9" s="227">
        <v>21.850713179934932</v>
      </c>
      <c r="N9" s="227">
        <v>23.144841979830829</v>
      </c>
      <c r="O9" s="227">
        <v>23.874873035392199</v>
      </c>
      <c r="P9" s="227">
        <v>24.276879780541631</v>
      </c>
      <c r="Q9" s="227">
        <v>25.932866475862841</v>
      </c>
      <c r="R9" s="227">
        <v>27.13111956734117</v>
      </c>
      <c r="S9" s="227">
        <v>28.21479068197074</v>
      </c>
      <c r="T9" s="227">
        <v>30.832812155916649</v>
      </c>
      <c r="U9" s="227">
        <v>31.288517261276819</v>
      </c>
      <c r="V9" s="227">
        <v>30.717178910882911</v>
      </c>
      <c r="W9" s="227">
        <v>31.467121091781252</v>
      </c>
      <c r="DA9" s="174" t="s">
        <v>2234</v>
      </c>
    </row>
    <row r="10" spans="1:105" ht="12" customHeight="1" x14ac:dyDescent="0.25">
      <c r="A10" s="56" t="s">
        <v>96</v>
      </c>
      <c r="B10" s="263">
        <v>25.334434247009039</v>
      </c>
      <c r="C10" s="263">
        <v>24.806632445452479</v>
      </c>
      <c r="D10" s="263">
        <v>26.14392656704262</v>
      </c>
      <c r="E10" s="263">
        <v>27.050930249871779</v>
      </c>
      <c r="F10" s="263">
        <v>26.61628213143354</v>
      </c>
      <c r="G10" s="263">
        <v>26.84090862434655</v>
      </c>
      <c r="H10" s="263">
        <v>25.615867310352652</v>
      </c>
      <c r="I10" s="263">
        <v>27.183564126636561</v>
      </c>
      <c r="J10" s="263">
        <v>25.877423684217369</v>
      </c>
      <c r="K10" s="263">
        <v>24.893617337024448</v>
      </c>
      <c r="L10" s="263">
        <v>25.31673211976943</v>
      </c>
      <c r="M10" s="263">
        <v>25.279508822107349</v>
      </c>
      <c r="N10" s="263">
        <v>26.549370499297439</v>
      </c>
      <c r="O10" s="263">
        <v>26.729115622921888</v>
      </c>
      <c r="P10" s="263">
        <v>26.986269982572971</v>
      </c>
      <c r="Q10" s="263">
        <v>27.725892230706609</v>
      </c>
      <c r="R10" s="263">
        <v>29.138214141309721</v>
      </c>
      <c r="S10" s="263">
        <v>30.412352189480831</v>
      </c>
      <c r="T10" s="263">
        <v>33.329947984559418</v>
      </c>
      <c r="U10" s="263">
        <v>33.235265588999482</v>
      </c>
      <c r="V10" s="263">
        <v>32.172677430710714</v>
      </c>
      <c r="W10" s="263">
        <v>32.5396779180561</v>
      </c>
      <c r="DA10" s="68" t="s">
        <v>2235</v>
      </c>
    </row>
    <row r="11" spans="1:105" ht="12" customHeight="1" x14ac:dyDescent="0.25">
      <c r="A11" s="37" t="s">
        <v>160</v>
      </c>
      <c r="B11" s="229">
        <v>8.4372120104411525</v>
      </c>
      <c r="C11" s="229">
        <v>7.7529773449520931</v>
      </c>
      <c r="D11" s="229">
        <v>7.3454060973557862</v>
      </c>
      <c r="E11" s="229">
        <v>6.5513762008823386</v>
      </c>
      <c r="F11" s="229">
        <v>5.5564164956844202</v>
      </c>
      <c r="G11" s="229">
        <v>4.6993420620903716</v>
      </c>
      <c r="H11" s="229">
        <v>3.5167142159295062</v>
      </c>
      <c r="I11" s="229">
        <v>2.9522372735622362</v>
      </c>
      <c r="J11" s="229">
        <v>2.926277356593836</v>
      </c>
      <c r="K11" s="229">
        <v>2.0015653970955101</v>
      </c>
      <c r="L11" s="229">
        <v>1.8079853606415941</v>
      </c>
      <c r="M11" s="229">
        <v>1.4684344429147349</v>
      </c>
      <c r="N11" s="229">
        <v>1.748031251189069</v>
      </c>
      <c r="O11" s="229">
        <v>1.1293386203556921</v>
      </c>
      <c r="P11" s="229">
        <v>0.84271619916153695</v>
      </c>
      <c r="Q11" s="229">
        <v>0.64914561161959217</v>
      </c>
      <c r="R11" s="229">
        <v>0.71873372343876984</v>
      </c>
      <c r="S11" s="229">
        <v>0.73938241723496512</v>
      </c>
      <c r="T11" s="229">
        <v>0.65367934403596928</v>
      </c>
      <c r="U11" s="229">
        <v>0.57468781597806573</v>
      </c>
      <c r="V11" s="229">
        <v>0.42307035749122668</v>
      </c>
      <c r="W11" s="229">
        <v>0.37836569412940962</v>
      </c>
      <c r="DA11" s="69" t="s">
        <v>2236</v>
      </c>
    </row>
    <row r="12" spans="1:105" ht="12" customHeight="1" x14ac:dyDescent="0.25">
      <c r="A12" s="37" t="s">
        <v>162</v>
      </c>
      <c r="B12" s="229">
        <v>11.50791834353657</v>
      </c>
      <c r="C12" s="229">
        <v>11.75494465560827</v>
      </c>
      <c r="D12" s="229">
        <v>12.999810113849909</v>
      </c>
      <c r="E12" s="229">
        <v>14.32139214463206</v>
      </c>
      <c r="F12" s="229">
        <v>14.633411958695561</v>
      </c>
      <c r="G12" s="229">
        <v>15.380552749502129</v>
      </c>
      <c r="H12" s="229">
        <v>14.914474239731859</v>
      </c>
      <c r="I12" s="229">
        <v>15.405396217488409</v>
      </c>
      <c r="J12" s="229">
        <v>13.977544086178581</v>
      </c>
      <c r="K12" s="229">
        <v>13.872375160236</v>
      </c>
      <c r="L12" s="229">
        <v>14.09421763889836</v>
      </c>
      <c r="M12" s="229">
        <v>14.33421220771487</v>
      </c>
      <c r="N12" s="229">
        <v>14.83590912588078</v>
      </c>
      <c r="O12" s="229">
        <v>14.66963921140519</v>
      </c>
      <c r="P12" s="229">
        <v>14.858914992322569</v>
      </c>
      <c r="Q12" s="229">
        <v>13.966462059858349</v>
      </c>
      <c r="R12" s="229">
        <v>14.937792169405769</v>
      </c>
      <c r="S12" s="229">
        <v>16.08045041745272</v>
      </c>
      <c r="T12" s="229">
        <v>18.719906136203949</v>
      </c>
      <c r="U12" s="229">
        <v>17.768498745872609</v>
      </c>
      <c r="V12" s="229">
        <v>16.622091766019441</v>
      </c>
      <c r="W12" s="229">
        <v>16.47606614320074</v>
      </c>
      <c r="DA12" s="69" t="s">
        <v>2237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2238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2239</v>
      </c>
    </row>
    <row r="15" spans="1:105" ht="12" customHeight="1" x14ac:dyDescent="0.25">
      <c r="A15" s="37" t="s">
        <v>38</v>
      </c>
      <c r="B15" s="229">
        <v>5.3893038930313208</v>
      </c>
      <c r="C15" s="229">
        <v>5.2987104448921141</v>
      </c>
      <c r="D15" s="229">
        <v>5.7987103558369242</v>
      </c>
      <c r="E15" s="229">
        <v>6.1781619043573759</v>
      </c>
      <c r="F15" s="229">
        <v>6.4264536770535559</v>
      </c>
      <c r="G15" s="229">
        <v>6.7610138127540402</v>
      </c>
      <c r="H15" s="229">
        <v>7.1846788546912768</v>
      </c>
      <c r="I15" s="229">
        <v>8.8259306355859088</v>
      </c>
      <c r="J15" s="229">
        <v>8.973602241444949</v>
      </c>
      <c r="K15" s="229">
        <v>9.01967677969294</v>
      </c>
      <c r="L15" s="229">
        <v>9.4145291202294707</v>
      </c>
      <c r="M15" s="229">
        <v>9.476862171477741</v>
      </c>
      <c r="N15" s="229">
        <v>9.9654301222275912</v>
      </c>
      <c r="O15" s="229">
        <v>10.930137791161011</v>
      </c>
      <c r="P15" s="229">
        <v>11.284638791088859</v>
      </c>
      <c r="Q15" s="229">
        <v>13.110284559228671</v>
      </c>
      <c r="R15" s="229">
        <v>13.48168824846519</v>
      </c>
      <c r="S15" s="229">
        <v>13.59251935479314</v>
      </c>
      <c r="T15" s="229">
        <v>13.956362504319509</v>
      </c>
      <c r="U15" s="229">
        <v>14.89207902714881</v>
      </c>
      <c r="V15" s="229">
        <v>15.12751530720004</v>
      </c>
      <c r="W15" s="229">
        <v>15.68524608072595</v>
      </c>
      <c r="DA15" s="69" t="s">
        <v>2240</v>
      </c>
    </row>
    <row r="16" spans="1:105" ht="12" customHeight="1" x14ac:dyDescent="0.25">
      <c r="A16" s="57" t="s">
        <v>2149</v>
      </c>
      <c r="B16" s="264">
        <f t="shared" ref="B16:W16" si="0">B17+B23+B24</f>
        <v>64.474385557358147</v>
      </c>
      <c r="C16" s="264">
        <f t="shared" si="0"/>
        <v>62.330608356771073</v>
      </c>
      <c r="D16" s="264">
        <f t="shared" si="0"/>
        <v>65.596919160643623</v>
      </c>
      <c r="E16" s="264">
        <f t="shared" si="0"/>
        <v>66.559343439101667</v>
      </c>
      <c r="F16" s="264">
        <f t="shared" si="0"/>
        <v>64.847757349902324</v>
      </c>
      <c r="G16" s="264">
        <f t="shared" si="0"/>
        <v>64.912616261907033</v>
      </c>
      <c r="H16" s="264">
        <f t="shared" si="0"/>
        <v>60.996545890516963</v>
      </c>
      <c r="I16" s="264">
        <f t="shared" si="0"/>
        <v>63.878482504624621</v>
      </c>
      <c r="J16" s="264">
        <f t="shared" si="0"/>
        <v>60.384411410456671</v>
      </c>
      <c r="K16" s="264">
        <f t="shared" si="0"/>
        <v>57.772002961120371</v>
      </c>
      <c r="L16" s="264">
        <f t="shared" si="0"/>
        <v>58.613371107899681</v>
      </c>
      <c r="M16" s="264">
        <f t="shared" si="0"/>
        <v>58.434202884058983</v>
      </c>
      <c r="N16" s="264">
        <f t="shared" si="0"/>
        <v>61.356565179445262</v>
      </c>
      <c r="O16" s="264">
        <f t="shared" si="0"/>
        <v>61.418047678824266</v>
      </c>
      <c r="P16" s="264">
        <f t="shared" si="0"/>
        <v>61.89007064176235</v>
      </c>
      <c r="Q16" s="264">
        <f t="shared" si="0"/>
        <v>63.212940169371429</v>
      </c>
      <c r="R16" s="264">
        <f t="shared" si="0"/>
        <v>66.608842235981527</v>
      </c>
      <c r="S16" s="264">
        <f t="shared" si="0"/>
        <v>69.738339871134869</v>
      </c>
      <c r="T16" s="264">
        <f t="shared" si="0"/>
        <v>76.894873659321092</v>
      </c>
      <c r="U16" s="264">
        <f t="shared" si="0"/>
        <v>76.361997843108213</v>
      </c>
      <c r="V16" s="264">
        <f t="shared" si="0"/>
        <v>73.810704885346752</v>
      </c>
      <c r="W16" s="264">
        <f t="shared" si="0"/>
        <v>74.717729587951837</v>
      </c>
      <c r="DA16" s="70"/>
    </row>
    <row r="17" spans="1:105" ht="12" customHeight="1" x14ac:dyDescent="0.25">
      <c r="A17" s="60" t="s">
        <v>2150</v>
      </c>
      <c r="B17" s="332">
        <v>59.317573646800938</v>
      </c>
      <c r="C17" s="332">
        <v>56.941282341627407</v>
      </c>
      <c r="D17" s="332">
        <v>59.770866866380217</v>
      </c>
      <c r="E17" s="332">
        <v>59.699471939528223</v>
      </c>
      <c r="F17" s="332">
        <v>57.414339548343783</v>
      </c>
      <c r="G17" s="332">
        <v>56.923870361424918</v>
      </c>
      <c r="H17" s="332">
        <v>51.816314753897473</v>
      </c>
      <c r="I17" s="332">
        <v>52.137729875011701</v>
      </c>
      <c r="J17" s="332">
        <v>47.430969853830732</v>
      </c>
      <c r="K17" s="332">
        <v>44.648189125281156</v>
      </c>
      <c r="L17" s="332">
        <v>44.740697341804257</v>
      </c>
      <c r="M17" s="332">
        <v>44.389855519034498</v>
      </c>
      <c r="N17" s="332">
        <v>46.159171774731902</v>
      </c>
      <c r="O17" s="332">
        <v>44.30395554139524</v>
      </c>
      <c r="P17" s="332">
        <v>44.074093110687507</v>
      </c>
      <c r="Q17" s="332">
        <v>41.282927187644461</v>
      </c>
      <c r="R17" s="332">
        <v>43.929098897670769</v>
      </c>
      <c r="S17" s="332">
        <v>46.564699620209353</v>
      </c>
      <c r="T17" s="332">
        <v>52.068428949765611</v>
      </c>
      <c r="U17" s="332">
        <v>49.789537200719323</v>
      </c>
      <c r="V17" s="332">
        <v>46.406640188933579</v>
      </c>
      <c r="W17" s="332">
        <v>45.650797428355887</v>
      </c>
      <c r="DA17" s="72" t="s">
        <v>2241</v>
      </c>
    </row>
    <row r="18" spans="1:105" ht="12" customHeight="1" x14ac:dyDescent="0.25">
      <c r="A18" s="59" t="s">
        <v>30</v>
      </c>
      <c r="B18" s="233">
        <v>40.469097054700967</v>
      </c>
      <c r="C18" s="233">
        <v>36.929837472591807</v>
      </c>
      <c r="D18" s="233">
        <v>38.439198030051699</v>
      </c>
      <c r="E18" s="233">
        <v>35.699378187574318</v>
      </c>
      <c r="F18" s="233">
        <v>32.659047005856742</v>
      </c>
      <c r="G18" s="233">
        <v>31.98949068220001</v>
      </c>
      <c r="H18" s="233">
        <v>27.143107260854819</v>
      </c>
      <c r="I18" s="233">
        <v>26.82315418880378</v>
      </c>
      <c r="J18" s="233">
        <v>22.482285082200519</v>
      </c>
      <c r="K18" s="233">
        <v>21.414328712567869</v>
      </c>
      <c r="L18" s="233">
        <v>21.44017356712131</v>
      </c>
      <c r="M18" s="233">
        <v>21.040643140488811</v>
      </c>
      <c r="N18" s="233">
        <v>21.13984771868256</v>
      </c>
      <c r="O18" s="233">
        <v>19.75777853387245</v>
      </c>
      <c r="P18" s="233">
        <v>19.4000488377796</v>
      </c>
      <c r="Q18" s="233">
        <v>17.0492463357002</v>
      </c>
      <c r="R18" s="233">
        <v>17.679291205606489</v>
      </c>
      <c r="S18" s="233">
        <v>18.107471926359249</v>
      </c>
      <c r="T18" s="233">
        <v>18.247396252328819</v>
      </c>
      <c r="U18" s="233">
        <v>17.72594634905332</v>
      </c>
      <c r="V18" s="233">
        <v>16.098466769006489</v>
      </c>
      <c r="W18" s="233">
        <v>14.94702887362903</v>
      </c>
      <c r="DA18" s="71" t="s">
        <v>2242</v>
      </c>
    </row>
    <row r="19" spans="1:105" ht="12" customHeight="1" x14ac:dyDescent="0.25">
      <c r="A19" s="59" t="s">
        <v>33</v>
      </c>
      <c r="B19" s="233">
        <v>0.73837522383053222</v>
      </c>
      <c r="C19" s="233">
        <v>0.92945313930873208</v>
      </c>
      <c r="D19" s="233">
        <v>1.504357153387166</v>
      </c>
      <c r="E19" s="233">
        <v>1.4518539553984899</v>
      </c>
      <c r="F19" s="233">
        <v>1.629536751370589</v>
      </c>
      <c r="G19" s="233">
        <v>1.4754714700661931</v>
      </c>
      <c r="H19" s="233">
        <v>1.219148665638905</v>
      </c>
      <c r="I19" s="233">
        <v>0.91829655385461673</v>
      </c>
      <c r="J19" s="233">
        <v>0.99001811633686876</v>
      </c>
      <c r="K19" s="233">
        <v>0.90787303012073184</v>
      </c>
      <c r="L19" s="233">
        <v>0.77743190431413522</v>
      </c>
      <c r="M19" s="233">
        <v>0.73105590521817176</v>
      </c>
      <c r="N19" s="233">
        <v>0.63940105037621953</v>
      </c>
      <c r="O19" s="233">
        <v>0.75693569771836955</v>
      </c>
      <c r="P19" s="233">
        <v>0.87434256710654645</v>
      </c>
      <c r="Q19" s="233">
        <v>0.84450047859925625</v>
      </c>
      <c r="R19" s="233">
        <v>0.97640224216963667</v>
      </c>
      <c r="S19" s="233">
        <v>1.059623570833784</v>
      </c>
      <c r="T19" s="233">
        <v>1.0046263594854281</v>
      </c>
      <c r="U19" s="233">
        <v>0.86672767128979711</v>
      </c>
      <c r="V19" s="233">
        <v>0.88280176177728797</v>
      </c>
      <c r="W19" s="233">
        <v>0.94288667766518364</v>
      </c>
      <c r="DA19" s="71" t="s">
        <v>2243</v>
      </c>
    </row>
    <row r="20" spans="1:105" ht="12" customHeight="1" x14ac:dyDescent="0.25">
      <c r="A20" s="59" t="s">
        <v>160</v>
      </c>
      <c r="B20" s="233">
        <v>6.7558246598336096</v>
      </c>
      <c r="C20" s="233">
        <v>6.6737929747968856</v>
      </c>
      <c r="D20" s="233">
        <v>6.2675391759100734</v>
      </c>
      <c r="E20" s="233">
        <v>6.3021570849172281</v>
      </c>
      <c r="F20" s="233">
        <v>5.6390743284064424</v>
      </c>
      <c r="G20" s="233">
        <v>4.910447219654519</v>
      </c>
      <c r="H20" s="233">
        <v>4.0566016703902656</v>
      </c>
      <c r="I20" s="233">
        <v>3.6080856890206792</v>
      </c>
      <c r="J20" s="233">
        <v>3.928897501216615</v>
      </c>
      <c r="K20" s="233">
        <v>2.7199677059457841</v>
      </c>
      <c r="L20" s="233">
        <v>2.4957525872583188</v>
      </c>
      <c r="M20" s="233">
        <v>2.0408037139388999</v>
      </c>
      <c r="N20" s="233">
        <v>2.5050565013172341</v>
      </c>
      <c r="O20" s="233">
        <v>1.674845594897483</v>
      </c>
      <c r="P20" s="233">
        <v>1.2626687055713079</v>
      </c>
      <c r="Q20" s="233">
        <v>1.041900303926703</v>
      </c>
      <c r="R20" s="233">
        <v>1.159196231064733</v>
      </c>
      <c r="S20" s="233">
        <v>1.206972584415305</v>
      </c>
      <c r="T20" s="233">
        <v>1.111722750695052</v>
      </c>
      <c r="U20" s="233">
        <v>0.98423476731468473</v>
      </c>
      <c r="V20" s="233">
        <v>0.73813842944777652</v>
      </c>
      <c r="W20" s="233">
        <v>0.67686513675422266</v>
      </c>
      <c r="DA20" s="71" t="s">
        <v>2244</v>
      </c>
    </row>
    <row r="21" spans="1:105" ht="12" customHeight="1" x14ac:dyDescent="0.25">
      <c r="A21" s="59" t="s">
        <v>70</v>
      </c>
      <c r="B21" s="233">
        <v>2.3603276842140599</v>
      </c>
      <c r="C21" s="233">
        <v>2.531790195110696</v>
      </c>
      <c r="D21" s="233">
        <v>2.7331623832356149</v>
      </c>
      <c r="E21" s="233">
        <v>2.7993688054171759</v>
      </c>
      <c r="F21" s="233">
        <v>2.9911925189519382</v>
      </c>
      <c r="G21" s="233">
        <v>2.861812112025107</v>
      </c>
      <c r="H21" s="233">
        <v>2.6052617486002472</v>
      </c>
      <c r="I21" s="233">
        <v>2.4112745099562671</v>
      </c>
      <c r="J21" s="233">
        <v>1.7125169210675579</v>
      </c>
      <c r="K21" s="233">
        <v>1.2059684758464211</v>
      </c>
      <c r="L21" s="233">
        <v>1.037476056740531</v>
      </c>
      <c r="M21" s="233">
        <v>1.1329438337421389</v>
      </c>
      <c r="N21" s="233">
        <v>1.1230202789234649</v>
      </c>
      <c r="O21" s="233">
        <v>0.87978659709224183</v>
      </c>
      <c r="P21" s="233">
        <v>0.8065481852008336</v>
      </c>
      <c r="Q21" s="233">
        <v>0.46741254839640262</v>
      </c>
      <c r="R21" s="233">
        <v>0.59895958845152608</v>
      </c>
      <c r="S21" s="233">
        <v>0.56935647122045607</v>
      </c>
      <c r="T21" s="233">
        <v>0.62979062555298682</v>
      </c>
      <c r="U21" s="233">
        <v>0.510218230748122</v>
      </c>
      <c r="V21" s="233">
        <v>0.38080076432821491</v>
      </c>
      <c r="W21" s="233">
        <v>0.31545418591967989</v>
      </c>
      <c r="DA21" s="71" t="s">
        <v>2245</v>
      </c>
    </row>
    <row r="22" spans="1:105" ht="12" customHeight="1" x14ac:dyDescent="0.25">
      <c r="A22" s="59" t="s">
        <v>162</v>
      </c>
      <c r="B22" s="233">
        <v>8.9939490242217754</v>
      </c>
      <c r="C22" s="233">
        <v>9.8764085598192928</v>
      </c>
      <c r="D22" s="233">
        <v>10.826610123795669</v>
      </c>
      <c r="E22" s="233">
        <v>13.446713906220999</v>
      </c>
      <c r="F22" s="233">
        <v>14.495488943758071</v>
      </c>
      <c r="G22" s="233">
        <v>15.68664887747908</v>
      </c>
      <c r="H22" s="233">
        <v>16.792195408413232</v>
      </c>
      <c r="I22" s="233">
        <v>18.376918933376359</v>
      </c>
      <c r="J22" s="233">
        <v>18.317252233009182</v>
      </c>
      <c r="K22" s="233">
        <v>18.400051200800359</v>
      </c>
      <c r="L22" s="233">
        <v>18.989863226369959</v>
      </c>
      <c r="M22" s="233">
        <v>19.444408925646471</v>
      </c>
      <c r="N22" s="233">
        <v>20.75184622543242</v>
      </c>
      <c r="O22" s="233">
        <v>21.234609117814699</v>
      </c>
      <c r="P22" s="233">
        <v>21.730484815029229</v>
      </c>
      <c r="Q22" s="233">
        <v>21.8798675210219</v>
      </c>
      <c r="R22" s="233">
        <v>23.515249630378381</v>
      </c>
      <c r="S22" s="233">
        <v>25.621275067380569</v>
      </c>
      <c r="T22" s="233">
        <v>31.07489296170333</v>
      </c>
      <c r="U22" s="233">
        <v>29.7024101823134</v>
      </c>
      <c r="V22" s="233">
        <v>28.30643246437381</v>
      </c>
      <c r="W22" s="233">
        <v>28.768562554387781</v>
      </c>
      <c r="DA22" s="71" t="s">
        <v>2246</v>
      </c>
    </row>
    <row r="23" spans="1:105" ht="12" customHeight="1" x14ac:dyDescent="0.25">
      <c r="A23" s="60" t="s">
        <v>2157</v>
      </c>
      <c r="B23" s="332">
        <v>4.1963198478976178</v>
      </c>
      <c r="C23" s="332">
        <v>4.4353807340136848</v>
      </c>
      <c r="D23" s="332">
        <v>4.8113745327615831</v>
      </c>
      <c r="E23" s="332">
        <v>5.7792631931371981</v>
      </c>
      <c r="F23" s="332">
        <v>6.3422142795302543</v>
      </c>
      <c r="G23" s="332">
        <v>6.8699300484400254</v>
      </c>
      <c r="H23" s="332">
        <v>8.0591483701371143</v>
      </c>
      <c r="I23" s="332">
        <v>10.48920556106515</v>
      </c>
      <c r="J23" s="332">
        <v>11.71597753005115</v>
      </c>
      <c r="K23" s="332">
        <v>11.919044488818679</v>
      </c>
      <c r="L23" s="332">
        <v>12.63751622164671</v>
      </c>
      <c r="M23" s="332">
        <v>12.80759955620362</v>
      </c>
      <c r="N23" s="332">
        <v>13.88739805726876</v>
      </c>
      <c r="O23" s="332">
        <v>15.762777117674339</v>
      </c>
      <c r="P23" s="332">
        <v>16.44190897659108</v>
      </c>
      <c r="Q23" s="332">
        <v>20.462215774086211</v>
      </c>
      <c r="R23" s="332">
        <v>21.144125145922491</v>
      </c>
      <c r="S23" s="332">
        <v>21.576686400269981</v>
      </c>
      <c r="T23" s="332">
        <v>23.0813111498586</v>
      </c>
      <c r="U23" s="332">
        <v>24.80153422705926</v>
      </c>
      <c r="V23" s="332">
        <v>25.665475964852771</v>
      </c>
      <c r="W23" s="332">
        <v>27.285896788361569</v>
      </c>
      <c r="DA23" s="72" t="s">
        <v>2247</v>
      </c>
    </row>
    <row r="24" spans="1:105" ht="12" customHeight="1" x14ac:dyDescent="0.25">
      <c r="A24" s="60" t="s">
        <v>2159</v>
      </c>
      <c r="B24" s="332">
        <v>0.96049206265959308</v>
      </c>
      <c r="C24" s="332">
        <v>0.95394528112998522</v>
      </c>
      <c r="D24" s="332">
        <v>1.0146777615018321</v>
      </c>
      <c r="E24" s="332">
        <v>1.08060830643624</v>
      </c>
      <c r="F24" s="332">
        <v>1.091203522028283</v>
      </c>
      <c r="G24" s="332">
        <v>1.1188158520420961</v>
      </c>
      <c r="H24" s="332">
        <v>1.1210827664823719</v>
      </c>
      <c r="I24" s="332">
        <v>1.2515470685477741</v>
      </c>
      <c r="J24" s="332">
        <v>1.2374640265747909</v>
      </c>
      <c r="K24" s="332">
        <v>1.204769347020537</v>
      </c>
      <c r="L24" s="332">
        <v>1.235157544448712</v>
      </c>
      <c r="M24" s="332">
        <v>1.236747808820869</v>
      </c>
      <c r="N24" s="332">
        <v>1.3099953474445949</v>
      </c>
      <c r="O24" s="332">
        <v>1.3513150197546859</v>
      </c>
      <c r="P24" s="332">
        <v>1.3740685544837641</v>
      </c>
      <c r="Q24" s="332">
        <v>1.4677972076407551</v>
      </c>
      <c r="R24" s="332">
        <v>1.535618192388269</v>
      </c>
      <c r="S24" s="332">
        <v>1.596953850655537</v>
      </c>
      <c r="T24" s="332">
        <v>1.7451335596968791</v>
      </c>
      <c r="U24" s="332">
        <v>1.7709264153296289</v>
      </c>
      <c r="V24" s="332">
        <v>1.738588731560393</v>
      </c>
      <c r="W24" s="332">
        <v>1.781035371234382</v>
      </c>
      <c r="DA24" s="72" t="s">
        <v>2248</v>
      </c>
    </row>
    <row r="25" spans="1:105" ht="12" customHeight="1" x14ac:dyDescent="0.25">
      <c r="A25" s="57" t="s">
        <v>2161</v>
      </c>
      <c r="B25" s="264">
        <f t="shared" ref="B25:W25" si="1">B26+B32+B33</f>
        <v>29.30653888970825</v>
      </c>
      <c r="C25" s="264">
        <f t="shared" si="1"/>
        <v>28.332094707623224</v>
      </c>
      <c r="D25" s="264">
        <f t="shared" si="1"/>
        <v>29.816781436656189</v>
      </c>
      <c r="E25" s="264">
        <f t="shared" si="1"/>
        <v>30.254247017773466</v>
      </c>
      <c r="F25" s="264">
        <f t="shared" si="1"/>
        <v>29.476253340864687</v>
      </c>
      <c r="G25" s="264">
        <f t="shared" si="1"/>
        <v>29.505734664503191</v>
      </c>
      <c r="H25" s="264">
        <f t="shared" si="1"/>
        <v>27.725702677507712</v>
      </c>
      <c r="I25" s="264">
        <f t="shared" si="1"/>
        <v>29.035673865738467</v>
      </c>
      <c r="J25" s="264">
        <f t="shared" si="1"/>
        <v>27.447459732025759</v>
      </c>
      <c r="K25" s="264">
        <f t="shared" si="1"/>
        <v>26.260001345963815</v>
      </c>
      <c r="L25" s="264">
        <f t="shared" si="1"/>
        <v>26.642441412681666</v>
      </c>
      <c r="M25" s="264">
        <f t="shared" si="1"/>
        <v>26.5610013109359</v>
      </c>
      <c r="N25" s="264">
        <f t="shared" si="1"/>
        <v>27.889347808838757</v>
      </c>
      <c r="O25" s="264">
        <f t="shared" si="1"/>
        <v>27.917294399465565</v>
      </c>
      <c r="P25" s="264">
        <f t="shared" si="1"/>
        <v>28.131850291710169</v>
      </c>
      <c r="Q25" s="264">
        <f t="shared" si="1"/>
        <v>28.73315462244155</v>
      </c>
      <c r="R25" s="264">
        <f t="shared" si="1"/>
        <v>30.276746470900694</v>
      </c>
      <c r="S25" s="264">
        <f t="shared" si="1"/>
        <v>31.699245395970411</v>
      </c>
      <c r="T25" s="264">
        <f t="shared" si="1"/>
        <v>34.952215299691396</v>
      </c>
      <c r="U25" s="264">
        <f t="shared" si="1"/>
        <v>34.709999019594633</v>
      </c>
      <c r="V25" s="264">
        <f t="shared" si="1"/>
        <v>33.550320402430337</v>
      </c>
      <c r="W25" s="264">
        <f t="shared" si="1"/>
        <v>33.962604358159936</v>
      </c>
      <c r="DA25" s="70"/>
    </row>
    <row r="26" spans="1:105" ht="12" customHeight="1" x14ac:dyDescent="0.25">
      <c r="A26" s="60" t="s">
        <v>2162</v>
      </c>
      <c r="B26" s="332">
        <v>26.96253347581861</v>
      </c>
      <c r="C26" s="332">
        <v>25.882401064376101</v>
      </c>
      <c r="D26" s="332">
        <v>27.168575848354639</v>
      </c>
      <c r="E26" s="332">
        <v>27.136123608876449</v>
      </c>
      <c r="F26" s="332">
        <v>26.097427067428988</v>
      </c>
      <c r="G26" s="332">
        <v>25.874486527920411</v>
      </c>
      <c r="H26" s="332">
        <v>23.55287034268067</v>
      </c>
      <c r="I26" s="332">
        <v>23.698968125005319</v>
      </c>
      <c r="J26" s="332">
        <v>21.55953175174124</v>
      </c>
      <c r="K26" s="332">
        <v>20.294631420582348</v>
      </c>
      <c r="L26" s="332">
        <v>20.336680609911021</v>
      </c>
      <c r="M26" s="332">
        <v>20.177207054106589</v>
      </c>
      <c r="N26" s="332">
        <v>20.981441715787231</v>
      </c>
      <c r="O26" s="332">
        <v>20.138161609725099</v>
      </c>
      <c r="P26" s="332">
        <v>20.033678686676151</v>
      </c>
      <c r="Q26" s="332">
        <v>18.76496690347475</v>
      </c>
      <c r="R26" s="332">
        <v>19.967772226213992</v>
      </c>
      <c r="S26" s="332">
        <v>21.165772554640629</v>
      </c>
      <c r="T26" s="332">
        <v>23.667467704438909</v>
      </c>
      <c r="U26" s="332">
        <v>22.63160781850878</v>
      </c>
      <c r="V26" s="332">
        <v>21.09392735860617</v>
      </c>
      <c r="W26" s="332">
        <v>20.750362467434499</v>
      </c>
      <c r="DA26" s="72" t="s">
        <v>2249</v>
      </c>
    </row>
    <row r="27" spans="1:105" ht="12" customHeight="1" x14ac:dyDescent="0.25">
      <c r="A27" s="59" t="s">
        <v>30</v>
      </c>
      <c r="B27" s="233">
        <v>18.395044115773171</v>
      </c>
      <c r="C27" s="233">
        <v>16.786289760269</v>
      </c>
      <c r="D27" s="233">
        <v>17.472362740932589</v>
      </c>
      <c r="E27" s="233">
        <v>16.22699008526105</v>
      </c>
      <c r="F27" s="233">
        <v>14.84502136629852</v>
      </c>
      <c r="G27" s="233">
        <v>14.540677582818191</v>
      </c>
      <c r="H27" s="233">
        <v>12.33777602766129</v>
      </c>
      <c r="I27" s="233">
        <v>12.19234281309263</v>
      </c>
      <c r="J27" s="233">
        <v>10.219220491909329</v>
      </c>
      <c r="K27" s="233">
        <v>9.7337857784399446</v>
      </c>
      <c r="L27" s="233">
        <v>9.7455334396005959</v>
      </c>
      <c r="M27" s="233">
        <v>9.5639287002221849</v>
      </c>
      <c r="N27" s="233">
        <v>9.6090216903102537</v>
      </c>
      <c r="O27" s="233">
        <v>8.9808084244874742</v>
      </c>
      <c r="P27" s="233">
        <v>8.8182040171725475</v>
      </c>
      <c r="Q27" s="233">
        <v>7.7496574253182748</v>
      </c>
      <c r="R27" s="233">
        <v>8.0360414570938623</v>
      </c>
      <c r="S27" s="233">
        <v>8.2306690574360246</v>
      </c>
      <c r="T27" s="233">
        <v>8.2942710237858215</v>
      </c>
      <c r="U27" s="233">
        <v>8.0572483404787842</v>
      </c>
      <c r="V27" s="233">
        <v>7.3174848950029494</v>
      </c>
      <c r="W27" s="233">
        <v>6.7941040334677396</v>
      </c>
      <c r="DA27" s="71" t="s">
        <v>2250</v>
      </c>
    </row>
    <row r="28" spans="1:105" ht="12" customHeight="1" x14ac:dyDescent="0.25">
      <c r="A28" s="59" t="s">
        <v>33</v>
      </c>
      <c r="B28" s="233">
        <v>0.3356251017411509</v>
      </c>
      <c r="C28" s="233">
        <v>0.42247869968578722</v>
      </c>
      <c r="D28" s="233">
        <v>0.68379870608507531</v>
      </c>
      <c r="E28" s="233">
        <v>0.65993361609022261</v>
      </c>
      <c r="F28" s="233">
        <v>0.74069852335026776</v>
      </c>
      <c r="G28" s="233">
        <v>0.6706688500300878</v>
      </c>
      <c r="H28" s="233">
        <v>0.55415848438132043</v>
      </c>
      <c r="I28" s="233">
        <v>0.41740752447937129</v>
      </c>
      <c r="J28" s="233">
        <v>0.45000823469857681</v>
      </c>
      <c r="K28" s="233">
        <v>0.41266955914578729</v>
      </c>
      <c r="L28" s="233">
        <v>0.35337813832460702</v>
      </c>
      <c r="M28" s="233">
        <v>0.33229813873553249</v>
      </c>
      <c r="N28" s="233">
        <v>0.29063684108009991</v>
      </c>
      <c r="O28" s="233">
        <v>0.34406168078107707</v>
      </c>
      <c r="P28" s="233">
        <v>0.39742843959388469</v>
      </c>
      <c r="Q28" s="233">
        <v>0.38386385390875277</v>
      </c>
      <c r="R28" s="233">
        <v>0.44381920098619848</v>
      </c>
      <c r="S28" s="233">
        <v>0.48164707765171999</v>
      </c>
      <c r="T28" s="233">
        <v>0.45664834522064868</v>
      </c>
      <c r="U28" s="233">
        <v>0.39396712331354422</v>
      </c>
      <c r="V28" s="233">
        <v>0.40127352808058542</v>
      </c>
      <c r="W28" s="233">
        <v>0.42858485348417452</v>
      </c>
      <c r="DA28" s="71" t="s">
        <v>2251</v>
      </c>
    </row>
    <row r="29" spans="1:105" ht="12" customHeight="1" x14ac:dyDescent="0.25">
      <c r="A29" s="59" t="s">
        <v>160</v>
      </c>
      <c r="B29" s="233">
        <v>3.0708293908334579</v>
      </c>
      <c r="C29" s="233">
        <v>3.0335422612713132</v>
      </c>
      <c r="D29" s="233">
        <v>2.848881443595487</v>
      </c>
      <c r="E29" s="233">
        <v>2.864616856780557</v>
      </c>
      <c r="F29" s="233">
        <v>2.5632156038211109</v>
      </c>
      <c r="G29" s="233">
        <v>2.2320214634793261</v>
      </c>
      <c r="H29" s="233">
        <v>1.843909850177393</v>
      </c>
      <c r="I29" s="233">
        <v>1.640038949554854</v>
      </c>
      <c r="J29" s="233">
        <v>1.7858625005530071</v>
      </c>
      <c r="K29" s="233">
        <v>1.236348957248083</v>
      </c>
      <c r="L29" s="233">
        <v>1.134432994208326</v>
      </c>
      <c r="M29" s="233">
        <v>0.92763805179040881</v>
      </c>
      <c r="N29" s="233">
        <v>1.1386620460532879</v>
      </c>
      <c r="O29" s="233">
        <v>0.76129345222612865</v>
      </c>
      <c r="P29" s="233">
        <v>0.57394032071423084</v>
      </c>
      <c r="Q29" s="233">
        <v>0.47359104723941031</v>
      </c>
      <c r="R29" s="233">
        <v>0.52690737775669694</v>
      </c>
      <c r="S29" s="233">
        <v>0.54862390200695654</v>
      </c>
      <c r="T29" s="233">
        <v>0.50532852304320508</v>
      </c>
      <c r="U29" s="233">
        <v>0.44737943968849297</v>
      </c>
      <c r="V29" s="233">
        <v>0.33551746793080739</v>
      </c>
      <c r="W29" s="233">
        <v>0.30766597125191941</v>
      </c>
      <c r="DA29" s="71" t="s">
        <v>2252</v>
      </c>
    </row>
    <row r="30" spans="1:105" ht="12" customHeight="1" x14ac:dyDescent="0.25">
      <c r="A30" s="59" t="s">
        <v>70</v>
      </c>
      <c r="B30" s="233">
        <v>1.0728762200973001</v>
      </c>
      <c r="C30" s="233">
        <v>1.1508137250503161</v>
      </c>
      <c r="D30" s="233">
        <v>1.2423465378343701</v>
      </c>
      <c r="E30" s="233">
        <v>1.272440366098716</v>
      </c>
      <c r="F30" s="233">
        <v>1.359632963159972</v>
      </c>
      <c r="G30" s="233">
        <v>1.300823687284139</v>
      </c>
      <c r="H30" s="233">
        <v>1.1842098857273859</v>
      </c>
      <c r="I30" s="233">
        <v>1.096033868161939</v>
      </c>
      <c r="J30" s="233">
        <v>0.77841678230343547</v>
      </c>
      <c r="K30" s="233">
        <v>0.54816748902110068</v>
      </c>
      <c r="L30" s="233">
        <v>0.47158002579115083</v>
      </c>
      <c r="M30" s="233">
        <v>0.51497446988279061</v>
      </c>
      <c r="N30" s="233">
        <v>0.51046376314702968</v>
      </c>
      <c r="O30" s="233">
        <v>0.39990299867829182</v>
      </c>
      <c r="P30" s="233">
        <v>0.36661281145492441</v>
      </c>
      <c r="Q30" s="233">
        <v>0.21246024927109211</v>
      </c>
      <c r="R30" s="233">
        <v>0.2722543583870573</v>
      </c>
      <c r="S30" s="233">
        <v>0.25879839600929833</v>
      </c>
      <c r="T30" s="233">
        <v>0.28626846616044849</v>
      </c>
      <c r="U30" s="233">
        <v>0.23191737761278269</v>
      </c>
      <c r="V30" s="233">
        <v>0.17309125651282489</v>
      </c>
      <c r="W30" s="233">
        <v>0.14338826632712731</v>
      </c>
      <c r="DA30" s="71" t="s">
        <v>2253</v>
      </c>
    </row>
    <row r="31" spans="1:105" ht="12" customHeight="1" x14ac:dyDescent="0.25">
      <c r="A31" s="59" t="s">
        <v>162</v>
      </c>
      <c r="B31" s="233">
        <v>4.0881586473735334</v>
      </c>
      <c r="C31" s="233">
        <v>4.4892766180996793</v>
      </c>
      <c r="D31" s="233">
        <v>4.9211864199071194</v>
      </c>
      <c r="E31" s="233">
        <v>6.1121426846459084</v>
      </c>
      <c r="F31" s="233">
        <v>6.5888586107991207</v>
      </c>
      <c r="G31" s="233">
        <v>7.1302949443086714</v>
      </c>
      <c r="H31" s="233">
        <v>7.6328160947332879</v>
      </c>
      <c r="I31" s="233">
        <v>8.3531449697165261</v>
      </c>
      <c r="J31" s="233">
        <v>8.326023742276897</v>
      </c>
      <c r="K31" s="233">
        <v>8.3636596367274372</v>
      </c>
      <c r="L31" s="233">
        <v>8.6317560119863455</v>
      </c>
      <c r="M31" s="233">
        <v>8.8383676934756696</v>
      </c>
      <c r="N31" s="233">
        <v>9.4326573751965554</v>
      </c>
      <c r="O31" s="233">
        <v>9.6520950535521326</v>
      </c>
      <c r="P31" s="233">
        <v>9.8774930977405599</v>
      </c>
      <c r="Q31" s="233">
        <v>9.9453943277372243</v>
      </c>
      <c r="R31" s="233">
        <v>10.688749831990179</v>
      </c>
      <c r="S31" s="233">
        <v>11.64603412153663</v>
      </c>
      <c r="T31" s="233">
        <v>14.12495134622878</v>
      </c>
      <c r="U31" s="233">
        <v>13.50109553741517</v>
      </c>
      <c r="V31" s="233">
        <v>12.866560211078999</v>
      </c>
      <c r="W31" s="233">
        <v>13.076619342903539</v>
      </c>
      <c r="DA31" s="71" t="s">
        <v>2254</v>
      </c>
    </row>
    <row r="32" spans="1:105" ht="12" customHeight="1" x14ac:dyDescent="0.25">
      <c r="A32" s="60" t="s">
        <v>2169</v>
      </c>
      <c r="B32" s="332">
        <v>1.907418112680735</v>
      </c>
      <c r="C32" s="332">
        <v>2.0160821518244019</v>
      </c>
      <c r="D32" s="332">
        <v>2.186988423982537</v>
      </c>
      <c r="E32" s="332">
        <v>2.6269378150623619</v>
      </c>
      <c r="F32" s="332">
        <v>2.8828246725137512</v>
      </c>
      <c r="G32" s="332">
        <v>3.122695476563647</v>
      </c>
      <c r="H32" s="332">
        <v>3.6632492591532348</v>
      </c>
      <c r="I32" s="332">
        <v>4.7678207095750684</v>
      </c>
      <c r="J32" s="332">
        <v>5.3254443318414317</v>
      </c>
      <c r="K32" s="332">
        <v>5.4177474949175863</v>
      </c>
      <c r="L32" s="332">
        <v>5.7443255552939574</v>
      </c>
      <c r="M32" s="332">
        <v>5.8216361619107362</v>
      </c>
      <c r="N32" s="332">
        <v>6.3124536623948906</v>
      </c>
      <c r="O32" s="332">
        <v>7.1648986898519746</v>
      </c>
      <c r="P32" s="332">
        <v>7.4735949893595794</v>
      </c>
      <c r="Q32" s="332">
        <v>9.3010071700391848</v>
      </c>
      <c r="R32" s="332">
        <v>9.61096597541931</v>
      </c>
      <c r="S32" s="332">
        <v>9.8075847273954455</v>
      </c>
      <c r="T32" s="332">
        <v>10.49150506811754</v>
      </c>
      <c r="U32" s="332">
        <v>11.273424648663299</v>
      </c>
      <c r="V32" s="332">
        <v>11.66612543856944</v>
      </c>
      <c r="W32" s="332">
        <v>12.402680358346171</v>
      </c>
      <c r="DA32" s="72" t="s">
        <v>2255</v>
      </c>
    </row>
    <row r="33" spans="1:105" ht="12" customHeight="1" x14ac:dyDescent="0.25">
      <c r="A33" s="60" t="s">
        <v>2171</v>
      </c>
      <c r="B33" s="332">
        <v>0.43658730120890588</v>
      </c>
      <c r="C33" s="332">
        <v>0.43361149142272049</v>
      </c>
      <c r="D33" s="332">
        <v>0.46121716431901449</v>
      </c>
      <c r="E33" s="332">
        <v>0.49118559383465471</v>
      </c>
      <c r="F33" s="332">
        <v>0.49600160092194689</v>
      </c>
      <c r="G33" s="332">
        <v>0.50855266001913479</v>
      </c>
      <c r="H33" s="332">
        <v>0.50958307567380534</v>
      </c>
      <c r="I33" s="332">
        <v>0.56888503115807865</v>
      </c>
      <c r="J33" s="332">
        <v>0.56248364844308685</v>
      </c>
      <c r="K33" s="332">
        <v>0.54762243046388037</v>
      </c>
      <c r="L33" s="332">
        <v>0.56143524747668694</v>
      </c>
      <c r="M33" s="332">
        <v>0.56215809491857638</v>
      </c>
      <c r="N33" s="332">
        <v>0.59545243065663389</v>
      </c>
      <c r="O33" s="332">
        <v>0.61423409988849353</v>
      </c>
      <c r="P33" s="332">
        <v>0.62457661567443845</v>
      </c>
      <c r="Q33" s="332">
        <v>0.6671805489276158</v>
      </c>
      <c r="R33" s="332">
        <v>0.69800826926739457</v>
      </c>
      <c r="S33" s="332">
        <v>0.72588811393433494</v>
      </c>
      <c r="T33" s="332">
        <v>0.79324252713494503</v>
      </c>
      <c r="U33" s="332">
        <v>0.80496655242255843</v>
      </c>
      <c r="V33" s="332">
        <v>0.79026760525472395</v>
      </c>
      <c r="W33" s="332">
        <v>0.80956153237926465</v>
      </c>
      <c r="DA33" s="72" t="s">
        <v>2256</v>
      </c>
    </row>
    <row r="34" spans="1:105" ht="12" customHeight="1" x14ac:dyDescent="0.25">
      <c r="A34" s="57" t="s">
        <v>2173</v>
      </c>
      <c r="B34" s="264">
        <v>504.4693271876493</v>
      </c>
      <c r="C34" s="264">
        <v>486.61994385396281</v>
      </c>
      <c r="D34" s="264">
        <v>510.03980543782649</v>
      </c>
      <c r="E34" s="264">
        <v>516.70625622920329</v>
      </c>
      <c r="F34" s="264">
        <v>501.04192241125583</v>
      </c>
      <c r="G34" s="264">
        <v>499.85710740916443</v>
      </c>
      <c r="H34" s="264">
        <v>465.37719450603072</v>
      </c>
      <c r="I34" s="264">
        <v>480.5565922769818</v>
      </c>
      <c r="J34" s="264">
        <v>447.65440499506042</v>
      </c>
      <c r="K34" s="264">
        <v>424.99425636307183</v>
      </c>
      <c r="L34" s="264">
        <v>429.65083663713239</v>
      </c>
      <c r="M34" s="264">
        <v>427.01130138417773</v>
      </c>
      <c r="N34" s="264">
        <v>446.28684065450511</v>
      </c>
      <c r="O34" s="264">
        <v>440.34629218909811</v>
      </c>
      <c r="P34" s="264">
        <v>440.5853690537017</v>
      </c>
      <c r="Q34" s="264">
        <v>435.36714117688541</v>
      </c>
      <c r="R34" s="264">
        <v>461.7541870065769</v>
      </c>
      <c r="S34" s="264">
        <v>486.22050117904422</v>
      </c>
      <c r="T34" s="264">
        <v>537.64106173153561</v>
      </c>
      <c r="U34" s="264">
        <v>524.79322614499938</v>
      </c>
      <c r="V34" s="264">
        <v>499.67923783878268</v>
      </c>
      <c r="W34" s="264">
        <v>498.62508629528418</v>
      </c>
      <c r="DA34" s="70" t="s">
        <v>2257</v>
      </c>
    </row>
    <row r="35" spans="1:105" ht="12" customHeight="1" x14ac:dyDescent="0.25">
      <c r="A35" s="64" t="s">
        <v>30</v>
      </c>
      <c r="B35" s="232">
        <v>318.84081260630632</v>
      </c>
      <c r="C35" s="232">
        <v>293.14655324778681</v>
      </c>
      <c r="D35" s="232">
        <v>308.21373347601462</v>
      </c>
      <c r="E35" s="232">
        <v>286.9502186017819</v>
      </c>
      <c r="F35" s="232">
        <v>265.56121112644308</v>
      </c>
      <c r="G35" s="232">
        <v>262.27199242940281</v>
      </c>
      <c r="H35" s="232">
        <v>226.37039234788989</v>
      </c>
      <c r="I35" s="232">
        <v>229.22256468283149</v>
      </c>
      <c r="J35" s="232">
        <v>196.64589728030609</v>
      </c>
      <c r="K35" s="232">
        <v>190.04413005523551</v>
      </c>
      <c r="L35" s="232">
        <v>190.37407944628541</v>
      </c>
      <c r="M35" s="232">
        <v>187.80077989243779</v>
      </c>
      <c r="N35" s="232">
        <v>190.68264202836309</v>
      </c>
      <c r="O35" s="232">
        <v>180.86584716248879</v>
      </c>
      <c r="P35" s="232">
        <v>179.69606350366001</v>
      </c>
      <c r="Q35" s="232">
        <v>164.1619509212799</v>
      </c>
      <c r="R35" s="232">
        <v>167.860397309734</v>
      </c>
      <c r="S35" s="232">
        <v>171.47457702412231</v>
      </c>
      <c r="T35" s="232">
        <v>173.3799210684758</v>
      </c>
      <c r="U35" s="232">
        <v>173.62423064431491</v>
      </c>
      <c r="V35" s="232">
        <v>161.26783407343331</v>
      </c>
      <c r="W35" s="232">
        <v>154.0282259384478</v>
      </c>
      <c r="DA35" s="73" t="s">
        <v>2258</v>
      </c>
    </row>
    <row r="36" spans="1:105" ht="12" customHeight="1" x14ac:dyDescent="0.25">
      <c r="A36" s="64" t="s">
        <v>32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DA36" s="73" t="s">
        <v>2259</v>
      </c>
    </row>
    <row r="37" spans="1:105" ht="12" customHeight="1" x14ac:dyDescent="0.25">
      <c r="A37" s="64" t="s">
        <v>33</v>
      </c>
      <c r="B37" s="232">
        <v>5.875366396974937</v>
      </c>
      <c r="C37" s="232">
        <v>7.4514765880317713</v>
      </c>
      <c r="D37" s="232">
        <v>12.182490187137351</v>
      </c>
      <c r="E37" s="232">
        <v>11.786267326166049</v>
      </c>
      <c r="F37" s="232">
        <v>13.38236094138286</v>
      </c>
      <c r="G37" s="232">
        <v>12.217514216668301</v>
      </c>
      <c r="H37" s="232">
        <v>10.268905922062601</v>
      </c>
      <c r="I37" s="232">
        <v>7.9257053468957386</v>
      </c>
      <c r="J37" s="232">
        <v>8.745709106057646</v>
      </c>
      <c r="K37" s="232">
        <v>8.1373417680252338</v>
      </c>
      <c r="L37" s="232">
        <v>6.9718707228778767</v>
      </c>
      <c r="M37" s="232">
        <v>6.5901669558550733</v>
      </c>
      <c r="N37" s="232">
        <v>5.8249217869628724</v>
      </c>
      <c r="O37" s="232">
        <v>6.9981764427223334</v>
      </c>
      <c r="P37" s="232">
        <v>8.1794633223597923</v>
      </c>
      <c r="Q37" s="232">
        <v>8.2124864453671655</v>
      </c>
      <c r="R37" s="232">
        <v>9.3630989299695884</v>
      </c>
      <c r="S37" s="232">
        <v>10.134468494063899</v>
      </c>
      <c r="T37" s="232">
        <v>9.6407298558125092</v>
      </c>
      <c r="U37" s="232">
        <v>8.5741487316863694</v>
      </c>
      <c r="V37" s="232">
        <v>8.9316948216262322</v>
      </c>
      <c r="W37" s="232">
        <v>9.8132392259561456</v>
      </c>
      <c r="DA37" s="73" t="s">
        <v>2260</v>
      </c>
    </row>
    <row r="38" spans="1:105" ht="12" customHeight="1" x14ac:dyDescent="0.25">
      <c r="A38" s="64" t="s">
        <v>160</v>
      </c>
      <c r="B38" s="232">
        <v>54.779437956247882</v>
      </c>
      <c r="C38" s="232">
        <v>54.521643178485483</v>
      </c>
      <c r="D38" s="232">
        <v>51.720597697252302</v>
      </c>
      <c r="E38" s="232">
        <v>52.134347472725921</v>
      </c>
      <c r="F38" s="232">
        <v>47.190845847561377</v>
      </c>
      <c r="G38" s="232">
        <v>41.433769639376287</v>
      </c>
      <c r="H38" s="232">
        <v>34.818594454632972</v>
      </c>
      <c r="I38" s="232">
        <v>31.733149244413429</v>
      </c>
      <c r="J38" s="232">
        <v>35.367466284083413</v>
      </c>
      <c r="K38" s="232">
        <v>24.8429149563766</v>
      </c>
      <c r="L38" s="232">
        <v>22.807089106571581</v>
      </c>
      <c r="M38" s="232">
        <v>18.74685527537779</v>
      </c>
      <c r="N38" s="232">
        <v>23.254962408836171</v>
      </c>
      <c r="O38" s="232">
        <v>15.779093114423009</v>
      </c>
      <c r="P38" s="232">
        <v>12.036880997263561</v>
      </c>
      <c r="Q38" s="232">
        <v>10.32481535232434</v>
      </c>
      <c r="R38" s="232">
        <v>11.32737211162938</v>
      </c>
      <c r="S38" s="232">
        <v>11.76327188644319</v>
      </c>
      <c r="T38" s="232">
        <v>10.871343066269279</v>
      </c>
      <c r="U38" s="232">
        <v>9.9217531048909482</v>
      </c>
      <c r="V38" s="232">
        <v>7.6100912449389639</v>
      </c>
      <c r="W38" s="232">
        <v>7.1785444718342264</v>
      </c>
      <c r="DA38" s="73" t="s">
        <v>2261</v>
      </c>
    </row>
    <row r="39" spans="1:105" ht="12" customHeight="1" x14ac:dyDescent="0.25">
      <c r="A39" s="64" t="s">
        <v>70</v>
      </c>
      <c r="B39" s="232">
        <v>18.55448449232313</v>
      </c>
      <c r="C39" s="232">
        <v>20.052166827314519</v>
      </c>
      <c r="D39" s="232">
        <v>21.865997920031269</v>
      </c>
      <c r="E39" s="232">
        <v>22.450820970391689</v>
      </c>
      <c r="F39" s="232">
        <v>24.267872155942889</v>
      </c>
      <c r="G39" s="232">
        <v>23.410565632225062</v>
      </c>
      <c r="H39" s="232">
        <v>21.678919033220179</v>
      </c>
      <c r="I39" s="232">
        <v>20.559870558176179</v>
      </c>
      <c r="J39" s="232">
        <v>14.945330052684501</v>
      </c>
      <c r="K39" s="232">
        <v>10.678546673096781</v>
      </c>
      <c r="L39" s="232">
        <v>9.191445190603627</v>
      </c>
      <c r="M39" s="232">
        <v>10.089577034227821</v>
      </c>
      <c r="N39" s="232">
        <v>10.10701951872983</v>
      </c>
      <c r="O39" s="232">
        <v>8.0356681806333832</v>
      </c>
      <c r="P39" s="232">
        <v>7.4540492541211147</v>
      </c>
      <c r="Q39" s="232">
        <v>4.4904915769742626</v>
      </c>
      <c r="R39" s="232">
        <v>5.6742323923049272</v>
      </c>
      <c r="S39" s="232">
        <v>5.3796296739160088</v>
      </c>
      <c r="T39" s="232">
        <v>5.9706317943005986</v>
      </c>
      <c r="U39" s="232">
        <v>4.9863536376890139</v>
      </c>
      <c r="V39" s="232">
        <v>3.806161822190651</v>
      </c>
      <c r="W39" s="232">
        <v>3.2434554278976968</v>
      </c>
      <c r="DA39" s="73" t="s">
        <v>2262</v>
      </c>
    </row>
    <row r="40" spans="1:105" ht="12" customHeight="1" x14ac:dyDescent="0.25">
      <c r="A40" s="64" t="s">
        <v>34</v>
      </c>
      <c r="B40" s="232">
        <v>1.254039437787152</v>
      </c>
      <c r="C40" s="232">
        <v>0.41802446898201989</v>
      </c>
      <c r="D40" s="232">
        <v>0.83601496880519</v>
      </c>
      <c r="E40" s="232">
        <v>0.8360149688050087</v>
      </c>
      <c r="F40" s="232">
        <v>0</v>
      </c>
      <c r="G40" s="232">
        <v>0.4180244689819963</v>
      </c>
      <c r="H40" s="232">
        <v>0.41802446898192558</v>
      </c>
      <c r="I40" s="232">
        <v>0.41802446898201168</v>
      </c>
      <c r="J40" s="232">
        <v>0.41802446898194362</v>
      </c>
      <c r="K40" s="232">
        <v>0.42461448580161892</v>
      </c>
      <c r="L40" s="232">
        <v>0.42461448580163869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0.4057276334731495</v>
      </c>
      <c r="S40" s="232">
        <v>0.1529291532062978</v>
      </c>
      <c r="T40" s="232">
        <v>0.38853923908785942</v>
      </c>
      <c r="U40" s="232">
        <v>0.17365034011344391</v>
      </c>
      <c r="V40" s="232">
        <v>6.566238408436198E-2</v>
      </c>
      <c r="W40" s="232">
        <v>3.583746260165966E-2</v>
      </c>
      <c r="DA40" s="73" t="s">
        <v>2263</v>
      </c>
    </row>
    <row r="41" spans="1:105" ht="12" customHeight="1" x14ac:dyDescent="0.25">
      <c r="A41" s="64" t="s">
        <v>162</v>
      </c>
      <c r="B41" s="232">
        <v>71.394321211807821</v>
      </c>
      <c r="C41" s="232">
        <v>78.989487747114936</v>
      </c>
      <c r="D41" s="232">
        <v>87.464742121059018</v>
      </c>
      <c r="E41" s="232">
        <v>108.89925972167239</v>
      </c>
      <c r="F41" s="232">
        <v>118.7563541419394</v>
      </c>
      <c r="G41" s="232">
        <v>129.57989386633031</v>
      </c>
      <c r="H41" s="232">
        <v>141.10109837044189</v>
      </c>
      <c r="I41" s="232">
        <v>158.22790399732409</v>
      </c>
      <c r="J41" s="232">
        <v>161.42381968352009</v>
      </c>
      <c r="K41" s="232">
        <v>164.52499297746849</v>
      </c>
      <c r="L41" s="232">
        <v>169.88858947877389</v>
      </c>
      <c r="M41" s="232">
        <v>174.86221732885511</v>
      </c>
      <c r="N41" s="232">
        <v>188.59444695962611</v>
      </c>
      <c r="O41" s="232">
        <v>195.85090339987201</v>
      </c>
      <c r="P41" s="232">
        <v>202.80002779048581</v>
      </c>
      <c r="Q41" s="232">
        <v>212.26327535549891</v>
      </c>
      <c r="R41" s="232">
        <v>224.9551007802223</v>
      </c>
      <c r="S41" s="232">
        <v>244.4587085317242</v>
      </c>
      <c r="T41" s="232">
        <v>297.48864495880929</v>
      </c>
      <c r="U41" s="232">
        <v>293.12674769455867</v>
      </c>
      <c r="V41" s="232">
        <v>285.70065071836137</v>
      </c>
      <c r="W41" s="232">
        <v>298.69397106156231</v>
      </c>
      <c r="DA41" s="73" t="s">
        <v>2264</v>
      </c>
    </row>
    <row r="42" spans="1:105" ht="12" customHeight="1" x14ac:dyDescent="0.25">
      <c r="A42" s="64" t="s">
        <v>36</v>
      </c>
      <c r="B42" s="232">
        <v>0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232">
        <v>0</v>
      </c>
      <c r="I42" s="232">
        <v>0</v>
      </c>
      <c r="J42" s="232">
        <v>0</v>
      </c>
      <c r="K42" s="232">
        <v>0</v>
      </c>
      <c r="L42" s="232">
        <v>0</v>
      </c>
      <c r="M42" s="232">
        <v>0</v>
      </c>
      <c r="N42" s="232">
        <v>0</v>
      </c>
      <c r="O42" s="232">
        <v>0</v>
      </c>
      <c r="P42" s="232">
        <v>0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DA42" s="73" t="s">
        <v>2265</v>
      </c>
    </row>
    <row r="43" spans="1:105" ht="12" customHeight="1" x14ac:dyDescent="0.25">
      <c r="A43" s="64" t="s">
        <v>73</v>
      </c>
      <c r="B43" s="232">
        <v>0.45850178783066448</v>
      </c>
      <c r="C43" s="232">
        <v>0.69691347418053895</v>
      </c>
      <c r="D43" s="232">
        <v>0.55020874776975159</v>
      </c>
      <c r="E43" s="232">
        <v>2.9618905182328521</v>
      </c>
      <c r="F43" s="232">
        <v>3.420392306063746</v>
      </c>
      <c r="G43" s="232">
        <v>1.962357280999744</v>
      </c>
      <c r="H43" s="232">
        <v>2.1916246808470139</v>
      </c>
      <c r="I43" s="232">
        <v>1.5038885050337729</v>
      </c>
      <c r="J43" s="232">
        <v>3.347039942858117</v>
      </c>
      <c r="K43" s="232">
        <v>1.760621776252516</v>
      </c>
      <c r="L43" s="232">
        <v>4.0439534170390452</v>
      </c>
      <c r="M43" s="232">
        <v>4.8967489159950768</v>
      </c>
      <c r="N43" s="232">
        <v>3.9980999370681198</v>
      </c>
      <c r="O43" s="232">
        <v>6.0888403596103453</v>
      </c>
      <c r="P43" s="232">
        <v>6.8499619104943754</v>
      </c>
      <c r="Q43" s="232">
        <v>10.39873735810021</v>
      </c>
      <c r="R43" s="232">
        <v>12.682068998885841</v>
      </c>
      <c r="S43" s="232">
        <v>9.8348947102376449</v>
      </c>
      <c r="T43" s="232">
        <v>11.41061703270303</v>
      </c>
      <c r="U43" s="232">
        <v>7.1552556345829226</v>
      </c>
      <c r="V43" s="232">
        <v>5.9615466096017036</v>
      </c>
      <c r="W43" s="232">
        <v>3.7703840948595762</v>
      </c>
      <c r="DA43" s="73" t="s">
        <v>2266</v>
      </c>
    </row>
    <row r="44" spans="1:105" ht="12" customHeight="1" x14ac:dyDescent="0.25">
      <c r="A44" s="64" t="s">
        <v>79</v>
      </c>
      <c r="B44" s="232">
        <v>33.31236329837143</v>
      </c>
      <c r="C44" s="232">
        <v>31.343678322066769</v>
      </c>
      <c r="D44" s="232">
        <v>27.20602031975692</v>
      </c>
      <c r="E44" s="232">
        <v>30.687436649427578</v>
      </c>
      <c r="F44" s="232">
        <v>28.462885891922362</v>
      </c>
      <c r="G44" s="232">
        <v>28.56298987517992</v>
      </c>
      <c r="H44" s="232">
        <v>28.529635227954191</v>
      </c>
      <c r="I44" s="232">
        <v>30.965485473324978</v>
      </c>
      <c r="J44" s="232">
        <v>26.761118176568608</v>
      </c>
      <c r="K44" s="232">
        <v>24.581093670815079</v>
      </c>
      <c r="L44" s="232">
        <v>25.949194789179291</v>
      </c>
      <c r="M44" s="232">
        <v>24.02495598142897</v>
      </c>
      <c r="N44" s="232">
        <v>23.824748014918889</v>
      </c>
      <c r="O44" s="232">
        <v>26.727763529348181</v>
      </c>
      <c r="P44" s="232">
        <v>23.56892227531706</v>
      </c>
      <c r="Q44" s="232">
        <v>25.515384167340631</v>
      </c>
      <c r="R44" s="232">
        <v>29.486188850357749</v>
      </c>
      <c r="S44" s="232">
        <v>33.02202170533068</v>
      </c>
      <c r="T44" s="232">
        <v>28.490634716077249</v>
      </c>
      <c r="U44" s="232">
        <v>27.231086357163178</v>
      </c>
      <c r="V44" s="232">
        <v>26.335596164546061</v>
      </c>
      <c r="W44" s="232">
        <v>21.86142861212484</v>
      </c>
      <c r="DA44" s="73" t="s">
        <v>2267</v>
      </c>
    </row>
    <row r="45" spans="1:105" ht="12" customHeight="1" x14ac:dyDescent="0.25">
      <c r="A45" s="57" t="s">
        <v>2185</v>
      </c>
      <c r="B45" s="264">
        <f t="shared" ref="B45:W45" si="2">B46+B52+B63+B64+B65</f>
        <v>79.01318964774012</v>
      </c>
      <c r="C45" s="264">
        <f t="shared" si="2"/>
        <v>76.456015760529709</v>
      </c>
      <c r="D45" s="264">
        <f t="shared" si="2"/>
        <v>80.369499107095677</v>
      </c>
      <c r="E45" s="264">
        <f t="shared" si="2"/>
        <v>81.765159712678383</v>
      </c>
      <c r="F45" s="264">
        <f t="shared" si="2"/>
        <v>79.667607888309306</v>
      </c>
      <c r="G45" s="264">
        <f t="shared" si="2"/>
        <v>79.733798496927761</v>
      </c>
      <c r="H45" s="264">
        <f t="shared" si="2"/>
        <v>74.8396923084712</v>
      </c>
      <c r="I45" s="264">
        <f t="shared" si="2"/>
        <v>78.017573541188966</v>
      </c>
      <c r="J45" s="264">
        <f t="shared" si="2"/>
        <v>73.265297606696791</v>
      </c>
      <c r="K45" s="264">
        <f t="shared" si="2"/>
        <v>69.831851827517013</v>
      </c>
      <c r="L45" s="264">
        <f t="shared" si="2"/>
        <v>70.709952191531272</v>
      </c>
      <c r="M45" s="264">
        <f t="shared" si="2"/>
        <v>70.385302192569043</v>
      </c>
      <c r="N45" s="264">
        <f t="shared" si="2"/>
        <v>73.722541946020968</v>
      </c>
      <c r="O45" s="264">
        <f t="shared" si="2"/>
        <v>73.163824415911151</v>
      </c>
      <c r="P45" s="264">
        <f t="shared" si="2"/>
        <v>73.435521626498257</v>
      </c>
      <c r="Q45" s="264">
        <f t="shared" si="2"/>
        <v>73.405659593209919</v>
      </c>
      <c r="R45" s="264">
        <f t="shared" si="2"/>
        <v>77.641079205708778</v>
      </c>
      <c r="S45" s="264">
        <f t="shared" si="2"/>
        <v>81.579913319424946</v>
      </c>
      <c r="T45" s="264">
        <f t="shared" si="2"/>
        <v>90.17471767538683</v>
      </c>
      <c r="U45" s="264">
        <f t="shared" si="2"/>
        <v>88.579181191565482</v>
      </c>
      <c r="V45" s="264">
        <f t="shared" si="2"/>
        <v>84.759910802164285</v>
      </c>
      <c r="W45" s="264">
        <f t="shared" si="2"/>
        <v>85.018473698987449</v>
      </c>
      <c r="DA45" s="70"/>
    </row>
    <row r="46" spans="1:105" ht="12" customHeight="1" x14ac:dyDescent="0.25">
      <c r="A46" s="165" t="s">
        <v>2186</v>
      </c>
      <c r="B46" s="349">
        <v>36.707816320250387</v>
      </c>
      <c r="C46" s="349">
        <v>35.429357860214878</v>
      </c>
      <c r="D46" s="349">
        <v>37.250483124962017</v>
      </c>
      <c r="E46" s="349">
        <v>37.663800975608893</v>
      </c>
      <c r="F46" s="349">
        <v>36.55850787971417</v>
      </c>
      <c r="G46" s="349">
        <v>36.486580814710862</v>
      </c>
      <c r="H46" s="349">
        <v>33.944013246319763</v>
      </c>
      <c r="I46" s="349">
        <v>35.041417900103639</v>
      </c>
      <c r="J46" s="349">
        <v>32.662250742811032</v>
      </c>
      <c r="K46" s="349">
        <v>31.04602874896349</v>
      </c>
      <c r="L46" s="349">
        <v>31.362502794222621</v>
      </c>
      <c r="M46" s="349">
        <v>31.206605571387151</v>
      </c>
      <c r="N46" s="349">
        <v>32.636791999830443</v>
      </c>
      <c r="O46" s="349">
        <v>32.157799871755671</v>
      </c>
      <c r="P46" s="349">
        <v>32.2321568976961</v>
      </c>
      <c r="Q46" s="349">
        <v>31.81568390885111</v>
      </c>
      <c r="R46" s="349">
        <v>33.698471994310111</v>
      </c>
      <c r="S46" s="349">
        <v>35.468236899369359</v>
      </c>
      <c r="T46" s="349">
        <v>39.351111120403033</v>
      </c>
      <c r="U46" s="349">
        <v>38.433440931602931</v>
      </c>
      <c r="V46" s="349">
        <v>36.597191091823511</v>
      </c>
      <c r="W46" s="349">
        <v>36.590711252105407</v>
      </c>
      <c r="DA46" s="167" t="s">
        <v>2268</v>
      </c>
    </row>
    <row r="47" spans="1:105" ht="12" customHeight="1" x14ac:dyDescent="0.25">
      <c r="A47" s="59" t="s">
        <v>30</v>
      </c>
      <c r="B47" s="233">
        <v>25.043711163503819</v>
      </c>
      <c r="C47" s="233">
        <v>22.97806395869506</v>
      </c>
      <c r="D47" s="233">
        <v>23.956130680796839</v>
      </c>
      <c r="E47" s="233">
        <v>22.52238137670231</v>
      </c>
      <c r="F47" s="233">
        <v>20.795606754341069</v>
      </c>
      <c r="G47" s="233">
        <v>20.504353087496451</v>
      </c>
      <c r="H47" s="233">
        <v>17.781001925449221</v>
      </c>
      <c r="I47" s="233">
        <v>18.02766168726631</v>
      </c>
      <c r="J47" s="233">
        <v>15.48191055104234</v>
      </c>
      <c r="K47" s="233">
        <v>14.890410515522779</v>
      </c>
      <c r="L47" s="233">
        <v>15.029213744041829</v>
      </c>
      <c r="M47" s="233">
        <v>14.79182673104201</v>
      </c>
      <c r="N47" s="233">
        <v>14.946906245844129</v>
      </c>
      <c r="O47" s="233">
        <v>14.3410826468776</v>
      </c>
      <c r="P47" s="233">
        <v>14.187595792201311</v>
      </c>
      <c r="Q47" s="233">
        <v>13.139413051677209</v>
      </c>
      <c r="R47" s="233">
        <v>13.56196950361238</v>
      </c>
      <c r="S47" s="233">
        <v>13.792424501199919</v>
      </c>
      <c r="T47" s="233">
        <v>13.79060847555397</v>
      </c>
      <c r="U47" s="233">
        <v>13.68297739375776</v>
      </c>
      <c r="V47" s="233">
        <v>12.695568182313609</v>
      </c>
      <c r="W47" s="233">
        <v>11.980566570609829</v>
      </c>
      <c r="DA47" s="71" t="s">
        <v>2269</v>
      </c>
    </row>
    <row r="48" spans="1:105" ht="12" customHeight="1" x14ac:dyDescent="0.25">
      <c r="A48" s="59" t="s">
        <v>33</v>
      </c>
      <c r="B48" s="233">
        <v>0.45693275070863743</v>
      </c>
      <c r="C48" s="233">
        <v>0.5783137739909221</v>
      </c>
      <c r="D48" s="233">
        <v>0.93754756613183232</v>
      </c>
      <c r="E48" s="233">
        <v>0.91596016924854917</v>
      </c>
      <c r="F48" s="233">
        <v>1.0376054594358559</v>
      </c>
      <c r="G48" s="233">
        <v>0.9457352195231653</v>
      </c>
      <c r="H48" s="233">
        <v>0.79864418479446875</v>
      </c>
      <c r="I48" s="233">
        <v>0.61718094318615446</v>
      </c>
      <c r="J48" s="233">
        <v>0.68175329442707233</v>
      </c>
      <c r="K48" s="233">
        <v>0.63128769040214339</v>
      </c>
      <c r="L48" s="233">
        <v>0.54496714892702247</v>
      </c>
      <c r="M48" s="233">
        <v>0.51394114754426845</v>
      </c>
      <c r="N48" s="233">
        <v>0.45208781447472118</v>
      </c>
      <c r="O48" s="233">
        <v>0.54941791055816203</v>
      </c>
      <c r="P48" s="233">
        <v>0.63942204629228661</v>
      </c>
      <c r="Q48" s="233">
        <v>0.65083466988331262</v>
      </c>
      <c r="R48" s="233">
        <v>0.74900838939538805</v>
      </c>
      <c r="S48" s="233">
        <v>0.80711311661027252</v>
      </c>
      <c r="T48" s="233">
        <v>0.75925401061625397</v>
      </c>
      <c r="U48" s="233">
        <v>0.6690427071858972</v>
      </c>
      <c r="V48" s="233">
        <v>0.69619486867455382</v>
      </c>
      <c r="W48" s="233">
        <v>0.75575665945483705</v>
      </c>
      <c r="DA48" s="71" t="s">
        <v>2270</v>
      </c>
    </row>
    <row r="49" spans="1:105" ht="12" customHeight="1" x14ac:dyDescent="0.25">
      <c r="A49" s="59" t="s">
        <v>160</v>
      </c>
      <c r="B49" s="233">
        <v>4.1807436727204133</v>
      </c>
      <c r="C49" s="233">
        <v>4.1524916521981714</v>
      </c>
      <c r="D49" s="233">
        <v>3.9060645185087259</v>
      </c>
      <c r="E49" s="233">
        <v>3.9759680019243682</v>
      </c>
      <c r="F49" s="233">
        <v>3.590673425682342</v>
      </c>
      <c r="G49" s="233">
        <v>3.1474569135711881</v>
      </c>
      <c r="H49" s="233">
        <v>2.6574128532445052</v>
      </c>
      <c r="I49" s="233">
        <v>2.4249701464074072</v>
      </c>
      <c r="J49" s="233">
        <v>2.7055452528803081</v>
      </c>
      <c r="K49" s="233">
        <v>1.891324088376749</v>
      </c>
      <c r="L49" s="233">
        <v>1.749482063133637</v>
      </c>
      <c r="M49" s="233">
        <v>1.434709705739057</v>
      </c>
      <c r="N49" s="233">
        <v>1.771197463860656</v>
      </c>
      <c r="O49" s="233">
        <v>1.215678121708152</v>
      </c>
      <c r="P49" s="233">
        <v>0.92341175859421731</v>
      </c>
      <c r="Q49" s="233">
        <v>0.80296560812162932</v>
      </c>
      <c r="R49" s="233">
        <v>0.88923157334592995</v>
      </c>
      <c r="S49" s="233">
        <v>0.91934856026659828</v>
      </c>
      <c r="T49" s="233">
        <v>0.84019292266120937</v>
      </c>
      <c r="U49" s="233">
        <v>0.75974855198839619</v>
      </c>
      <c r="V49" s="233">
        <v>0.58211051359759147</v>
      </c>
      <c r="W49" s="233">
        <v>0.54253108753378843</v>
      </c>
      <c r="DA49" s="71" t="s">
        <v>2271</v>
      </c>
    </row>
    <row r="50" spans="1:105" ht="12" customHeight="1" x14ac:dyDescent="0.25">
      <c r="A50" s="59" t="s">
        <v>70</v>
      </c>
      <c r="B50" s="233">
        <v>1.460654402414256</v>
      </c>
      <c r="C50" s="233">
        <v>1.5753017347132059</v>
      </c>
      <c r="D50" s="233">
        <v>1.7033652776377251</v>
      </c>
      <c r="E50" s="233">
        <v>1.766093838340135</v>
      </c>
      <c r="F50" s="233">
        <v>1.9046380422397631</v>
      </c>
      <c r="G50" s="233">
        <v>1.834340114945562</v>
      </c>
      <c r="H50" s="233">
        <v>1.7066640058180771</v>
      </c>
      <c r="I50" s="233">
        <v>1.6206013951470719</v>
      </c>
      <c r="J50" s="233">
        <v>1.179285543803777</v>
      </c>
      <c r="K50" s="233">
        <v>0.83856776064119731</v>
      </c>
      <c r="L50" s="233">
        <v>0.72725387983753398</v>
      </c>
      <c r="M50" s="233">
        <v>0.79647322436014001</v>
      </c>
      <c r="N50" s="233">
        <v>0.79403026193117998</v>
      </c>
      <c r="O50" s="233">
        <v>0.63858860847561849</v>
      </c>
      <c r="P50" s="233">
        <v>0.58984282638912355</v>
      </c>
      <c r="Q50" s="233">
        <v>0.3602227581202444</v>
      </c>
      <c r="R50" s="233">
        <v>0.45946817539267742</v>
      </c>
      <c r="S50" s="233">
        <v>0.43367766497245369</v>
      </c>
      <c r="T50" s="233">
        <v>0.47596905435026149</v>
      </c>
      <c r="U50" s="233">
        <v>0.39384664602589631</v>
      </c>
      <c r="V50" s="233">
        <v>0.30030698803649769</v>
      </c>
      <c r="W50" s="233">
        <v>0.2528475663184202</v>
      </c>
      <c r="DA50" s="71" t="s">
        <v>2272</v>
      </c>
    </row>
    <row r="51" spans="1:105" ht="12" customHeight="1" x14ac:dyDescent="0.25">
      <c r="A51" s="59" t="s">
        <v>162</v>
      </c>
      <c r="B51" s="233">
        <v>5.5657743309032526</v>
      </c>
      <c r="C51" s="233">
        <v>6.1451867406175174</v>
      </c>
      <c r="D51" s="233">
        <v>6.7473750818869052</v>
      </c>
      <c r="E51" s="233">
        <v>8.4833975893935278</v>
      </c>
      <c r="F51" s="233">
        <v>9.229984198015142</v>
      </c>
      <c r="G51" s="233">
        <v>10.054695479174489</v>
      </c>
      <c r="H51" s="233">
        <v>11.00029027701348</v>
      </c>
      <c r="I51" s="233">
        <v>12.351003728096689</v>
      </c>
      <c r="J51" s="233">
        <v>12.61375610065754</v>
      </c>
      <c r="K51" s="233">
        <v>12.79443869402062</v>
      </c>
      <c r="L51" s="233">
        <v>13.311585958282601</v>
      </c>
      <c r="M51" s="233">
        <v>13.669654762701679</v>
      </c>
      <c r="N51" s="233">
        <v>14.672570213719739</v>
      </c>
      <c r="O51" s="233">
        <v>15.413032584136131</v>
      </c>
      <c r="P51" s="233">
        <v>15.891884474219159</v>
      </c>
      <c r="Q51" s="233">
        <v>16.862247821048712</v>
      </c>
      <c r="R51" s="233">
        <v>18.03879435256373</v>
      </c>
      <c r="S51" s="233">
        <v>19.515673056320122</v>
      </c>
      <c r="T51" s="233">
        <v>23.485086657221341</v>
      </c>
      <c r="U51" s="233">
        <v>22.927825632644979</v>
      </c>
      <c r="V51" s="233">
        <v>22.32301053920126</v>
      </c>
      <c r="W51" s="233">
        <v>23.05900936818853</v>
      </c>
      <c r="DA51" s="71" t="s">
        <v>2273</v>
      </c>
    </row>
    <row r="52" spans="1:105" ht="12" customHeight="1" x14ac:dyDescent="0.25">
      <c r="A52" s="165" t="s">
        <v>2193</v>
      </c>
      <c r="B52" s="349">
        <v>34.668637949193752</v>
      </c>
      <c r="C52" s="349">
        <v>33.441975048077921</v>
      </c>
      <c r="D52" s="349">
        <v>35.051457841804222</v>
      </c>
      <c r="E52" s="349">
        <v>35.509596238802132</v>
      </c>
      <c r="F52" s="349">
        <v>34.433096462537769</v>
      </c>
      <c r="G52" s="349">
        <v>34.351672439052983</v>
      </c>
      <c r="H52" s="349">
        <v>31.98210990564284</v>
      </c>
      <c r="I52" s="349">
        <v>33.025283429277387</v>
      </c>
      <c r="J52" s="349">
        <v>30.764146909892549</v>
      </c>
      <c r="K52" s="349">
        <v>29.206873857877831</v>
      </c>
      <c r="L52" s="349">
        <v>29.526887953685701</v>
      </c>
      <c r="M52" s="349">
        <v>29.345491212383362</v>
      </c>
      <c r="N52" s="349">
        <v>30.670163806382082</v>
      </c>
      <c r="O52" s="349">
        <v>30.261911583962561</v>
      </c>
      <c r="P52" s="349">
        <v>30.278341659715998</v>
      </c>
      <c r="Q52" s="349">
        <v>29.919729464191089</v>
      </c>
      <c r="R52" s="349">
        <v>31.73312601600578</v>
      </c>
      <c r="S52" s="349">
        <v>33.414524155165537</v>
      </c>
      <c r="T52" s="349">
        <v>36.948298560989443</v>
      </c>
      <c r="U52" s="349">
        <v>36.065356950121767</v>
      </c>
      <c r="V52" s="349">
        <v>34.33944871125545</v>
      </c>
      <c r="W52" s="349">
        <v>34.267004270661097</v>
      </c>
      <c r="DA52" s="167" t="s">
        <v>2274</v>
      </c>
    </row>
    <row r="53" spans="1:105" ht="12" customHeight="1" x14ac:dyDescent="0.25">
      <c r="A53" s="64" t="s">
        <v>30</v>
      </c>
      <c r="B53" s="232">
        <v>21.911692346684639</v>
      </c>
      <c r="C53" s="232">
        <v>20.145906149059481</v>
      </c>
      <c r="D53" s="232">
        <v>21.181367748201239</v>
      </c>
      <c r="E53" s="232">
        <v>19.72007553681598</v>
      </c>
      <c r="F53" s="232">
        <v>18.250159099301261</v>
      </c>
      <c r="G53" s="232">
        <v>18.024114172488499</v>
      </c>
      <c r="H53" s="232">
        <v>15.55684905260197</v>
      </c>
      <c r="I53" s="232">
        <v>15.75285884887648</v>
      </c>
      <c r="J53" s="232">
        <v>13.51409302724438</v>
      </c>
      <c r="K53" s="232">
        <v>13.0603998779963</v>
      </c>
      <c r="L53" s="232">
        <v>13.0830749850115</v>
      </c>
      <c r="M53" s="232">
        <v>12.906230158657999</v>
      </c>
      <c r="N53" s="232">
        <v>13.104280326676889</v>
      </c>
      <c r="O53" s="232">
        <v>12.429640881452681</v>
      </c>
      <c r="P53" s="232">
        <v>12.3492498567438</v>
      </c>
      <c r="Q53" s="232">
        <v>11.281699272483539</v>
      </c>
      <c r="R53" s="232">
        <v>11.535867547749421</v>
      </c>
      <c r="S53" s="232">
        <v>11.784244765646831</v>
      </c>
      <c r="T53" s="232">
        <v>11.91518569561495</v>
      </c>
      <c r="U53" s="232">
        <v>11.93197537890353</v>
      </c>
      <c r="V53" s="232">
        <v>11.08280692408249</v>
      </c>
      <c r="W53" s="232">
        <v>10.58527944362085</v>
      </c>
      <c r="DA53" s="73" t="s">
        <v>2275</v>
      </c>
    </row>
    <row r="54" spans="1:105" ht="12" customHeight="1" x14ac:dyDescent="0.25">
      <c r="A54" s="64" t="s">
        <v>32</v>
      </c>
      <c r="B54" s="232">
        <v>0</v>
      </c>
      <c r="C54" s="232">
        <v>0</v>
      </c>
      <c r="D54" s="232">
        <v>0</v>
      </c>
      <c r="E54" s="232">
        <v>0</v>
      </c>
      <c r="F54" s="232">
        <v>0</v>
      </c>
      <c r="G54" s="232">
        <v>0</v>
      </c>
      <c r="H54" s="232">
        <v>0</v>
      </c>
      <c r="I54" s="232">
        <v>0</v>
      </c>
      <c r="J54" s="232">
        <v>0</v>
      </c>
      <c r="K54" s="232">
        <v>0</v>
      </c>
      <c r="L54" s="232">
        <v>0</v>
      </c>
      <c r="M54" s="232">
        <v>0</v>
      </c>
      <c r="N54" s="232">
        <v>0</v>
      </c>
      <c r="O54" s="232">
        <v>0</v>
      </c>
      <c r="P54" s="232">
        <v>0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DA54" s="73" t="s">
        <v>2276</v>
      </c>
    </row>
    <row r="55" spans="1:105" ht="12" customHeight="1" x14ac:dyDescent="0.25">
      <c r="A55" s="64" t="s">
        <v>33</v>
      </c>
      <c r="B55" s="232">
        <v>0.40377271611563281</v>
      </c>
      <c r="C55" s="232">
        <v>0.51208771295875866</v>
      </c>
      <c r="D55" s="232">
        <v>0.83721708903892811</v>
      </c>
      <c r="E55" s="232">
        <v>0.80998747135178961</v>
      </c>
      <c r="F55" s="232">
        <v>0.91967578875148837</v>
      </c>
      <c r="G55" s="232">
        <v>0.83962404489113007</v>
      </c>
      <c r="H55" s="232">
        <v>0.70570986650669887</v>
      </c>
      <c r="I55" s="232">
        <v>0.54467812878801414</v>
      </c>
      <c r="J55" s="232">
        <v>0.60103123473767983</v>
      </c>
      <c r="K55" s="232">
        <v>0.55922241535922235</v>
      </c>
      <c r="L55" s="232">
        <v>0.47912776633519472</v>
      </c>
      <c r="M55" s="232">
        <v>0.45289594412207779</v>
      </c>
      <c r="N55" s="232">
        <v>0.40030601194405108</v>
      </c>
      <c r="O55" s="232">
        <v>0.48093557392255482</v>
      </c>
      <c r="P55" s="232">
        <v>0.56211713430125032</v>
      </c>
      <c r="Q55" s="232">
        <v>0.5643865818846675</v>
      </c>
      <c r="R55" s="232">
        <v>0.6434601062768962</v>
      </c>
      <c r="S55" s="232">
        <v>0.69647092517385079</v>
      </c>
      <c r="T55" s="232">
        <v>0.66253973219827045</v>
      </c>
      <c r="U55" s="232">
        <v>0.58924109372224087</v>
      </c>
      <c r="V55" s="232">
        <v>0.61381272825823763</v>
      </c>
      <c r="W55" s="232">
        <v>0.67439509103583295</v>
      </c>
      <c r="DA55" s="73" t="s">
        <v>2277</v>
      </c>
    </row>
    <row r="56" spans="1:105" ht="12" customHeight="1" x14ac:dyDescent="0.25">
      <c r="A56" s="64" t="s">
        <v>160</v>
      </c>
      <c r="B56" s="232">
        <v>3.7646064868856821</v>
      </c>
      <c r="C56" s="232">
        <v>3.746890060269096</v>
      </c>
      <c r="D56" s="232">
        <v>3.5543938539893918</v>
      </c>
      <c r="E56" s="232">
        <v>3.5828279735570221</v>
      </c>
      <c r="F56" s="232">
        <v>3.243095786072943</v>
      </c>
      <c r="G56" s="232">
        <v>2.8474523248140131</v>
      </c>
      <c r="H56" s="232">
        <v>2.3928377405559509</v>
      </c>
      <c r="I56" s="232">
        <v>2.1807967359987281</v>
      </c>
      <c r="J56" s="232">
        <v>2.430557850997177</v>
      </c>
      <c r="K56" s="232">
        <v>1.707279269141494</v>
      </c>
      <c r="L56" s="232">
        <v>1.5673712400290589</v>
      </c>
      <c r="M56" s="232">
        <v>1.288339851802822</v>
      </c>
      <c r="N56" s="232">
        <v>1.598150430212697</v>
      </c>
      <c r="O56" s="232">
        <v>1.0843863776618929</v>
      </c>
      <c r="P56" s="232">
        <v>0.82721039088355763</v>
      </c>
      <c r="Q56" s="232">
        <v>0.7095521294377185</v>
      </c>
      <c r="R56" s="232">
        <v>0.77845082245763109</v>
      </c>
      <c r="S56" s="232">
        <v>0.80840715609520364</v>
      </c>
      <c r="T56" s="232">
        <v>0.74711114526448197</v>
      </c>
      <c r="U56" s="232">
        <v>0.68185248869809711</v>
      </c>
      <c r="V56" s="232">
        <v>0.52298818562853822</v>
      </c>
      <c r="W56" s="232">
        <v>0.49333100326163909</v>
      </c>
      <c r="DA56" s="73" t="s">
        <v>2278</v>
      </c>
    </row>
    <row r="57" spans="1:105" ht="12" customHeight="1" x14ac:dyDescent="0.25">
      <c r="A57" s="64" t="s">
        <v>70</v>
      </c>
      <c r="B57" s="232">
        <v>1.275119557385904</v>
      </c>
      <c r="C57" s="232">
        <v>1.378044757861782</v>
      </c>
      <c r="D57" s="232">
        <v>1.5026966446374399</v>
      </c>
      <c r="E57" s="232">
        <v>1.542887430289998</v>
      </c>
      <c r="F57" s="232">
        <v>1.6677606114568591</v>
      </c>
      <c r="G57" s="232">
        <v>1.6088439481823049</v>
      </c>
      <c r="H57" s="232">
        <v>1.489840025126103</v>
      </c>
      <c r="I57" s="232">
        <v>1.4129356736857881</v>
      </c>
      <c r="J57" s="232">
        <v>1.0270876913691751</v>
      </c>
      <c r="K57" s="232">
        <v>0.73386160164986847</v>
      </c>
      <c r="L57" s="232">
        <v>0.63166354894033838</v>
      </c>
      <c r="M57" s="232">
        <v>0.69338585005789866</v>
      </c>
      <c r="N57" s="232">
        <v>0.69458454965675365</v>
      </c>
      <c r="O57" s="232">
        <v>0.55223510294929912</v>
      </c>
      <c r="P57" s="232">
        <v>0.51226451425154074</v>
      </c>
      <c r="Q57" s="232">
        <v>0.30859998478780892</v>
      </c>
      <c r="R57" s="232">
        <v>0.38995018695206651</v>
      </c>
      <c r="S57" s="232">
        <v>0.36970420878801741</v>
      </c>
      <c r="T57" s="232">
        <v>0.4103196385764723</v>
      </c>
      <c r="U57" s="232">
        <v>0.34267710569325172</v>
      </c>
      <c r="V57" s="232">
        <v>0.26157080139083982</v>
      </c>
      <c r="W57" s="232">
        <v>0.22289993835899879</v>
      </c>
      <c r="DA57" s="73" t="s">
        <v>2279</v>
      </c>
    </row>
    <row r="58" spans="1:105" ht="12" customHeight="1" x14ac:dyDescent="0.25">
      <c r="A58" s="64" t="s">
        <v>34</v>
      </c>
      <c r="B58" s="232">
        <v>8.6181333333040067E-2</v>
      </c>
      <c r="C58" s="232">
        <v>2.872788926501145E-2</v>
      </c>
      <c r="D58" s="232">
        <v>5.7453444068032593E-2</v>
      </c>
      <c r="E58" s="232">
        <v>5.7453444068020137E-2</v>
      </c>
      <c r="F58" s="232">
        <v>0</v>
      </c>
      <c r="G58" s="232">
        <v>2.872788926500983E-2</v>
      </c>
      <c r="H58" s="232">
        <v>2.8727889265004979E-2</v>
      </c>
      <c r="I58" s="232">
        <v>2.8727889265010881E-2</v>
      </c>
      <c r="J58" s="232">
        <v>2.8727889265006221E-2</v>
      </c>
      <c r="K58" s="232">
        <v>2.918077489132188E-2</v>
      </c>
      <c r="L58" s="232">
        <v>2.9180774891323251E-2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2.7882814024154962E-2</v>
      </c>
      <c r="S58" s="232">
        <v>1.0509747884857571E-2</v>
      </c>
      <c r="T58" s="232">
        <v>2.6701576256551469E-2</v>
      </c>
      <c r="U58" s="232">
        <v>1.193376969955594E-2</v>
      </c>
      <c r="V58" s="232">
        <v>4.5125150291939883E-3</v>
      </c>
      <c r="W58" s="232">
        <v>2.4628574008277761E-3</v>
      </c>
      <c r="DA58" s="73" t="s">
        <v>2280</v>
      </c>
    </row>
    <row r="59" spans="1:105" ht="12" customHeight="1" x14ac:dyDescent="0.25">
      <c r="A59" s="64" t="s">
        <v>162</v>
      </c>
      <c r="B59" s="232">
        <v>4.9064308577871589</v>
      </c>
      <c r="C59" s="232">
        <v>5.4283933728211977</v>
      </c>
      <c r="D59" s="232">
        <v>6.0108381510907227</v>
      </c>
      <c r="E59" s="232">
        <v>7.4838821802569804</v>
      </c>
      <c r="F59" s="232">
        <v>8.1612911311487366</v>
      </c>
      <c r="G59" s="232">
        <v>8.9051170880716786</v>
      </c>
      <c r="H59" s="232">
        <v>9.6968886511088304</v>
      </c>
      <c r="I59" s="232">
        <v>10.87389385539894</v>
      </c>
      <c r="J59" s="232">
        <v>11.09352672080735</v>
      </c>
      <c r="K59" s="232">
        <v>11.306648606225</v>
      </c>
      <c r="L59" s="232">
        <v>11.67525096753398</v>
      </c>
      <c r="M59" s="232">
        <v>12.017053519117759</v>
      </c>
      <c r="N59" s="232">
        <v>12.96077332852315</v>
      </c>
      <c r="O59" s="232">
        <v>13.4594586748126</v>
      </c>
      <c r="P59" s="232">
        <v>13.93702324529934</v>
      </c>
      <c r="Q59" s="232">
        <v>14.587365864708961</v>
      </c>
      <c r="R59" s="232">
        <v>15.45958599158387</v>
      </c>
      <c r="S59" s="232">
        <v>16.799932132367939</v>
      </c>
      <c r="T59" s="232">
        <v>20.44430765210199</v>
      </c>
      <c r="U59" s="232">
        <v>20.144545052324268</v>
      </c>
      <c r="V59" s="232">
        <v>19.6342015020461</v>
      </c>
      <c r="W59" s="232">
        <v>20.5271412596476</v>
      </c>
      <c r="DA59" s="73" t="s">
        <v>2281</v>
      </c>
    </row>
    <row r="60" spans="1:105" ht="12" customHeight="1" x14ac:dyDescent="0.25">
      <c r="A60" s="64" t="s">
        <v>36</v>
      </c>
      <c r="B60" s="232">
        <v>0</v>
      </c>
      <c r="C60" s="232">
        <v>0</v>
      </c>
      <c r="D60" s="232">
        <v>0</v>
      </c>
      <c r="E60" s="232">
        <v>0</v>
      </c>
      <c r="F60" s="232">
        <v>0</v>
      </c>
      <c r="G60" s="232">
        <v>0</v>
      </c>
      <c r="H60" s="232">
        <v>0</v>
      </c>
      <c r="I60" s="232">
        <v>0</v>
      </c>
      <c r="J60" s="232">
        <v>0</v>
      </c>
      <c r="K60" s="232">
        <v>0</v>
      </c>
      <c r="L60" s="232">
        <v>0</v>
      </c>
      <c r="M60" s="232">
        <v>0</v>
      </c>
      <c r="N60" s="232">
        <v>0</v>
      </c>
      <c r="O60" s="232">
        <v>0</v>
      </c>
      <c r="P60" s="232">
        <v>0</v>
      </c>
      <c r="Q60" s="232">
        <v>0</v>
      </c>
      <c r="R60" s="232">
        <v>0</v>
      </c>
      <c r="S60" s="232">
        <v>0</v>
      </c>
      <c r="T60" s="232">
        <v>0</v>
      </c>
      <c r="U60" s="232">
        <v>0</v>
      </c>
      <c r="V60" s="232">
        <v>0</v>
      </c>
      <c r="W60" s="232">
        <v>0</v>
      </c>
      <c r="DA60" s="73" t="s">
        <v>2282</v>
      </c>
    </row>
    <row r="61" spans="1:105" ht="12" customHeight="1" x14ac:dyDescent="0.25">
      <c r="A61" s="64" t="s">
        <v>73</v>
      </c>
      <c r="B61" s="232">
        <v>3.1509611436587107E-2</v>
      </c>
      <c r="C61" s="232">
        <v>4.7893974154929381E-2</v>
      </c>
      <c r="D61" s="232">
        <v>3.78119874586813E-2</v>
      </c>
      <c r="E61" s="232">
        <v>0.2035499573268775</v>
      </c>
      <c r="F61" s="232">
        <v>0.23505956876348039</v>
      </c>
      <c r="G61" s="232">
        <v>0.13485904976862589</v>
      </c>
      <c r="H61" s="232">
        <v>0.15061498982383059</v>
      </c>
      <c r="I61" s="232">
        <v>0.1033517070059172</v>
      </c>
      <c r="J61" s="232">
        <v>0.23001857541534021</v>
      </c>
      <c r="K61" s="232">
        <v>0.1209951837243422</v>
      </c>
      <c r="L61" s="232">
        <v>0.27791254957029621</v>
      </c>
      <c r="M61" s="232">
        <v>0.33651920175831168</v>
      </c>
      <c r="N61" s="232">
        <v>0.2747613615591542</v>
      </c>
      <c r="O61" s="232">
        <v>0.41844328402398412</v>
      </c>
      <c r="P61" s="232">
        <v>0.47074982886394839</v>
      </c>
      <c r="Q61" s="232">
        <v>0.71463227032360566</v>
      </c>
      <c r="R61" s="232">
        <v>0.87154963616949821</v>
      </c>
      <c r="S61" s="232">
        <v>0.67588332055486999</v>
      </c>
      <c r="T61" s="232">
        <v>0.78417166191064713</v>
      </c>
      <c r="U61" s="232">
        <v>0.49173052485113938</v>
      </c>
      <c r="V61" s="232">
        <v>0.40969527756569818</v>
      </c>
      <c r="W61" s="232">
        <v>0.25911204917611003</v>
      </c>
      <c r="DA61" s="73" t="s">
        <v>2283</v>
      </c>
    </row>
    <row r="62" spans="1:105" ht="12" customHeight="1" x14ac:dyDescent="0.25">
      <c r="A62" s="64" t="s">
        <v>79</v>
      </c>
      <c r="B62" s="232">
        <v>2.2893250395651079</v>
      </c>
      <c r="C62" s="232">
        <v>2.154031131687661</v>
      </c>
      <c r="D62" s="232">
        <v>1.8696789233197859</v>
      </c>
      <c r="E62" s="232">
        <v>2.1089322451354602</v>
      </c>
      <c r="F62" s="232">
        <v>1.956054477043</v>
      </c>
      <c r="G62" s="232">
        <v>1.9629339215717201</v>
      </c>
      <c r="H62" s="232">
        <v>1.9606416906544539</v>
      </c>
      <c r="I62" s="232">
        <v>2.1280405902585162</v>
      </c>
      <c r="J62" s="232">
        <v>1.839103920056449</v>
      </c>
      <c r="K62" s="232">
        <v>1.6892861288902761</v>
      </c>
      <c r="L62" s="232">
        <v>1.783306121374008</v>
      </c>
      <c r="M62" s="232">
        <v>1.6510666868664861</v>
      </c>
      <c r="N62" s="232">
        <v>1.637307797809392</v>
      </c>
      <c r="O62" s="232">
        <v>1.836811689139547</v>
      </c>
      <c r="P62" s="232">
        <v>1.619726689372563</v>
      </c>
      <c r="Q62" s="232">
        <v>1.753493360564776</v>
      </c>
      <c r="R62" s="232">
        <v>2.0263789107922459</v>
      </c>
      <c r="S62" s="232">
        <v>2.2693718986539708</v>
      </c>
      <c r="T62" s="232">
        <v>1.9579614590660781</v>
      </c>
      <c r="U62" s="232">
        <v>1.871401536229679</v>
      </c>
      <c r="V62" s="232">
        <v>1.80986077725436</v>
      </c>
      <c r="W62" s="232">
        <v>1.502382628159235</v>
      </c>
      <c r="DA62" s="73" t="s">
        <v>2284</v>
      </c>
    </row>
    <row r="63" spans="1:105" ht="12" customHeight="1" x14ac:dyDescent="0.25">
      <c r="A63" s="166" t="s">
        <v>2205</v>
      </c>
      <c r="B63" s="350">
        <v>2.9889847969213492</v>
      </c>
      <c r="C63" s="350">
        <v>2.968611666084036</v>
      </c>
      <c r="D63" s="350">
        <v>3.157606940035727</v>
      </c>
      <c r="E63" s="350">
        <v>3.36277823100508</v>
      </c>
      <c r="F63" s="350">
        <v>3.3957498083412099</v>
      </c>
      <c r="G63" s="350">
        <v>3.4816774675353219</v>
      </c>
      <c r="H63" s="350">
        <v>3.4887319483179549</v>
      </c>
      <c r="I63" s="350">
        <v>3.89472782332254</v>
      </c>
      <c r="J63" s="350">
        <v>3.8509023717773281</v>
      </c>
      <c r="K63" s="350">
        <v>3.7491587927025729</v>
      </c>
      <c r="L63" s="350">
        <v>3.8437247590960379</v>
      </c>
      <c r="M63" s="350">
        <v>3.848673551716252</v>
      </c>
      <c r="N63" s="350">
        <v>4.0766148204363661</v>
      </c>
      <c r="O63" s="350">
        <v>4.205198779794296</v>
      </c>
      <c r="P63" s="350">
        <v>4.2760062044731804</v>
      </c>
      <c r="Q63" s="350">
        <v>4.567683283559516</v>
      </c>
      <c r="R63" s="350">
        <v>4.7787374923379131</v>
      </c>
      <c r="S63" s="350">
        <v>4.9696098141376259</v>
      </c>
      <c r="T63" s="350">
        <v>5.4307348090807324</v>
      </c>
      <c r="U63" s="350">
        <v>5.5110003899768447</v>
      </c>
      <c r="V63" s="350">
        <v>5.4103677570675677</v>
      </c>
      <c r="W63" s="350">
        <v>5.5424587608335374</v>
      </c>
      <c r="DA63" s="168" t="s">
        <v>2285</v>
      </c>
    </row>
    <row r="64" spans="1:105" ht="12" customHeight="1" x14ac:dyDescent="0.25">
      <c r="A64" s="60" t="s">
        <v>2207</v>
      </c>
      <c r="B64" s="265">
        <v>3.472603095620677</v>
      </c>
      <c r="C64" s="265">
        <v>3.44893358840672</v>
      </c>
      <c r="D64" s="265">
        <v>3.668508333001713</v>
      </c>
      <c r="E64" s="265">
        <v>3.906876377190668</v>
      </c>
      <c r="F64" s="265">
        <v>3.9451827619012478</v>
      </c>
      <c r="G64" s="265">
        <v>4.0450135324104366</v>
      </c>
      <c r="H64" s="265">
        <v>4.0532094295019849</v>
      </c>
      <c r="I64" s="265">
        <v>4.5248955129515567</v>
      </c>
      <c r="J64" s="265">
        <v>4.4739790951565812</v>
      </c>
      <c r="K64" s="265">
        <v>4.3557733859745094</v>
      </c>
      <c r="L64" s="265">
        <v>4.4656401434021653</v>
      </c>
      <c r="M64" s="265">
        <v>4.4713896515931193</v>
      </c>
      <c r="N64" s="265">
        <v>4.7362118601879803</v>
      </c>
      <c r="O64" s="265">
        <v>4.8856007281987601</v>
      </c>
      <c r="P64" s="265">
        <v>4.9678648074226102</v>
      </c>
      <c r="Q64" s="265">
        <v>5.306735292411382</v>
      </c>
      <c r="R64" s="265">
        <v>5.5519381116102391</v>
      </c>
      <c r="S64" s="265">
        <v>5.7736936107458314</v>
      </c>
      <c r="T64" s="265">
        <v>6.3094287160420626</v>
      </c>
      <c r="U64" s="265">
        <v>6.4026812829265536</v>
      </c>
      <c r="V64" s="265">
        <v>6.28576627120714</v>
      </c>
      <c r="W64" s="265">
        <v>6.439229624066547</v>
      </c>
      <c r="DA64" s="72" t="s">
        <v>2286</v>
      </c>
    </row>
    <row r="65" spans="1:105" ht="12" customHeight="1" x14ac:dyDescent="0.25">
      <c r="A65" s="101" t="s">
        <v>2209</v>
      </c>
      <c r="B65" s="281">
        <v>1.1751474857539721</v>
      </c>
      <c r="C65" s="281">
        <v>1.167137597746156</v>
      </c>
      <c r="D65" s="281">
        <v>1.2414428672920139</v>
      </c>
      <c r="E65" s="281">
        <v>1.3221078900716119</v>
      </c>
      <c r="F65" s="281">
        <v>1.3350709758149071</v>
      </c>
      <c r="G65" s="281">
        <v>1.368854243218171</v>
      </c>
      <c r="H65" s="281">
        <v>1.371627778688659</v>
      </c>
      <c r="I65" s="281">
        <v>1.5312488755338289</v>
      </c>
      <c r="J65" s="281">
        <v>1.514018487059309</v>
      </c>
      <c r="K65" s="281">
        <v>1.4740170419986109</v>
      </c>
      <c r="L65" s="281">
        <v>1.511196541124749</v>
      </c>
      <c r="M65" s="281">
        <v>1.513142205489169</v>
      </c>
      <c r="N65" s="281">
        <v>1.6027594591841059</v>
      </c>
      <c r="O65" s="281">
        <v>1.653313452199862</v>
      </c>
      <c r="P65" s="281">
        <v>1.6811520571903631</v>
      </c>
      <c r="Q65" s="281">
        <v>1.7958276441968331</v>
      </c>
      <c r="R65" s="281">
        <v>1.878805591444737</v>
      </c>
      <c r="S65" s="281">
        <v>1.953848840006585</v>
      </c>
      <c r="T65" s="281">
        <v>2.1351444688715602</v>
      </c>
      <c r="U65" s="281">
        <v>2.166701636937387</v>
      </c>
      <c r="V65" s="281">
        <v>2.127136970810632</v>
      </c>
      <c r="W65" s="281">
        <v>2.179069791320853</v>
      </c>
      <c r="DA65" s="102" t="s">
        <v>2287</v>
      </c>
    </row>
    <row r="66" spans="1:105" ht="12" customHeight="1" x14ac:dyDescent="0.25">
      <c r="A66" s="57" t="s">
        <v>2211</v>
      </c>
      <c r="B66" s="264">
        <f t="shared" ref="B66:W66" si="3">B67+B68+B79</f>
        <v>77.635952795679458</v>
      </c>
      <c r="C66" s="264">
        <f t="shared" si="3"/>
        <v>76.543516888938598</v>
      </c>
      <c r="D66" s="264">
        <f t="shared" si="3"/>
        <v>81.136216199914145</v>
      </c>
      <c r="E66" s="264">
        <f t="shared" si="3"/>
        <v>85.24527257962302</v>
      </c>
      <c r="F66" s="264">
        <f t="shared" si="3"/>
        <v>85.144782636344075</v>
      </c>
      <c r="G66" s="264">
        <f t="shared" si="3"/>
        <v>86.679618596063477</v>
      </c>
      <c r="H66" s="264">
        <f t="shared" si="3"/>
        <v>85.154869331967632</v>
      </c>
      <c r="I66" s="264">
        <f t="shared" si="3"/>
        <v>93.195485431427073</v>
      </c>
      <c r="J66" s="264">
        <f t="shared" si="3"/>
        <v>90.790796631551657</v>
      </c>
      <c r="K66" s="264">
        <f t="shared" si="3"/>
        <v>87.89314729294334</v>
      </c>
      <c r="L66" s="264">
        <f t="shared" si="3"/>
        <v>89.804407312475632</v>
      </c>
      <c r="M66" s="264">
        <f t="shared" si="3"/>
        <v>89.780191271850299</v>
      </c>
      <c r="N66" s="264">
        <f t="shared" si="3"/>
        <v>94.801693646218752</v>
      </c>
      <c r="O66" s="264">
        <f t="shared" si="3"/>
        <v>96.773966504555318</v>
      </c>
      <c r="P66" s="264">
        <f t="shared" si="3"/>
        <v>98.07131655598883</v>
      </c>
      <c r="Q66" s="264">
        <f t="shared" si="3"/>
        <v>102.98836326985401</v>
      </c>
      <c r="R66" s="264">
        <f t="shared" si="3"/>
        <v>108.00819475878309</v>
      </c>
      <c r="S66" s="264">
        <f t="shared" si="3"/>
        <v>112.57670958994299</v>
      </c>
      <c r="T66" s="264">
        <f t="shared" si="3"/>
        <v>123.30390232888647</v>
      </c>
      <c r="U66" s="264">
        <f t="shared" si="3"/>
        <v>124.1518237219602</v>
      </c>
      <c r="V66" s="264">
        <f t="shared" si="3"/>
        <v>121.11474578798095</v>
      </c>
      <c r="W66" s="264">
        <f t="shared" si="3"/>
        <v>123.42474366766666</v>
      </c>
      <c r="DA66" s="70"/>
    </row>
    <row r="67" spans="1:105" ht="12" customHeight="1" x14ac:dyDescent="0.25">
      <c r="A67" s="165" t="s">
        <v>2212</v>
      </c>
      <c r="B67" s="349">
        <v>17.465919832335139</v>
      </c>
      <c r="C67" s="349">
        <v>16.970156729189711</v>
      </c>
      <c r="D67" s="349">
        <v>17.868017865610121</v>
      </c>
      <c r="E67" s="349">
        <v>18.208818625379099</v>
      </c>
      <c r="F67" s="349">
        <v>17.719403713436371</v>
      </c>
      <c r="G67" s="349">
        <v>17.72753861596637</v>
      </c>
      <c r="H67" s="349">
        <v>16.522535407239069</v>
      </c>
      <c r="I67" s="349">
        <v>17.080742311838669</v>
      </c>
      <c r="J67" s="349">
        <v>15.88845571225864</v>
      </c>
      <c r="K67" s="349">
        <v>15.11001063172014</v>
      </c>
      <c r="L67" s="349">
        <v>15.263931313140301</v>
      </c>
      <c r="M67" s="349">
        <v>15.18507426265842</v>
      </c>
      <c r="N67" s="349">
        <v>15.866470812838561</v>
      </c>
      <c r="O67" s="349">
        <v>15.60810540164643</v>
      </c>
      <c r="P67" s="349">
        <v>15.63166639038497</v>
      </c>
      <c r="Q67" s="349">
        <v>15.381891722674091</v>
      </c>
      <c r="R67" s="349">
        <v>16.272609980346839</v>
      </c>
      <c r="S67" s="349">
        <v>17.09905517538586</v>
      </c>
      <c r="T67" s="349">
        <v>18.88536021120515</v>
      </c>
      <c r="U67" s="349">
        <v>18.459169319498571</v>
      </c>
      <c r="V67" s="349">
        <v>17.55312392901503</v>
      </c>
      <c r="W67" s="349">
        <v>17.50629225347004</v>
      </c>
      <c r="DA67" s="167" t="s">
        <v>2288</v>
      </c>
    </row>
    <row r="68" spans="1:105" ht="12" customHeight="1" x14ac:dyDescent="0.25">
      <c r="A68" s="165" t="s">
        <v>2214</v>
      </c>
      <c r="B68" s="349">
        <v>6.5303805555268024</v>
      </c>
      <c r="C68" s="349">
        <v>6.2993193996379464</v>
      </c>
      <c r="D68" s="349">
        <v>6.6024906738024587</v>
      </c>
      <c r="E68" s="349">
        <v>6.688788211187104</v>
      </c>
      <c r="F68" s="349">
        <v>6.4860126300625156</v>
      </c>
      <c r="G68" s="349">
        <v>6.4706751408742456</v>
      </c>
      <c r="H68" s="349">
        <v>6.024330951755438</v>
      </c>
      <c r="I68" s="349">
        <v>6.2208290116090392</v>
      </c>
      <c r="J68" s="349">
        <v>5.7949085592041376</v>
      </c>
      <c r="K68" s="349">
        <v>5.5015718070240798</v>
      </c>
      <c r="L68" s="349">
        <v>5.5618514705003523</v>
      </c>
      <c r="M68" s="349">
        <v>5.5276825552411859</v>
      </c>
      <c r="N68" s="349">
        <v>5.7772053707312523</v>
      </c>
      <c r="O68" s="349">
        <v>5.70030467509544</v>
      </c>
      <c r="P68" s="349">
        <v>5.703399537010216</v>
      </c>
      <c r="Q68" s="349">
        <v>5.6358493173545519</v>
      </c>
      <c r="R68" s="349">
        <v>5.9774309393030256</v>
      </c>
      <c r="S68" s="349">
        <v>6.2941485943248114</v>
      </c>
      <c r="T68" s="349">
        <v>6.9597903106572918</v>
      </c>
      <c r="U68" s="349">
        <v>6.793474439358115</v>
      </c>
      <c r="V68" s="349">
        <v>6.4683726104303911</v>
      </c>
      <c r="W68" s="349">
        <v>6.4547265662187119</v>
      </c>
      <c r="DA68" s="167" t="s">
        <v>2289</v>
      </c>
    </row>
    <row r="69" spans="1:105" ht="12" customHeight="1" x14ac:dyDescent="0.25">
      <c r="A69" s="64" t="s">
        <v>30</v>
      </c>
      <c r="B69" s="232">
        <v>4.1274101927273001</v>
      </c>
      <c r="C69" s="232">
        <v>3.7947967261386291</v>
      </c>
      <c r="D69" s="232">
        <v>3.9898421243149151</v>
      </c>
      <c r="E69" s="232">
        <v>3.714584865660628</v>
      </c>
      <c r="F69" s="232">
        <v>3.437703099037356</v>
      </c>
      <c r="G69" s="232">
        <v>3.395123999249912</v>
      </c>
      <c r="H69" s="232">
        <v>2.930375998828072</v>
      </c>
      <c r="I69" s="232">
        <v>2.967297511699726</v>
      </c>
      <c r="J69" s="232">
        <v>2.545590930339662</v>
      </c>
      <c r="K69" s="232">
        <v>2.4601307249411319</v>
      </c>
      <c r="L69" s="232">
        <v>2.4644019362348528</v>
      </c>
      <c r="M69" s="232">
        <v>2.431090445398183</v>
      </c>
      <c r="N69" s="232">
        <v>2.4683962942216851</v>
      </c>
      <c r="O69" s="232">
        <v>2.3413173959523061</v>
      </c>
      <c r="P69" s="232">
        <v>2.3261744882509099</v>
      </c>
      <c r="Q69" s="232">
        <v>2.1250846275038251</v>
      </c>
      <c r="R69" s="232">
        <v>2.1729612001300831</v>
      </c>
      <c r="S69" s="232">
        <v>2.2197469364653299</v>
      </c>
      <c r="T69" s="232">
        <v>2.2444117099773311</v>
      </c>
      <c r="U69" s="232">
        <v>2.2475743095995568</v>
      </c>
      <c r="V69" s="232">
        <v>2.0876201408244022</v>
      </c>
      <c r="W69" s="232">
        <v>1.9939030530920161</v>
      </c>
      <c r="DA69" s="73" t="s">
        <v>2290</v>
      </c>
    </row>
    <row r="70" spans="1:105" ht="12" customHeight="1" x14ac:dyDescent="0.25">
      <c r="A70" s="64" t="s">
        <v>32</v>
      </c>
      <c r="B70" s="232">
        <v>0</v>
      </c>
      <c r="C70" s="232">
        <v>0</v>
      </c>
      <c r="D70" s="232">
        <v>0</v>
      </c>
      <c r="E70" s="232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232">
        <v>0</v>
      </c>
      <c r="S70" s="232">
        <v>0</v>
      </c>
      <c r="T70" s="232">
        <v>0</v>
      </c>
      <c r="U70" s="232">
        <v>0</v>
      </c>
      <c r="V70" s="232">
        <v>0</v>
      </c>
      <c r="W70" s="232">
        <v>0</v>
      </c>
      <c r="DA70" s="73" t="s">
        <v>2291</v>
      </c>
    </row>
    <row r="71" spans="1:105" ht="12" customHeight="1" x14ac:dyDescent="0.25">
      <c r="A71" s="64" t="s">
        <v>33</v>
      </c>
      <c r="B71" s="232">
        <v>7.6056910514856066E-2</v>
      </c>
      <c r="C71" s="232">
        <v>9.645973540497392E-2</v>
      </c>
      <c r="D71" s="232">
        <v>0.15770294197963189</v>
      </c>
      <c r="E71" s="232">
        <v>0.1525738173183426</v>
      </c>
      <c r="F71" s="232">
        <v>0.17323532862908919</v>
      </c>
      <c r="G71" s="232">
        <v>0.15815632978558691</v>
      </c>
      <c r="H71" s="232">
        <v>0.13293149840015381</v>
      </c>
      <c r="I71" s="232">
        <v>0.1025986502980193</v>
      </c>
      <c r="J71" s="232">
        <v>0.1132136397843829</v>
      </c>
      <c r="K71" s="232">
        <v>0.1053382943058923</v>
      </c>
      <c r="L71" s="232">
        <v>9.0251213603305347E-2</v>
      </c>
      <c r="M71" s="232">
        <v>8.5310039336014651E-2</v>
      </c>
      <c r="N71" s="232">
        <v>7.5403902526857275E-2</v>
      </c>
      <c r="O71" s="232">
        <v>9.0591742456326119E-2</v>
      </c>
      <c r="P71" s="232">
        <v>0.10588355992378121</v>
      </c>
      <c r="Q71" s="232">
        <v>0.1063110458951728</v>
      </c>
      <c r="R71" s="232">
        <v>0.1212057817917699</v>
      </c>
      <c r="S71" s="232">
        <v>0.13119119920172259</v>
      </c>
      <c r="T71" s="232">
        <v>0.1247997279487047</v>
      </c>
      <c r="U71" s="232">
        <v>0.1109927821969872</v>
      </c>
      <c r="V71" s="232">
        <v>0.1156212341317456</v>
      </c>
      <c r="W71" s="232">
        <v>0.12703287033361951</v>
      </c>
      <c r="DA71" s="73" t="s">
        <v>2292</v>
      </c>
    </row>
    <row r="72" spans="1:105" ht="12" customHeight="1" x14ac:dyDescent="0.25">
      <c r="A72" s="64" t="s">
        <v>160</v>
      </c>
      <c r="B72" s="232">
        <v>0.70912255154633341</v>
      </c>
      <c r="C72" s="232">
        <v>0.70578538531384649</v>
      </c>
      <c r="D72" s="232">
        <v>0.66952571210880518</v>
      </c>
      <c r="E72" s="232">
        <v>0.67488172355090703</v>
      </c>
      <c r="F72" s="232">
        <v>0.61088784890016679</v>
      </c>
      <c r="G72" s="232">
        <v>0.5363622107682906</v>
      </c>
      <c r="H72" s="232">
        <v>0.45072843866427892</v>
      </c>
      <c r="I72" s="232">
        <v>0.41078719680862491</v>
      </c>
      <c r="J72" s="232">
        <v>0.45783361182218302</v>
      </c>
      <c r="K72" s="232">
        <v>0.32159277091861938</v>
      </c>
      <c r="L72" s="232">
        <v>0.29523890393899171</v>
      </c>
      <c r="M72" s="232">
        <v>0.2426789748548252</v>
      </c>
      <c r="N72" s="232">
        <v>0.30103664613424769</v>
      </c>
      <c r="O72" s="232">
        <v>0.2042611459307721</v>
      </c>
      <c r="P72" s="232">
        <v>0.15581802376753989</v>
      </c>
      <c r="Q72" s="232">
        <v>0.13365524875835141</v>
      </c>
      <c r="R72" s="232">
        <v>0.14663339591999691</v>
      </c>
      <c r="S72" s="232">
        <v>0.1522761402062987</v>
      </c>
      <c r="T72" s="232">
        <v>0.14073007722433459</v>
      </c>
      <c r="U72" s="232">
        <v>0.12843758789881049</v>
      </c>
      <c r="V72" s="232">
        <v>9.8513010035292517E-2</v>
      </c>
      <c r="W72" s="232">
        <v>9.2926615572829524E-2</v>
      </c>
      <c r="DA72" s="73" t="s">
        <v>2293</v>
      </c>
    </row>
    <row r="73" spans="1:105" ht="12" customHeight="1" x14ac:dyDescent="0.25">
      <c r="A73" s="64" t="s">
        <v>70</v>
      </c>
      <c r="B73" s="232">
        <v>0.2401887254909737</v>
      </c>
      <c r="C73" s="232">
        <v>0.25957629787978159</v>
      </c>
      <c r="D73" s="232">
        <v>0.28305643167685868</v>
      </c>
      <c r="E73" s="232">
        <v>0.29062699517927931</v>
      </c>
      <c r="F73" s="232">
        <v>0.3141488132384111</v>
      </c>
      <c r="G73" s="232">
        <v>0.30305093760774721</v>
      </c>
      <c r="H73" s="232">
        <v>0.28063468617333798</v>
      </c>
      <c r="I73" s="232">
        <v>0.26614854795189358</v>
      </c>
      <c r="J73" s="232">
        <v>0.19346804158754541</v>
      </c>
      <c r="K73" s="232">
        <v>0.13823431831631869</v>
      </c>
      <c r="L73" s="232">
        <v>0.1189837155898698</v>
      </c>
      <c r="M73" s="232">
        <v>0.13061007701921629</v>
      </c>
      <c r="N73" s="232">
        <v>0.13083587084947171</v>
      </c>
      <c r="O73" s="232">
        <v>0.1040221246552696</v>
      </c>
      <c r="P73" s="232">
        <v>9.6493038695581082E-2</v>
      </c>
      <c r="Q73" s="232">
        <v>5.8129637023742402E-2</v>
      </c>
      <c r="R73" s="232">
        <v>7.3453220810915543E-2</v>
      </c>
      <c r="S73" s="232">
        <v>6.9639573954529549E-2</v>
      </c>
      <c r="T73" s="232">
        <v>7.7290125826039113E-2</v>
      </c>
      <c r="U73" s="232">
        <v>6.4548596086263454E-2</v>
      </c>
      <c r="V73" s="232">
        <v>4.9270954278606949E-2</v>
      </c>
      <c r="W73" s="232">
        <v>4.1986691990060707E-2</v>
      </c>
      <c r="DA73" s="73" t="s">
        <v>2294</v>
      </c>
    </row>
    <row r="74" spans="1:105" ht="12" customHeight="1" x14ac:dyDescent="0.25">
      <c r="A74" s="64" t="s">
        <v>34</v>
      </c>
      <c r="B74" s="232">
        <v>1.6233602954700069E-2</v>
      </c>
      <c r="C74" s="232">
        <v>5.4113475623844293E-3</v>
      </c>
      <c r="D74" s="232">
        <v>1.0822255392316391E-2</v>
      </c>
      <c r="E74" s="232">
        <v>1.082225539231404E-2</v>
      </c>
      <c r="F74" s="232">
        <v>0</v>
      </c>
      <c r="G74" s="232">
        <v>5.4113475623841249E-3</v>
      </c>
      <c r="H74" s="232">
        <v>5.4113475623832124E-3</v>
      </c>
      <c r="I74" s="232">
        <v>5.4113475623843227E-3</v>
      </c>
      <c r="J74" s="232">
        <v>5.4113475623834414E-3</v>
      </c>
      <c r="K74" s="232">
        <v>5.4966556581991354E-3</v>
      </c>
      <c r="L74" s="232">
        <v>5.496655658199393E-3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5.2521644145222621E-3</v>
      </c>
      <c r="S74" s="232">
        <v>1.979675501856828E-3</v>
      </c>
      <c r="T74" s="232">
        <v>5.0296597934778378E-3</v>
      </c>
      <c r="U74" s="232">
        <v>2.247912297977296E-3</v>
      </c>
      <c r="V74" s="232">
        <v>8.5000283098390895E-4</v>
      </c>
      <c r="W74" s="232">
        <v>4.6391773755204629E-4</v>
      </c>
      <c r="DA74" s="73" t="s">
        <v>2295</v>
      </c>
    </row>
    <row r="75" spans="1:105" ht="12" customHeight="1" x14ac:dyDescent="0.25">
      <c r="A75" s="64" t="s">
        <v>162</v>
      </c>
      <c r="B75" s="232">
        <v>0.92420304246406337</v>
      </c>
      <c r="C75" s="232">
        <v>1.022522851390143</v>
      </c>
      <c r="D75" s="232">
        <v>1.1322354412026849</v>
      </c>
      <c r="E75" s="232">
        <v>1.409706338663365</v>
      </c>
      <c r="F75" s="232">
        <v>1.537306916670677</v>
      </c>
      <c r="G75" s="232">
        <v>1.6774181772544989</v>
      </c>
      <c r="H75" s="232">
        <v>1.8265607431451529</v>
      </c>
      <c r="I75" s="232">
        <v>2.048268094645783</v>
      </c>
      <c r="J75" s="232">
        <v>2.089639382312741</v>
      </c>
      <c r="K75" s="232">
        <v>2.1297842249952921</v>
      </c>
      <c r="L75" s="232">
        <v>2.1992162487321618</v>
      </c>
      <c r="M75" s="232">
        <v>2.2636001088642872</v>
      </c>
      <c r="N75" s="232">
        <v>2.4413645050957742</v>
      </c>
      <c r="O75" s="232">
        <v>2.53529969497855</v>
      </c>
      <c r="P75" s="232">
        <v>2.6252564561782679</v>
      </c>
      <c r="Q75" s="232">
        <v>2.747758667036591</v>
      </c>
      <c r="R75" s="232">
        <v>2.9120549790241079</v>
      </c>
      <c r="S75" s="232">
        <v>3.164530152357397</v>
      </c>
      <c r="T75" s="232">
        <v>3.8510053195095169</v>
      </c>
      <c r="U75" s="232">
        <v>3.7945403422660671</v>
      </c>
      <c r="V75" s="232">
        <v>3.6984091471998202</v>
      </c>
      <c r="W75" s="232">
        <v>3.8666083259170012</v>
      </c>
      <c r="DA75" s="73" t="s">
        <v>2296</v>
      </c>
    </row>
    <row r="76" spans="1:105" ht="12" customHeight="1" x14ac:dyDescent="0.25">
      <c r="A76" s="64" t="s">
        <v>36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3" t="s">
        <v>2297</v>
      </c>
    </row>
    <row r="77" spans="1:105" ht="12" customHeight="1" x14ac:dyDescent="0.25">
      <c r="A77" s="64" t="s">
        <v>73</v>
      </c>
      <c r="B77" s="232">
        <v>5.9353284700496486E-3</v>
      </c>
      <c r="C77" s="232">
        <v>9.0215796192110748E-3</v>
      </c>
      <c r="D77" s="232">
        <v>7.1224796321061731E-3</v>
      </c>
      <c r="E77" s="232">
        <v>3.8341820216697152E-2</v>
      </c>
      <c r="F77" s="232">
        <v>4.4277148686749757E-2</v>
      </c>
      <c r="G77" s="232">
        <v>2.5402812698799331E-2</v>
      </c>
      <c r="H77" s="232">
        <v>2.8370690603934851E-2</v>
      </c>
      <c r="I77" s="232">
        <v>1.9467911568981641E-2</v>
      </c>
      <c r="J77" s="232">
        <v>4.3327598693194268E-2</v>
      </c>
      <c r="K77" s="232">
        <v>2.2791336546413479E-2</v>
      </c>
      <c r="L77" s="232">
        <v>5.2349178312410378E-2</v>
      </c>
      <c r="M77" s="232">
        <v>6.3388658502950668E-2</v>
      </c>
      <c r="N77" s="232">
        <v>5.1755602731364238E-2</v>
      </c>
      <c r="O77" s="232">
        <v>7.8820341589005319E-2</v>
      </c>
      <c r="P77" s="232">
        <v>8.8673097957752051E-2</v>
      </c>
      <c r="Q77" s="232">
        <v>0.13461217280333851</v>
      </c>
      <c r="R77" s="232">
        <v>0.1641700145693237</v>
      </c>
      <c r="S77" s="232">
        <v>0.12731320165576501</v>
      </c>
      <c r="T77" s="232">
        <v>0.14771100556765659</v>
      </c>
      <c r="U77" s="232">
        <v>9.2625140415173043E-2</v>
      </c>
      <c r="V77" s="232">
        <v>7.717251765780464E-2</v>
      </c>
      <c r="W77" s="232">
        <v>4.8807809817106577E-2</v>
      </c>
      <c r="DA77" s="73" t="s">
        <v>2298</v>
      </c>
    </row>
    <row r="78" spans="1:105" ht="12" customHeight="1" x14ac:dyDescent="0.25">
      <c r="A78" s="64" t="s">
        <v>79</v>
      </c>
      <c r="B78" s="232">
        <v>0.43123020135852469</v>
      </c>
      <c r="C78" s="232">
        <v>0.40574547632897778</v>
      </c>
      <c r="D78" s="232">
        <v>0.35218328749513989</v>
      </c>
      <c r="E78" s="232">
        <v>0.39725039520557143</v>
      </c>
      <c r="F78" s="232">
        <v>0.36845347490006641</v>
      </c>
      <c r="G78" s="232">
        <v>0.36974932594702759</v>
      </c>
      <c r="H78" s="232">
        <v>0.36931754837812442</v>
      </c>
      <c r="I78" s="232">
        <v>0.4008497510736263</v>
      </c>
      <c r="J78" s="232">
        <v>0.34642400710204568</v>
      </c>
      <c r="K78" s="232">
        <v>0.31820348134221271</v>
      </c>
      <c r="L78" s="232">
        <v>0.335913618430561</v>
      </c>
      <c r="M78" s="232">
        <v>0.3110042512657093</v>
      </c>
      <c r="N78" s="232">
        <v>0.30841254917185212</v>
      </c>
      <c r="O78" s="232">
        <v>0.34599222953321102</v>
      </c>
      <c r="P78" s="232">
        <v>0.30510087223638288</v>
      </c>
      <c r="Q78" s="232">
        <v>0.33029791833353123</v>
      </c>
      <c r="R78" s="232">
        <v>0.38170018264230671</v>
      </c>
      <c r="S78" s="232">
        <v>0.42747171498191128</v>
      </c>
      <c r="T78" s="232">
        <v>0.36881268481023088</v>
      </c>
      <c r="U78" s="232">
        <v>0.35250776859728028</v>
      </c>
      <c r="V78" s="232">
        <v>0.34091560347173527</v>
      </c>
      <c r="W78" s="232">
        <v>0.28299728175852618</v>
      </c>
      <c r="DA78" s="73" t="s">
        <v>2299</v>
      </c>
    </row>
    <row r="79" spans="1:105" ht="12" customHeight="1" x14ac:dyDescent="0.25">
      <c r="A79" s="165" t="s">
        <v>2226</v>
      </c>
      <c r="B79" s="349">
        <v>53.639652407817522</v>
      </c>
      <c r="C79" s="349">
        <v>53.274040760110942</v>
      </c>
      <c r="D79" s="349">
        <v>56.665707660501567</v>
      </c>
      <c r="E79" s="349">
        <v>60.347665743056822</v>
      </c>
      <c r="F79" s="349">
        <v>60.939366292845193</v>
      </c>
      <c r="G79" s="349">
        <v>62.481404839222861</v>
      </c>
      <c r="H79" s="349">
        <v>62.608002972973132</v>
      </c>
      <c r="I79" s="349">
        <v>69.89391410797937</v>
      </c>
      <c r="J79" s="349">
        <v>69.107432360088879</v>
      </c>
      <c r="K79" s="349">
        <v>67.281564854199118</v>
      </c>
      <c r="L79" s="349">
        <v>68.97862452883497</v>
      </c>
      <c r="M79" s="349">
        <v>69.067434453950696</v>
      </c>
      <c r="N79" s="349">
        <v>73.158017462648942</v>
      </c>
      <c r="O79" s="349">
        <v>75.465556427813439</v>
      </c>
      <c r="P79" s="349">
        <v>76.736250628593638</v>
      </c>
      <c r="Q79" s="349">
        <v>81.970622229825366</v>
      </c>
      <c r="R79" s="349">
        <v>85.758153839133229</v>
      </c>
      <c r="S79" s="349">
        <v>89.183505820232313</v>
      </c>
      <c r="T79" s="349">
        <v>97.458751807024015</v>
      </c>
      <c r="U79" s="349">
        <v>98.899179963103521</v>
      </c>
      <c r="V79" s="349">
        <v>97.093249248535528</v>
      </c>
      <c r="W79" s="349">
        <v>99.4637248479779</v>
      </c>
      <c r="DA79" s="167" t="s">
        <v>2300</v>
      </c>
    </row>
    <row r="80" spans="1:105" ht="12" customHeight="1" x14ac:dyDescent="0.25">
      <c r="A80" s="132" t="s">
        <v>2228</v>
      </c>
      <c r="B80" s="319">
        <v>52.108603828072859</v>
      </c>
      <c r="C80" s="319">
        <v>51.753427915290551</v>
      </c>
      <c r="D80" s="319">
        <v>55.048285709773303</v>
      </c>
      <c r="E80" s="319">
        <v>58.625148840368063</v>
      </c>
      <c r="F80" s="319">
        <v>59.199960349200332</v>
      </c>
      <c r="G80" s="319">
        <v>60.697984144915722</v>
      </c>
      <c r="H80" s="319">
        <v>60.820968759857088</v>
      </c>
      <c r="I80" s="319">
        <v>67.898916505940022</v>
      </c>
      <c r="J80" s="319">
        <v>67.134883482249847</v>
      </c>
      <c r="K80" s="319">
        <v>65.361132120410389</v>
      </c>
      <c r="L80" s="319">
        <v>67.009752241694201</v>
      </c>
      <c r="M80" s="319">
        <v>67.096027245280609</v>
      </c>
      <c r="N80" s="319">
        <v>71.069851829480086</v>
      </c>
      <c r="O80" s="319">
        <v>73.311526194545067</v>
      </c>
      <c r="P80" s="319">
        <v>74.545950686927384</v>
      </c>
      <c r="Q80" s="319">
        <v>79.630916450384646</v>
      </c>
      <c r="R80" s="319">
        <v>83.310339698976804</v>
      </c>
      <c r="S80" s="319">
        <v>86.637921093385387</v>
      </c>
      <c r="T80" s="319">
        <v>94.676964885599332</v>
      </c>
      <c r="U80" s="319">
        <v>96.076278579082697</v>
      </c>
      <c r="V80" s="319">
        <v>94.321894948277205</v>
      </c>
      <c r="W80" s="319">
        <v>96.624709533210137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5">
        <f t="shared" ref="B84:W84" si="4">SUM(B$85:B$89,B$91:B$93,B$95:B$97,B$98,B$100:B$104,B$106:B$109)</f>
        <v>0.99999999999999989</v>
      </c>
      <c r="C84" s="235">
        <f t="shared" si="4"/>
        <v>0.99999999999999978</v>
      </c>
      <c r="D84" s="235">
        <f t="shared" si="4"/>
        <v>0.99999999999999989</v>
      </c>
      <c r="E84" s="235">
        <f t="shared" si="4"/>
        <v>1</v>
      </c>
      <c r="F84" s="235">
        <f t="shared" si="4"/>
        <v>0.99999999999999989</v>
      </c>
      <c r="G84" s="235">
        <f t="shared" si="4"/>
        <v>1</v>
      </c>
      <c r="H84" s="235">
        <f t="shared" si="4"/>
        <v>1</v>
      </c>
      <c r="I84" s="235">
        <f t="shared" si="4"/>
        <v>1.0000000000000002</v>
      </c>
      <c r="J84" s="235">
        <f t="shared" si="4"/>
        <v>0.99999999999999989</v>
      </c>
      <c r="K84" s="235">
        <f t="shared" si="4"/>
        <v>1</v>
      </c>
      <c r="L84" s="235">
        <f t="shared" si="4"/>
        <v>0.99999999999999989</v>
      </c>
      <c r="M84" s="235">
        <f t="shared" si="4"/>
        <v>0.99999999999999989</v>
      </c>
      <c r="N84" s="235">
        <f t="shared" si="4"/>
        <v>1.0000000000000002</v>
      </c>
      <c r="O84" s="235">
        <f t="shared" si="4"/>
        <v>1</v>
      </c>
      <c r="P84" s="235">
        <f t="shared" si="4"/>
        <v>1</v>
      </c>
      <c r="Q84" s="235">
        <f t="shared" si="4"/>
        <v>1</v>
      </c>
      <c r="R84" s="235">
        <f t="shared" si="4"/>
        <v>0.99999999999999989</v>
      </c>
      <c r="S84" s="235">
        <f t="shared" si="4"/>
        <v>1.0000000000000002</v>
      </c>
      <c r="T84" s="235">
        <f t="shared" si="4"/>
        <v>0.99999999999999967</v>
      </c>
      <c r="U84" s="235">
        <f t="shared" si="4"/>
        <v>0.99999999999999944</v>
      </c>
      <c r="V84" s="235">
        <f t="shared" si="4"/>
        <v>1.0000000000000002</v>
      </c>
      <c r="W84" s="235">
        <f t="shared" si="4"/>
        <v>1</v>
      </c>
      <c r="DA84" s="95"/>
    </row>
    <row r="85" spans="1:105" ht="12" customHeight="1" x14ac:dyDescent="0.25">
      <c r="A85" s="55" t="s">
        <v>92</v>
      </c>
      <c r="B85" s="302">
        <f t="shared" ref="B85:W85" si="5">IF(B$6=0,0,B$6/B$5)</f>
        <v>9.5000521794207857E-3</v>
      </c>
      <c r="C85" s="302">
        <f t="shared" si="5"/>
        <v>9.7174382646298824E-3</v>
      </c>
      <c r="D85" s="302">
        <f t="shared" si="5"/>
        <v>9.824658651826329E-3</v>
      </c>
      <c r="E85" s="302">
        <f t="shared" si="5"/>
        <v>1.0214547799181337E-2</v>
      </c>
      <c r="F85" s="302">
        <f t="shared" si="5"/>
        <v>1.0535275965111519E-2</v>
      </c>
      <c r="G85" s="302">
        <f t="shared" si="5"/>
        <v>1.0755290096288787E-2</v>
      </c>
      <c r="H85" s="302">
        <f t="shared" si="5"/>
        <v>1.1365768146870845E-2</v>
      </c>
      <c r="I85" s="302">
        <f t="shared" si="5"/>
        <v>1.2033427414330656E-2</v>
      </c>
      <c r="J85" s="302">
        <f t="shared" si="5"/>
        <v>1.2555800239208459E-2</v>
      </c>
      <c r="K85" s="302">
        <f t="shared" si="5"/>
        <v>1.2776183886777662E-2</v>
      </c>
      <c r="L85" s="302">
        <f t="shared" si="5"/>
        <v>1.2902482959521934E-2</v>
      </c>
      <c r="M85" s="302">
        <f t="shared" si="5"/>
        <v>1.2966677073736764E-2</v>
      </c>
      <c r="N85" s="302">
        <f t="shared" si="5"/>
        <v>1.3086318829029489E-2</v>
      </c>
      <c r="O85" s="302">
        <f t="shared" si="5"/>
        <v>1.3490440560463217E-2</v>
      </c>
      <c r="P85" s="302">
        <f t="shared" si="5"/>
        <v>1.3634190359485729E-2</v>
      </c>
      <c r="Q85" s="302">
        <f t="shared" si="5"/>
        <v>1.4350048783853837E-2</v>
      </c>
      <c r="R85" s="302">
        <f t="shared" si="5"/>
        <v>1.4226574407713358E-2</v>
      </c>
      <c r="S85" s="302">
        <f t="shared" si="5"/>
        <v>1.4113926886642023E-2</v>
      </c>
      <c r="T85" s="302">
        <f t="shared" si="5"/>
        <v>1.400225189539017E-2</v>
      </c>
      <c r="U85" s="302">
        <f t="shared" si="5"/>
        <v>1.4358710827696693E-2</v>
      </c>
      <c r="V85" s="302">
        <f t="shared" si="5"/>
        <v>1.4641501858065823E-2</v>
      </c>
      <c r="W85" s="302">
        <f t="shared" si="5"/>
        <v>1.4883141398469373E-2</v>
      </c>
      <c r="DA85" s="67"/>
    </row>
    <row r="86" spans="1:105" ht="12" customHeight="1" x14ac:dyDescent="0.25">
      <c r="A86" s="202" t="s">
        <v>93</v>
      </c>
      <c r="B86" s="236">
        <f t="shared" ref="B86:W86" si="6">IF(B$7=0,0,B$7/B$5)</f>
        <v>2.8723317508514133E-3</v>
      </c>
      <c r="C86" s="236">
        <f t="shared" si="6"/>
        <v>2.9380582271850897E-3</v>
      </c>
      <c r="D86" s="236">
        <f t="shared" si="6"/>
        <v>2.9704762093883947E-3</v>
      </c>
      <c r="E86" s="236">
        <f t="shared" si="6"/>
        <v>3.0883588226740468E-3</v>
      </c>
      <c r="F86" s="236">
        <f t="shared" si="6"/>
        <v>3.1853306789328163E-3</v>
      </c>
      <c r="G86" s="236">
        <f t="shared" si="6"/>
        <v>3.2518517424681712E-3</v>
      </c>
      <c r="H86" s="236">
        <f t="shared" si="6"/>
        <v>3.4364292010723675E-3</v>
      </c>
      <c r="I86" s="236">
        <f t="shared" si="6"/>
        <v>3.6382953462740994E-3</v>
      </c>
      <c r="J86" s="236">
        <f t="shared" si="6"/>
        <v>3.7962342735916501E-3</v>
      </c>
      <c r="K86" s="236">
        <f t="shared" si="6"/>
        <v>3.8628670600570447E-3</v>
      </c>
      <c r="L86" s="236">
        <f t="shared" si="6"/>
        <v>3.9010534647098871E-3</v>
      </c>
      <c r="M86" s="236">
        <f t="shared" si="6"/>
        <v>3.9204624941546352E-3</v>
      </c>
      <c r="N86" s="236">
        <f t="shared" si="6"/>
        <v>3.9566360652008373E-3</v>
      </c>
      <c r="O86" s="236">
        <f t="shared" si="6"/>
        <v>4.0788218867609154E-3</v>
      </c>
      <c r="P86" s="236">
        <f t="shared" si="6"/>
        <v>4.1222845019247886E-3</v>
      </c>
      <c r="Q86" s="236">
        <f t="shared" si="6"/>
        <v>4.3387236164257699E-3</v>
      </c>
      <c r="R86" s="236">
        <f t="shared" si="6"/>
        <v>4.3013912561074615E-3</v>
      </c>
      <c r="S86" s="236">
        <f t="shared" si="6"/>
        <v>4.267332385133174E-3</v>
      </c>
      <c r="T86" s="236">
        <f t="shared" si="6"/>
        <v>4.2335675576258489E-3</v>
      </c>
      <c r="U86" s="236">
        <f t="shared" si="6"/>
        <v>4.341342577152219E-3</v>
      </c>
      <c r="V86" s="236">
        <f t="shared" si="6"/>
        <v>4.4268441765165688E-3</v>
      </c>
      <c r="W86" s="236">
        <f t="shared" si="6"/>
        <v>4.499903661986107E-3</v>
      </c>
      <c r="DA86" s="174"/>
    </row>
    <row r="87" spans="1:105" ht="12" customHeight="1" x14ac:dyDescent="0.25">
      <c r="A87" s="202" t="s">
        <v>94</v>
      </c>
      <c r="B87" s="236">
        <f t="shared" ref="B87:W87" si="7">IF(B$8=0,0,B$8/B$5)</f>
        <v>3.5878460695024227E-2</v>
      </c>
      <c r="C87" s="236">
        <f t="shared" si="7"/>
        <v>3.669945388185273E-2</v>
      </c>
      <c r="D87" s="236">
        <f t="shared" si="7"/>
        <v>3.7104388757480705E-2</v>
      </c>
      <c r="E87" s="236">
        <f t="shared" si="7"/>
        <v>3.857686724334583E-2</v>
      </c>
      <c r="F87" s="236">
        <f t="shared" si="7"/>
        <v>3.9788148263469131E-2</v>
      </c>
      <c r="G87" s="236">
        <f t="shared" si="7"/>
        <v>4.0619066684621896E-2</v>
      </c>
      <c r="H87" s="236">
        <f t="shared" si="7"/>
        <v>4.292463430986402E-2</v>
      </c>
      <c r="I87" s="236">
        <f t="shared" si="7"/>
        <v>4.5446155911304943E-2</v>
      </c>
      <c r="J87" s="236">
        <f t="shared" si="7"/>
        <v>4.7418980113905253E-2</v>
      </c>
      <c r="K87" s="236">
        <f t="shared" si="7"/>
        <v>4.8251294072587061E-2</v>
      </c>
      <c r="L87" s="236">
        <f t="shared" si="7"/>
        <v>4.8728282643985592E-2</v>
      </c>
      <c r="M87" s="236">
        <f t="shared" si="7"/>
        <v>4.8970721944339962E-2</v>
      </c>
      <c r="N87" s="236">
        <f t="shared" si="7"/>
        <v>4.9422568095675079E-2</v>
      </c>
      <c r="O87" s="236">
        <f t="shared" si="7"/>
        <v>5.0948798202985271E-2</v>
      </c>
      <c r="P87" s="236">
        <f t="shared" si="7"/>
        <v>5.1491692222590701E-2</v>
      </c>
      <c r="Q87" s="236">
        <f t="shared" si="7"/>
        <v>5.4195245619647787E-2</v>
      </c>
      <c r="R87" s="236">
        <f t="shared" si="7"/>
        <v>5.3728924965031254E-2</v>
      </c>
      <c r="S87" s="236">
        <f t="shared" si="7"/>
        <v>5.3303493653621754E-2</v>
      </c>
      <c r="T87" s="236">
        <f t="shared" si="7"/>
        <v>5.2881735256028316E-2</v>
      </c>
      <c r="U87" s="236">
        <f t="shared" si="7"/>
        <v>5.4227959208340261E-2</v>
      </c>
      <c r="V87" s="236">
        <f t="shared" si="7"/>
        <v>5.5295964591508921E-2</v>
      </c>
      <c r="W87" s="236">
        <f t="shared" si="7"/>
        <v>5.6208554816172408E-2</v>
      </c>
      <c r="DA87" s="174"/>
    </row>
    <row r="88" spans="1:105" ht="12" customHeight="1" x14ac:dyDescent="0.25">
      <c r="A88" s="202" t="s">
        <v>95</v>
      </c>
      <c r="B88" s="236">
        <f t="shared" ref="B88:W88" si="8">IF(B$9=0,0,B$9/B$5)</f>
        <v>1.9016620411456617E-2</v>
      </c>
      <c r="C88" s="236">
        <f t="shared" si="8"/>
        <v>1.9451770512432791E-2</v>
      </c>
      <c r="D88" s="236">
        <f t="shared" si="8"/>
        <v>1.9666397691860404E-2</v>
      </c>
      <c r="E88" s="236">
        <f t="shared" si="8"/>
        <v>2.0446853817549682E-2</v>
      </c>
      <c r="F88" s="236">
        <f t="shared" si="8"/>
        <v>2.1088867742480442E-2</v>
      </c>
      <c r="G88" s="236">
        <f t="shared" si="8"/>
        <v>2.1529278504309485E-2</v>
      </c>
      <c r="H88" s="236">
        <f t="shared" si="8"/>
        <v>2.275129593518142E-2</v>
      </c>
      <c r="I88" s="236">
        <f t="shared" si="8"/>
        <v>2.4087775210629828E-2</v>
      </c>
      <c r="J88" s="236">
        <f t="shared" si="8"/>
        <v>2.5133429017193155E-2</v>
      </c>
      <c r="K88" s="236">
        <f t="shared" si="8"/>
        <v>2.5574579454218566E-2</v>
      </c>
      <c r="L88" s="236">
        <f t="shared" si="8"/>
        <v>2.5827397173462201E-2</v>
      </c>
      <c r="M88" s="236">
        <f t="shared" si="8"/>
        <v>2.5955897004791308E-2</v>
      </c>
      <c r="N88" s="236">
        <f t="shared" si="8"/>
        <v>2.6195388515236971E-2</v>
      </c>
      <c r="O88" s="236">
        <f t="shared" si="8"/>
        <v>2.7004334552748557E-2</v>
      </c>
      <c r="P88" s="236">
        <f t="shared" si="8"/>
        <v>2.7292084063025562E-2</v>
      </c>
      <c r="Q88" s="236">
        <f t="shared" si="8"/>
        <v>2.8725045447599937E-2</v>
      </c>
      <c r="R88" s="236">
        <f t="shared" si="8"/>
        <v>2.8477882032361936E-2</v>
      </c>
      <c r="S88" s="236">
        <f t="shared" si="8"/>
        <v>2.8252391149991254E-2</v>
      </c>
      <c r="T88" s="236">
        <f t="shared" si="8"/>
        <v>2.8028847018024335E-2</v>
      </c>
      <c r="U88" s="236">
        <f t="shared" si="8"/>
        <v>2.8742384594442082E-2</v>
      </c>
      <c r="V88" s="236">
        <f t="shared" si="8"/>
        <v>2.9308458293694384E-2</v>
      </c>
      <c r="W88" s="236">
        <f t="shared" si="8"/>
        <v>2.9792157470232308E-2</v>
      </c>
      <c r="DA88" s="174"/>
    </row>
    <row r="89" spans="1:105" ht="12" customHeight="1" x14ac:dyDescent="0.25">
      <c r="A89" s="56" t="s">
        <v>96</v>
      </c>
      <c r="B89" s="303">
        <f t="shared" ref="B89:W89" si="9">IF(B$10=0,0,B$10/B$5)</f>
        <v>2.8390059384504129E-2</v>
      </c>
      <c r="C89" s="303">
        <f t="shared" si="9"/>
        <v>2.8629846415451948E-2</v>
      </c>
      <c r="D89" s="303">
        <f t="shared" si="9"/>
        <v>2.8680255983224965E-2</v>
      </c>
      <c r="E89" s="303">
        <f t="shared" si="9"/>
        <v>2.8970495835623146E-2</v>
      </c>
      <c r="F89" s="303">
        <f t="shared" si="9"/>
        <v>2.9114573245997418E-2</v>
      </c>
      <c r="G89" s="303">
        <f t="shared" si="9"/>
        <v>2.923368826804372E-2</v>
      </c>
      <c r="H89" s="303">
        <f t="shared" si="9"/>
        <v>2.9423413905523436E-2</v>
      </c>
      <c r="I89" s="303">
        <f t="shared" si="9"/>
        <v>2.9612251787476312E-2</v>
      </c>
      <c r="J89" s="303">
        <f t="shared" si="9"/>
        <v>2.9747860175082345E-2</v>
      </c>
      <c r="K89" s="303">
        <f t="shared" si="9"/>
        <v>2.9909429843555921E-2</v>
      </c>
      <c r="L89" s="303">
        <f t="shared" si="9"/>
        <v>2.9962735827275537E-2</v>
      </c>
      <c r="M89" s="303">
        <f t="shared" si="9"/>
        <v>3.0028874660295437E-2</v>
      </c>
      <c r="N89" s="303">
        <f t="shared" si="9"/>
        <v>3.0048642184298497E-2</v>
      </c>
      <c r="O89" s="303">
        <f t="shared" si="9"/>
        <v>3.023270446341134E-2</v>
      </c>
      <c r="P89" s="303">
        <f t="shared" si="9"/>
        <v>3.0337982293021547E-2</v>
      </c>
      <c r="Q89" s="303">
        <f t="shared" si="9"/>
        <v>3.071112540310901E-2</v>
      </c>
      <c r="R89" s="303">
        <f t="shared" si="9"/>
        <v>3.0584606834609809E-2</v>
      </c>
      <c r="S89" s="303">
        <f t="shared" si="9"/>
        <v>3.0452881239964268E-2</v>
      </c>
      <c r="T89" s="303">
        <f t="shared" si="9"/>
        <v>3.0298890949480146E-2</v>
      </c>
      <c r="U89" s="303">
        <f t="shared" si="9"/>
        <v>3.0530714436880529E-2</v>
      </c>
      <c r="V89" s="303">
        <f t="shared" si="9"/>
        <v>3.069720619234316E-2</v>
      </c>
      <c r="W89" s="303">
        <f t="shared" si="9"/>
        <v>3.0807623161261115E-2</v>
      </c>
      <c r="DA89" s="68"/>
    </row>
    <row r="90" spans="1:105" ht="12" customHeight="1" x14ac:dyDescent="0.25">
      <c r="A90" s="203" t="s">
        <v>2149</v>
      </c>
      <c r="B90" s="304">
        <f t="shared" ref="B90:W90" si="10">IF(B$16=0,0,B$16/B$5)</f>
        <v>7.2250740510177852E-2</v>
      </c>
      <c r="C90" s="304">
        <f t="shared" si="10"/>
        <v>7.1937041360209966E-2</v>
      </c>
      <c r="D90" s="304">
        <f t="shared" si="10"/>
        <v>7.1960745009504862E-2</v>
      </c>
      <c r="E90" s="304">
        <f t="shared" si="10"/>
        <v>7.1282472140988401E-2</v>
      </c>
      <c r="F90" s="304">
        <f t="shared" si="10"/>
        <v>7.0934579513367638E-2</v>
      </c>
      <c r="G90" s="304">
        <f t="shared" si="10"/>
        <v>7.0699364728005143E-2</v>
      </c>
      <c r="H90" s="304">
        <f t="shared" si="10"/>
        <v>7.0063082182604708E-2</v>
      </c>
      <c r="I90" s="304">
        <f t="shared" si="10"/>
        <v>6.9585640018238915E-2</v>
      </c>
      <c r="J90" s="304">
        <f t="shared" si="10"/>
        <v>6.9415991688866571E-2</v>
      </c>
      <c r="K90" s="304">
        <f t="shared" si="10"/>
        <v>6.9412478150267701E-2</v>
      </c>
      <c r="L90" s="304">
        <f t="shared" si="10"/>
        <v>6.9369812270544229E-2</v>
      </c>
      <c r="M90" s="304">
        <f t="shared" si="10"/>
        <v>6.9412478170665856E-2</v>
      </c>
      <c r="N90" s="304">
        <f t="shared" si="10"/>
        <v>6.9443509885988727E-2</v>
      </c>
      <c r="O90" s="304">
        <f t="shared" si="10"/>
        <v>6.9468579147498988E-2</v>
      </c>
      <c r="P90" s="304">
        <f t="shared" si="10"/>
        <v>6.9576857730103372E-2</v>
      </c>
      <c r="Q90" s="304">
        <f t="shared" si="10"/>
        <v>7.001904632994084E-2</v>
      </c>
      <c r="R90" s="304">
        <f t="shared" si="10"/>
        <v>6.9915240570899234E-2</v>
      </c>
      <c r="S90" s="304">
        <f t="shared" si="10"/>
        <v>6.9831276737039177E-2</v>
      </c>
      <c r="T90" s="304">
        <f t="shared" si="10"/>
        <v>6.9901981024907398E-2</v>
      </c>
      <c r="U90" s="304">
        <f t="shared" si="10"/>
        <v>7.0147968089332421E-2</v>
      </c>
      <c r="V90" s="304">
        <f t="shared" si="10"/>
        <v>7.0425671968005282E-2</v>
      </c>
      <c r="W90" s="304">
        <f t="shared" si="10"/>
        <v>7.0740579006571269E-2</v>
      </c>
      <c r="DA90" s="175"/>
    </row>
    <row r="91" spans="1:105" ht="12" customHeight="1" x14ac:dyDescent="0.25">
      <c r="A91" s="62" t="s">
        <v>2150</v>
      </c>
      <c r="B91" s="305">
        <f t="shared" ref="B91:W91" si="11">IF(B$17=0,0,B$17/B$5)</f>
        <v>6.6471957571982918E-2</v>
      </c>
      <c r="C91" s="305">
        <f t="shared" si="11"/>
        <v>6.5717108991894979E-2</v>
      </c>
      <c r="D91" s="305">
        <f t="shared" si="11"/>
        <v>6.5569483515457938E-2</v>
      </c>
      <c r="E91" s="305">
        <f t="shared" si="11"/>
        <v>6.3935816152614608E-2</v>
      </c>
      <c r="F91" s="305">
        <f t="shared" si="11"/>
        <v>6.2803436854792241E-2</v>
      </c>
      <c r="G91" s="305">
        <f t="shared" si="11"/>
        <v>6.1998448131781236E-2</v>
      </c>
      <c r="H91" s="305">
        <f t="shared" si="11"/>
        <v>5.951830002830448E-2</v>
      </c>
      <c r="I91" s="305">
        <f t="shared" si="11"/>
        <v>5.6795921884776848E-2</v>
      </c>
      <c r="J91" s="305">
        <f t="shared" si="11"/>
        <v>5.4525128791737196E-2</v>
      </c>
      <c r="K91" s="305">
        <f t="shared" si="11"/>
        <v>5.3644348356647255E-2</v>
      </c>
      <c r="L91" s="305">
        <f t="shared" si="11"/>
        <v>5.2951292798716028E-2</v>
      </c>
      <c r="M91" s="305">
        <f t="shared" si="11"/>
        <v>5.272956120112586E-2</v>
      </c>
      <c r="N91" s="305">
        <f t="shared" si="11"/>
        <v>5.2243063021746354E-2</v>
      </c>
      <c r="O91" s="305">
        <f t="shared" si="11"/>
        <v>5.0111212557084152E-2</v>
      </c>
      <c r="P91" s="305">
        <f t="shared" si="11"/>
        <v>4.9548124184501871E-2</v>
      </c>
      <c r="Q91" s="305">
        <f t="shared" si="11"/>
        <v>4.5727839642362191E-2</v>
      </c>
      <c r="R91" s="305">
        <f t="shared" si="11"/>
        <v>4.6109696766871273E-2</v>
      </c>
      <c r="S91" s="305">
        <f t="shared" si="11"/>
        <v>4.6626754112078166E-2</v>
      </c>
      <c r="T91" s="305">
        <f t="shared" si="11"/>
        <v>4.7333276709299293E-2</v>
      </c>
      <c r="U91" s="305">
        <f t="shared" si="11"/>
        <v>4.5737866548680201E-2</v>
      </c>
      <c r="V91" s="305">
        <f t="shared" si="11"/>
        <v>4.427838514968456E-2</v>
      </c>
      <c r="W91" s="305">
        <f t="shared" si="11"/>
        <v>4.3220850794084109E-2</v>
      </c>
      <c r="DA91" s="72"/>
    </row>
    <row r="92" spans="1:105" ht="12" customHeight="1" x14ac:dyDescent="0.25">
      <c r="A92" s="62" t="s">
        <v>2157</v>
      </c>
      <c r="B92" s="305">
        <f t="shared" ref="B92:W92" si="12">IF(B$23=0,0,B$23/B$5)</f>
        <v>4.7024444483993767E-3</v>
      </c>
      <c r="C92" s="305">
        <f t="shared" si="12"/>
        <v>5.1189644337292922E-3</v>
      </c>
      <c r="D92" s="305">
        <f t="shared" si="12"/>
        <v>5.2781456862231804E-3</v>
      </c>
      <c r="E92" s="305">
        <f t="shared" si="12"/>
        <v>6.1893664551719045E-3</v>
      </c>
      <c r="F92" s="305">
        <f t="shared" si="12"/>
        <v>6.9375152123565629E-3</v>
      </c>
      <c r="G92" s="305">
        <f t="shared" si="12"/>
        <v>7.4823619524263234E-3</v>
      </c>
      <c r="H92" s="305">
        <f t="shared" si="12"/>
        <v>9.2570614669265465E-3</v>
      </c>
      <c r="I92" s="305">
        <f t="shared" si="12"/>
        <v>1.1426352875504623E-2</v>
      </c>
      <c r="J92" s="305">
        <f t="shared" si="12"/>
        <v>1.3468313756092098E-2</v>
      </c>
      <c r="K92" s="305">
        <f t="shared" si="12"/>
        <v>1.4320611589474839E-2</v>
      </c>
      <c r="L92" s="305">
        <f t="shared" si="12"/>
        <v>1.4956691814360368E-2</v>
      </c>
      <c r="M92" s="305">
        <f t="shared" si="12"/>
        <v>1.5213816236657129E-2</v>
      </c>
      <c r="N92" s="305">
        <f t="shared" si="12"/>
        <v>1.5717790939895684E-2</v>
      </c>
      <c r="O92" s="305">
        <f t="shared" si="12"/>
        <v>1.7828924415015008E-2</v>
      </c>
      <c r="P92" s="305">
        <f t="shared" si="12"/>
        <v>1.8484004781594992E-2</v>
      </c>
      <c r="Q92" s="305">
        <f t="shared" si="12"/>
        <v>2.2665372476903024E-2</v>
      </c>
      <c r="R92" s="305">
        <f t="shared" si="12"/>
        <v>2.2193699013729553E-2</v>
      </c>
      <c r="S92" s="305">
        <f t="shared" si="12"/>
        <v>2.1605440592215856E-2</v>
      </c>
      <c r="T92" s="305">
        <f t="shared" si="12"/>
        <v>2.0982274854571163E-2</v>
      </c>
      <c r="U92" s="305">
        <f t="shared" si="12"/>
        <v>2.2783285936294508E-2</v>
      </c>
      <c r="V92" s="305">
        <f t="shared" si="12"/>
        <v>2.4488431508832266E-2</v>
      </c>
      <c r="W92" s="305">
        <f t="shared" si="12"/>
        <v>2.5833495586213409E-2</v>
      </c>
      <c r="DA92" s="72"/>
    </row>
    <row r="93" spans="1:105" ht="12" customHeight="1" x14ac:dyDescent="0.25">
      <c r="A93" s="62" t="s">
        <v>2159</v>
      </c>
      <c r="B93" s="305">
        <f t="shared" ref="B93:W93" si="13">IF(B$24=0,0,B$24/B$5)</f>
        <v>1.0763384897955633E-3</v>
      </c>
      <c r="C93" s="305">
        <f t="shared" si="13"/>
        <v>1.1009679345857072E-3</v>
      </c>
      <c r="D93" s="305">
        <f t="shared" si="13"/>
        <v>1.113115807823742E-3</v>
      </c>
      <c r="E93" s="305">
        <f t="shared" si="13"/>
        <v>1.1572895332018854E-3</v>
      </c>
      <c r="F93" s="305">
        <f t="shared" si="13"/>
        <v>1.1936274462188267E-3</v>
      </c>
      <c r="G93" s="305">
        <f t="shared" si="13"/>
        <v>1.2185546437975933E-3</v>
      </c>
      <c r="H93" s="305">
        <f t="shared" si="13"/>
        <v>1.2877206873736725E-3</v>
      </c>
      <c r="I93" s="305">
        <f t="shared" si="13"/>
        <v>1.3633652579574434E-3</v>
      </c>
      <c r="J93" s="305">
        <f t="shared" si="13"/>
        <v>1.4225491410372831E-3</v>
      </c>
      <c r="K93" s="305">
        <f t="shared" si="13"/>
        <v>1.4475182041456009E-3</v>
      </c>
      <c r="L93" s="305">
        <f t="shared" si="13"/>
        <v>1.4618276574678293E-3</v>
      </c>
      <c r="M93" s="305">
        <f t="shared" si="13"/>
        <v>1.4691007328828706E-3</v>
      </c>
      <c r="N93" s="305">
        <f t="shared" si="13"/>
        <v>1.4826559243466839E-3</v>
      </c>
      <c r="O93" s="305">
        <f t="shared" si="13"/>
        <v>1.5284421753998286E-3</v>
      </c>
      <c r="P93" s="305">
        <f t="shared" si="13"/>
        <v>1.5447287640065182E-3</v>
      </c>
      <c r="Q93" s="305">
        <f t="shared" si="13"/>
        <v>1.6258342106756302E-3</v>
      </c>
      <c r="R93" s="305">
        <f t="shared" si="13"/>
        <v>1.6118447902984058E-3</v>
      </c>
      <c r="S93" s="305">
        <f t="shared" si="13"/>
        <v>1.5990820327451592E-3</v>
      </c>
      <c r="T93" s="305">
        <f t="shared" si="13"/>
        <v>1.5864294610369398E-3</v>
      </c>
      <c r="U93" s="305">
        <f t="shared" si="13"/>
        <v>1.6268156043577156E-3</v>
      </c>
      <c r="V93" s="305">
        <f t="shared" si="13"/>
        <v>1.6588553094884512E-3</v>
      </c>
      <c r="W93" s="305">
        <f t="shared" si="13"/>
        <v>1.6862326262737485E-3</v>
      </c>
      <c r="DA93" s="72"/>
    </row>
    <row r="94" spans="1:105" ht="12" customHeight="1" x14ac:dyDescent="0.25">
      <c r="A94" s="203" t="s">
        <v>2161</v>
      </c>
      <c r="B94" s="304">
        <f t="shared" ref="B94:W94" si="14">IF(B$25=0,0,B$25/B$5)</f>
        <v>3.2841245686444476E-2</v>
      </c>
      <c r="C94" s="304">
        <f t="shared" si="14"/>
        <v>3.2698655163731813E-2</v>
      </c>
      <c r="D94" s="304">
        <f t="shared" si="14"/>
        <v>3.2709429549774932E-2</v>
      </c>
      <c r="E94" s="304">
        <f t="shared" si="14"/>
        <v>3.2401123700449258E-2</v>
      </c>
      <c r="F94" s="304">
        <f t="shared" si="14"/>
        <v>3.2242990687894373E-2</v>
      </c>
      <c r="G94" s="304">
        <f t="shared" si="14"/>
        <v>3.2136074876365966E-2</v>
      </c>
      <c r="H94" s="304">
        <f t="shared" si="14"/>
        <v>3.1846855537547597E-2</v>
      </c>
      <c r="I94" s="304">
        <f t="shared" si="14"/>
        <v>3.1629836371926782E-2</v>
      </c>
      <c r="J94" s="304">
        <f t="shared" si="14"/>
        <v>3.1552723494939351E-2</v>
      </c>
      <c r="K94" s="304">
        <f t="shared" si="14"/>
        <v>3.1551126431939872E-2</v>
      </c>
      <c r="L94" s="304">
        <f t="shared" si="14"/>
        <v>3.1531732850247365E-2</v>
      </c>
      <c r="M94" s="304">
        <f t="shared" si="14"/>
        <v>3.1551126441211753E-2</v>
      </c>
      <c r="N94" s="304">
        <f t="shared" si="14"/>
        <v>3.1565231766358517E-2</v>
      </c>
      <c r="O94" s="304">
        <f t="shared" si="14"/>
        <v>3.1576626885226798E-2</v>
      </c>
      <c r="P94" s="304">
        <f t="shared" si="14"/>
        <v>3.1625844422774274E-2</v>
      </c>
      <c r="Q94" s="304">
        <f t="shared" si="14"/>
        <v>3.1826839240882192E-2</v>
      </c>
      <c r="R94" s="304">
        <f t="shared" si="14"/>
        <v>3.1779654804954191E-2</v>
      </c>
      <c r="S94" s="304">
        <f t="shared" si="14"/>
        <v>3.1741489425926916E-2</v>
      </c>
      <c r="T94" s="304">
        <f t="shared" si="14"/>
        <v>3.1773627738594261E-2</v>
      </c>
      <c r="U94" s="304">
        <f t="shared" si="14"/>
        <v>3.1885440040605638E-2</v>
      </c>
      <c r="V94" s="304">
        <f t="shared" si="14"/>
        <v>3.2011669076366031E-2</v>
      </c>
      <c r="W94" s="304">
        <f t="shared" si="14"/>
        <v>3.2154808639350586E-2</v>
      </c>
      <c r="DA94" s="175"/>
    </row>
    <row r="95" spans="1:105" ht="12" customHeight="1" x14ac:dyDescent="0.25">
      <c r="A95" s="62" t="s">
        <v>2162</v>
      </c>
      <c r="B95" s="305">
        <f t="shared" ref="B95:W95" si="15">IF(B$26=0,0,B$26/B$5)</f>
        <v>3.0214526169083145E-2</v>
      </c>
      <c r="C95" s="305">
        <f t="shared" si="15"/>
        <v>2.9871413178134087E-2</v>
      </c>
      <c r="D95" s="305">
        <f t="shared" si="15"/>
        <v>2.9804310688844513E-2</v>
      </c>
      <c r="E95" s="305">
        <f t="shared" si="15"/>
        <v>2.9061734614824808E-2</v>
      </c>
      <c r="F95" s="305">
        <f t="shared" si="15"/>
        <v>2.854701675217829E-2</v>
      </c>
      <c r="G95" s="305">
        <f t="shared" si="15"/>
        <v>2.8181112787173283E-2</v>
      </c>
      <c r="H95" s="305">
        <f t="shared" si="15"/>
        <v>2.7053772740138402E-2</v>
      </c>
      <c r="I95" s="305">
        <f t="shared" si="15"/>
        <v>2.5816328129444021E-2</v>
      </c>
      <c r="J95" s="305">
        <f t="shared" si="15"/>
        <v>2.4784149450789633E-2</v>
      </c>
      <c r="K95" s="305">
        <f t="shared" si="15"/>
        <v>2.4383794707566939E-2</v>
      </c>
      <c r="L95" s="305">
        <f t="shared" si="15"/>
        <v>2.4068769453961823E-2</v>
      </c>
      <c r="M95" s="305">
        <f t="shared" si="15"/>
        <v>2.3967982364148117E-2</v>
      </c>
      <c r="N95" s="305">
        <f t="shared" si="15"/>
        <v>2.3746846828066527E-2</v>
      </c>
      <c r="O95" s="305">
        <f t="shared" si="15"/>
        <v>2.2777823889583694E-2</v>
      </c>
      <c r="P95" s="305">
        <f t="shared" si="15"/>
        <v>2.2521874629319042E-2</v>
      </c>
      <c r="Q95" s="305">
        <f t="shared" si="15"/>
        <v>2.0785381655619172E-2</v>
      </c>
      <c r="R95" s="305">
        <f t="shared" si="15"/>
        <v>2.0958953075850582E-2</v>
      </c>
      <c r="S95" s="305">
        <f t="shared" si="15"/>
        <v>2.1193979141853725E-2</v>
      </c>
      <c r="T95" s="305">
        <f t="shared" si="15"/>
        <v>2.1515125776954219E-2</v>
      </c>
      <c r="U95" s="305">
        <f t="shared" si="15"/>
        <v>2.0789939340309177E-2</v>
      </c>
      <c r="V95" s="305">
        <f t="shared" si="15"/>
        <v>2.0126538704402067E-2</v>
      </c>
      <c r="W95" s="305">
        <f t="shared" si="15"/>
        <v>1.9645841270038236E-2</v>
      </c>
      <c r="DA95" s="72"/>
    </row>
    <row r="96" spans="1:105" ht="12" customHeight="1" x14ac:dyDescent="0.25">
      <c r="A96" s="62" t="s">
        <v>2169</v>
      </c>
      <c r="B96" s="305">
        <f t="shared" ref="B96:W96" si="16">IF(B$32=0,0,B$32/B$5)</f>
        <v>2.1374747492724435E-3</v>
      </c>
      <c r="C96" s="305">
        <f t="shared" si="16"/>
        <v>2.3268020153314958E-3</v>
      </c>
      <c r="D96" s="305">
        <f t="shared" si="16"/>
        <v>2.3991571301014451E-3</v>
      </c>
      <c r="E96" s="305">
        <f t="shared" si="16"/>
        <v>2.8133483887145009E-3</v>
      </c>
      <c r="F96" s="305">
        <f t="shared" si="16"/>
        <v>3.1534160056166187E-3</v>
      </c>
      <c r="G96" s="305">
        <f t="shared" si="16"/>
        <v>3.4010736147392371E-3</v>
      </c>
      <c r="H96" s="305">
        <f t="shared" si="16"/>
        <v>4.2077552122393412E-3</v>
      </c>
      <c r="I96" s="305">
        <f t="shared" si="16"/>
        <v>5.1937967615930105E-3</v>
      </c>
      <c r="J96" s="305">
        <f t="shared" si="16"/>
        <v>6.1219607982236808E-3</v>
      </c>
      <c r="K96" s="305">
        <f t="shared" si="16"/>
        <v>6.5093689043067516E-3</v>
      </c>
      <c r="L96" s="305">
        <f t="shared" si="16"/>
        <v>6.7984962792547107E-3</v>
      </c>
      <c r="M96" s="305">
        <f t="shared" si="16"/>
        <v>6.9153710166623321E-3</v>
      </c>
      <c r="N96" s="305">
        <f t="shared" si="16"/>
        <v>7.1444504272253108E-3</v>
      </c>
      <c r="O96" s="305">
        <f t="shared" si="16"/>
        <v>8.1040565522795521E-3</v>
      </c>
      <c r="P96" s="305">
        <f t="shared" si="16"/>
        <v>8.4018203552704493E-3</v>
      </c>
      <c r="Q96" s="305">
        <f t="shared" si="16"/>
        <v>1.0302442034955917E-2</v>
      </c>
      <c r="R96" s="305">
        <f t="shared" si="16"/>
        <v>1.0088045006240703E-2</v>
      </c>
      <c r="S96" s="305">
        <f t="shared" si="16"/>
        <v>9.8206548146435695E-3</v>
      </c>
      <c r="T96" s="305">
        <f t="shared" si="16"/>
        <v>9.5373976611687061E-3</v>
      </c>
      <c r="U96" s="305">
        <f t="shared" si="16"/>
        <v>1.0356039061952049E-2</v>
      </c>
      <c r="V96" s="305">
        <f t="shared" si="16"/>
        <v>1.1131105231287393E-2</v>
      </c>
      <c r="W96" s="305">
        <f t="shared" si="16"/>
        <v>1.1742497993733371E-2</v>
      </c>
      <c r="DA96" s="72"/>
    </row>
    <row r="97" spans="1:105" ht="12" customHeight="1" x14ac:dyDescent="0.25">
      <c r="A97" s="62" t="s">
        <v>2171</v>
      </c>
      <c r="B97" s="305">
        <f t="shared" ref="B97:W97" si="17">IF(B$33=0,0,B$33/B$5)</f>
        <v>4.892447680888923E-4</v>
      </c>
      <c r="C97" s="305">
        <f t="shared" si="17"/>
        <v>5.0043997026623052E-4</v>
      </c>
      <c r="D97" s="305">
        <f t="shared" si="17"/>
        <v>5.0596173082897349E-4</v>
      </c>
      <c r="E97" s="305">
        <f t="shared" si="17"/>
        <v>5.2604069690994812E-4</v>
      </c>
      <c r="F97" s="305">
        <f t="shared" si="17"/>
        <v>5.4255793009946678E-4</v>
      </c>
      <c r="G97" s="305">
        <f t="shared" si="17"/>
        <v>5.5388847445345178E-4</v>
      </c>
      <c r="H97" s="305">
        <f t="shared" si="17"/>
        <v>5.8532758516985101E-4</v>
      </c>
      <c r="I97" s="305">
        <f t="shared" si="17"/>
        <v>6.1971148088974654E-4</v>
      </c>
      <c r="J97" s="305">
        <f t="shared" si="17"/>
        <v>6.4661324592603787E-4</v>
      </c>
      <c r="K97" s="305">
        <f t="shared" si="17"/>
        <v>6.5796282006618217E-4</v>
      </c>
      <c r="L97" s="305">
        <f t="shared" si="17"/>
        <v>6.6446711703083106E-4</v>
      </c>
      <c r="M97" s="305">
        <f t="shared" si="17"/>
        <v>6.6777306040130427E-4</v>
      </c>
      <c r="N97" s="305">
        <f t="shared" si="17"/>
        <v>6.7393451106667428E-4</v>
      </c>
      <c r="O97" s="305">
        <f t="shared" si="17"/>
        <v>6.9474644336355842E-4</v>
      </c>
      <c r="P97" s="305">
        <f t="shared" si="17"/>
        <v>7.0214943818478132E-4</v>
      </c>
      <c r="Q97" s="305">
        <f t="shared" si="17"/>
        <v>7.3901555030710445E-4</v>
      </c>
      <c r="R97" s="305">
        <f t="shared" si="17"/>
        <v>7.3265672286291128E-4</v>
      </c>
      <c r="S97" s="305">
        <f t="shared" si="17"/>
        <v>7.2685546942961778E-4</v>
      </c>
      <c r="T97" s="305">
        <f t="shared" si="17"/>
        <v>7.2110430047133626E-4</v>
      </c>
      <c r="U97" s="305">
        <f t="shared" si="17"/>
        <v>7.3946163834441602E-4</v>
      </c>
      <c r="V97" s="305">
        <f t="shared" si="17"/>
        <v>7.5402514067656867E-4</v>
      </c>
      <c r="W97" s="305">
        <f t="shared" si="17"/>
        <v>7.6646937557897665E-4</v>
      </c>
      <c r="DA97" s="72"/>
    </row>
    <row r="98" spans="1:105" ht="12" customHeight="1" x14ac:dyDescent="0.25">
      <c r="A98" s="203" t="s">
        <v>2173</v>
      </c>
      <c r="B98" s="304">
        <f t="shared" ref="B98:W98" si="18">IF(B$34=0,0,B$34/B$5)</f>
        <v>0.5653141497805122</v>
      </c>
      <c r="C98" s="304">
        <f t="shared" si="18"/>
        <v>0.56161811910059467</v>
      </c>
      <c r="D98" s="304">
        <f t="shared" si="18"/>
        <v>0.55952085636713278</v>
      </c>
      <c r="E98" s="304">
        <f t="shared" si="18"/>
        <v>0.5533723352970279</v>
      </c>
      <c r="F98" s="304">
        <f t="shared" si="18"/>
        <v>0.5480713526150236</v>
      </c>
      <c r="G98" s="304">
        <f t="shared" si="18"/>
        <v>0.5444177416300604</v>
      </c>
      <c r="H98" s="304">
        <f t="shared" si="18"/>
        <v>0.53455093478752558</v>
      </c>
      <c r="I98" s="304">
        <f t="shared" si="18"/>
        <v>0.52349142821538874</v>
      </c>
      <c r="J98" s="304">
        <f t="shared" si="18"/>
        <v>0.51460921338450816</v>
      </c>
      <c r="K98" s="304">
        <f t="shared" si="18"/>
        <v>0.51062630723819546</v>
      </c>
      <c r="L98" s="304">
        <f t="shared" si="18"/>
        <v>0.50849827123120661</v>
      </c>
      <c r="M98" s="304">
        <f t="shared" si="18"/>
        <v>0.50723568001374597</v>
      </c>
      <c r="N98" s="304">
        <f t="shared" si="18"/>
        <v>0.50510853305328407</v>
      </c>
      <c r="O98" s="304">
        <f t="shared" si="18"/>
        <v>0.49806583581446184</v>
      </c>
      <c r="P98" s="304">
        <f t="shared" si="18"/>
        <v>0.49530635888350943</v>
      </c>
      <c r="Q98" s="304">
        <f t="shared" si="18"/>
        <v>0.48224290702062056</v>
      </c>
      <c r="R98" s="304">
        <f t="shared" si="18"/>
        <v>0.48467521706518207</v>
      </c>
      <c r="S98" s="304">
        <f t="shared" si="18"/>
        <v>0.48686846339898665</v>
      </c>
      <c r="T98" s="304">
        <f t="shared" si="18"/>
        <v>0.48874747440089211</v>
      </c>
      <c r="U98" s="304">
        <f t="shared" si="18"/>
        <v>0.48208768131961172</v>
      </c>
      <c r="V98" s="304">
        <f t="shared" si="18"/>
        <v>0.47676344708967999</v>
      </c>
      <c r="W98" s="304">
        <f t="shared" si="18"/>
        <v>0.47208376788549672</v>
      </c>
      <c r="DA98" s="175"/>
    </row>
    <row r="99" spans="1:105" ht="12" customHeight="1" x14ac:dyDescent="0.25">
      <c r="A99" s="203" t="s">
        <v>2185</v>
      </c>
      <c r="B99" s="304">
        <f t="shared" ref="B99:W99" si="19">IF(B$45=0,0,B$45/B$5)</f>
        <v>8.8543092156212561E-2</v>
      </c>
      <c r="C99" s="304">
        <f t="shared" si="19"/>
        <v>8.8239465537072931E-2</v>
      </c>
      <c r="D99" s="304">
        <f t="shared" si="19"/>
        <v>8.8166473453180919E-2</v>
      </c>
      <c r="E99" s="304">
        <f t="shared" si="19"/>
        <v>8.7567310886339608E-2</v>
      </c>
      <c r="F99" s="304">
        <f t="shared" si="19"/>
        <v>8.7145469594278629E-2</v>
      </c>
      <c r="G99" s="304">
        <f t="shared" si="19"/>
        <v>8.6841807120191919E-2</v>
      </c>
      <c r="H99" s="304">
        <f t="shared" si="19"/>
        <v>8.5963876088014118E-2</v>
      </c>
      <c r="I99" s="304">
        <f t="shared" si="19"/>
        <v>8.4987973644186351E-2</v>
      </c>
      <c r="J99" s="304">
        <f t="shared" si="19"/>
        <v>8.4223447259901649E-2</v>
      </c>
      <c r="K99" s="304">
        <f t="shared" si="19"/>
        <v>8.390226477749689E-2</v>
      </c>
      <c r="L99" s="304">
        <f t="shared" si="19"/>
        <v>8.3686299157848421E-2</v>
      </c>
      <c r="M99" s="304">
        <f t="shared" si="19"/>
        <v>8.3608879916974591E-2</v>
      </c>
      <c r="N99" s="304">
        <f t="shared" si="19"/>
        <v>8.3439352504103337E-2</v>
      </c>
      <c r="O99" s="304">
        <f t="shared" si="19"/>
        <v>8.2753964335515975E-2</v>
      </c>
      <c r="P99" s="304">
        <f t="shared" si="19"/>
        <v>8.255626124774619E-2</v>
      </c>
      <c r="Q99" s="304">
        <f t="shared" si="19"/>
        <v>8.1309210838245688E-2</v>
      </c>
      <c r="R99" s="304">
        <f t="shared" si="19"/>
        <v>8.1495107085333071E-2</v>
      </c>
      <c r="S99" s="304">
        <f t="shared" si="19"/>
        <v>8.1688630869608425E-2</v>
      </c>
      <c r="T99" s="304">
        <f t="shared" si="19"/>
        <v>8.1974143449381739E-2</v>
      </c>
      <c r="U99" s="304">
        <f t="shared" si="19"/>
        <v>8.13709665948181E-2</v>
      </c>
      <c r="V99" s="304">
        <f t="shared" si="19"/>
        <v>8.0872736325481934E-2</v>
      </c>
      <c r="W99" s="304">
        <f t="shared" si="19"/>
        <v>8.0493024733063037E-2</v>
      </c>
      <c r="DA99" s="175"/>
    </row>
    <row r="100" spans="1:105" ht="12" customHeight="1" x14ac:dyDescent="0.25">
      <c r="A100" s="62" t="s">
        <v>2186</v>
      </c>
      <c r="B100" s="305">
        <f t="shared" ref="B100:W100" si="20">IF(B$46=0,0,B$46/B$5)</f>
        <v>4.1135202588169578E-2</v>
      </c>
      <c r="C100" s="305">
        <f t="shared" si="20"/>
        <v>4.088975302739991E-2</v>
      </c>
      <c r="D100" s="305">
        <f t="shared" si="20"/>
        <v>4.086430509139713E-2</v>
      </c>
      <c r="E100" s="305">
        <f t="shared" si="20"/>
        <v>4.0336468255940602E-2</v>
      </c>
      <c r="F100" s="305">
        <f t="shared" si="20"/>
        <v>3.9990008753750188E-2</v>
      </c>
      <c r="G100" s="305">
        <f t="shared" si="20"/>
        <v>3.9739240740029512E-2</v>
      </c>
      <c r="H100" s="305">
        <f t="shared" si="20"/>
        <v>3.8989456779290561E-2</v>
      </c>
      <c r="I100" s="305">
        <f t="shared" si="20"/>
        <v>3.8172157448304336E-2</v>
      </c>
      <c r="J100" s="305">
        <f t="shared" si="20"/>
        <v>3.7547480767694048E-2</v>
      </c>
      <c r="K100" s="305">
        <f t="shared" si="20"/>
        <v>3.730149002519921E-2</v>
      </c>
      <c r="L100" s="305">
        <f t="shared" si="20"/>
        <v>3.7117996969746408E-2</v>
      </c>
      <c r="M100" s="305">
        <f t="shared" si="20"/>
        <v>3.706951958089285E-2</v>
      </c>
      <c r="N100" s="305">
        <f t="shared" si="20"/>
        <v>3.6938400662728792E-2</v>
      </c>
      <c r="O100" s="305">
        <f t="shared" si="20"/>
        <v>3.6372967719237939E-2</v>
      </c>
      <c r="P100" s="305">
        <f t="shared" si="20"/>
        <v>3.6235411780126424E-2</v>
      </c>
      <c r="Q100" s="305">
        <f t="shared" si="20"/>
        <v>3.524126293862833E-2</v>
      </c>
      <c r="R100" s="305">
        <f t="shared" si="20"/>
        <v>3.5371231465140089E-2</v>
      </c>
      <c r="S100" s="305">
        <f t="shared" si="20"/>
        <v>3.5515503679488733E-2</v>
      </c>
      <c r="T100" s="305">
        <f t="shared" si="20"/>
        <v>3.5772483807364926E-2</v>
      </c>
      <c r="U100" s="305">
        <f t="shared" si="20"/>
        <v>3.5305883347532735E-2</v>
      </c>
      <c r="V100" s="305">
        <f t="shared" si="20"/>
        <v>3.4918807221618088E-2</v>
      </c>
      <c r="W100" s="305">
        <f t="shared" si="20"/>
        <v>3.464302401198207E-2</v>
      </c>
      <c r="DA100" s="72"/>
    </row>
    <row r="101" spans="1:105" ht="12" customHeight="1" x14ac:dyDescent="0.25">
      <c r="A101" s="62" t="s">
        <v>2193</v>
      </c>
      <c r="B101" s="305">
        <f t="shared" ref="B101:W101" si="21">IF(B$52=0,0,B$52/B$5)</f>
        <v>3.8850075772806456E-2</v>
      </c>
      <c r="C101" s="305">
        <f t="shared" si="21"/>
        <v>3.8596073512241834E-2</v>
      </c>
      <c r="D101" s="305">
        <f t="shared" si="21"/>
        <v>3.8451943357102239E-2</v>
      </c>
      <c r="E101" s="305">
        <f t="shared" si="21"/>
        <v>3.8029398636512793E-2</v>
      </c>
      <c r="F101" s="305">
        <f t="shared" si="21"/>
        <v>3.7665099283761466E-2</v>
      </c>
      <c r="G101" s="305">
        <f t="shared" si="21"/>
        <v>3.7414012231252181E-2</v>
      </c>
      <c r="H101" s="305">
        <f t="shared" si="21"/>
        <v>3.6735935813711686E-2</v>
      </c>
      <c r="I101" s="305">
        <f t="shared" si="21"/>
        <v>3.5975893510676808E-2</v>
      </c>
      <c r="J101" s="305">
        <f t="shared" si="21"/>
        <v>3.5365481195074898E-2</v>
      </c>
      <c r="K101" s="305">
        <f t="shared" si="21"/>
        <v>3.5091763996168257E-2</v>
      </c>
      <c r="L101" s="305">
        <f t="shared" si="21"/>
        <v>3.4945519009817072E-2</v>
      </c>
      <c r="M101" s="305">
        <f t="shared" si="21"/>
        <v>3.4858749972658747E-2</v>
      </c>
      <c r="N101" s="305">
        <f t="shared" si="21"/>
        <v>3.4712566084238616E-2</v>
      </c>
      <c r="O101" s="305">
        <f t="shared" si="21"/>
        <v>3.4228570908318448E-2</v>
      </c>
      <c r="P101" s="305">
        <f t="shared" si="21"/>
        <v>3.4038931416891557E-2</v>
      </c>
      <c r="Q101" s="305">
        <f t="shared" si="21"/>
        <v>3.3141172011922314E-2</v>
      </c>
      <c r="R101" s="305">
        <f t="shared" si="21"/>
        <v>3.3308327618359661E-2</v>
      </c>
      <c r="S101" s="305">
        <f t="shared" si="21"/>
        <v>3.3459054053015171E-2</v>
      </c>
      <c r="T101" s="305">
        <f t="shared" si="21"/>
        <v>3.3588185297705068E-2</v>
      </c>
      <c r="U101" s="305">
        <f t="shared" si="21"/>
        <v>3.3130504438417509E-2</v>
      </c>
      <c r="V101" s="305">
        <f t="shared" si="21"/>
        <v>3.276460716988934E-2</v>
      </c>
      <c r="W101" s="305">
        <f t="shared" si="21"/>
        <v>3.2443005646655719E-2</v>
      </c>
      <c r="DA101" s="72"/>
    </row>
    <row r="102" spans="1:105" ht="12" customHeight="1" x14ac:dyDescent="0.25">
      <c r="A102" s="62" t="s">
        <v>2205</v>
      </c>
      <c r="B102" s="305">
        <f t="shared" ref="B102:W102" si="22">IF(B$63=0,0,B$63/B$5)</f>
        <v>3.3494908572507518E-3</v>
      </c>
      <c r="C102" s="305">
        <f t="shared" si="22"/>
        <v>3.4261359841563383E-3</v>
      </c>
      <c r="D102" s="305">
        <f t="shared" si="22"/>
        <v>3.4639393245846513E-3</v>
      </c>
      <c r="E102" s="305">
        <f t="shared" si="22"/>
        <v>3.6014048994828418E-3</v>
      </c>
      <c r="F102" s="305">
        <f t="shared" si="22"/>
        <v>3.7144859688450784E-3</v>
      </c>
      <c r="G102" s="305">
        <f t="shared" si="22"/>
        <v>3.7920576818132002E-3</v>
      </c>
      <c r="H102" s="305">
        <f t="shared" si="22"/>
        <v>4.0072976205375727E-3</v>
      </c>
      <c r="I102" s="305">
        <f t="shared" si="22"/>
        <v>4.2426982867528294E-3</v>
      </c>
      <c r="J102" s="305">
        <f t="shared" si="22"/>
        <v>4.4268744331528121E-3</v>
      </c>
      <c r="K102" s="305">
        <f t="shared" si="22"/>
        <v>4.5045764287502304E-3</v>
      </c>
      <c r="L102" s="305">
        <f t="shared" si="22"/>
        <v>4.5491064567381367E-3</v>
      </c>
      <c r="M102" s="305">
        <f t="shared" si="22"/>
        <v>4.5717397638601409E-3</v>
      </c>
      <c r="N102" s="305">
        <f t="shared" si="22"/>
        <v>4.6139225811678737E-3</v>
      </c>
      <c r="O102" s="305">
        <f t="shared" si="22"/>
        <v>4.7564062243194132E-3</v>
      </c>
      <c r="P102" s="305">
        <f t="shared" si="22"/>
        <v>4.8070889604206477E-3</v>
      </c>
      <c r="Q102" s="305">
        <f t="shared" si="22"/>
        <v>5.0594834949160431E-3</v>
      </c>
      <c r="R102" s="305">
        <f t="shared" si="22"/>
        <v>5.0159493872947002E-3</v>
      </c>
      <c r="S102" s="305">
        <f t="shared" si="22"/>
        <v>4.9762325694505099E-3</v>
      </c>
      <c r="T102" s="305">
        <f t="shared" si="22"/>
        <v>4.9368586423270437E-3</v>
      </c>
      <c r="U102" s="305">
        <f t="shared" si="22"/>
        <v>5.0625375241054428E-3</v>
      </c>
      <c r="V102" s="305">
        <f t="shared" si="22"/>
        <v>5.1622428681230041E-3</v>
      </c>
      <c r="W102" s="305">
        <f t="shared" si="22"/>
        <v>5.2474391824217041E-3</v>
      </c>
      <c r="DA102" s="72"/>
    </row>
    <row r="103" spans="1:105" ht="12" customHeight="1" x14ac:dyDescent="0.25">
      <c r="A103" s="62" t="s">
        <v>2207</v>
      </c>
      <c r="B103" s="305">
        <f t="shared" ref="B103:W103" si="23">IF(B$64=0,0,B$64/B$5)</f>
        <v>3.8914391038798518E-3</v>
      </c>
      <c r="C103" s="305">
        <f t="shared" si="23"/>
        <v>3.9804854266415873E-3</v>
      </c>
      <c r="D103" s="305">
        <f t="shared" si="23"/>
        <v>4.0244053546155869E-3</v>
      </c>
      <c r="E103" s="305">
        <f t="shared" si="23"/>
        <v>4.1841128852207659E-3</v>
      </c>
      <c r="F103" s="305">
        <f t="shared" si="23"/>
        <v>4.315490492737494E-3</v>
      </c>
      <c r="G103" s="305">
        <f t="shared" si="23"/>
        <v>4.4056133233598355E-3</v>
      </c>
      <c r="H103" s="305">
        <f t="shared" si="23"/>
        <v>4.6556791243921218E-3</v>
      </c>
      <c r="I103" s="305">
        <f t="shared" si="23"/>
        <v>4.9291676623907897E-3</v>
      </c>
      <c r="J103" s="305">
        <f t="shared" si="23"/>
        <v>5.1431435436956477E-3</v>
      </c>
      <c r="K103" s="305">
        <f t="shared" si="23"/>
        <v>5.2334177367010541E-3</v>
      </c>
      <c r="L103" s="305">
        <f t="shared" si="23"/>
        <v>5.2851527315388178E-3</v>
      </c>
      <c r="M103" s="305">
        <f t="shared" si="23"/>
        <v>5.3114481119826912E-3</v>
      </c>
      <c r="N103" s="305">
        <f t="shared" si="23"/>
        <v>5.3604561170136015E-3</v>
      </c>
      <c r="O103" s="305">
        <f t="shared" si="23"/>
        <v>5.5259936402532574E-3</v>
      </c>
      <c r="P103" s="305">
        <f t="shared" si="23"/>
        <v>5.5848768525268537E-3</v>
      </c>
      <c r="Q103" s="305">
        <f t="shared" si="23"/>
        <v>5.8781088698690656E-3</v>
      </c>
      <c r="R103" s="305">
        <f t="shared" si="23"/>
        <v>5.8275309354992866E-3</v>
      </c>
      <c r="S103" s="305">
        <f t="shared" si="23"/>
        <v>5.7813879291059465E-3</v>
      </c>
      <c r="T103" s="305">
        <f t="shared" si="23"/>
        <v>5.7356432932160186E-3</v>
      </c>
      <c r="U103" s="305">
        <f t="shared" si="23"/>
        <v>5.8816570415520233E-3</v>
      </c>
      <c r="V103" s="305">
        <f t="shared" si="23"/>
        <v>5.9974947288637609E-3</v>
      </c>
      <c r="W103" s="305">
        <f t="shared" si="23"/>
        <v>6.0964758227367915E-3</v>
      </c>
      <c r="DA103" s="72"/>
    </row>
    <row r="104" spans="1:105" ht="12" customHeight="1" x14ac:dyDescent="0.25">
      <c r="A104" s="62" t="s">
        <v>2209</v>
      </c>
      <c r="B104" s="305">
        <f t="shared" ref="B104:W104" si="24">IF(B$65=0,0,B$65/B$5)</f>
        <v>1.3168838341059356E-3</v>
      </c>
      <c r="C104" s="305">
        <f t="shared" si="24"/>
        <v>1.3470175866332704E-3</v>
      </c>
      <c r="D104" s="305">
        <f t="shared" si="24"/>
        <v>1.3618803254813203E-3</v>
      </c>
      <c r="E104" s="305">
        <f t="shared" si="24"/>
        <v>1.4159262091826099E-3</v>
      </c>
      <c r="F104" s="305">
        <f t="shared" si="24"/>
        <v>1.4603850951843979E-3</v>
      </c>
      <c r="G104" s="305">
        <f t="shared" si="24"/>
        <v>1.4908831437372074E-3</v>
      </c>
      <c r="H104" s="305">
        <f t="shared" si="24"/>
        <v>1.5755067500821821E-3</v>
      </c>
      <c r="I104" s="305">
        <f t="shared" si="24"/>
        <v>1.6680567360615683E-3</v>
      </c>
      <c r="J104" s="305">
        <f t="shared" si="24"/>
        <v>1.7404673202842521E-3</v>
      </c>
      <c r="K104" s="305">
        <f t="shared" si="24"/>
        <v>1.7710165906781399E-3</v>
      </c>
      <c r="L104" s="305">
        <f t="shared" si="24"/>
        <v>1.788523990007987E-3</v>
      </c>
      <c r="M104" s="305">
        <f t="shared" si="24"/>
        <v>1.7974224875801784E-3</v>
      </c>
      <c r="N104" s="305">
        <f t="shared" si="24"/>
        <v>1.8140070589544644E-3</v>
      </c>
      <c r="O104" s="305">
        <f t="shared" si="24"/>
        <v>1.8700258433869117E-3</v>
      </c>
      <c r="P104" s="305">
        <f t="shared" si="24"/>
        <v>1.8899522377807025E-3</v>
      </c>
      <c r="Q104" s="305">
        <f t="shared" si="24"/>
        <v>1.9891835229099565E-3</v>
      </c>
      <c r="R104" s="305">
        <f t="shared" si="24"/>
        <v>1.9720676790393361E-3</v>
      </c>
      <c r="S104" s="305">
        <f t="shared" si="24"/>
        <v>1.9564526385480547E-3</v>
      </c>
      <c r="T104" s="305">
        <f t="shared" si="24"/>
        <v>1.9409724087686802E-3</v>
      </c>
      <c r="U104" s="305">
        <f t="shared" si="24"/>
        <v>1.9903842432103871E-3</v>
      </c>
      <c r="V104" s="305">
        <f t="shared" si="24"/>
        <v>2.0295843369877642E-3</v>
      </c>
      <c r="W104" s="305">
        <f t="shared" si="24"/>
        <v>2.0630800692667444E-3</v>
      </c>
      <c r="DA104" s="72"/>
    </row>
    <row r="105" spans="1:105" ht="12" customHeight="1" x14ac:dyDescent="0.25">
      <c r="A105" s="203" t="s">
        <v>2211</v>
      </c>
      <c r="B105" s="304">
        <f t="shared" ref="B105:W105" si="25">IF(B$66=0,0,B$66/B$5)</f>
        <v>8.699974464604876E-2</v>
      </c>
      <c r="C105" s="304">
        <f t="shared" si="25"/>
        <v>8.8340452395044636E-2</v>
      </c>
      <c r="D105" s="304">
        <f t="shared" si="25"/>
        <v>8.9007572912068927E-2</v>
      </c>
      <c r="E105" s="304">
        <f t="shared" si="25"/>
        <v>9.1294376624487236E-2</v>
      </c>
      <c r="F105" s="304">
        <f t="shared" si="25"/>
        <v>9.3136749841284228E-2</v>
      </c>
      <c r="G105" s="304">
        <f t="shared" si="25"/>
        <v>9.4406824474331116E-2</v>
      </c>
      <c r="H105" s="304">
        <f t="shared" si="25"/>
        <v>9.7812302666505105E-2</v>
      </c>
      <c r="I105" s="304">
        <f t="shared" si="25"/>
        <v>0.10152194050769463</v>
      </c>
      <c r="J105" s="304">
        <f t="shared" si="25"/>
        <v>0.10437020146742708</v>
      </c>
      <c r="K105" s="304">
        <f t="shared" si="25"/>
        <v>0.10560272888816898</v>
      </c>
      <c r="L105" s="304">
        <f t="shared" si="25"/>
        <v>0.10628487593497769</v>
      </c>
      <c r="M105" s="304">
        <f t="shared" si="25"/>
        <v>0.10664756699394602</v>
      </c>
      <c r="N105" s="304">
        <f t="shared" si="25"/>
        <v>0.1072967877304697</v>
      </c>
      <c r="O105" s="304">
        <f t="shared" si="25"/>
        <v>0.10945886763927518</v>
      </c>
      <c r="P105" s="304">
        <f t="shared" si="25"/>
        <v>0.11025183795501424</v>
      </c>
      <c r="Q105" s="304">
        <f t="shared" si="25"/>
        <v>0.11407706966192822</v>
      </c>
      <c r="R105" s="304">
        <f t="shared" si="25"/>
        <v>0.1133696168060649</v>
      </c>
      <c r="S105" s="304">
        <f t="shared" si="25"/>
        <v>0.1127267350505783</v>
      </c>
      <c r="T105" s="304">
        <f t="shared" si="25"/>
        <v>0.11209052867526301</v>
      </c>
      <c r="U105" s="304">
        <f t="shared" si="25"/>
        <v>0.11404885171513998</v>
      </c>
      <c r="V105" s="304">
        <f t="shared" si="25"/>
        <v>0.11556030213506374</v>
      </c>
      <c r="W105" s="304">
        <f t="shared" si="25"/>
        <v>0.11685496707325363</v>
      </c>
      <c r="DA105" s="175"/>
    </row>
    <row r="106" spans="1:105" ht="12" customHeight="1" x14ac:dyDescent="0.25">
      <c r="A106" s="62" t="s">
        <v>2212</v>
      </c>
      <c r="B106" s="305">
        <f t="shared" ref="B106:W106" si="26">IF(B$67=0,0,B$67/B$5)</f>
        <v>1.9572511326299839E-2</v>
      </c>
      <c r="C106" s="305">
        <f t="shared" si="26"/>
        <v>1.9585608077646015E-2</v>
      </c>
      <c r="D106" s="305">
        <f t="shared" si="26"/>
        <v>1.9601467475989176E-2</v>
      </c>
      <c r="E106" s="305">
        <f t="shared" si="26"/>
        <v>1.9500937649294437E-2</v>
      </c>
      <c r="F106" s="305">
        <f t="shared" si="26"/>
        <v>1.9382604780890041E-2</v>
      </c>
      <c r="G106" s="305">
        <f t="shared" si="26"/>
        <v>1.9307890985061048E-2</v>
      </c>
      <c r="H106" s="305">
        <f t="shared" si="26"/>
        <v>1.897844770063218E-2</v>
      </c>
      <c r="I106" s="305">
        <f t="shared" si="26"/>
        <v>1.8606803717822477E-2</v>
      </c>
      <c r="J106" s="305">
        <f t="shared" si="26"/>
        <v>1.8264861475160141E-2</v>
      </c>
      <c r="K106" s="305">
        <f t="shared" si="26"/>
        <v>1.8154525186368006E-2</v>
      </c>
      <c r="L106" s="305">
        <f t="shared" si="26"/>
        <v>1.8065093846143167E-2</v>
      </c>
      <c r="M106" s="305">
        <f t="shared" si="26"/>
        <v>1.8037956945661713E-2</v>
      </c>
      <c r="N106" s="305">
        <f t="shared" si="26"/>
        <v>1.795771030409998E-2</v>
      </c>
      <c r="O106" s="305">
        <f t="shared" si="26"/>
        <v>1.7653978698684972E-2</v>
      </c>
      <c r="P106" s="305">
        <f t="shared" si="26"/>
        <v>1.7573129538397368E-2</v>
      </c>
      <c r="Q106" s="305">
        <f t="shared" si="26"/>
        <v>1.7038052434933282E-2</v>
      </c>
      <c r="R106" s="305">
        <f t="shared" si="26"/>
        <v>1.7080366559468398E-2</v>
      </c>
      <c r="S106" s="305">
        <f t="shared" si="26"/>
        <v>1.7121842247760422E-2</v>
      </c>
      <c r="T106" s="305">
        <f t="shared" si="26"/>
        <v>1.7167907668083932E-2</v>
      </c>
      <c r="U106" s="305">
        <f t="shared" si="26"/>
        <v>1.6957036968050388E-2</v>
      </c>
      <c r="V106" s="305">
        <f t="shared" si="26"/>
        <v>1.6748120069558784E-2</v>
      </c>
      <c r="W106" s="305">
        <f t="shared" si="26"/>
        <v>1.6574449693509095E-2</v>
      </c>
      <c r="DA106" s="72"/>
    </row>
    <row r="107" spans="1:105" ht="12" customHeight="1" x14ac:dyDescent="0.25">
      <c r="A107" s="62" t="s">
        <v>2214</v>
      </c>
      <c r="B107" s="305">
        <f t="shared" ref="B107:W107" si="27">IF(B$68=0,0,B$68/B$5)</f>
        <v>7.31801981316022E-3</v>
      </c>
      <c r="C107" s="305">
        <f t="shared" si="27"/>
        <v>7.2701745120012312E-3</v>
      </c>
      <c r="D107" s="305">
        <f t="shared" si="27"/>
        <v>7.243025341504024E-3</v>
      </c>
      <c r="E107" s="305">
        <f t="shared" si="27"/>
        <v>7.1634324301464531E-3</v>
      </c>
      <c r="F107" s="305">
        <f t="shared" si="27"/>
        <v>7.0948109454176721E-3</v>
      </c>
      <c r="G107" s="305">
        <f t="shared" si="27"/>
        <v>7.0475147693217395E-3</v>
      </c>
      <c r="H107" s="305">
        <f t="shared" si="27"/>
        <v>6.9197884635246384E-3</v>
      </c>
      <c r="I107" s="305">
        <f t="shared" si="27"/>
        <v>6.7766226003490963E-3</v>
      </c>
      <c r="J107" s="305">
        <f t="shared" si="27"/>
        <v>6.661641887160924E-3</v>
      </c>
      <c r="K107" s="305">
        <f t="shared" si="27"/>
        <v>6.610082968807318E-3</v>
      </c>
      <c r="L107" s="305">
        <f t="shared" si="27"/>
        <v>6.5825354367522442E-3</v>
      </c>
      <c r="M107" s="305">
        <f t="shared" si="27"/>
        <v>6.5661911305839177E-3</v>
      </c>
      <c r="N107" s="305">
        <f t="shared" si="27"/>
        <v>6.5386551072804059E-3</v>
      </c>
      <c r="O107" s="305">
        <f t="shared" si="27"/>
        <v>6.447487040902089E-3</v>
      </c>
      <c r="P107" s="305">
        <f t="shared" si="27"/>
        <v>6.4117654746499338E-3</v>
      </c>
      <c r="Q107" s="305">
        <f t="shared" si="27"/>
        <v>6.2426584399188816E-3</v>
      </c>
      <c r="R107" s="305">
        <f t="shared" si="27"/>
        <v>6.2741448145386602E-3</v>
      </c>
      <c r="S107" s="305">
        <f t="shared" si="27"/>
        <v>6.3025364975208649E-3</v>
      </c>
      <c r="T107" s="305">
        <f t="shared" si="27"/>
        <v>6.3268603884873821E-3</v>
      </c>
      <c r="U107" s="305">
        <f t="shared" si="27"/>
        <v>6.240649035491385E-3</v>
      </c>
      <c r="V107" s="305">
        <f t="shared" si="27"/>
        <v>6.1717265583171067E-3</v>
      </c>
      <c r="W107" s="305">
        <f t="shared" si="27"/>
        <v>6.1111478780404129E-3</v>
      </c>
      <c r="DA107" s="72"/>
    </row>
    <row r="108" spans="1:105" ht="12" customHeight="1" x14ac:dyDescent="0.25">
      <c r="A108" s="62" t="s">
        <v>2226</v>
      </c>
      <c r="B108" s="305">
        <f t="shared" ref="B108:W108" si="28">IF(B$79=0,0,B$79/B$5)</f>
        <v>6.010921350658871E-2</v>
      </c>
      <c r="C108" s="305">
        <f t="shared" si="28"/>
        <v>6.1484669805397393E-2</v>
      </c>
      <c r="D108" s="305">
        <f t="shared" si="28"/>
        <v>6.2163080094575739E-2</v>
      </c>
      <c r="E108" s="305">
        <f t="shared" si="28"/>
        <v>6.4630006545046345E-2</v>
      </c>
      <c r="F108" s="305">
        <f t="shared" si="28"/>
        <v>6.6659334114976515E-2</v>
      </c>
      <c r="G108" s="305">
        <f t="shared" si="28"/>
        <v>6.8051418719948326E-2</v>
      </c>
      <c r="H108" s="305">
        <f t="shared" si="28"/>
        <v>7.1914066502348287E-2</v>
      </c>
      <c r="I108" s="305">
        <f t="shared" si="28"/>
        <v>7.6138514189523068E-2</v>
      </c>
      <c r="J108" s="305">
        <f t="shared" si="28"/>
        <v>7.9443698105106014E-2</v>
      </c>
      <c r="K108" s="305">
        <f t="shared" si="28"/>
        <v>8.0838120732993651E-2</v>
      </c>
      <c r="L108" s="305">
        <f t="shared" si="28"/>
        <v>8.1637246652082274E-2</v>
      </c>
      <c r="M108" s="305">
        <f t="shared" si="28"/>
        <v>8.2043418917700395E-2</v>
      </c>
      <c r="N108" s="305">
        <f t="shared" si="28"/>
        <v>8.2800422319089323E-2</v>
      </c>
      <c r="O108" s="305">
        <f t="shared" si="28"/>
        <v>8.5357401899688101E-2</v>
      </c>
      <c r="P108" s="305">
        <f t="shared" si="28"/>
        <v>8.6266942941966934E-2</v>
      </c>
      <c r="Q108" s="305">
        <f t="shared" si="28"/>
        <v>9.0796358787076065E-2</v>
      </c>
      <c r="R108" s="305">
        <f t="shared" si="28"/>
        <v>9.0015105432057846E-2</v>
      </c>
      <c r="S108" s="305">
        <f t="shared" si="28"/>
        <v>8.9302356305297009E-2</v>
      </c>
      <c r="T108" s="305">
        <f t="shared" si="28"/>
        <v>8.8595760618691691E-2</v>
      </c>
      <c r="U108" s="305">
        <f t="shared" si="28"/>
        <v>9.0851165711598222E-2</v>
      </c>
      <c r="V108" s="305">
        <f t="shared" si="28"/>
        <v>9.2640455507187844E-2</v>
      </c>
      <c r="W108" s="305">
        <f t="shared" si="28"/>
        <v>9.4169369501704112E-2</v>
      </c>
      <c r="DA108" s="72"/>
    </row>
    <row r="109" spans="1:105" ht="12" customHeight="1" x14ac:dyDescent="0.25">
      <c r="A109" s="41" t="s">
        <v>2228</v>
      </c>
      <c r="B109" s="238">
        <f t="shared" ref="B109:W109" si="29">IF(B$80=0,0,B$80/B$5)</f>
        <v>5.8393502799346714E-2</v>
      </c>
      <c r="C109" s="238">
        <f t="shared" si="29"/>
        <v>5.9729699141793595E-2</v>
      </c>
      <c r="D109" s="238">
        <f t="shared" si="29"/>
        <v>6.0388745414556744E-2</v>
      </c>
      <c r="E109" s="238">
        <f t="shared" si="29"/>
        <v>6.2785257832333533E-2</v>
      </c>
      <c r="F109" s="238">
        <f t="shared" si="29"/>
        <v>6.4756661852160224E-2</v>
      </c>
      <c r="G109" s="238">
        <f t="shared" si="29"/>
        <v>6.6109011875313345E-2</v>
      </c>
      <c r="H109" s="238">
        <f t="shared" si="29"/>
        <v>6.9861407239290893E-2</v>
      </c>
      <c r="I109" s="238">
        <f t="shared" si="29"/>
        <v>7.396527557254888E-2</v>
      </c>
      <c r="J109" s="238">
        <f t="shared" si="29"/>
        <v>7.7176118885376371E-2</v>
      </c>
      <c r="K109" s="238">
        <f t="shared" si="29"/>
        <v>7.8530740196734949E-2</v>
      </c>
      <c r="L109" s="238">
        <f t="shared" si="29"/>
        <v>7.9307056486220537E-2</v>
      </c>
      <c r="M109" s="238">
        <f t="shared" si="29"/>
        <v>7.9701635286137648E-2</v>
      </c>
      <c r="N109" s="238">
        <f t="shared" si="29"/>
        <v>8.0437031370354753E-2</v>
      </c>
      <c r="O109" s="238">
        <f t="shared" si="29"/>
        <v>8.2921026511652091E-2</v>
      </c>
      <c r="P109" s="238">
        <f t="shared" si="29"/>
        <v>8.3804606320804095E-2</v>
      </c>
      <c r="Q109" s="238">
        <f t="shared" si="29"/>
        <v>8.82047380377462E-2</v>
      </c>
      <c r="R109" s="238">
        <f t="shared" si="29"/>
        <v>8.7445784171742688E-2</v>
      </c>
      <c r="S109" s="238">
        <f t="shared" si="29"/>
        <v>8.6753379202508182E-2</v>
      </c>
      <c r="T109" s="238">
        <f t="shared" si="29"/>
        <v>8.6066952034412378E-2</v>
      </c>
      <c r="U109" s="238">
        <f t="shared" si="29"/>
        <v>8.8257980595979918E-2</v>
      </c>
      <c r="V109" s="238">
        <f t="shared" si="29"/>
        <v>8.9996198293274418E-2</v>
      </c>
      <c r="W109" s="238">
        <f t="shared" si="29"/>
        <v>9.148147215414365E-2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5">
        <f>IF(B$5=0,0,B$5/FBT_fec!B$5)</f>
        <v>0.45017300305526931</v>
      </c>
      <c r="C113" s="325">
        <f>IF(C$5=0,0,C$5/FBT_fec!C$5)</f>
        <v>0.45258932569150717</v>
      </c>
      <c r="D113" s="325">
        <f>IF(D$5=0,0,D$5/FBT_fec!D$5)</f>
        <v>0.4528858622327962</v>
      </c>
      <c r="E113" s="325">
        <f>IF(E$5=0,0,E$5/FBT_fec!E$5)</f>
        <v>0.45719877358824562</v>
      </c>
      <c r="F113" s="325">
        <f>IF(F$5=0,0,F$5/FBT_fec!F$5)</f>
        <v>0.45981467576893309</v>
      </c>
      <c r="G113" s="325">
        <f>IF(G$5=0,0,G$5/FBT_fec!G$5)</f>
        <v>0.46139582600880497</v>
      </c>
      <c r="H113" s="325">
        <f>IF(H$5=0,0,H$5/FBT_fec!H$5)</f>
        <v>0.46616801923669349</v>
      </c>
      <c r="I113" s="325">
        <f>IF(I$5=0,0,I$5/FBT_fec!I$5)</f>
        <v>0.46960892277834926</v>
      </c>
      <c r="J113" s="325">
        <f>IF(J$5=0,0,J$5/FBT_fec!J$5)</f>
        <v>0.47387509211717782</v>
      </c>
      <c r="K113" s="325">
        <f>IF(K$5=0,0,K$5/FBT_fec!K$5)</f>
        <v>0.47521625647230298</v>
      </c>
      <c r="L113" s="325">
        <f>IF(L$5=0,0,L$5/FBT_fec!L$5)</f>
        <v>0.47602488191004544</v>
      </c>
      <c r="M113" s="325">
        <f>IF(M$5=0,0,M$5/FBT_fec!M$5)</f>
        <v>0.47649384588242111</v>
      </c>
      <c r="N113" s="325">
        <f>IF(N$5=0,0,N$5/FBT_fec!N$5)</f>
        <v>0.4777561390800516</v>
      </c>
      <c r="O113" s="325">
        <f>IF(O$5=0,0,O$5/FBT_fec!O$5)</f>
        <v>0.48066124071508282</v>
      </c>
      <c r="P113" s="325">
        <f>IF(P$5=0,0,P$5/FBT_fec!P$5)</f>
        <v>0.48149978473564486</v>
      </c>
      <c r="Q113" s="325">
        <f>IF(Q$5=0,0,Q$5/FBT_fec!Q$5)</f>
        <v>0.48623677312270314</v>
      </c>
      <c r="R113" s="325">
        <f>IF(R$5=0,0,R$5/FBT_fec!R$5)</f>
        <v>0.48632784741087148</v>
      </c>
      <c r="S113" s="325">
        <f>IF(S$5=0,0,S$5/FBT_fec!S$5)</f>
        <v>0.48707339939229527</v>
      </c>
      <c r="T113" s="325">
        <f>IF(T$5=0,0,T$5/FBT_fec!T$5)</f>
        <v>0.48861554988007672</v>
      </c>
      <c r="U113" s="325">
        <f>IF(U$5=0,0,U$5/FBT_fec!U$5)</f>
        <v>0.4898764798569698</v>
      </c>
      <c r="V113" s="325">
        <f>IF(V$5=0,0,V$5/FBT_fec!V$5)</f>
        <v>0.49171922646948174</v>
      </c>
      <c r="W113" s="325">
        <f>IF(W$5=0,0,W$5/FBT_fec!W$5)</f>
        <v>0.49373223470433852</v>
      </c>
      <c r="DA113" s="95"/>
    </row>
    <row r="114" spans="1:105" ht="12" customHeight="1" x14ac:dyDescent="0.25">
      <c r="A114" s="55" t="s">
        <v>92</v>
      </c>
      <c r="B114" s="337">
        <f>IF(B$6=0,0,B$6/FBT_fec!B$6)</f>
        <v>0.49519545836612888</v>
      </c>
      <c r="C114" s="337">
        <f>IF(C$6=0,0,C$6/FBT_fec!C$6)</f>
        <v>0.49519545836612905</v>
      </c>
      <c r="D114" s="337">
        <f>IF(D$6=0,0,D$6/FBT_fec!D$6)</f>
        <v>0.49519545836612899</v>
      </c>
      <c r="E114" s="337">
        <f>IF(E$6=0,0,E$6/FBT_fec!E$6)</f>
        <v>0.49519545836612899</v>
      </c>
      <c r="F114" s="337">
        <f>IF(F$6=0,0,F$6/FBT_fec!F$6)</f>
        <v>0.49519545836612894</v>
      </c>
      <c r="G114" s="337">
        <f>IF(G$6=0,0,G$6/FBT_fec!G$6)</f>
        <v>0.49519545836612894</v>
      </c>
      <c r="H114" s="337">
        <f>IF(H$6=0,0,H$6/FBT_fec!H$6)</f>
        <v>0.49519545836612905</v>
      </c>
      <c r="I114" s="337">
        <f>IF(I$6=0,0,I$6/FBT_fec!I$6)</f>
        <v>0.49519545836612905</v>
      </c>
      <c r="J114" s="337">
        <f>IF(J$6=0,0,J$6/FBT_fec!J$6)</f>
        <v>0.49519545836612905</v>
      </c>
      <c r="K114" s="337">
        <f>IF(K$6=0,0,K$6/FBT_fec!K$6)</f>
        <v>0.49519545836612894</v>
      </c>
      <c r="L114" s="337">
        <f>IF(L$6=0,0,L$6/FBT_fec!L$6)</f>
        <v>0.49519545836612916</v>
      </c>
      <c r="M114" s="337">
        <f>IF(M$6=0,0,M$6/FBT_fec!M$6)</f>
        <v>0.49519545836612888</v>
      </c>
      <c r="N114" s="337">
        <f>IF(N$6=0,0,N$6/FBT_fec!N$6)</f>
        <v>0.49519545836612883</v>
      </c>
      <c r="O114" s="337">
        <f>IF(O$6=0,0,O$6/FBT_fec!O$6)</f>
        <v>0.49519545836612899</v>
      </c>
      <c r="P114" s="337">
        <f>IF(P$6=0,0,P$6/FBT_fec!P$6)</f>
        <v>0.49519545836612883</v>
      </c>
      <c r="Q114" s="337">
        <f>IF(Q$6=0,0,Q$6/FBT_fec!Q$6)</f>
        <v>0.4951954583661291</v>
      </c>
      <c r="R114" s="337">
        <f>IF(R$6=0,0,R$6/FBT_fec!R$6)</f>
        <v>0.49519545836612905</v>
      </c>
      <c r="S114" s="337">
        <f>IF(S$6=0,0,S$6/FBT_fec!S$6)</f>
        <v>0.49519545836612899</v>
      </c>
      <c r="T114" s="337">
        <f>IF(T$6=0,0,T$6/FBT_fec!T$6)</f>
        <v>0.49519545836612888</v>
      </c>
      <c r="U114" s="337">
        <f>IF(U$6=0,0,U$6/FBT_fec!U$6)</f>
        <v>0.49519545836612905</v>
      </c>
      <c r="V114" s="337">
        <f>IF(V$6=0,0,V$6/FBT_fec!V$6)</f>
        <v>0.49519545836612883</v>
      </c>
      <c r="W114" s="337">
        <f>IF(W$6=0,0,W$6/FBT_fec!W$6)</f>
        <v>0.49519545836612888</v>
      </c>
      <c r="DA114" s="67"/>
    </row>
    <row r="115" spans="1:105" ht="12" customHeight="1" x14ac:dyDescent="0.25">
      <c r="A115" s="202" t="s">
        <v>93</v>
      </c>
      <c r="B115" s="338">
        <f>IF(B$7=0,0,B$7/FBT_fec!B$7)</f>
        <v>0.12833303689097714</v>
      </c>
      <c r="C115" s="338">
        <f>IF(C$7=0,0,C$7/FBT_fec!C$7)</f>
        <v>0.12833303689097716</v>
      </c>
      <c r="D115" s="338">
        <f>IF(D$7=0,0,D$7/FBT_fec!D$7)</f>
        <v>0.12833303689097719</v>
      </c>
      <c r="E115" s="338">
        <f>IF(E$7=0,0,E$7/FBT_fec!E$7)</f>
        <v>0.12833303689097719</v>
      </c>
      <c r="F115" s="338">
        <f>IF(F$7=0,0,F$7/FBT_fec!F$7)</f>
        <v>0.12833303689097716</v>
      </c>
      <c r="G115" s="338">
        <f>IF(G$7=0,0,G$7/FBT_fec!G$7)</f>
        <v>0.12833303689097714</v>
      </c>
      <c r="H115" s="338">
        <f>IF(H$7=0,0,H$7/FBT_fec!H$7)</f>
        <v>0.12833303689097714</v>
      </c>
      <c r="I115" s="338">
        <f>IF(I$7=0,0,I$7/FBT_fec!I$7)</f>
        <v>0.12833303689097714</v>
      </c>
      <c r="J115" s="338">
        <f>IF(J$7=0,0,J$7/FBT_fec!J$7)</f>
        <v>0.12833303689097714</v>
      </c>
      <c r="K115" s="338">
        <f>IF(K$7=0,0,K$7/FBT_fec!K$7)</f>
        <v>0.12833303689097714</v>
      </c>
      <c r="L115" s="338">
        <f>IF(L$7=0,0,L$7/FBT_fec!L$7)</f>
        <v>0.12833303689097716</v>
      </c>
      <c r="M115" s="338">
        <f>IF(M$7=0,0,M$7/FBT_fec!M$7)</f>
        <v>0.12833303689097708</v>
      </c>
      <c r="N115" s="338">
        <f>IF(N$7=0,0,N$7/FBT_fec!N$7)</f>
        <v>0.12833303689097714</v>
      </c>
      <c r="O115" s="338">
        <f>IF(O$7=0,0,O$7/FBT_fec!O$7)</f>
        <v>0.12833303689097714</v>
      </c>
      <c r="P115" s="338">
        <f>IF(P$7=0,0,P$7/FBT_fec!P$7)</f>
        <v>0.12833303689097714</v>
      </c>
      <c r="Q115" s="338">
        <f>IF(Q$7=0,0,Q$7/FBT_fec!Q$7)</f>
        <v>0.12833303689097714</v>
      </c>
      <c r="R115" s="338">
        <f>IF(R$7=0,0,R$7/FBT_fec!R$7)</f>
        <v>0.12833303689097714</v>
      </c>
      <c r="S115" s="338">
        <f>IF(S$7=0,0,S$7/FBT_fec!S$7)</f>
        <v>0.12833303689097714</v>
      </c>
      <c r="T115" s="338">
        <f>IF(T$7=0,0,T$7/FBT_fec!T$7)</f>
        <v>0.12833303689097716</v>
      </c>
      <c r="U115" s="338">
        <f>IF(U$7=0,0,U$7/FBT_fec!U$7)</f>
        <v>0.12833303689097714</v>
      </c>
      <c r="V115" s="338">
        <f>IF(V$7=0,0,V$7/FBT_fec!V$7)</f>
        <v>0.12833303689097714</v>
      </c>
      <c r="W115" s="338">
        <f>IF(W$7=0,0,W$7/FBT_fec!W$7)</f>
        <v>0.12833303689097714</v>
      </c>
      <c r="DA115" s="174"/>
    </row>
    <row r="116" spans="1:105" ht="12" customHeight="1" x14ac:dyDescent="0.25">
      <c r="A116" s="202" t="s">
        <v>94</v>
      </c>
      <c r="B116" s="338">
        <f>IF(B$8=0,0,B$8/FBT_fec!B$8)</f>
        <v>0.70131920542883663</v>
      </c>
      <c r="C116" s="338">
        <f>IF(C$8=0,0,C$8/FBT_fec!C$8)</f>
        <v>0.70131920542883652</v>
      </c>
      <c r="D116" s="338">
        <f>IF(D$8=0,0,D$8/FBT_fec!D$8)</f>
        <v>0.70131920542883674</v>
      </c>
      <c r="E116" s="338">
        <f>IF(E$8=0,0,E$8/FBT_fec!E$8)</f>
        <v>0.70131920542883674</v>
      </c>
      <c r="F116" s="338">
        <f>IF(F$8=0,0,F$8/FBT_fec!F$8)</f>
        <v>0.70131920542883674</v>
      </c>
      <c r="G116" s="338">
        <f>IF(G$8=0,0,G$8/FBT_fec!G$8)</f>
        <v>0.70131920542883663</v>
      </c>
      <c r="H116" s="338">
        <f>IF(H$8=0,0,H$8/FBT_fec!H$8)</f>
        <v>0.70131920542883663</v>
      </c>
      <c r="I116" s="338">
        <f>IF(I$8=0,0,I$8/FBT_fec!I$8)</f>
        <v>0.70131920542883663</v>
      </c>
      <c r="J116" s="338">
        <f>IF(J$8=0,0,J$8/FBT_fec!J$8)</f>
        <v>0.70131920542883641</v>
      </c>
      <c r="K116" s="338">
        <f>IF(K$8=0,0,K$8/FBT_fec!K$8)</f>
        <v>0.70131920542883652</v>
      </c>
      <c r="L116" s="338">
        <f>IF(L$8=0,0,L$8/FBT_fec!L$8)</f>
        <v>0.70131920542883663</v>
      </c>
      <c r="M116" s="338">
        <f>IF(M$8=0,0,M$8/FBT_fec!M$8)</f>
        <v>0.70131920542883674</v>
      </c>
      <c r="N116" s="338">
        <f>IF(N$8=0,0,N$8/FBT_fec!N$8)</f>
        <v>0.70131920542883674</v>
      </c>
      <c r="O116" s="338">
        <f>IF(O$8=0,0,O$8/FBT_fec!O$8)</f>
        <v>0.70131920542883663</v>
      </c>
      <c r="P116" s="338">
        <f>IF(P$8=0,0,P$8/FBT_fec!P$8)</f>
        <v>0.70131920542883674</v>
      </c>
      <c r="Q116" s="338">
        <f>IF(Q$8=0,0,Q$8/FBT_fec!Q$8)</f>
        <v>0.70131920542883674</v>
      </c>
      <c r="R116" s="338">
        <f>IF(R$8=0,0,R$8/FBT_fec!R$8)</f>
        <v>0.70131920542883663</v>
      </c>
      <c r="S116" s="338">
        <f>IF(S$8=0,0,S$8/FBT_fec!S$8)</f>
        <v>0.70131920542883652</v>
      </c>
      <c r="T116" s="338">
        <f>IF(T$8=0,0,T$8/FBT_fec!T$8)</f>
        <v>0.70131920542883674</v>
      </c>
      <c r="U116" s="338">
        <f>IF(U$8=0,0,U$8/FBT_fec!U$8)</f>
        <v>0.70131920542883674</v>
      </c>
      <c r="V116" s="338">
        <f>IF(V$8=0,0,V$8/FBT_fec!V$8)</f>
        <v>0.70131920542883663</v>
      </c>
      <c r="W116" s="338">
        <f>IF(W$8=0,0,W$8/FBT_fec!W$8)</f>
        <v>0.70131920542883663</v>
      </c>
      <c r="DA116" s="174"/>
    </row>
    <row r="117" spans="1:105" ht="12" customHeight="1" x14ac:dyDescent="0.25">
      <c r="A117" s="202" t="s">
        <v>95</v>
      </c>
      <c r="B117" s="338">
        <f>IF(B$9=0,0,B$9/FBT_fec!B$9)</f>
        <v>0.49562591254104499</v>
      </c>
      <c r="C117" s="338">
        <f>IF(C$9=0,0,C$9/FBT_fec!C$9)</f>
        <v>0.49562591254104482</v>
      </c>
      <c r="D117" s="338">
        <f>IF(D$9=0,0,D$9/FBT_fec!D$9)</f>
        <v>0.49562591254104493</v>
      </c>
      <c r="E117" s="338">
        <f>IF(E$9=0,0,E$9/FBT_fec!E$9)</f>
        <v>0.49562591254104499</v>
      </c>
      <c r="F117" s="338">
        <f>IF(F$9=0,0,F$9/FBT_fec!F$9)</f>
        <v>0.49562591254104515</v>
      </c>
      <c r="G117" s="338">
        <f>IF(G$9=0,0,G$9/FBT_fec!G$9)</f>
        <v>0.49562591254104499</v>
      </c>
      <c r="H117" s="338">
        <f>IF(H$9=0,0,H$9/FBT_fec!H$9)</f>
        <v>0.4956259125410451</v>
      </c>
      <c r="I117" s="338">
        <f>IF(I$9=0,0,I$9/FBT_fec!I$9)</f>
        <v>0.4956259125410451</v>
      </c>
      <c r="J117" s="338">
        <f>IF(J$9=0,0,J$9/FBT_fec!J$9)</f>
        <v>0.49562591254104504</v>
      </c>
      <c r="K117" s="338">
        <f>IF(K$9=0,0,K$9/FBT_fec!K$9)</f>
        <v>0.49562591254104499</v>
      </c>
      <c r="L117" s="338">
        <f>IF(L$9=0,0,L$9/FBT_fec!L$9)</f>
        <v>0.49562591254104493</v>
      </c>
      <c r="M117" s="338">
        <f>IF(M$9=0,0,M$9/FBT_fec!M$9)</f>
        <v>0.49562591254104504</v>
      </c>
      <c r="N117" s="338">
        <f>IF(N$9=0,0,N$9/FBT_fec!N$9)</f>
        <v>0.49562591254104504</v>
      </c>
      <c r="O117" s="338">
        <f>IF(O$9=0,0,O$9/FBT_fec!O$9)</f>
        <v>0.49562591254104499</v>
      </c>
      <c r="P117" s="338">
        <f>IF(P$9=0,0,P$9/FBT_fec!P$9)</f>
        <v>0.49562591254104499</v>
      </c>
      <c r="Q117" s="338">
        <f>IF(Q$9=0,0,Q$9/FBT_fec!Q$9)</f>
        <v>0.49562591254104499</v>
      </c>
      <c r="R117" s="338">
        <f>IF(R$9=0,0,R$9/FBT_fec!R$9)</f>
        <v>0.49562591254104499</v>
      </c>
      <c r="S117" s="338">
        <f>IF(S$9=0,0,S$9/FBT_fec!S$9)</f>
        <v>0.4956259125410451</v>
      </c>
      <c r="T117" s="338">
        <f>IF(T$9=0,0,T$9/FBT_fec!T$9)</f>
        <v>0.49562591254104515</v>
      </c>
      <c r="U117" s="338">
        <f>IF(U$9=0,0,U$9/FBT_fec!U$9)</f>
        <v>0.49562591254104493</v>
      </c>
      <c r="V117" s="338">
        <f>IF(V$9=0,0,V$9/FBT_fec!V$9)</f>
        <v>0.4956259125410451</v>
      </c>
      <c r="W117" s="338">
        <f>IF(W$9=0,0,W$9/FBT_fec!W$9)</f>
        <v>0.4956259125410451</v>
      </c>
      <c r="DA117" s="174"/>
    </row>
    <row r="118" spans="1:105" ht="12" customHeight="1" x14ac:dyDescent="0.25">
      <c r="A118" s="56" t="s">
        <v>96</v>
      </c>
      <c r="B118" s="339">
        <f>IF(B$10=0,0,B$10/FBT_fec!B$10)</f>
        <v>0.70119832910229352</v>
      </c>
      <c r="C118" s="339">
        <f>IF(C$10=0,0,C$10/FBT_fec!C$10)</f>
        <v>0.70290555930080889</v>
      </c>
      <c r="D118" s="339">
        <f>IF(D$10=0,0,D$10/FBT_fec!D$10)</f>
        <v>0.70651911408671764</v>
      </c>
      <c r="E118" s="339">
        <f>IF(E$10=0,0,E$10/FBT_fec!E$10)</f>
        <v>0.71051008288210571</v>
      </c>
      <c r="F118" s="339">
        <f>IF(F$10=0,0,F$10/FBT_fec!F$10)</f>
        <v>0.7150534057230904</v>
      </c>
      <c r="G118" s="339">
        <f>IF(G$10=0,0,G$10/FBT_fec!G$10)</f>
        <v>0.71929250401631184</v>
      </c>
      <c r="H118" s="339">
        <f>IF(H$10=0,0,H$10/FBT_fec!H$10)</f>
        <v>0.72662251764577479</v>
      </c>
      <c r="I118" s="339">
        <f>IF(I$10=0,0,I$10/FBT_fec!I$10)</f>
        <v>0.7357192929725217</v>
      </c>
      <c r="J118" s="339">
        <f>IF(J$10=0,0,J$10/FBT_fec!J$10)</f>
        <v>0.73873751774386631</v>
      </c>
      <c r="K118" s="339">
        <f>IF(K$10=0,0,K$10/FBT_fec!K$10)</f>
        <v>0.74397642690361887</v>
      </c>
      <c r="L118" s="339">
        <f>IF(L$10=0,0,L$10/FBT_fec!L$10)</f>
        <v>0.74625952376466542</v>
      </c>
      <c r="M118" s="339">
        <f>IF(M$10=0,0,M$10/FBT_fec!M$10)</f>
        <v>0.74790288159147189</v>
      </c>
      <c r="N118" s="339">
        <f>IF(N$10=0,0,N$10/FBT_fec!N$10)</f>
        <v>0.74729756164065786</v>
      </c>
      <c r="O118" s="339">
        <f>IF(O$10=0,0,O$10/FBT_fec!O$10)</f>
        <v>0.7547461783649182</v>
      </c>
      <c r="P118" s="339">
        <f>IF(P$10=0,0,P$10/FBT_fec!P$10)</f>
        <v>0.75722999205002761</v>
      </c>
      <c r="Q118" s="339">
        <f>IF(Q$10=0,0,Q$10/FBT_fec!Q$10)</f>
        <v>0.76693543732477876</v>
      </c>
      <c r="R118" s="339">
        <f>IF(R$10=0,0,R$10/FBT_fec!R$10)</f>
        <v>0.76512977951234518</v>
      </c>
      <c r="S118" s="339">
        <f>IF(S$10=0,0,S$10/FBT_fec!S$10)</f>
        <v>0.76256190546227687</v>
      </c>
      <c r="T118" s="339">
        <f>IF(T$10=0,0,T$10/FBT_fec!T$10)</f>
        <v>0.7583695244856421</v>
      </c>
      <c r="U118" s="339">
        <f>IF(U$10=0,0,U$10/FBT_fec!U$10)</f>
        <v>0.76339108299986902</v>
      </c>
      <c r="V118" s="339">
        <f>IF(V$10=0,0,V$10/FBT_fec!V$10)</f>
        <v>0.76744068456105952</v>
      </c>
      <c r="W118" s="339">
        <f>IF(W$10=0,0,W$10/FBT_fec!W$10)</f>
        <v>0.76956117857119388</v>
      </c>
      <c r="DA118" s="68"/>
    </row>
    <row r="119" spans="1:105" ht="12" customHeight="1" x14ac:dyDescent="0.25">
      <c r="A119" s="203" t="s">
        <v>2149</v>
      </c>
      <c r="B119" s="352">
        <f>IF(B$16=0,0,B$16/FBT_fec!B$16)</f>
        <v>0.49117770533932459</v>
      </c>
      <c r="C119" s="352">
        <f>IF(C$16=0,0,C$16/FBT_fec!C$16)</f>
        <v>0.49442666435509641</v>
      </c>
      <c r="D119" s="352">
        <f>IF(D$16=0,0,D$16/FBT_fec!D$16)</f>
        <v>0.49543316393266645</v>
      </c>
      <c r="E119" s="352">
        <f>IF(E$16=0,0,E$16/FBT_fec!E$16)</f>
        <v>0.50119468739872897</v>
      </c>
      <c r="F119" s="352">
        <f>IF(F$16=0,0,F$16/FBT_fec!F$16)</f>
        <v>0.50518666744742635</v>
      </c>
      <c r="G119" s="352">
        <f>IF(G$16=0,0,G$16/FBT_fec!G$16)</f>
        <v>0.50758830635026608</v>
      </c>
      <c r="H119" s="352">
        <f>IF(H$16=0,0,H$16/FBT_fec!H$16)</f>
        <v>0.51518475939476205</v>
      </c>
      <c r="I119" s="352">
        <f>IF(I$16=0,0,I$16/FBT_fec!I$16)</f>
        <v>0.52168754363327619</v>
      </c>
      <c r="J119" s="352">
        <f>IF(J$16=0,0,J$16/FBT_fec!J$16)</f>
        <v>0.5298412399710084</v>
      </c>
      <c r="K119" s="352">
        <f>IF(K$16=0,0,K$16/FBT_fec!K$16)</f>
        <v>0.53265994481887124</v>
      </c>
      <c r="L119" s="352">
        <f>IF(L$16=0,0,L$16/FBT_fec!L$16)</f>
        <v>0.5346218057890999</v>
      </c>
      <c r="M119" s="352">
        <f>IF(M$16=0,0,M$16/FBT_fec!M$16)</f>
        <v>0.53578909374092143</v>
      </c>
      <c r="N119" s="352">
        <f>IF(N$16=0,0,N$16/FBT_fec!N$16)</f>
        <v>0.53804143274581073</v>
      </c>
      <c r="O119" s="352">
        <f>IF(O$16=0,0,O$16/FBT_fec!O$16)</f>
        <v>0.54457718198071303</v>
      </c>
      <c r="P119" s="352">
        <f>IF(P$16=0,0,P$16/FBT_fec!P$16)</f>
        <v>0.54682229894276646</v>
      </c>
      <c r="Q119" s="352">
        <f>IF(Q$16=0,0,Q$16/FBT_fec!Q$16)</f>
        <v>0.55874543178162583</v>
      </c>
      <c r="R119" s="352">
        <f>IF(R$16=0,0,R$16/FBT_fec!R$16)</f>
        <v>0.55831144917493392</v>
      </c>
      <c r="S119" s="352">
        <f>IF(S$16=0,0,S$16/FBT_fec!S$16)</f>
        <v>0.55813598428099231</v>
      </c>
      <c r="T119" s="352">
        <f>IF(T$16=0,0,T$16/FBT_fec!T$16)</f>
        <v>0.55981434764015259</v>
      </c>
      <c r="U119" s="352">
        <f>IF(U$16=0,0,U$16/FBT_fec!U$16)</f>
        <v>0.56344767172688215</v>
      </c>
      <c r="V119" s="352">
        <f>IF(V$16=0,0,V$16/FBT_fec!V$16)</f>
        <v>0.56797689979498767</v>
      </c>
      <c r="W119" s="352">
        <f>IF(W$16=0,0,W$16/FBT_fec!W$16)</f>
        <v>0.57226819374143267</v>
      </c>
      <c r="DA119" s="175"/>
    </row>
    <row r="120" spans="1:105" ht="12" customHeight="1" x14ac:dyDescent="0.25">
      <c r="A120" s="203" t="s">
        <v>2161</v>
      </c>
      <c r="B120" s="352">
        <f>IF(B$25=0,0,B$25/FBT_fec!B$25)</f>
        <v>0.26791511200326801</v>
      </c>
      <c r="C120" s="352">
        <f>IF(C$25=0,0,C$25/FBT_fec!C$25)</f>
        <v>0.26968727146641613</v>
      </c>
      <c r="D120" s="352">
        <f>IF(D$25=0,0,D$25/FBT_fec!D$25)</f>
        <v>0.27023627123599969</v>
      </c>
      <c r="E120" s="352">
        <f>IF(E$25=0,0,E$25/FBT_fec!E$25)</f>
        <v>0.27337892039930684</v>
      </c>
      <c r="F120" s="352">
        <f>IF(F$25=0,0,F$25/FBT_fec!F$25)</f>
        <v>0.27555636406223233</v>
      </c>
      <c r="G120" s="352">
        <f>IF(G$25=0,0,G$25/FBT_fec!G$25)</f>
        <v>0.2768663489183269</v>
      </c>
      <c r="H120" s="352">
        <f>IF(H$25=0,0,H$25/FBT_fec!H$25)</f>
        <v>0.28100986876077927</v>
      </c>
      <c r="I120" s="352">
        <f>IF(I$25=0,0,I$25/FBT_fec!I$25)</f>
        <v>0.28455684198178693</v>
      </c>
      <c r="J120" s="352">
        <f>IF(J$25=0,0,J$25/FBT_fec!J$25)</f>
        <v>0.28900431271145915</v>
      </c>
      <c r="K120" s="352">
        <f>IF(K$25=0,0,K$25/FBT_fec!K$25)</f>
        <v>0.29054178808302061</v>
      </c>
      <c r="L120" s="352">
        <f>IF(L$25=0,0,L$25/FBT_fec!L$25)</f>
        <v>0.29161189406678162</v>
      </c>
      <c r="M120" s="352">
        <f>IF(M$25=0,0,M$25/FBT_fec!M$25)</f>
        <v>0.29224859658595714</v>
      </c>
      <c r="N120" s="352">
        <f>IF(N$25=0,0,N$25/FBT_fec!N$25)</f>
        <v>0.29347714513407858</v>
      </c>
      <c r="O120" s="352">
        <f>IF(O$25=0,0,O$25/FBT_fec!O$25)</f>
        <v>0.29704209926220698</v>
      </c>
      <c r="P120" s="352">
        <f>IF(P$25=0,0,P$25/FBT_fec!P$25)</f>
        <v>0.29826670851423626</v>
      </c>
      <c r="Q120" s="352">
        <f>IF(Q$25=0,0,Q$25/FBT_fec!Q$25)</f>
        <v>0.3047702355172503</v>
      </c>
      <c r="R120" s="352">
        <f>IF(R$25=0,0,R$25/FBT_fec!R$25)</f>
        <v>0.30453351773178206</v>
      </c>
      <c r="S120" s="352">
        <f>IF(S$25=0,0,S$25/FBT_fec!S$25)</f>
        <v>0.30443780960781403</v>
      </c>
      <c r="T120" s="352">
        <f>IF(T$25=0,0,T$25/FBT_fec!T$25)</f>
        <v>0.30535328053099237</v>
      </c>
      <c r="U120" s="352">
        <f>IF(U$25=0,0,U$25/FBT_fec!U$25)</f>
        <v>0.30733509366920841</v>
      </c>
      <c r="V120" s="352">
        <f>IF(V$25=0,0,V$25/FBT_fec!V$25)</f>
        <v>0.30980558170635686</v>
      </c>
      <c r="W120" s="352">
        <f>IF(W$25=0,0,W$25/FBT_fec!W$25)</f>
        <v>0.31214628749532702</v>
      </c>
      <c r="DA120" s="175"/>
    </row>
    <row r="121" spans="1:105" ht="12" customHeight="1" x14ac:dyDescent="0.25">
      <c r="A121" s="203" t="s">
        <v>2173</v>
      </c>
      <c r="B121" s="352">
        <f>IF(B$34=0,0,B$34/FBT_fec!B$34)</f>
        <v>0.43229215784532965</v>
      </c>
      <c r="C121" s="352">
        <f>IF(C$34=0,0,C$34/FBT_fec!C$34)</f>
        <v>0.43428633686933082</v>
      </c>
      <c r="D121" s="352">
        <f>IF(D$34=0,0,D$34/FBT_fec!D$34)</f>
        <v>0.43405491006483693</v>
      </c>
      <c r="E121" s="352">
        <f>IF(E$34=0,0,E$34/FBT_fec!E$34)</f>
        <v>0.43770861425448698</v>
      </c>
      <c r="F121" s="352">
        <f>IF(F$34=0,0,F$34/FBT_fec!F$34)</f>
        <v>0.43954826049178147</v>
      </c>
      <c r="G121" s="352">
        <f>IF(G$34=0,0,G$34/FBT_fec!G$34)</f>
        <v>0.44055432562407243</v>
      </c>
      <c r="H121" s="352">
        <f>IF(H$34=0,0,H$34/FBT_fec!H$34)</f>
        <v>0.44394741981968849</v>
      </c>
      <c r="I121" s="352">
        <f>IF(I$34=0,0,I$34/FBT_fec!I$34)</f>
        <v>0.44543213647521923</v>
      </c>
      <c r="J121" s="352">
        <f>IF(J$34=0,0,J$34/FBT_fec!J$34)</f>
        <v>0.44856403374100212</v>
      </c>
      <c r="K121" s="352">
        <f>IF(K$34=0,0,K$34/FBT_fec!K$34)</f>
        <v>0.44921189462125771</v>
      </c>
      <c r="L121" s="352">
        <f>IF(L$34=0,0,L$34/FBT_fec!L$34)</f>
        <v>0.44961478427506713</v>
      </c>
      <c r="M121" s="352">
        <f>IF(M$34=0,0,M$34/FBT_fec!M$34)</f>
        <v>0.44984493061497832</v>
      </c>
      <c r="N121" s="352">
        <f>IF(N$34=0,0,N$34/FBT_fec!N$34)</f>
        <v>0.45099402194782656</v>
      </c>
      <c r="O121" s="352">
        <f>IF(O$34=0,0,O$34/FBT_fec!O$34)</f>
        <v>0.45279319411225799</v>
      </c>
      <c r="P121" s="352">
        <f>IF(P$34=0,0,P$34/FBT_fec!P$34)</f>
        <v>0.45311956851562557</v>
      </c>
      <c r="Q121" s="352">
        <f>IF(Q$34=0,0,Q$34/FBT_fec!Q$34)</f>
        <v>0.45577666764340502</v>
      </c>
      <c r="R121" s="352">
        <f>IF(R$34=0,0,R$34/FBT_fec!R$34)</f>
        <v>0.45649678377740183</v>
      </c>
      <c r="S121" s="352">
        <f>IF(S$34=0,0,S$34/FBT_fec!S$34)</f>
        <v>0.45819886776915103</v>
      </c>
      <c r="T121" s="352">
        <f>IF(T$34=0,0,T$34/FBT_fec!T$34)</f>
        <v>0.46080842197785155</v>
      </c>
      <c r="U121" s="352">
        <f>IF(U$34=0,0,U$34/FBT_fec!U$34)</f>
        <v>0.46085615725080903</v>
      </c>
      <c r="V121" s="352">
        <f>IF(V$34=0,0,V$34/FBT_fec!V$34)</f>
        <v>0.46196079438216914</v>
      </c>
      <c r="W121" s="352">
        <f>IF(W$34=0,0,W$34/FBT_fec!W$34)</f>
        <v>0.46357890766070087</v>
      </c>
      <c r="DA121" s="175"/>
    </row>
    <row r="122" spans="1:105" ht="12" customHeight="1" x14ac:dyDescent="0.25">
      <c r="A122" s="203" t="s">
        <v>2185</v>
      </c>
      <c r="B122" s="352">
        <f>IF(B$45=0,0,B$45/FBT_fec!B$45)</f>
        <v>0.39134967800402581</v>
      </c>
      <c r="C122" s="352">
        <f>IF(C$45=0,0,C$45/FBT_fec!C$45)</f>
        <v>0.39309513938632928</v>
      </c>
      <c r="D122" s="352">
        <f>IF(D$45=0,0,D$45/FBT_fec!D$45)</f>
        <v>0.39327493093848676</v>
      </c>
      <c r="E122" s="352">
        <f>IF(E$45=0,0,E$45/FBT_fec!E$45)</f>
        <v>0.39625717796339638</v>
      </c>
      <c r="F122" s="352">
        <f>IF(F$45=0,0,F$45/FBT_fec!F$45)</f>
        <v>0.39793843304045767</v>
      </c>
      <c r="G122" s="352">
        <f>IF(G$45=0,0,G$45/FBT_fec!G$45)</f>
        <v>0.39882360968456704</v>
      </c>
      <c r="H122" s="352">
        <f>IF(H$45=0,0,H$45/FBT_fec!H$45)</f>
        <v>0.40163950604120452</v>
      </c>
      <c r="I122" s="352">
        <f>IF(I$45=0,0,I$45/FBT_fec!I$45)</f>
        <v>0.40289618184007253</v>
      </c>
      <c r="J122" s="352">
        <f>IF(J$45=0,0,J$45/FBT_fec!J$45)</f>
        <v>0.40556526776821344</v>
      </c>
      <c r="K122" s="352">
        <f>IF(K$45=0,0,K$45/FBT_fec!K$45)</f>
        <v>0.40618842618150736</v>
      </c>
      <c r="L122" s="352">
        <f>IF(L$45=0,0,L$45/FBT_fec!L$45)</f>
        <v>0.40656660364206687</v>
      </c>
      <c r="M122" s="352">
        <f>IF(M$45=0,0,M$45/FBT_fec!M$45)</f>
        <v>0.40690645425818778</v>
      </c>
      <c r="N122" s="352">
        <f>IF(N$45=0,0,N$45/FBT_fec!N$45)</f>
        <v>0.4078108208795872</v>
      </c>
      <c r="O122" s="352">
        <f>IF(O$45=0,0,O$45/FBT_fec!O$45)</f>
        <v>0.40925868377766783</v>
      </c>
      <c r="P122" s="352">
        <f>IF(P$45=0,0,P$45/FBT_fec!P$45)</f>
        <v>0.40972851797522047</v>
      </c>
      <c r="Q122" s="352">
        <f>IF(Q$45=0,0,Q$45/FBT_fec!Q$45)</f>
        <v>0.41189847521477685</v>
      </c>
      <c r="R122" s="352">
        <f>IF(R$45=0,0,R$45/FBT_fec!R$45)</f>
        <v>0.41243230764601352</v>
      </c>
      <c r="S122" s="352">
        <f>IF(S$45=0,0,S$45/FBT_fec!S$45)</f>
        <v>0.41354821975384354</v>
      </c>
      <c r="T122" s="352">
        <f>IF(T$45=0,0,T$45/FBT_fec!T$45)</f>
        <v>0.41588411381268459</v>
      </c>
      <c r="U122" s="352">
        <f>IF(U$45=0,0,U$45/FBT_fec!U$45)</f>
        <v>0.41577648420822788</v>
      </c>
      <c r="V122" s="352">
        <f>IF(V$45=0,0,V$45/FBT_fec!V$45)</f>
        <v>0.41657676467335147</v>
      </c>
      <c r="W122" s="352">
        <f>IF(W$45=0,0,W$45/FBT_fec!W$45)</f>
        <v>0.41783854810271043</v>
      </c>
      <c r="DA122" s="175"/>
    </row>
    <row r="123" spans="1:105" ht="12" customHeight="1" x14ac:dyDescent="0.25">
      <c r="A123" s="203" t="s">
        <v>2211</v>
      </c>
      <c r="B123" s="352">
        <f>IF(B$66=0,0,B$66/FBT_fec!B$66)</f>
        <v>0.63226808289916625</v>
      </c>
      <c r="C123" s="352">
        <f>IF(C$66=0,0,C$66/FBT_fec!C$66)</f>
        <v>0.63444201777176767</v>
      </c>
      <c r="D123" s="352">
        <f>IF(D$66=0,0,D$66/FBT_fec!D$66)</f>
        <v>0.63526250016937902</v>
      </c>
      <c r="E123" s="352">
        <f>IF(E$66=0,0,E$66/FBT_fec!E$66)</f>
        <v>0.63924751222528808</v>
      </c>
      <c r="F123" s="352">
        <f>IF(F$66=0,0,F$66/FBT_fec!F$66)</f>
        <v>0.64229003807660989</v>
      </c>
      <c r="G123" s="352">
        <f>IF(G$66=0,0,G$66/FBT_fec!G$66)</f>
        <v>0.64426253351018681</v>
      </c>
      <c r="H123" s="352">
        <f>IF(H$66=0,0,H$66/FBT_fec!H$66)</f>
        <v>0.64987614508488889</v>
      </c>
      <c r="I123" s="352">
        <f>IF(I$66=0,0,I$66/FBT_fec!I$66)</f>
        <v>0.65535573112609591</v>
      </c>
      <c r="J123" s="352">
        <f>IF(J$66=0,0,J$66/FBT_fec!J$66)</f>
        <v>0.6598395932099036</v>
      </c>
      <c r="K123" s="352">
        <f>IF(K$66=0,0,K$66/FBT_fec!K$66)</f>
        <v>0.66150490002807383</v>
      </c>
      <c r="L123" s="352">
        <f>IF(L$66=0,0,L$66/FBT_fec!L$66)</f>
        <v>0.66250352970613358</v>
      </c>
      <c r="M123" s="352">
        <f>IF(M$66=0,0,M$66/FBT_fec!M$66)</f>
        <v>0.66297595274792076</v>
      </c>
      <c r="N123" s="352">
        <f>IF(N$66=0,0,N$66/FBT_fec!N$66)</f>
        <v>0.66400863501827934</v>
      </c>
      <c r="O123" s="352">
        <f>IF(O$66=0,0,O$66/FBT_fec!O$66)</f>
        <v>0.66720501174041691</v>
      </c>
      <c r="P123" s="352">
        <f>IF(P$66=0,0,P$66/FBT_fec!P$66)</f>
        <v>0.66822243084845179</v>
      </c>
      <c r="Q123" s="352">
        <f>IF(Q$66=0,0,Q$66/FBT_fec!Q$66)</f>
        <v>0.67352482473253728</v>
      </c>
      <c r="R123" s="352">
        <f>IF(R$66=0,0,R$66/FBT_fec!R$66)</f>
        <v>0.67289050865933642</v>
      </c>
      <c r="S123" s="352">
        <f>IF(S$66=0,0,S$66/FBT_fec!S$66)</f>
        <v>0.67243342338646606</v>
      </c>
      <c r="T123" s="352">
        <f>IF(T$66=0,0,T$66/FBT_fec!T$66)</f>
        <v>0.67209333384653258</v>
      </c>
      <c r="U123" s="352">
        <f>IF(U$66=0,0,U$66/FBT_fec!U$66)</f>
        <v>0.67439028822926772</v>
      </c>
      <c r="V123" s="352">
        <f>IF(V$66=0,0,V$66/FBT_fec!V$66)</f>
        <v>0.67639627820615644</v>
      </c>
      <c r="W123" s="352">
        <f>IF(W$66=0,0,W$66/FBT_fec!W$66)</f>
        <v>0.67814885834402139</v>
      </c>
      <c r="DA123" s="175"/>
    </row>
    <row r="124" spans="1:105" ht="12" customHeight="1" x14ac:dyDescent="0.25">
      <c r="A124" s="41" t="s">
        <v>2228</v>
      </c>
      <c r="B124" s="340">
        <f>IF(B$80=0,0,B$80/FBT_fec!B$80)</f>
        <v>0.53796280182587852</v>
      </c>
      <c r="C124" s="340">
        <f>IF(C$80=0,0,C$80/FBT_fec!C$80)</f>
        <v>0.53796280182587863</v>
      </c>
      <c r="D124" s="340">
        <f>IF(D$80=0,0,D$80/FBT_fec!D$80)</f>
        <v>0.53796280182587841</v>
      </c>
      <c r="E124" s="340">
        <f>IF(E$80=0,0,E$80/FBT_fec!E$80)</f>
        <v>0.53796280182587863</v>
      </c>
      <c r="F124" s="340">
        <f>IF(F$80=0,0,F$80/FBT_fec!F$80)</f>
        <v>0.53796280182587841</v>
      </c>
      <c r="G124" s="340">
        <f>IF(G$80=0,0,G$80/FBT_fec!G$80)</f>
        <v>0.5379628018258783</v>
      </c>
      <c r="H124" s="340">
        <f>IF(H$80=0,0,H$80/FBT_fec!H$80)</f>
        <v>0.53796280182587841</v>
      </c>
      <c r="I124" s="340">
        <f>IF(I$80=0,0,I$80/FBT_fec!I$80)</f>
        <v>0.53796280182587852</v>
      </c>
      <c r="J124" s="340">
        <f>IF(J$80=0,0,J$80/FBT_fec!J$80)</f>
        <v>0.53796280182587852</v>
      </c>
      <c r="K124" s="340">
        <f>IF(K$80=0,0,K$80/FBT_fec!K$80)</f>
        <v>0.53796280182587852</v>
      </c>
      <c r="L124" s="340">
        <f>IF(L$80=0,0,L$80/FBT_fec!L$80)</f>
        <v>0.53796280182587841</v>
      </c>
      <c r="M124" s="340">
        <f>IF(M$80=0,0,M$80/FBT_fec!M$80)</f>
        <v>0.53796280182587852</v>
      </c>
      <c r="N124" s="340">
        <f>IF(N$80=0,0,N$80/FBT_fec!N$80)</f>
        <v>0.53796280182587863</v>
      </c>
      <c r="O124" s="340">
        <f>IF(O$80=0,0,O$80/FBT_fec!O$80)</f>
        <v>0.53796280182587863</v>
      </c>
      <c r="P124" s="340">
        <f>IF(P$80=0,0,P$80/FBT_fec!P$80)</f>
        <v>0.53796280182587863</v>
      </c>
      <c r="Q124" s="340">
        <f>IF(Q$80=0,0,Q$80/FBT_fec!Q$80)</f>
        <v>0.53796280182587863</v>
      </c>
      <c r="R124" s="340">
        <f>IF(R$80=0,0,R$80/FBT_fec!R$80)</f>
        <v>0.53796280182587841</v>
      </c>
      <c r="S124" s="340">
        <f>IF(S$80=0,0,S$80/FBT_fec!S$80)</f>
        <v>0.53796280182587863</v>
      </c>
      <c r="T124" s="340">
        <f>IF(T$80=0,0,T$80/FBT_fec!T$80)</f>
        <v>0.53796280182587852</v>
      </c>
      <c r="U124" s="340">
        <f>IF(U$80=0,0,U$80/FBT_fec!U$80)</f>
        <v>0.53796280182587863</v>
      </c>
      <c r="V124" s="340">
        <f>IF(V$80=0,0,V$80/FBT_fec!V$80)</f>
        <v>0.53796280182587852</v>
      </c>
      <c r="W124" s="340">
        <f>IF(W$80=0,0,W$80/FBT_fec!W$80)</f>
        <v>0.53796280182587841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PL: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6">
        <v>5691.1240970117387</v>
      </c>
      <c r="C5" s="226">
        <v>5403.4957652495086</v>
      </c>
      <c r="D5" s="226">
        <v>5689.7187003099607</v>
      </c>
      <c r="E5" s="226">
        <v>5549.7355373211694</v>
      </c>
      <c r="F5" s="226">
        <v>5287.842584392647</v>
      </c>
      <c r="G5" s="226">
        <v>5231.523687335959</v>
      </c>
      <c r="H5" s="226">
        <v>4708.598206550746</v>
      </c>
      <c r="I5" s="226">
        <v>4788.4955416564862</v>
      </c>
      <c r="J5" s="226">
        <v>4328.8950943393447</v>
      </c>
      <c r="K5" s="226">
        <v>4097.1668470027953</v>
      </c>
      <c r="L5" s="226">
        <v>4095.4010505336319</v>
      </c>
      <c r="M5" s="226">
        <v>4054.4089084214752</v>
      </c>
      <c r="N5" s="226">
        <v>4207.9397380886658</v>
      </c>
      <c r="O5" s="226">
        <v>4037.201598816916</v>
      </c>
      <c r="P5" s="226">
        <v>4020.3253925701051</v>
      </c>
      <c r="Q5" s="226">
        <v>3813.5217804816398</v>
      </c>
      <c r="R5" s="226">
        <v>3990.224044926706</v>
      </c>
      <c r="S5" s="226">
        <v>4176.8089594553448</v>
      </c>
      <c r="T5" s="226">
        <v>4553.2900351159078</v>
      </c>
      <c r="U5" s="226">
        <v>4466.0591452879826</v>
      </c>
      <c r="V5" s="226">
        <v>4200.4686834569529</v>
      </c>
      <c r="W5" s="226">
        <v>4173.4622462748348</v>
      </c>
      <c r="DA5" s="89" t="s">
        <v>2302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2303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2304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2305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2306</v>
      </c>
    </row>
    <row r="10" spans="1:105" ht="12" customHeight="1" x14ac:dyDescent="0.25">
      <c r="A10" s="56" t="s">
        <v>96</v>
      </c>
      <c r="B10" s="263">
        <v>80.17835901906497</v>
      </c>
      <c r="C10" s="263">
        <v>77.718565909650209</v>
      </c>
      <c r="D10" s="263">
        <v>79.91649256516672</v>
      </c>
      <c r="E10" s="263">
        <v>80.377363083331204</v>
      </c>
      <c r="F10" s="263">
        <v>76.493366585374673</v>
      </c>
      <c r="G10" s="263">
        <v>74.803110337915356</v>
      </c>
      <c r="H10" s="263">
        <v>67.403252846493118</v>
      </c>
      <c r="I10" s="263">
        <v>66.253503922081222</v>
      </c>
      <c r="J10" s="263">
        <v>61.313781271184347</v>
      </c>
      <c r="K10" s="263">
        <v>56.365854178132118</v>
      </c>
      <c r="L10" s="263">
        <v>56.178598563532972</v>
      </c>
      <c r="M10" s="263">
        <v>55.217502437248832</v>
      </c>
      <c r="N10" s="263">
        <v>58.185807587469483</v>
      </c>
      <c r="O10" s="263">
        <v>54.583415927562378</v>
      </c>
      <c r="P10" s="263">
        <v>53.522205069896238</v>
      </c>
      <c r="Q10" s="263">
        <v>49.63319334799133</v>
      </c>
      <c r="R10" s="263">
        <v>53.132923999639807</v>
      </c>
      <c r="S10" s="263">
        <v>57.063131922873538</v>
      </c>
      <c r="T10" s="263">
        <v>65.640564040526726</v>
      </c>
      <c r="U10" s="263">
        <v>61.779201141401778</v>
      </c>
      <c r="V10" s="263">
        <v>57.113642177010178</v>
      </c>
      <c r="W10" s="263">
        <v>56.597649408846507</v>
      </c>
      <c r="DA10" s="68" t="s">
        <v>2307</v>
      </c>
    </row>
    <row r="11" spans="1:105" ht="12" customHeight="1" x14ac:dyDescent="0.25">
      <c r="A11" s="37" t="s">
        <v>160</v>
      </c>
      <c r="B11" s="229">
        <v>41.646205334510832</v>
      </c>
      <c r="C11" s="229">
        <v>38.268812738392143</v>
      </c>
      <c r="D11" s="229">
        <v>36.257034932544272</v>
      </c>
      <c r="E11" s="229">
        <v>32.337691425547987</v>
      </c>
      <c r="F11" s="229">
        <v>27.4265553617678</v>
      </c>
      <c r="G11" s="229">
        <v>23.196023071688369</v>
      </c>
      <c r="H11" s="229">
        <v>17.358554242580389</v>
      </c>
      <c r="I11" s="229">
        <v>14.572287568312589</v>
      </c>
      <c r="J11" s="229">
        <v>14.444149027856939</v>
      </c>
      <c r="K11" s="229">
        <v>9.8797568930039041</v>
      </c>
      <c r="L11" s="229">
        <v>8.924242922649098</v>
      </c>
      <c r="M11" s="229">
        <v>7.248214487702259</v>
      </c>
      <c r="N11" s="229">
        <v>8.6283085369992296</v>
      </c>
      <c r="O11" s="229">
        <v>5.5744324093459827</v>
      </c>
      <c r="P11" s="229">
        <v>4.1596598290487723</v>
      </c>
      <c r="Q11" s="229">
        <v>3.204192498665519</v>
      </c>
      <c r="R11" s="229">
        <v>3.5476804648415441</v>
      </c>
      <c r="S11" s="229">
        <v>3.6496027278665339</v>
      </c>
      <c r="T11" s="229">
        <v>3.2265710700360741</v>
      </c>
      <c r="U11" s="229">
        <v>2.8366676999281299</v>
      </c>
      <c r="V11" s="229">
        <v>2.088281645313697</v>
      </c>
      <c r="W11" s="229">
        <v>1.8676187548384491</v>
      </c>
      <c r="DA11" s="69" t="s">
        <v>2308</v>
      </c>
    </row>
    <row r="12" spans="1:105" ht="12" customHeight="1" x14ac:dyDescent="0.25">
      <c r="A12" s="37" t="s">
        <v>162</v>
      </c>
      <c r="B12" s="229">
        <v>38.532153684554132</v>
      </c>
      <c r="C12" s="229">
        <v>39.449753171258067</v>
      </c>
      <c r="D12" s="229">
        <v>43.659457632622448</v>
      </c>
      <c r="E12" s="229">
        <v>48.039671657783217</v>
      </c>
      <c r="F12" s="229">
        <v>49.066811223606877</v>
      </c>
      <c r="G12" s="229">
        <v>51.607087266226991</v>
      </c>
      <c r="H12" s="229">
        <v>50.044698603912728</v>
      </c>
      <c r="I12" s="229">
        <v>51.681216353768633</v>
      </c>
      <c r="J12" s="229">
        <v>46.869632243327423</v>
      </c>
      <c r="K12" s="229">
        <v>46.486097285128217</v>
      </c>
      <c r="L12" s="229">
        <v>47.254355640883873</v>
      </c>
      <c r="M12" s="229">
        <v>47.969287949546569</v>
      </c>
      <c r="N12" s="229">
        <v>49.557499050470263</v>
      </c>
      <c r="O12" s="229">
        <v>49.008983518216397</v>
      </c>
      <c r="P12" s="229">
        <v>49.362545240847467</v>
      </c>
      <c r="Q12" s="229">
        <v>46.42900084932581</v>
      </c>
      <c r="R12" s="229">
        <v>49.585243534798273</v>
      </c>
      <c r="S12" s="229">
        <v>53.413529195007001</v>
      </c>
      <c r="T12" s="229">
        <v>62.413992970490654</v>
      </c>
      <c r="U12" s="229">
        <v>58.942533441473657</v>
      </c>
      <c r="V12" s="229">
        <v>55.025360531696492</v>
      </c>
      <c r="W12" s="229">
        <v>54.730030654008068</v>
      </c>
      <c r="DA12" s="69" t="s">
        <v>2309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2310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2311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2312</v>
      </c>
    </row>
    <row r="16" spans="1:105" ht="12" customHeight="1" x14ac:dyDescent="0.25">
      <c r="A16" s="57" t="s">
        <v>2149</v>
      </c>
      <c r="B16" s="264">
        <f t="shared" ref="B16:W16" si="0">B17+B23+B24</f>
        <v>450.06207826837618</v>
      </c>
      <c r="C16" s="264">
        <f t="shared" si="0"/>
        <v>424.66742889068018</v>
      </c>
      <c r="D16" s="264">
        <f t="shared" si="0"/>
        <v>443.67358489763728</v>
      </c>
      <c r="E16" s="264">
        <f t="shared" si="0"/>
        <v>431.07405116125608</v>
      </c>
      <c r="F16" s="264">
        <f t="shared" si="0"/>
        <v>407.09582139441318</v>
      </c>
      <c r="G16" s="264">
        <f t="shared" si="0"/>
        <v>399.71890229167178</v>
      </c>
      <c r="H16" s="264">
        <f t="shared" si="0"/>
        <v>354.18812771140159</v>
      </c>
      <c r="I16" s="264">
        <f t="shared" si="0"/>
        <v>352.78133203034309</v>
      </c>
      <c r="J16" s="264">
        <f t="shared" si="0"/>
        <v>312.28549894197812</v>
      </c>
      <c r="K16" s="264">
        <f t="shared" si="0"/>
        <v>292.06163213473673</v>
      </c>
      <c r="L16" s="264">
        <f t="shared" si="0"/>
        <v>291.60770618611838</v>
      </c>
      <c r="M16" s="264">
        <f t="shared" si="0"/>
        <v>287.67605925836261</v>
      </c>
      <c r="N16" s="264">
        <f t="shared" si="0"/>
        <v>295.86352919450428</v>
      </c>
      <c r="O16" s="264">
        <f t="shared" si="0"/>
        <v>279.98664931137762</v>
      </c>
      <c r="P16" s="264">
        <f t="shared" si="0"/>
        <v>276.11302879794698</v>
      </c>
      <c r="Q16" s="264">
        <f t="shared" si="0"/>
        <v>252.86256939021459</v>
      </c>
      <c r="R16" s="264">
        <f t="shared" si="0"/>
        <v>267.32379357138228</v>
      </c>
      <c r="S16" s="264">
        <f t="shared" si="0"/>
        <v>280.56467648016718</v>
      </c>
      <c r="T16" s="264">
        <f t="shared" si="0"/>
        <v>304.73602343582797</v>
      </c>
      <c r="U16" s="264">
        <f t="shared" si="0"/>
        <v>291.56775739124231</v>
      </c>
      <c r="V16" s="264">
        <f t="shared" si="0"/>
        <v>268.95650683180889</v>
      </c>
      <c r="W16" s="264">
        <f t="shared" si="0"/>
        <v>260.85625431453479</v>
      </c>
      <c r="DA16" s="70"/>
    </row>
    <row r="17" spans="1:105" ht="12" customHeight="1" x14ac:dyDescent="0.25">
      <c r="A17" s="60" t="s">
        <v>2150</v>
      </c>
      <c r="B17" s="332">
        <v>450.06207826837618</v>
      </c>
      <c r="C17" s="332">
        <v>424.66742889068018</v>
      </c>
      <c r="D17" s="332">
        <v>443.67358489763728</v>
      </c>
      <c r="E17" s="332">
        <v>431.07405116125608</v>
      </c>
      <c r="F17" s="332">
        <v>407.09582139441318</v>
      </c>
      <c r="G17" s="332">
        <v>399.71890229167178</v>
      </c>
      <c r="H17" s="332">
        <v>354.18812771140159</v>
      </c>
      <c r="I17" s="332">
        <v>352.78133203034309</v>
      </c>
      <c r="J17" s="332">
        <v>312.28549894197812</v>
      </c>
      <c r="K17" s="332">
        <v>292.06163213473673</v>
      </c>
      <c r="L17" s="332">
        <v>291.60770618611838</v>
      </c>
      <c r="M17" s="332">
        <v>287.67605925836261</v>
      </c>
      <c r="N17" s="332">
        <v>295.86352919450428</v>
      </c>
      <c r="O17" s="332">
        <v>279.98664931137762</v>
      </c>
      <c r="P17" s="332">
        <v>276.11302879794698</v>
      </c>
      <c r="Q17" s="332">
        <v>252.86256939021459</v>
      </c>
      <c r="R17" s="332">
        <v>267.32379357138228</v>
      </c>
      <c r="S17" s="332">
        <v>280.56467648016718</v>
      </c>
      <c r="T17" s="332">
        <v>304.73602343582797</v>
      </c>
      <c r="U17" s="332">
        <v>291.56775739124231</v>
      </c>
      <c r="V17" s="332">
        <v>268.95650683180889</v>
      </c>
      <c r="W17" s="332">
        <v>260.85625431453479</v>
      </c>
      <c r="DA17" s="72" t="s">
        <v>2313</v>
      </c>
    </row>
    <row r="18" spans="1:105" ht="12" customHeight="1" x14ac:dyDescent="0.25">
      <c r="A18" s="59" t="s">
        <v>30</v>
      </c>
      <c r="B18" s="233">
        <v>351.30751209637481</v>
      </c>
      <c r="C18" s="233">
        <v>320.47630303509902</v>
      </c>
      <c r="D18" s="233">
        <v>333.68089957676182</v>
      </c>
      <c r="E18" s="233">
        <v>309.65079107170459</v>
      </c>
      <c r="F18" s="233">
        <v>283.10413165577228</v>
      </c>
      <c r="G18" s="233">
        <v>276.71507518083843</v>
      </c>
      <c r="H18" s="233">
        <v>234.70657186075951</v>
      </c>
      <c r="I18" s="233">
        <v>232.14366548946691</v>
      </c>
      <c r="J18" s="233">
        <v>194.3893012109109</v>
      </c>
      <c r="K18" s="233">
        <v>185.068002074161</v>
      </c>
      <c r="L18" s="233">
        <v>185.2338800287732</v>
      </c>
      <c r="M18" s="233">
        <v>181.87744256686551</v>
      </c>
      <c r="N18" s="233">
        <v>182.4066497621651</v>
      </c>
      <c r="O18" s="233">
        <v>170.6027159121596</v>
      </c>
      <c r="P18" s="233">
        <v>167.57636274667769</v>
      </c>
      <c r="Q18" s="233">
        <v>147.43636808071349</v>
      </c>
      <c r="R18" s="233">
        <v>152.9246033858349</v>
      </c>
      <c r="S18" s="233">
        <v>156.77719702704121</v>
      </c>
      <c r="T18" s="233">
        <v>158.05280477599689</v>
      </c>
      <c r="U18" s="233">
        <v>153.55790485423449</v>
      </c>
      <c r="V18" s="233">
        <v>139.32953063034071</v>
      </c>
      <c r="W18" s="233">
        <v>129.40571207053139</v>
      </c>
      <c r="DA18" s="71" t="s">
        <v>2314</v>
      </c>
    </row>
    <row r="19" spans="1:105" ht="12" customHeight="1" x14ac:dyDescent="0.25">
      <c r="A19" s="59" t="s">
        <v>33</v>
      </c>
      <c r="B19" s="233">
        <v>3.6521686923700911</v>
      </c>
      <c r="C19" s="233">
        <v>4.5972827186676284</v>
      </c>
      <c r="D19" s="233">
        <v>7.4408863141981438</v>
      </c>
      <c r="E19" s="233">
        <v>7.18119377610242</v>
      </c>
      <c r="F19" s="233">
        <v>8.0600525509886953</v>
      </c>
      <c r="G19" s="233">
        <v>7.2980112760362656</v>
      </c>
      <c r="H19" s="233">
        <v>6.0301814636904751</v>
      </c>
      <c r="I19" s="233">
        <v>4.5420997564091019</v>
      </c>
      <c r="J19" s="233">
        <v>4.8968506156086589</v>
      </c>
      <c r="K19" s="233">
        <v>4.4905426810679501</v>
      </c>
      <c r="L19" s="233">
        <v>3.845351753077523</v>
      </c>
      <c r="M19" s="233">
        <v>3.615965708544512</v>
      </c>
      <c r="N19" s="233">
        <v>3.1626203354143732</v>
      </c>
      <c r="O19" s="233">
        <v>3.7439729396700661</v>
      </c>
      <c r="P19" s="233">
        <v>4.3246935256401846</v>
      </c>
      <c r="Q19" s="233">
        <v>4.1770878939183413</v>
      </c>
      <c r="R19" s="233">
        <v>4.8295034623620454</v>
      </c>
      <c r="S19" s="233">
        <v>5.2411347323115907</v>
      </c>
      <c r="T19" s="233">
        <v>4.9691062473739267</v>
      </c>
      <c r="U19" s="233">
        <v>4.287028550976876</v>
      </c>
      <c r="V19" s="233">
        <v>4.3665345909170936</v>
      </c>
      <c r="W19" s="233">
        <v>4.66372799828937</v>
      </c>
      <c r="DA19" s="71" t="s">
        <v>2315</v>
      </c>
    </row>
    <row r="20" spans="1:105" ht="12" customHeight="1" x14ac:dyDescent="0.25">
      <c r="A20" s="59" t="s">
        <v>160</v>
      </c>
      <c r="B20" s="233">
        <v>41.050647572074737</v>
      </c>
      <c r="C20" s="233">
        <v>40.552195649216678</v>
      </c>
      <c r="D20" s="233">
        <v>38.083661848736142</v>
      </c>
      <c r="E20" s="233">
        <v>38.294011828773947</v>
      </c>
      <c r="F20" s="233">
        <v>34.264899482137871</v>
      </c>
      <c r="G20" s="233">
        <v>29.837517754683201</v>
      </c>
      <c r="H20" s="233">
        <v>24.649266950569711</v>
      </c>
      <c r="I20" s="233">
        <v>21.923934010667811</v>
      </c>
      <c r="J20" s="233">
        <v>23.873293756149771</v>
      </c>
      <c r="K20" s="233">
        <v>16.527432449224481</v>
      </c>
      <c r="L20" s="233">
        <v>15.16502648385168</v>
      </c>
      <c r="M20" s="233">
        <v>12.40060514340678</v>
      </c>
      <c r="N20" s="233">
        <v>15.22156017386056</v>
      </c>
      <c r="O20" s="233">
        <v>10.17692135536741</v>
      </c>
      <c r="P20" s="233">
        <v>7.6723968786324539</v>
      </c>
      <c r="Q20" s="233">
        <v>6.330934317467328</v>
      </c>
      <c r="R20" s="233">
        <v>7.0436635561657202</v>
      </c>
      <c r="S20" s="233">
        <v>7.3339686399157067</v>
      </c>
      <c r="T20" s="233">
        <v>6.75519882982932</v>
      </c>
      <c r="U20" s="233">
        <v>5.9805392525112104</v>
      </c>
      <c r="V20" s="233">
        <v>4.4851756894785533</v>
      </c>
      <c r="W20" s="233">
        <v>4.1128586933169622</v>
      </c>
      <c r="DA20" s="71" t="s">
        <v>2316</v>
      </c>
    </row>
    <row r="21" spans="1:105" ht="12" customHeight="1" x14ac:dyDescent="0.25">
      <c r="A21" s="59" t="s">
        <v>70</v>
      </c>
      <c r="B21" s="233">
        <v>16.070621773731339</v>
      </c>
      <c r="C21" s="233">
        <v>17.238048304980811</v>
      </c>
      <c r="D21" s="233">
        <v>18.60911906466723</v>
      </c>
      <c r="E21" s="233">
        <v>19.05989476712065</v>
      </c>
      <c r="F21" s="233">
        <v>20.365953399600841</v>
      </c>
      <c r="G21" s="233">
        <v>19.485048769892661</v>
      </c>
      <c r="H21" s="233">
        <v>17.738289671955339</v>
      </c>
      <c r="I21" s="233">
        <v>16.417500375609809</v>
      </c>
      <c r="J21" s="233">
        <v>11.65991141978053</v>
      </c>
      <c r="K21" s="233">
        <v>8.2110053514982404</v>
      </c>
      <c r="L21" s="233">
        <v>7.0638011063836839</v>
      </c>
      <c r="M21" s="233">
        <v>7.7138068433128053</v>
      </c>
      <c r="N21" s="233">
        <v>7.6462409298134251</v>
      </c>
      <c r="O21" s="233">
        <v>5.9901503244772902</v>
      </c>
      <c r="P21" s="233">
        <v>5.491496334742183</v>
      </c>
      <c r="Q21" s="233">
        <v>3.1824438309190488</v>
      </c>
      <c r="R21" s="233">
        <v>4.0781002858759416</v>
      </c>
      <c r="S21" s="233">
        <v>3.8765433141360761</v>
      </c>
      <c r="T21" s="233">
        <v>4.2880177221129507</v>
      </c>
      <c r="U21" s="233">
        <v>3.473892317263449</v>
      </c>
      <c r="V21" s="233">
        <v>2.5927353628037801</v>
      </c>
      <c r="W21" s="233">
        <v>2.1478140271627399</v>
      </c>
      <c r="DA21" s="71" t="s">
        <v>2317</v>
      </c>
    </row>
    <row r="22" spans="1:105" ht="12" customHeight="1" x14ac:dyDescent="0.25">
      <c r="A22" s="59" t="s">
        <v>162</v>
      </c>
      <c r="B22" s="233">
        <v>37.981128133825251</v>
      </c>
      <c r="C22" s="233">
        <v>41.803599182716049</v>
      </c>
      <c r="D22" s="233">
        <v>45.859018093274003</v>
      </c>
      <c r="E22" s="233">
        <v>56.888159717554522</v>
      </c>
      <c r="F22" s="233">
        <v>61.300784305913517</v>
      </c>
      <c r="G22" s="233">
        <v>66.38324931022126</v>
      </c>
      <c r="H22" s="233">
        <v>71.063817764426659</v>
      </c>
      <c r="I22" s="233">
        <v>77.754132398189554</v>
      </c>
      <c r="J22" s="233">
        <v>77.466141939528242</v>
      </c>
      <c r="K22" s="233">
        <v>77.764649578785011</v>
      </c>
      <c r="L22" s="233">
        <v>80.2996468140323</v>
      </c>
      <c r="M22" s="233">
        <v>82.068238996233077</v>
      </c>
      <c r="N22" s="233">
        <v>87.426457993250821</v>
      </c>
      <c r="O22" s="233">
        <v>89.472888779703155</v>
      </c>
      <c r="P22" s="233">
        <v>91.048079312254458</v>
      </c>
      <c r="Q22" s="233">
        <v>91.735735267196361</v>
      </c>
      <c r="R22" s="233">
        <v>98.447922881143768</v>
      </c>
      <c r="S22" s="233">
        <v>107.33583276676271</v>
      </c>
      <c r="T22" s="233">
        <v>130.67089586051489</v>
      </c>
      <c r="U22" s="233">
        <v>124.26839241625621</v>
      </c>
      <c r="V22" s="233">
        <v>118.18253055826879</v>
      </c>
      <c r="W22" s="233">
        <v>120.52614152523429</v>
      </c>
      <c r="DA22" s="71" t="s">
        <v>2318</v>
      </c>
    </row>
    <row r="23" spans="1:105" ht="12" customHeight="1" x14ac:dyDescent="0.25">
      <c r="A23" s="60" t="s">
        <v>2157</v>
      </c>
      <c r="B23" s="332">
        <v>0</v>
      </c>
      <c r="C23" s="332">
        <v>0</v>
      </c>
      <c r="D23" s="332">
        <v>0</v>
      </c>
      <c r="E23" s="332">
        <v>0</v>
      </c>
      <c r="F23" s="332">
        <v>0</v>
      </c>
      <c r="G23" s="332">
        <v>0</v>
      </c>
      <c r="H23" s="332">
        <v>0</v>
      </c>
      <c r="I23" s="332">
        <v>0</v>
      </c>
      <c r="J23" s="332">
        <v>0</v>
      </c>
      <c r="K23" s="332">
        <v>0</v>
      </c>
      <c r="L23" s="332">
        <v>0</v>
      </c>
      <c r="M23" s="332">
        <v>0</v>
      </c>
      <c r="N23" s="332">
        <v>0</v>
      </c>
      <c r="O23" s="332">
        <v>0</v>
      </c>
      <c r="P23" s="332">
        <v>0</v>
      </c>
      <c r="Q23" s="332">
        <v>0</v>
      </c>
      <c r="R23" s="332">
        <v>0</v>
      </c>
      <c r="S23" s="332">
        <v>0</v>
      </c>
      <c r="T23" s="332">
        <v>0</v>
      </c>
      <c r="U23" s="332">
        <v>0</v>
      </c>
      <c r="V23" s="332">
        <v>0</v>
      </c>
      <c r="W23" s="332">
        <v>0</v>
      </c>
      <c r="DA23" s="72" t="s">
        <v>2319</v>
      </c>
    </row>
    <row r="24" spans="1:105" ht="12" customHeight="1" x14ac:dyDescent="0.25">
      <c r="A24" s="60" t="s">
        <v>2159</v>
      </c>
      <c r="B24" s="332">
        <v>0</v>
      </c>
      <c r="C24" s="332">
        <v>0</v>
      </c>
      <c r="D24" s="332">
        <v>0</v>
      </c>
      <c r="E24" s="332">
        <v>0</v>
      </c>
      <c r="F24" s="332">
        <v>0</v>
      </c>
      <c r="G24" s="332">
        <v>0</v>
      </c>
      <c r="H24" s="332">
        <v>0</v>
      </c>
      <c r="I24" s="332">
        <v>0</v>
      </c>
      <c r="J24" s="332">
        <v>0</v>
      </c>
      <c r="K24" s="332">
        <v>0</v>
      </c>
      <c r="L24" s="332">
        <v>0</v>
      </c>
      <c r="M24" s="332">
        <v>0</v>
      </c>
      <c r="N24" s="332">
        <v>0</v>
      </c>
      <c r="O24" s="332">
        <v>0</v>
      </c>
      <c r="P24" s="332">
        <v>0</v>
      </c>
      <c r="Q24" s="332">
        <v>0</v>
      </c>
      <c r="R24" s="332">
        <v>0</v>
      </c>
      <c r="S24" s="332">
        <v>0</v>
      </c>
      <c r="T24" s="332">
        <v>0</v>
      </c>
      <c r="U24" s="332">
        <v>0</v>
      </c>
      <c r="V24" s="332">
        <v>0</v>
      </c>
      <c r="W24" s="332">
        <v>0</v>
      </c>
      <c r="DA24" s="72" t="s">
        <v>2320</v>
      </c>
    </row>
    <row r="25" spans="1:105" ht="12" customHeight="1" x14ac:dyDescent="0.25">
      <c r="A25" s="57" t="s">
        <v>2161</v>
      </c>
      <c r="B25" s="264">
        <f t="shared" ref="B25:W25" si="1">B26+B32+B33</f>
        <v>375.05173189031348</v>
      </c>
      <c r="C25" s="264">
        <f t="shared" si="1"/>
        <v>353.8895240755669</v>
      </c>
      <c r="D25" s="264">
        <f t="shared" si="1"/>
        <v>369.72798741469768</v>
      </c>
      <c r="E25" s="264">
        <f t="shared" si="1"/>
        <v>359.2283759677133</v>
      </c>
      <c r="F25" s="264">
        <f t="shared" si="1"/>
        <v>339.24651782867772</v>
      </c>
      <c r="G25" s="264">
        <f t="shared" si="1"/>
        <v>333.09908524305979</v>
      </c>
      <c r="H25" s="264">
        <f t="shared" si="1"/>
        <v>295.15677309283478</v>
      </c>
      <c r="I25" s="264">
        <f t="shared" si="1"/>
        <v>293.98444335861927</v>
      </c>
      <c r="J25" s="264">
        <f t="shared" si="1"/>
        <v>260.23791578498168</v>
      </c>
      <c r="K25" s="264">
        <f t="shared" si="1"/>
        <v>243.38469344561389</v>
      </c>
      <c r="L25" s="264">
        <f t="shared" si="1"/>
        <v>243.00642182176529</v>
      </c>
      <c r="M25" s="264">
        <f t="shared" si="1"/>
        <v>239.73004938196891</v>
      </c>
      <c r="N25" s="264">
        <f t="shared" si="1"/>
        <v>246.5529409954203</v>
      </c>
      <c r="O25" s="264">
        <f t="shared" si="1"/>
        <v>233.3222077594813</v>
      </c>
      <c r="P25" s="264">
        <f t="shared" si="1"/>
        <v>230.0941906649559</v>
      </c>
      <c r="Q25" s="264">
        <f t="shared" si="1"/>
        <v>210.7188078251788</v>
      </c>
      <c r="R25" s="264">
        <f t="shared" si="1"/>
        <v>222.76982797615199</v>
      </c>
      <c r="S25" s="264">
        <f t="shared" si="1"/>
        <v>233.80389706680609</v>
      </c>
      <c r="T25" s="264">
        <f t="shared" si="1"/>
        <v>253.9466861965233</v>
      </c>
      <c r="U25" s="264">
        <f t="shared" si="1"/>
        <v>242.97313115936851</v>
      </c>
      <c r="V25" s="264">
        <f t="shared" si="1"/>
        <v>224.13042235984071</v>
      </c>
      <c r="W25" s="264">
        <f t="shared" si="1"/>
        <v>217.380211928779</v>
      </c>
      <c r="DA25" s="70"/>
    </row>
    <row r="26" spans="1:105" ht="12" customHeight="1" x14ac:dyDescent="0.25">
      <c r="A26" s="60" t="s">
        <v>2162</v>
      </c>
      <c r="B26" s="332">
        <v>375.05173189031348</v>
      </c>
      <c r="C26" s="332">
        <v>353.8895240755669</v>
      </c>
      <c r="D26" s="332">
        <v>369.72798741469768</v>
      </c>
      <c r="E26" s="332">
        <v>359.2283759677133</v>
      </c>
      <c r="F26" s="332">
        <v>339.24651782867772</v>
      </c>
      <c r="G26" s="332">
        <v>333.09908524305979</v>
      </c>
      <c r="H26" s="332">
        <v>295.15677309283478</v>
      </c>
      <c r="I26" s="332">
        <v>293.98444335861927</v>
      </c>
      <c r="J26" s="332">
        <v>260.23791578498168</v>
      </c>
      <c r="K26" s="332">
        <v>243.38469344561389</v>
      </c>
      <c r="L26" s="332">
        <v>243.00642182176529</v>
      </c>
      <c r="M26" s="332">
        <v>239.73004938196891</v>
      </c>
      <c r="N26" s="332">
        <v>246.5529409954203</v>
      </c>
      <c r="O26" s="332">
        <v>233.3222077594813</v>
      </c>
      <c r="P26" s="332">
        <v>230.0941906649559</v>
      </c>
      <c r="Q26" s="332">
        <v>210.7188078251788</v>
      </c>
      <c r="R26" s="332">
        <v>222.76982797615199</v>
      </c>
      <c r="S26" s="332">
        <v>233.80389706680609</v>
      </c>
      <c r="T26" s="332">
        <v>253.9466861965233</v>
      </c>
      <c r="U26" s="332">
        <v>242.97313115936851</v>
      </c>
      <c r="V26" s="332">
        <v>224.13042235984071</v>
      </c>
      <c r="W26" s="332">
        <v>217.380211928779</v>
      </c>
      <c r="DA26" s="72" t="s">
        <v>2321</v>
      </c>
    </row>
    <row r="27" spans="1:105" ht="12" customHeight="1" x14ac:dyDescent="0.25">
      <c r="A27" s="59" t="s">
        <v>30</v>
      </c>
      <c r="B27" s="233">
        <v>292.75626008031242</v>
      </c>
      <c r="C27" s="233">
        <v>267.06358586258261</v>
      </c>
      <c r="D27" s="233">
        <v>278.06741631396812</v>
      </c>
      <c r="E27" s="233">
        <v>258.04232589308702</v>
      </c>
      <c r="F27" s="233">
        <v>235.9201097131436</v>
      </c>
      <c r="G27" s="233">
        <v>230.59589598403201</v>
      </c>
      <c r="H27" s="233">
        <v>195.58880988396629</v>
      </c>
      <c r="I27" s="233">
        <v>193.45305457455581</v>
      </c>
      <c r="J27" s="233">
        <v>161.99108434242569</v>
      </c>
      <c r="K27" s="233">
        <v>154.2233350618009</v>
      </c>
      <c r="L27" s="233">
        <v>154.36156669064431</v>
      </c>
      <c r="M27" s="233">
        <v>151.56453547238789</v>
      </c>
      <c r="N27" s="233">
        <v>152.00554146847091</v>
      </c>
      <c r="O27" s="233">
        <v>142.16892992679971</v>
      </c>
      <c r="P27" s="233">
        <v>139.6469689555648</v>
      </c>
      <c r="Q27" s="233">
        <v>122.8636400672613</v>
      </c>
      <c r="R27" s="233">
        <v>127.43716948819571</v>
      </c>
      <c r="S27" s="233">
        <v>130.64766418920109</v>
      </c>
      <c r="T27" s="233">
        <v>131.71067064666411</v>
      </c>
      <c r="U27" s="233">
        <v>127.96492071186211</v>
      </c>
      <c r="V27" s="233">
        <v>116.1079421919506</v>
      </c>
      <c r="W27" s="233">
        <v>107.8380933921095</v>
      </c>
      <c r="DA27" s="71" t="s">
        <v>2322</v>
      </c>
    </row>
    <row r="28" spans="1:105" ht="12" customHeight="1" x14ac:dyDescent="0.25">
      <c r="A28" s="59" t="s">
        <v>33</v>
      </c>
      <c r="B28" s="233">
        <v>3.0434739103084079</v>
      </c>
      <c r="C28" s="233">
        <v>3.8310689322230238</v>
      </c>
      <c r="D28" s="233">
        <v>6.2007385951651202</v>
      </c>
      <c r="E28" s="233">
        <v>5.9843281467520146</v>
      </c>
      <c r="F28" s="233">
        <v>6.7167104591572473</v>
      </c>
      <c r="G28" s="233">
        <v>6.0816760633635543</v>
      </c>
      <c r="H28" s="233">
        <v>5.025151219742062</v>
      </c>
      <c r="I28" s="233">
        <v>3.7850831303409191</v>
      </c>
      <c r="J28" s="233">
        <v>4.0807088463405492</v>
      </c>
      <c r="K28" s="233">
        <v>3.74211890088996</v>
      </c>
      <c r="L28" s="233">
        <v>3.20445979423127</v>
      </c>
      <c r="M28" s="233">
        <v>3.013304757120427</v>
      </c>
      <c r="N28" s="233">
        <v>2.6355169461786452</v>
      </c>
      <c r="O28" s="233">
        <v>3.119977449725055</v>
      </c>
      <c r="P28" s="233">
        <v>3.6039112713668211</v>
      </c>
      <c r="Q28" s="233">
        <v>3.480906578265285</v>
      </c>
      <c r="R28" s="233">
        <v>4.0245862186350392</v>
      </c>
      <c r="S28" s="233">
        <v>4.3676122769263266</v>
      </c>
      <c r="T28" s="233">
        <v>4.1409218728116048</v>
      </c>
      <c r="U28" s="233">
        <v>3.5725237924807298</v>
      </c>
      <c r="V28" s="233">
        <v>3.6387788257642439</v>
      </c>
      <c r="W28" s="233">
        <v>3.8864399985744762</v>
      </c>
      <c r="DA28" s="71" t="s">
        <v>2323</v>
      </c>
    </row>
    <row r="29" spans="1:105" ht="12" customHeight="1" x14ac:dyDescent="0.25">
      <c r="A29" s="59" t="s">
        <v>160</v>
      </c>
      <c r="B29" s="233">
        <v>34.208872976728941</v>
      </c>
      <c r="C29" s="233">
        <v>33.793496374347242</v>
      </c>
      <c r="D29" s="233">
        <v>31.73638487394679</v>
      </c>
      <c r="E29" s="233">
        <v>31.91167652397829</v>
      </c>
      <c r="F29" s="233">
        <v>28.55408290178157</v>
      </c>
      <c r="G29" s="233">
        <v>24.86459812890266</v>
      </c>
      <c r="H29" s="233">
        <v>20.541055792141421</v>
      </c>
      <c r="I29" s="233">
        <v>18.269945008889831</v>
      </c>
      <c r="J29" s="233">
        <v>19.894411463458141</v>
      </c>
      <c r="K29" s="233">
        <v>13.772860374353741</v>
      </c>
      <c r="L29" s="233">
        <v>12.6375220698764</v>
      </c>
      <c r="M29" s="233">
        <v>10.333837619505649</v>
      </c>
      <c r="N29" s="233">
        <v>12.68463347821714</v>
      </c>
      <c r="O29" s="233">
        <v>8.4807677961395083</v>
      </c>
      <c r="P29" s="233">
        <v>6.3936640655270471</v>
      </c>
      <c r="Q29" s="233">
        <v>5.27577859788944</v>
      </c>
      <c r="R29" s="233">
        <v>5.8697196301381016</v>
      </c>
      <c r="S29" s="233">
        <v>6.1116405332630892</v>
      </c>
      <c r="T29" s="233">
        <v>5.6293323581910988</v>
      </c>
      <c r="U29" s="233">
        <v>4.9837827104260093</v>
      </c>
      <c r="V29" s="233">
        <v>3.7376464078987941</v>
      </c>
      <c r="W29" s="233">
        <v>3.427382244430802</v>
      </c>
      <c r="DA29" s="71" t="s">
        <v>2324</v>
      </c>
    </row>
    <row r="30" spans="1:105" ht="12" customHeight="1" x14ac:dyDescent="0.25">
      <c r="A30" s="59" t="s">
        <v>70</v>
      </c>
      <c r="B30" s="233">
        <v>13.39218481144278</v>
      </c>
      <c r="C30" s="233">
        <v>14.36504025415068</v>
      </c>
      <c r="D30" s="233">
        <v>15.507599220556029</v>
      </c>
      <c r="E30" s="233">
        <v>15.88324563926721</v>
      </c>
      <c r="F30" s="233">
        <v>16.971627833000699</v>
      </c>
      <c r="G30" s="233">
        <v>16.237540641577219</v>
      </c>
      <c r="H30" s="233">
        <v>14.78190805996279</v>
      </c>
      <c r="I30" s="233">
        <v>13.681250313008171</v>
      </c>
      <c r="J30" s="233">
        <v>9.7165928498171095</v>
      </c>
      <c r="K30" s="233">
        <v>6.8425044595818676</v>
      </c>
      <c r="L30" s="233">
        <v>5.8865009219864053</v>
      </c>
      <c r="M30" s="233">
        <v>6.4281723694273394</v>
      </c>
      <c r="N30" s="233">
        <v>6.3718674415111876</v>
      </c>
      <c r="O30" s="233">
        <v>4.9917919370644093</v>
      </c>
      <c r="P30" s="233">
        <v>4.576246945618486</v>
      </c>
      <c r="Q30" s="233">
        <v>2.6520365257658751</v>
      </c>
      <c r="R30" s="233">
        <v>3.3984169048966191</v>
      </c>
      <c r="S30" s="233">
        <v>3.2304527617800649</v>
      </c>
      <c r="T30" s="233">
        <v>3.573348101760792</v>
      </c>
      <c r="U30" s="233">
        <v>2.894910264386207</v>
      </c>
      <c r="V30" s="233">
        <v>2.160612802336483</v>
      </c>
      <c r="W30" s="233">
        <v>1.7898450226356171</v>
      </c>
      <c r="DA30" s="71" t="s">
        <v>2325</v>
      </c>
    </row>
    <row r="31" spans="1:105" ht="12" customHeight="1" x14ac:dyDescent="0.25">
      <c r="A31" s="59" t="s">
        <v>162</v>
      </c>
      <c r="B31" s="233">
        <v>31.650940111521042</v>
      </c>
      <c r="C31" s="233">
        <v>34.836332652263387</v>
      </c>
      <c r="D31" s="233">
        <v>38.215848411061671</v>
      </c>
      <c r="E31" s="233">
        <v>47.406799764628758</v>
      </c>
      <c r="F31" s="233">
        <v>51.083986921594608</v>
      </c>
      <c r="G31" s="233">
        <v>55.319374425184378</v>
      </c>
      <c r="H31" s="233">
        <v>59.219848137022232</v>
      </c>
      <c r="I31" s="233">
        <v>64.795110331824631</v>
      </c>
      <c r="J31" s="233">
        <v>64.555118282940199</v>
      </c>
      <c r="K31" s="233">
        <v>64.803874648987531</v>
      </c>
      <c r="L31" s="233">
        <v>66.916372345026943</v>
      </c>
      <c r="M31" s="233">
        <v>68.390199163527569</v>
      </c>
      <c r="N31" s="233">
        <v>72.855381661042358</v>
      </c>
      <c r="O31" s="233">
        <v>74.560740649752645</v>
      </c>
      <c r="P31" s="233">
        <v>75.873399426878734</v>
      </c>
      <c r="Q31" s="233">
        <v>76.446446055996958</v>
      </c>
      <c r="R31" s="233">
        <v>82.039935734286487</v>
      </c>
      <c r="S31" s="233">
        <v>89.446527305635598</v>
      </c>
      <c r="T31" s="233">
        <v>108.89241321709569</v>
      </c>
      <c r="U31" s="233">
        <v>103.55699368021349</v>
      </c>
      <c r="V31" s="233">
        <v>98.485442131890622</v>
      </c>
      <c r="W31" s="233">
        <v>100.4384512710286</v>
      </c>
      <c r="DA31" s="71" t="s">
        <v>2326</v>
      </c>
    </row>
    <row r="32" spans="1:105" ht="12" customHeight="1" x14ac:dyDescent="0.25">
      <c r="A32" s="60" t="s">
        <v>2169</v>
      </c>
      <c r="B32" s="332">
        <v>0</v>
      </c>
      <c r="C32" s="332">
        <v>0</v>
      </c>
      <c r="D32" s="332">
        <v>0</v>
      </c>
      <c r="E32" s="332">
        <v>0</v>
      </c>
      <c r="F32" s="332">
        <v>0</v>
      </c>
      <c r="G32" s="332">
        <v>0</v>
      </c>
      <c r="H32" s="332">
        <v>0</v>
      </c>
      <c r="I32" s="332">
        <v>0</v>
      </c>
      <c r="J32" s="332">
        <v>0</v>
      </c>
      <c r="K32" s="332">
        <v>0</v>
      </c>
      <c r="L32" s="332">
        <v>0</v>
      </c>
      <c r="M32" s="332">
        <v>0</v>
      </c>
      <c r="N32" s="332">
        <v>0</v>
      </c>
      <c r="O32" s="332">
        <v>0</v>
      </c>
      <c r="P32" s="332">
        <v>0</v>
      </c>
      <c r="Q32" s="332">
        <v>0</v>
      </c>
      <c r="R32" s="332">
        <v>0</v>
      </c>
      <c r="S32" s="332">
        <v>0</v>
      </c>
      <c r="T32" s="332">
        <v>0</v>
      </c>
      <c r="U32" s="332">
        <v>0</v>
      </c>
      <c r="V32" s="332">
        <v>0</v>
      </c>
      <c r="W32" s="332">
        <v>0</v>
      </c>
      <c r="DA32" s="72" t="s">
        <v>2327</v>
      </c>
    </row>
    <row r="33" spans="1:105" ht="12" customHeight="1" x14ac:dyDescent="0.25">
      <c r="A33" s="60" t="s">
        <v>2171</v>
      </c>
      <c r="B33" s="332">
        <v>0</v>
      </c>
      <c r="C33" s="332">
        <v>0</v>
      </c>
      <c r="D33" s="332">
        <v>0</v>
      </c>
      <c r="E33" s="332">
        <v>0</v>
      </c>
      <c r="F33" s="332">
        <v>0</v>
      </c>
      <c r="G33" s="332">
        <v>0</v>
      </c>
      <c r="H33" s="332">
        <v>0</v>
      </c>
      <c r="I33" s="332">
        <v>0</v>
      </c>
      <c r="J33" s="332">
        <v>0</v>
      </c>
      <c r="K33" s="332">
        <v>0</v>
      </c>
      <c r="L33" s="332">
        <v>0</v>
      </c>
      <c r="M33" s="332">
        <v>0</v>
      </c>
      <c r="N33" s="332">
        <v>0</v>
      </c>
      <c r="O33" s="332">
        <v>0</v>
      </c>
      <c r="P33" s="332">
        <v>0</v>
      </c>
      <c r="Q33" s="332">
        <v>0</v>
      </c>
      <c r="R33" s="332">
        <v>0</v>
      </c>
      <c r="S33" s="332">
        <v>0</v>
      </c>
      <c r="T33" s="332">
        <v>0</v>
      </c>
      <c r="U33" s="332">
        <v>0</v>
      </c>
      <c r="V33" s="332">
        <v>0</v>
      </c>
      <c r="W33" s="332">
        <v>0</v>
      </c>
      <c r="DA33" s="72" t="s">
        <v>2328</v>
      </c>
    </row>
    <row r="34" spans="1:105" ht="12" customHeight="1" x14ac:dyDescent="0.25">
      <c r="A34" s="57" t="s">
        <v>2173</v>
      </c>
      <c r="B34" s="264">
        <v>3997.4837789183739</v>
      </c>
      <c r="C34" s="264">
        <v>3796.8030886346501</v>
      </c>
      <c r="D34" s="264">
        <v>4007.573842039048</v>
      </c>
      <c r="E34" s="264">
        <v>3903.502319166394</v>
      </c>
      <c r="F34" s="264">
        <v>3723.7874667672968</v>
      </c>
      <c r="G34" s="264">
        <v>3689.4303868184302</v>
      </c>
      <c r="H34" s="264">
        <v>3325.7570998148608</v>
      </c>
      <c r="I34" s="264">
        <v>3394.236728075362</v>
      </c>
      <c r="J34" s="264">
        <v>3075.549962373324</v>
      </c>
      <c r="K34" s="264">
        <v>2918.6307633411111</v>
      </c>
      <c r="L34" s="264">
        <v>2915.6380418131839</v>
      </c>
      <c r="M34" s="264">
        <v>2888.4789719130181</v>
      </c>
      <c r="N34" s="264">
        <v>3002.118619479736</v>
      </c>
      <c r="O34" s="264">
        <v>2883.253882655973</v>
      </c>
      <c r="P34" s="264">
        <v>2877.0654953443341</v>
      </c>
      <c r="Q34" s="264">
        <v>2738.9176457733679</v>
      </c>
      <c r="R34" s="264">
        <v>2858.0202870549838</v>
      </c>
      <c r="S34" s="264">
        <v>2989.8737646147079</v>
      </c>
      <c r="T34" s="264">
        <v>3259.86798967718</v>
      </c>
      <c r="U34" s="264">
        <v>3213.876981831756</v>
      </c>
      <c r="V34" s="264">
        <v>3031.3765920581909</v>
      </c>
      <c r="W34" s="264">
        <v>3024.1954759050482</v>
      </c>
      <c r="DA34" s="70" t="s">
        <v>2329</v>
      </c>
    </row>
    <row r="35" spans="1:105" ht="12" customHeight="1" x14ac:dyDescent="0.25">
      <c r="A35" s="64" t="s">
        <v>30</v>
      </c>
      <c r="B35" s="232">
        <v>3113.6151930801429</v>
      </c>
      <c r="C35" s="232">
        <v>2861.741663555551</v>
      </c>
      <c r="D35" s="232">
        <v>3009.7895091621531</v>
      </c>
      <c r="E35" s="232">
        <v>2799.9173429369362</v>
      </c>
      <c r="F35" s="232">
        <v>2589.610508992248</v>
      </c>
      <c r="G35" s="232">
        <v>2552.1401400633881</v>
      </c>
      <c r="H35" s="232">
        <v>2201.9751793666492</v>
      </c>
      <c r="I35" s="232">
        <v>2231.6776668152502</v>
      </c>
      <c r="J35" s="232">
        <v>1912.6870016523651</v>
      </c>
      <c r="K35" s="232">
        <v>1847.6020697127799</v>
      </c>
      <c r="L35" s="232">
        <v>1850.2356805864031</v>
      </c>
      <c r="M35" s="232">
        <v>1826.1831369425529</v>
      </c>
      <c r="N35" s="232">
        <v>1850.874966099359</v>
      </c>
      <c r="O35" s="232">
        <v>1756.8371358248171</v>
      </c>
      <c r="P35" s="232">
        <v>1746.1261179623009</v>
      </c>
      <c r="Q35" s="232">
        <v>1596.9784343282511</v>
      </c>
      <c r="R35" s="232">
        <v>1633.382388466121</v>
      </c>
      <c r="S35" s="232">
        <v>1670.136331991202</v>
      </c>
      <c r="T35" s="232">
        <v>1689.379474890625</v>
      </c>
      <c r="U35" s="232">
        <v>1691.9993437410931</v>
      </c>
      <c r="V35" s="232">
        <v>1570.1224389561289</v>
      </c>
      <c r="W35" s="232">
        <v>1500.11997919551</v>
      </c>
      <c r="DA35" s="73" t="s">
        <v>2330</v>
      </c>
    </row>
    <row r="36" spans="1:105" ht="12" customHeight="1" x14ac:dyDescent="0.25">
      <c r="A36" s="64" t="s">
        <v>32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0</v>
      </c>
      <c r="U36" s="232">
        <v>0</v>
      </c>
      <c r="V36" s="232">
        <v>0</v>
      </c>
      <c r="W36" s="232">
        <v>0</v>
      </c>
      <c r="DA36" s="73" t="s">
        <v>2331</v>
      </c>
    </row>
    <row r="37" spans="1:105" ht="12" customHeight="1" x14ac:dyDescent="0.25">
      <c r="A37" s="64" t="s">
        <v>33</v>
      </c>
      <c r="B37" s="232">
        <v>32.3689290342747</v>
      </c>
      <c r="C37" s="232">
        <v>41.052132000268969</v>
      </c>
      <c r="D37" s="232">
        <v>67.116522389348944</v>
      </c>
      <c r="E37" s="232">
        <v>64.93362709363754</v>
      </c>
      <c r="F37" s="232">
        <v>73.726923966086602</v>
      </c>
      <c r="G37" s="232">
        <v>67.309478921722061</v>
      </c>
      <c r="H37" s="232">
        <v>56.574086549228291</v>
      </c>
      <c r="I37" s="232">
        <v>43.664782174662072</v>
      </c>
      <c r="J37" s="232">
        <v>48.182397195542528</v>
      </c>
      <c r="K37" s="232">
        <v>44.830742530791618</v>
      </c>
      <c r="L37" s="232">
        <v>38.409857941993828</v>
      </c>
      <c r="M37" s="232">
        <v>36.306952129474993</v>
      </c>
      <c r="N37" s="232">
        <v>32.091016493793333</v>
      </c>
      <c r="O37" s="232">
        <v>38.554783027734707</v>
      </c>
      <c r="P37" s="232">
        <v>45.06280118227771</v>
      </c>
      <c r="Q37" s="232">
        <v>45.244734197666517</v>
      </c>
      <c r="R37" s="232">
        <v>51.583759093070867</v>
      </c>
      <c r="S37" s="232">
        <v>55.833435622559087</v>
      </c>
      <c r="T37" s="232">
        <v>53.113300423626278</v>
      </c>
      <c r="U37" s="232">
        <v>47.237226255058417</v>
      </c>
      <c r="V37" s="232">
        <v>49.207041110810167</v>
      </c>
      <c r="W37" s="232">
        <v>54.063699629844599</v>
      </c>
      <c r="DA37" s="73" t="s">
        <v>2332</v>
      </c>
    </row>
    <row r="38" spans="1:105" ht="12" customHeight="1" x14ac:dyDescent="0.25">
      <c r="A38" s="64" t="s">
        <v>160</v>
      </c>
      <c r="B38" s="232">
        <v>363.82916836439989</v>
      </c>
      <c r="C38" s="232">
        <v>362.11697008159001</v>
      </c>
      <c r="D38" s="232">
        <v>343.51323689247113</v>
      </c>
      <c r="E38" s="232">
        <v>346.26124312140968</v>
      </c>
      <c r="F38" s="232">
        <v>313.42793646119532</v>
      </c>
      <c r="G38" s="232">
        <v>275.19110294882159</v>
      </c>
      <c r="H38" s="232">
        <v>231.25502445213681</v>
      </c>
      <c r="I38" s="232">
        <v>210.7623905962603</v>
      </c>
      <c r="J38" s="232">
        <v>234.90047224601699</v>
      </c>
      <c r="K38" s="232">
        <v>164.99944916457679</v>
      </c>
      <c r="L38" s="232">
        <v>151.47808323780521</v>
      </c>
      <c r="M38" s="232">
        <v>124.511185560832</v>
      </c>
      <c r="N38" s="232">
        <v>154.45272805299459</v>
      </c>
      <c r="O38" s="232">
        <v>104.8001684491575</v>
      </c>
      <c r="P38" s="232">
        <v>79.945478930131287</v>
      </c>
      <c r="Q38" s="232">
        <v>68.574434556127216</v>
      </c>
      <c r="R38" s="232">
        <v>75.233126313194802</v>
      </c>
      <c r="S38" s="232">
        <v>78.128246425369085</v>
      </c>
      <c r="T38" s="232">
        <v>72.204313413436765</v>
      </c>
      <c r="U38" s="232">
        <v>65.897411794413216</v>
      </c>
      <c r="V38" s="232">
        <v>50.544022942235223</v>
      </c>
      <c r="W38" s="232">
        <v>47.67781420722703</v>
      </c>
      <c r="DA38" s="73" t="s">
        <v>2333</v>
      </c>
    </row>
    <row r="39" spans="1:105" ht="12" customHeight="1" x14ac:dyDescent="0.25">
      <c r="A39" s="64" t="s">
        <v>70</v>
      </c>
      <c r="B39" s="232">
        <v>142.43285552973751</v>
      </c>
      <c r="C39" s="232">
        <v>153.9297619373248</v>
      </c>
      <c r="D39" s="232">
        <v>167.85357329900191</v>
      </c>
      <c r="E39" s="232">
        <v>172.3429471254162</v>
      </c>
      <c r="F39" s="232">
        <v>186.29147741785491</v>
      </c>
      <c r="G39" s="232">
        <v>179.71039367565089</v>
      </c>
      <c r="H39" s="232">
        <v>166.41746872445259</v>
      </c>
      <c r="I39" s="232">
        <v>157.82713198711761</v>
      </c>
      <c r="J39" s="232">
        <v>114.7273068739259</v>
      </c>
      <c r="K39" s="232">
        <v>81.973492509913328</v>
      </c>
      <c r="L39" s="232">
        <v>70.557809648897006</v>
      </c>
      <c r="M39" s="232">
        <v>77.452287540886402</v>
      </c>
      <c r="N39" s="232">
        <v>77.586184167126916</v>
      </c>
      <c r="O39" s="232">
        <v>61.685527589333716</v>
      </c>
      <c r="P39" s="232">
        <v>57.220750108312437</v>
      </c>
      <c r="Q39" s="232">
        <v>34.47110256850889</v>
      </c>
      <c r="R39" s="232">
        <v>43.558047808319003</v>
      </c>
      <c r="S39" s="232">
        <v>41.296540276578199</v>
      </c>
      <c r="T39" s="232">
        <v>45.833347519341267</v>
      </c>
      <c r="U39" s="232">
        <v>38.277570448857922</v>
      </c>
      <c r="V39" s="232">
        <v>29.21786898295046</v>
      </c>
      <c r="W39" s="232">
        <v>24.898272898394801</v>
      </c>
      <c r="DA39" s="73" t="s">
        <v>2334</v>
      </c>
    </row>
    <row r="40" spans="1:105" ht="12" customHeight="1" x14ac:dyDescent="0.25">
      <c r="A40" s="64" t="s">
        <v>34</v>
      </c>
      <c r="B40" s="232">
        <v>8.4816165888349158</v>
      </c>
      <c r="C40" s="232">
        <v>2.8272821123657428</v>
      </c>
      <c r="D40" s="232">
        <v>5.6543344764695664</v>
      </c>
      <c r="E40" s="232">
        <v>5.6543344764683399</v>
      </c>
      <c r="F40" s="232">
        <v>0</v>
      </c>
      <c r="G40" s="232">
        <v>2.8272821123655829</v>
      </c>
      <c r="H40" s="232">
        <v>2.827282112365106</v>
      </c>
      <c r="I40" s="232">
        <v>2.8272821123656868</v>
      </c>
      <c r="J40" s="232">
        <v>2.8272821123652272</v>
      </c>
      <c r="K40" s="232">
        <v>2.871853275196508</v>
      </c>
      <c r="L40" s="232">
        <v>2.8718532751966421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2.7441132415156759</v>
      </c>
      <c r="S40" s="232">
        <v>1.035371648930721</v>
      </c>
      <c r="T40" s="232">
        <v>2.62995321982411</v>
      </c>
      <c r="U40" s="232">
        <v>1.175358955765158</v>
      </c>
      <c r="V40" s="232">
        <v>0.44497596973414211</v>
      </c>
      <c r="W40" s="232">
        <v>0.24538341033453409</v>
      </c>
      <c r="DA40" s="73" t="s">
        <v>2335</v>
      </c>
    </row>
    <row r="41" spans="1:105" ht="12" customHeight="1" x14ac:dyDescent="0.25">
      <c r="A41" s="64" t="s">
        <v>162</v>
      </c>
      <c r="B41" s="232">
        <v>336.62422104813942</v>
      </c>
      <c r="C41" s="232">
        <v>373.29156737886211</v>
      </c>
      <c r="D41" s="232">
        <v>413.64666581960381</v>
      </c>
      <c r="E41" s="232">
        <v>514.39282441252658</v>
      </c>
      <c r="F41" s="232">
        <v>560.73061992991234</v>
      </c>
      <c r="G41" s="232">
        <v>612.25198909648179</v>
      </c>
      <c r="H41" s="232">
        <v>666.7080586100293</v>
      </c>
      <c r="I41" s="232">
        <v>747.47747438970703</v>
      </c>
      <c r="J41" s="232">
        <v>762.22550229310809</v>
      </c>
      <c r="K41" s="232">
        <v>776.35315614785259</v>
      </c>
      <c r="L41" s="232">
        <v>802.08475712288862</v>
      </c>
      <c r="M41" s="232">
        <v>824.02540973927148</v>
      </c>
      <c r="N41" s="232">
        <v>887.11372466646219</v>
      </c>
      <c r="O41" s="232">
        <v>921.37626776492959</v>
      </c>
      <c r="P41" s="232">
        <v>948.71034716131157</v>
      </c>
      <c r="Q41" s="232">
        <v>993.64894012281479</v>
      </c>
      <c r="R41" s="232">
        <v>1051.518852132762</v>
      </c>
      <c r="S41" s="232">
        <v>1143.4409941477779</v>
      </c>
      <c r="T41" s="232">
        <v>1396.702385289459</v>
      </c>
      <c r="U41" s="232">
        <v>1369.268736869381</v>
      </c>
      <c r="V41" s="232">
        <v>1331.814169491993</v>
      </c>
      <c r="W41" s="232">
        <v>1397.184637559154</v>
      </c>
      <c r="DA41" s="73" t="s">
        <v>2336</v>
      </c>
    </row>
    <row r="42" spans="1:105" ht="12" customHeight="1" x14ac:dyDescent="0.25">
      <c r="A42" s="64" t="s">
        <v>36</v>
      </c>
      <c r="B42" s="232">
        <v>0</v>
      </c>
      <c r="C42" s="232">
        <v>0</v>
      </c>
      <c r="D42" s="232">
        <v>0</v>
      </c>
      <c r="E42" s="232">
        <v>0</v>
      </c>
      <c r="F42" s="232">
        <v>0</v>
      </c>
      <c r="G42" s="232">
        <v>0</v>
      </c>
      <c r="H42" s="232">
        <v>0</v>
      </c>
      <c r="I42" s="232">
        <v>0</v>
      </c>
      <c r="J42" s="232">
        <v>0</v>
      </c>
      <c r="K42" s="232">
        <v>0</v>
      </c>
      <c r="L42" s="232">
        <v>0</v>
      </c>
      <c r="M42" s="232">
        <v>0</v>
      </c>
      <c r="N42" s="232">
        <v>0</v>
      </c>
      <c r="O42" s="232">
        <v>0</v>
      </c>
      <c r="P42" s="232">
        <v>0</v>
      </c>
      <c r="Q42" s="232">
        <v>0</v>
      </c>
      <c r="R42" s="232">
        <v>0</v>
      </c>
      <c r="S42" s="232">
        <v>0</v>
      </c>
      <c r="T42" s="232">
        <v>0</v>
      </c>
      <c r="U42" s="232">
        <v>0</v>
      </c>
      <c r="V42" s="232">
        <v>0</v>
      </c>
      <c r="W42" s="232">
        <v>0</v>
      </c>
      <c r="DA42" s="73" t="s">
        <v>2337</v>
      </c>
    </row>
    <row r="43" spans="1:105" ht="12" customHeight="1" x14ac:dyDescent="0.25">
      <c r="A43" s="64" t="s">
        <v>73</v>
      </c>
      <c r="B43" s="232">
        <v>0.1317952728452173</v>
      </c>
      <c r="C43" s="232">
        <v>1.843711568687296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32">
        <v>0</v>
      </c>
      <c r="K43" s="232">
        <v>0</v>
      </c>
      <c r="L43" s="232">
        <v>0</v>
      </c>
      <c r="M43" s="232">
        <v>0</v>
      </c>
      <c r="N43" s="232">
        <v>0</v>
      </c>
      <c r="O43" s="232">
        <v>0</v>
      </c>
      <c r="P43" s="232">
        <v>0</v>
      </c>
      <c r="Q43" s="232">
        <v>0</v>
      </c>
      <c r="R43" s="232">
        <v>0</v>
      </c>
      <c r="S43" s="232">
        <v>2.8445022916229611E-3</v>
      </c>
      <c r="T43" s="232">
        <v>5.2149208679751567E-3</v>
      </c>
      <c r="U43" s="232">
        <v>2.1333767187175761E-2</v>
      </c>
      <c r="V43" s="232">
        <v>2.6074604339879251E-2</v>
      </c>
      <c r="W43" s="232">
        <v>5.6890045832468936E-3</v>
      </c>
      <c r="DA43" s="73" t="s">
        <v>2338</v>
      </c>
    </row>
    <row r="44" spans="1:105" ht="12" customHeight="1" x14ac:dyDescent="0.25">
      <c r="A44" s="64" t="s">
        <v>79</v>
      </c>
      <c r="B44" s="232">
        <v>0</v>
      </c>
      <c r="C44" s="232">
        <v>0</v>
      </c>
      <c r="D44" s="232">
        <v>0</v>
      </c>
      <c r="E44" s="232">
        <v>0</v>
      </c>
      <c r="F44" s="232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232">
        <v>0</v>
      </c>
      <c r="U44" s="232">
        <v>0</v>
      </c>
      <c r="V44" s="232">
        <v>0</v>
      </c>
      <c r="W44" s="232">
        <v>0</v>
      </c>
      <c r="DA44" s="73" t="s">
        <v>2339</v>
      </c>
    </row>
    <row r="45" spans="1:105" ht="12" customHeight="1" x14ac:dyDescent="0.25">
      <c r="A45" s="57" t="s">
        <v>2185</v>
      </c>
      <c r="B45" s="264">
        <f t="shared" ref="B45:W45" si="2">B46+B52+B63+B64+B65</f>
        <v>649.33180138641148</v>
      </c>
      <c r="C45" s="264">
        <f t="shared" si="2"/>
        <v>616.34505529559851</v>
      </c>
      <c r="D45" s="264">
        <f t="shared" si="2"/>
        <v>647.46309102774273</v>
      </c>
      <c r="E45" s="264">
        <f t="shared" si="2"/>
        <v>634.05797915172707</v>
      </c>
      <c r="F45" s="264">
        <f t="shared" si="2"/>
        <v>604.57945584437437</v>
      </c>
      <c r="G45" s="264">
        <f t="shared" si="2"/>
        <v>598.20204304555011</v>
      </c>
      <c r="H45" s="264">
        <f t="shared" si="2"/>
        <v>540.62001230765247</v>
      </c>
      <c r="I45" s="264">
        <f t="shared" si="2"/>
        <v>552.14212402732414</v>
      </c>
      <c r="J45" s="264">
        <f t="shared" si="2"/>
        <v>500.57027530674151</v>
      </c>
      <c r="K45" s="264">
        <f t="shared" si="2"/>
        <v>473.74705088096403</v>
      </c>
      <c r="L45" s="264">
        <f t="shared" si="2"/>
        <v>475.24909361483083</v>
      </c>
      <c r="M45" s="264">
        <f t="shared" si="2"/>
        <v>470.47478978904417</v>
      </c>
      <c r="N45" s="264">
        <f t="shared" si="2"/>
        <v>487.68204210378377</v>
      </c>
      <c r="O45" s="264">
        <f t="shared" si="2"/>
        <v>471.3746291137428</v>
      </c>
      <c r="P45" s="264">
        <f t="shared" si="2"/>
        <v>469.24428393208268</v>
      </c>
      <c r="Q45" s="264">
        <f t="shared" si="2"/>
        <v>450.13454977153322</v>
      </c>
      <c r="R45" s="264">
        <f t="shared" si="2"/>
        <v>471.93215691946818</v>
      </c>
      <c r="S45" s="264">
        <f t="shared" si="2"/>
        <v>492.64075914164766</v>
      </c>
      <c r="T45" s="264">
        <f t="shared" si="2"/>
        <v>533.63714292896998</v>
      </c>
      <c r="U45" s="264">
        <f t="shared" si="2"/>
        <v>523.53194966872309</v>
      </c>
      <c r="V45" s="264">
        <f t="shared" si="2"/>
        <v>493.56813835389448</v>
      </c>
      <c r="W45" s="264">
        <f t="shared" si="2"/>
        <v>489.14222724693553</v>
      </c>
      <c r="DA45" s="70"/>
    </row>
    <row r="46" spans="1:105" ht="12" customHeight="1" x14ac:dyDescent="0.25">
      <c r="A46" s="165" t="s">
        <v>2186</v>
      </c>
      <c r="B46" s="349">
        <v>360.4303491252889</v>
      </c>
      <c r="C46" s="349">
        <v>341.94696216490888</v>
      </c>
      <c r="D46" s="349">
        <v>357.83242157646112</v>
      </c>
      <c r="E46" s="349">
        <v>351.94864456001358</v>
      </c>
      <c r="F46" s="349">
        <v>335.45826197378238</v>
      </c>
      <c r="G46" s="349">
        <v>331.56386370150233</v>
      </c>
      <c r="H46" s="349">
        <v>300.26480159452058</v>
      </c>
      <c r="I46" s="349">
        <v>306.83783405611132</v>
      </c>
      <c r="J46" s="349">
        <v>278.29774093970792</v>
      </c>
      <c r="K46" s="349">
        <v>262.81519655049192</v>
      </c>
      <c r="L46" s="349">
        <v>264.53352573940089</v>
      </c>
      <c r="M46" s="349">
        <v>261.7220303126374</v>
      </c>
      <c r="N46" s="349">
        <v>270.71645149855368</v>
      </c>
      <c r="O46" s="349">
        <v>262.99949115077789</v>
      </c>
      <c r="P46" s="349">
        <v>261.31638582807977</v>
      </c>
      <c r="Q46" s="349">
        <v>252.19071078448869</v>
      </c>
      <c r="R46" s="349">
        <v>265.38067173862112</v>
      </c>
      <c r="S46" s="349">
        <v>276.56011430452548</v>
      </c>
      <c r="T46" s="349">
        <v>298.0437925909464</v>
      </c>
      <c r="U46" s="349">
        <v>291.26240742907549</v>
      </c>
      <c r="V46" s="349">
        <v>274.4880499206285</v>
      </c>
      <c r="W46" s="349">
        <v>270.58112400541432</v>
      </c>
      <c r="DA46" s="167" t="s">
        <v>2340</v>
      </c>
    </row>
    <row r="47" spans="1:105" ht="12" customHeight="1" x14ac:dyDescent="0.25">
      <c r="A47" s="59" t="s">
        <v>30</v>
      </c>
      <c r="B47" s="233">
        <v>281.34316430838498</v>
      </c>
      <c r="C47" s="233">
        <v>258.05110261211718</v>
      </c>
      <c r="D47" s="233">
        <v>269.12092221337122</v>
      </c>
      <c r="E47" s="233">
        <v>252.8131208803722</v>
      </c>
      <c r="F47" s="233">
        <v>233.28566635134121</v>
      </c>
      <c r="G47" s="233">
        <v>229.5331017507452</v>
      </c>
      <c r="H47" s="233">
        <v>198.97369990369779</v>
      </c>
      <c r="I47" s="233">
        <v>201.91107930424121</v>
      </c>
      <c r="J47" s="233">
        <v>173.23283845432809</v>
      </c>
      <c r="K47" s="233">
        <v>166.53568284480789</v>
      </c>
      <c r="L47" s="233">
        <v>168.03592748377511</v>
      </c>
      <c r="M47" s="233">
        <v>165.46852615885999</v>
      </c>
      <c r="N47" s="233">
        <v>166.90289975176199</v>
      </c>
      <c r="O47" s="233">
        <v>160.25202481686841</v>
      </c>
      <c r="P47" s="233">
        <v>158.5960997705107</v>
      </c>
      <c r="Q47" s="233">
        <v>147.04462804211909</v>
      </c>
      <c r="R47" s="233">
        <v>151.81302580556979</v>
      </c>
      <c r="S47" s="233">
        <v>154.5394811424402</v>
      </c>
      <c r="T47" s="233">
        <v>154.58184704898991</v>
      </c>
      <c r="U47" s="233">
        <v>153.39708837419161</v>
      </c>
      <c r="V47" s="233">
        <v>142.19507685305649</v>
      </c>
      <c r="W47" s="233">
        <v>134.23003069938039</v>
      </c>
      <c r="DA47" s="71" t="s">
        <v>2341</v>
      </c>
    </row>
    <row r="48" spans="1:105" ht="12" customHeight="1" x14ac:dyDescent="0.25">
      <c r="A48" s="59" t="s">
        <v>33</v>
      </c>
      <c r="B48" s="233">
        <v>2.9248241529704009</v>
      </c>
      <c r="C48" s="233">
        <v>3.701783449623369</v>
      </c>
      <c r="D48" s="233">
        <v>6.0012370786035714</v>
      </c>
      <c r="E48" s="233">
        <v>5.8630562637986268</v>
      </c>
      <c r="F48" s="233">
        <v>6.6417071315316747</v>
      </c>
      <c r="G48" s="233">
        <v>6.0536462052375937</v>
      </c>
      <c r="H48" s="233">
        <v>5.1121172594732611</v>
      </c>
      <c r="I48" s="233">
        <v>3.950571996829717</v>
      </c>
      <c r="J48" s="233">
        <v>4.3638992801785816</v>
      </c>
      <c r="K48" s="233">
        <v>4.0408692121490057</v>
      </c>
      <c r="L48" s="233">
        <v>3.4883318765949909</v>
      </c>
      <c r="M48" s="233">
        <v>3.289734603640408</v>
      </c>
      <c r="N48" s="233">
        <v>2.8938117414184101</v>
      </c>
      <c r="O48" s="233">
        <v>3.5168211785714472</v>
      </c>
      <c r="P48" s="233">
        <v>4.0929371817560227</v>
      </c>
      <c r="Q48" s="233">
        <v>4.1659893258100986</v>
      </c>
      <c r="R48" s="233">
        <v>4.7943987921277236</v>
      </c>
      <c r="S48" s="233">
        <v>5.1663268478345854</v>
      </c>
      <c r="T48" s="233">
        <v>4.8599809600999277</v>
      </c>
      <c r="U48" s="233">
        <v>4.2825388775727902</v>
      </c>
      <c r="V48" s="233">
        <v>4.4563397215792957</v>
      </c>
      <c r="W48" s="233">
        <v>4.8375944335651857</v>
      </c>
      <c r="DA48" s="71" t="s">
        <v>2342</v>
      </c>
    </row>
    <row r="49" spans="1:105" ht="12" customHeight="1" x14ac:dyDescent="0.25">
      <c r="A49" s="59" t="s">
        <v>160</v>
      </c>
      <c r="B49" s="233">
        <v>32.875240884878913</v>
      </c>
      <c r="C49" s="233">
        <v>32.653081371437871</v>
      </c>
      <c r="D49" s="233">
        <v>30.71530378572448</v>
      </c>
      <c r="E49" s="233">
        <v>31.264989209152009</v>
      </c>
      <c r="F49" s="233">
        <v>28.235228717437462</v>
      </c>
      <c r="G49" s="233">
        <v>24.74999959543084</v>
      </c>
      <c r="H49" s="233">
        <v>20.89654246229815</v>
      </c>
      <c r="I49" s="233">
        <v>19.068731293422911</v>
      </c>
      <c r="J49" s="233">
        <v>21.27503116102401</v>
      </c>
      <c r="K49" s="233">
        <v>14.872410237076441</v>
      </c>
      <c r="L49" s="233">
        <v>13.757036726403371</v>
      </c>
      <c r="M49" s="233">
        <v>11.28182707871062</v>
      </c>
      <c r="N49" s="233">
        <v>13.927795587911829</v>
      </c>
      <c r="O49" s="233">
        <v>9.5594741553784193</v>
      </c>
      <c r="P49" s="233">
        <v>7.2612401946089582</v>
      </c>
      <c r="Q49" s="233">
        <v>6.3141129559121838</v>
      </c>
      <c r="R49" s="233">
        <v>6.9924646102890398</v>
      </c>
      <c r="S49" s="233">
        <v>7.2292892705054026</v>
      </c>
      <c r="T49" s="233">
        <v>6.6068496144573077</v>
      </c>
      <c r="U49" s="233">
        <v>5.9742760173344873</v>
      </c>
      <c r="V49" s="233">
        <v>4.577420873949186</v>
      </c>
      <c r="W49" s="233">
        <v>4.2661884072416303</v>
      </c>
      <c r="DA49" s="71" t="s">
        <v>2343</v>
      </c>
    </row>
    <row r="50" spans="1:105" ht="12" customHeight="1" x14ac:dyDescent="0.25">
      <c r="A50" s="59" t="s">
        <v>70</v>
      </c>
      <c r="B50" s="233">
        <v>12.870090808033879</v>
      </c>
      <c r="C50" s="233">
        <v>13.880269242540701</v>
      </c>
      <c r="D50" s="233">
        <v>15.00866034170344</v>
      </c>
      <c r="E50" s="233">
        <v>15.56137306496151</v>
      </c>
      <c r="F50" s="233">
        <v>16.782111168490861</v>
      </c>
      <c r="G50" s="233">
        <v>16.16270338359833</v>
      </c>
      <c r="H50" s="233">
        <v>15.037726033876741</v>
      </c>
      <c r="I50" s="233">
        <v>14.2794127650559</v>
      </c>
      <c r="J50" s="233">
        <v>10.390898772680201</v>
      </c>
      <c r="K50" s="233">
        <v>7.3887726010365258</v>
      </c>
      <c r="L50" s="233">
        <v>6.4079658121274674</v>
      </c>
      <c r="M50" s="233">
        <v>7.0178700086342234</v>
      </c>
      <c r="N50" s="233">
        <v>6.996344623677067</v>
      </c>
      <c r="O50" s="233">
        <v>5.6267200280044811</v>
      </c>
      <c r="P50" s="233">
        <v>5.1972121027040936</v>
      </c>
      <c r="Q50" s="233">
        <v>3.173988042938257</v>
      </c>
      <c r="R50" s="233">
        <v>4.0484574112338869</v>
      </c>
      <c r="S50" s="233">
        <v>3.8212125471885692</v>
      </c>
      <c r="T50" s="233">
        <v>4.1938496479227769</v>
      </c>
      <c r="U50" s="233">
        <v>3.4702542164763841</v>
      </c>
      <c r="V50" s="233">
        <v>2.6460593278797551</v>
      </c>
      <c r="W50" s="233">
        <v>2.227885757048178</v>
      </c>
      <c r="DA50" s="71" t="s">
        <v>2344</v>
      </c>
    </row>
    <row r="51" spans="1:105" ht="12" customHeight="1" x14ac:dyDescent="0.25">
      <c r="A51" s="59" t="s">
        <v>162</v>
      </c>
      <c r="B51" s="233">
        <v>30.41702897102066</v>
      </c>
      <c r="C51" s="233">
        <v>33.660725489189829</v>
      </c>
      <c r="D51" s="233">
        <v>36.986298157058407</v>
      </c>
      <c r="E51" s="233">
        <v>46.446105141729262</v>
      </c>
      <c r="F51" s="233">
        <v>50.513548604981288</v>
      </c>
      <c r="G51" s="233">
        <v>55.064412766490378</v>
      </c>
      <c r="H51" s="233">
        <v>60.244715935174618</v>
      </c>
      <c r="I51" s="233">
        <v>67.628038696561603</v>
      </c>
      <c r="J51" s="233">
        <v>69.035073271497083</v>
      </c>
      <c r="K51" s="233">
        <v>69.977461655422019</v>
      </c>
      <c r="L51" s="233">
        <v>72.84426384050002</v>
      </c>
      <c r="M51" s="233">
        <v>74.664072462792191</v>
      </c>
      <c r="N51" s="233">
        <v>79.995599793784478</v>
      </c>
      <c r="O51" s="233">
        <v>84.0444509719552</v>
      </c>
      <c r="P51" s="233">
        <v>86.168896578500011</v>
      </c>
      <c r="Q51" s="233">
        <v>91.491992417709014</v>
      </c>
      <c r="R51" s="233">
        <v>97.732325119400713</v>
      </c>
      <c r="S51" s="233">
        <v>105.80380449655679</v>
      </c>
      <c r="T51" s="233">
        <v>127.8012653194765</v>
      </c>
      <c r="U51" s="233">
        <v>124.1382499435002</v>
      </c>
      <c r="V51" s="233">
        <v>120.6131531441637</v>
      </c>
      <c r="W51" s="233">
        <v>125.0194247081788</v>
      </c>
      <c r="DA51" s="71" t="s">
        <v>2345</v>
      </c>
    </row>
    <row r="52" spans="1:105" ht="12" customHeight="1" x14ac:dyDescent="0.25">
      <c r="A52" s="165" t="s">
        <v>2193</v>
      </c>
      <c r="B52" s="349">
        <v>288.90145226112259</v>
      </c>
      <c r="C52" s="349">
        <v>274.39809313068969</v>
      </c>
      <c r="D52" s="349">
        <v>289.63066945128162</v>
      </c>
      <c r="E52" s="349">
        <v>282.10933459171349</v>
      </c>
      <c r="F52" s="349">
        <v>269.12119387059198</v>
      </c>
      <c r="G52" s="349">
        <v>266.63817934404778</v>
      </c>
      <c r="H52" s="349">
        <v>240.3552107131319</v>
      </c>
      <c r="I52" s="349">
        <v>245.3042899712128</v>
      </c>
      <c r="J52" s="349">
        <v>222.27253436703359</v>
      </c>
      <c r="K52" s="349">
        <v>210.93185433047211</v>
      </c>
      <c r="L52" s="349">
        <v>210.71556787542991</v>
      </c>
      <c r="M52" s="349">
        <v>208.75275947640679</v>
      </c>
      <c r="N52" s="349">
        <v>216.96559060523009</v>
      </c>
      <c r="O52" s="349">
        <v>208.37513796296491</v>
      </c>
      <c r="P52" s="349">
        <v>207.92789810400291</v>
      </c>
      <c r="Q52" s="349">
        <v>197.9438389870445</v>
      </c>
      <c r="R52" s="349">
        <v>206.5514851808471</v>
      </c>
      <c r="S52" s="349">
        <v>216.08064483712221</v>
      </c>
      <c r="T52" s="349">
        <v>235.59335033802361</v>
      </c>
      <c r="U52" s="349">
        <v>232.26954223964759</v>
      </c>
      <c r="V52" s="349">
        <v>219.08008843326601</v>
      </c>
      <c r="W52" s="349">
        <v>218.56110324152121</v>
      </c>
      <c r="DA52" s="167" t="s">
        <v>2346</v>
      </c>
    </row>
    <row r="53" spans="1:105" ht="12" customHeight="1" x14ac:dyDescent="0.25">
      <c r="A53" s="64" t="s">
        <v>30</v>
      </c>
      <c r="B53" s="232">
        <v>225.02354000959571</v>
      </c>
      <c r="C53" s="232">
        <v>206.8204321322003</v>
      </c>
      <c r="D53" s="232">
        <v>217.51997213419901</v>
      </c>
      <c r="E53" s="232">
        <v>202.35233745074851</v>
      </c>
      <c r="F53" s="232">
        <v>187.1532889724333</v>
      </c>
      <c r="G53" s="232">
        <v>184.4452744815685</v>
      </c>
      <c r="H53" s="232">
        <v>159.13856374273999</v>
      </c>
      <c r="I53" s="232">
        <v>161.28518702734769</v>
      </c>
      <c r="J53" s="232">
        <v>138.23146835829181</v>
      </c>
      <c r="K53" s="232">
        <v>133.527726605336</v>
      </c>
      <c r="L53" s="232">
        <v>133.71805983697851</v>
      </c>
      <c r="M53" s="232">
        <v>131.97976265465391</v>
      </c>
      <c r="N53" s="232">
        <v>133.76426152867191</v>
      </c>
      <c r="O53" s="232">
        <v>126.9680699150685</v>
      </c>
      <c r="P53" s="232">
        <v>126.1939758131751</v>
      </c>
      <c r="Q53" s="232">
        <v>115.4149496091166</v>
      </c>
      <c r="R53" s="232">
        <v>118.04589342280831</v>
      </c>
      <c r="S53" s="232">
        <v>120.702131258398</v>
      </c>
      <c r="T53" s="232">
        <v>122.0928490792007</v>
      </c>
      <c r="U53" s="232">
        <v>122.2821891634871</v>
      </c>
      <c r="V53" s="232">
        <v>113.4740446563958</v>
      </c>
      <c r="W53" s="232">
        <v>108.41490910884249</v>
      </c>
      <c r="DA53" s="73" t="s">
        <v>2347</v>
      </c>
    </row>
    <row r="54" spans="1:105" ht="12" customHeight="1" x14ac:dyDescent="0.25">
      <c r="A54" s="64" t="s">
        <v>32</v>
      </c>
      <c r="B54" s="232">
        <v>0</v>
      </c>
      <c r="C54" s="232">
        <v>0</v>
      </c>
      <c r="D54" s="232">
        <v>0</v>
      </c>
      <c r="E54" s="232">
        <v>0</v>
      </c>
      <c r="F54" s="232">
        <v>0</v>
      </c>
      <c r="G54" s="232">
        <v>0</v>
      </c>
      <c r="H54" s="232">
        <v>0</v>
      </c>
      <c r="I54" s="232">
        <v>0</v>
      </c>
      <c r="J54" s="232">
        <v>0</v>
      </c>
      <c r="K54" s="232">
        <v>0</v>
      </c>
      <c r="L54" s="232">
        <v>0</v>
      </c>
      <c r="M54" s="232">
        <v>0</v>
      </c>
      <c r="N54" s="232">
        <v>0</v>
      </c>
      <c r="O54" s="232">
        <v>0</v>
      </c>
      <c r="P54" s="232">
        <v>0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DA54" s="73" t="s">
        <v>2348</v>
      </c>
    </row>
    <row r="55" spans="1:105" ht="12" customHeight="1" x14ac:dyDescent="0.25">
      <c r="A55" s="64" t="s">
        <v>33</v>
      </c>
      <c r="B55" s="232">
        <v>2.3393292189091639</v>
      </c>
      <c r="C55" s="232">
        <v>2.9668714644545848</v>
      </c>
      <c r="D55" s="232">
        <v>4.8505664716532122</v>
      </c>
      <c r="E55" s="232">
        <v>4.692806826850946</v>
      </c>
      <c r="F55" s="232">
        <v>5.3283056498883434</v>
      </c>
      <c r="G55" s="232">
        <v>4.8645115995158594</v>
      </c>
      <c r="H55" s="232">
        <v>4.0886559316673177</v>
      </c>
      <c r="I55" s="232">
        <v>3.1556898490626799</v>
      </c>
      <c r="J55" s="232">
        <v>3.4821816155013621</v>
      </c>
      <c r="K55" s="232">
        <v>3.239954766394221</v>
      </c>
      <c r="L55" s="232">
        <v>2.775912137306515</v>
      </c>
      <c r="M55" s="232">
        <v>2.6239333984786031</v>
      </c>
      <c r="N55" s="232">
        <v>2.3192442502170918</v>
      </c>
      <c r="O55" s="232">
        <v>2.7863859928754642</v>
      </c>
      <c r="P55" s="232">
        <v>3.2567258366803991</v>
      </c>
      <c r="Q55" s="232">
        <v>3.2698742858716772</v>
      </c>
      <c r="R55" s="232">
        <v>3.7280008473501201</v>
      </c>
      <c r="S55" s="232">
        <v>4.0351284778570662</v>
      </c>
      <c r="T55" s="232">
        <v>3.838542061806387</v>
      </c>
      <c r="U55" s="232">
        <v>3.413873331480068</v>
      </c>
      <c r="V55" s="232">
        <v>3.5562334770079622</v>
      </c>
      <c r="W55" s="232">
        <v>3.9072281969077509</v>
      </c>
      <c r="DA55" s="73" t="s">
        <v>2349</v>
      </c>
    </row>
    <row r="56" spans="1:105" ht="12" customHeight="1" x14ac:dyDescent="0.25">
      <c r="A56" s="64" t="s">
        <v>160</v>
      </c>
      <c r="B56" s="232">
        <v>26.294234305529091</v>
      </c>
      <c r="C56" s="232">
        <v>26.170492322366709</v>
      </c>
      <c r="D56" s="232">
        <v>24.825985169102129</v>
      </c>
      <c r="E56" s="232">
        <v>25.024585847496329</v>
      </c>
      <c r="F56" s="232">
        <v>22.65169567425907</v>
      </c>
      <c r="G56" s="232">
        <v>19.888288155297111</v>
      </c>
      <c r="H56" s="232">
        <v>16.712991497111449</v>
      </c>
      <c r="I56" s="232">
        <v>15.231971933544861</v>
      </c>
      <c r="J56" s="232">
        <v>16.97645101816023</v>
      </c>
      <c r="K56" s="232">
        <v>11.924646383137921</v>
      </c>
      <c r="L56" s="232">
        <v>10.94744610695435</v>
      </c>
      <c r="M56" s="232">
        <v>8.9985261531221283</v>
      </c>
      <c r="N56" s="232">
        <v>11.1624261430464</v>
      </c>
      <c r="O56" s="232">
        <v>7.5739946768124513</v>
      </c>
      <c r="P56" s="232">
        <v>5.7777257499904708</v>
      </c>
      <c r="Q56" s="232">
        <v>4.9559309873199577</v>
      </c>
      <c r="R56" s="232">
        <v>5.4371601367466766</v>
      </c>
      <c r="S56" s="232">
        <v>5.6463928569114206</v>
      </c>
      <c r="T56" s="232">
        <v>5.2182653284720359</v>
      </c>
      <c r="U56" s="232">
        <v>4.7624603426924734</v>
      </c>
      <c r="V56" s="232">
        <v>3.6528582575217539</v>
      </c>
      <c r="W56" s="232">
        <v>3.4457149864485119</v>
      </c>
      <c r="DA56" s="73" t="s">
        <v>2350</v>
      </c>
    </row>
    <row r="57" spans="1:105" ht="12" customHeight="1" x14ac:dyDescent="0.25">
      <c r="A57" s="64" t="s">
        <v>70</v>
      </c>
      <c r="B57" s="232">
        <v>10.29374003448083</v>
      </c>
      <c r="C57" s="232">
        <v>11.124630950206051</v>
      </c>
      <c r="D57" s="232">
        <v>12.13091629015228</v>
      </c>
      <c r="E57" s="232">
        <v>12.455367042156359</v>
      </c>
      <c r="F57" s="232">
        <v>13.46343883963196</v>
      </c>
      <c r="G57" s="232">
        <v>12.98781848549778</v>
      </c>
      <c r="H57" s="232">
        <v>12.02712782717612</v>
      </c>
      <c r="I57" s="232">
        <v>11.4062971006285</v>
      </c>
      <c r="J57" s="232">
        <v>8.2914371647188769</v>
      </c>
      <c r="K57" s="232">
        <v>5.9242919653417783</v>
      </c>
      <c r="L57" s="232">
        <v>5.0992711423698864</v>
      </c>
      <c r="M57" s="232">
        <v>5.5975407503873784</v>
      </c>
      <c r="N57" s="232">
        <v>5.6072175700852469</v>
      </c>
      <c r="O57" s="232">
        <v>4.4580639946646654</v>
      </c>
      <c r="P57" s="232">
        <v>4.1353908408441873</v>
      </c>
      <c r="Q57" s="232">
        <v>2.4912550353810148</v>
      </c>
      <c r="R57" s="232">
        <v>3.1479760683075728</v>
      </c>
      <c r="S57" s="232">
        <v>2.984535052320219</v>
      </c>
      <c r="T57" s="232">
        <v>3.3124138564757848</v>
      </c>
      <c r="U57" s="232">
        <v>2.766351610986308</v>
      </c>
      <c r="V57" s="232">
        <v>2.1115995080869481</v>
      </c>
      <c r="W57" s="232">
        <v>1.799418733623056</v>
      </c>
      <c r="DA57" s="73" t="s">
        <v>2351</v>
      </c>
    </row>
    <row r="58" spans="1:105" ht="12" customHeight="1" x14ac:dyDescent="0.25">
      <c r="A58" s="64" t="s">
        <v>34</v>
      </c>
      <c r="B58" s="232">
        <v>0.61297343167692431</v>
      </c>
      <c r="C58" s="232">
        <v>0.2043300119244926</v>
      </c>
      <c r="D58" s="232">
        <v>0.4086434197524601</v>
      </c>
      <c r="E58" s="232">
        <v>0.40864341975237162</v>
      </c>
      <c r="F58" s="232">
        <v>0</v>
      </c>
      <c r="G58" s="232">
        <v>0.20433001192448111</v>
      </c>
      <c r="H58" s="232">
        <v>0.20433001192444661</v>
      </c>
      <c r="I58" s="232">
        <v>0.20433001192448849</v>
      </c>
      <c r="J58" s="232">
        <v>0.20433001192445541</v>
      </c>
      <c r="K58" s="232">
        <v>0.20755120665170651</v>
      </c>
      <c r="L58" s="232">
        <v>0.20755120665171631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0.19831932897983209</v>
      </c>
      <c r="S58" s="232">
        <v>7.4827163673197791E-2</v>
      </c>
      <c r="T58" s="232">
        <v>0.19006888998348451</v>
      </c>
      <c r="U58" s="232">
        <v>8.4944161884891622E-2</v>
      </c>
      <c r="V58" s="232">
        <v>3.2158780619812463E-2</v>
      </c>
      <c r="W58" s="232">
        <v>1.7734061606527771E-2</v>
      </c>
      <c r="DA58" s="73" t="s">
        <v>2352</v>
      </c>
    </row>
    <row r="59" spans="1:105" ht="12" customHeight="1" x14ac:dyDescent="0.25">
      <c r="A59" s="64" t="s">
        <v>162</v>
      </c>
      <c r="B59" s="232">
        <v>24.32811030777728</v>
      </c>
      <c r="C59" s="232">
        <v>26.978089692652642</v>
      </c>
      <c r="D59" s="232">
        <v>29.894585966422479</v>
      </c>
      <c r="E59" s="232">
        <v>37.175594004709033</v>
      </c>
      <c r="F59" s="232">
        <v>40.524464734379357</v>
      </c>
      <c r="G59" s="232">
        <v>44.247956610244032</v>
      </c>
      <c r="H59" s="232">
        <v>48.183541702512578</v>
      </c>
      <c r="I59" s="232">
        <v>54.020814048704551</v>
      </c>
      <c r="J59" s="232">
        <v>55.086666198436859</v>
      </c>
      <c r="K59" s="232">
        <v>56.107683403610501</v>
      </c>
      <c r="L59" s="232">
        <v>57.967327445168827</v>
      </c>
      <c r="M59" s="232">
        <v>59.552996519764761</v>
      </c>
      <c r="N59" s="232">
        <v>64.112441113209542</v>
      </c>
      <c r="O59" s="232">
        <v>66.588623383543762</v>
      </c>
      <c r="P59" s="232">
        <v>68.564079863312756</v>
      </c>
      <c r="Q59" s="232">
        <v>71.811829069355198</v>
      </c>
      <c r="R59" s="232">
        <v>75.994135376654555</v>
      </c>
      <c r="S59" s="232">
        <v>82.637424453433894</v>
      </c>
      <c r="T59" s="232">
        <v>100.9408342354497</v>
      </c>
      <c r="U59" s="232">
        <v>98.958181820153015</v>
      </c>
      <c r="V59" s="232">
        <v>96.251309320455888</v>
      </c>
      <c r="W59" s="232">
        <v>100.97568700503589</v>
      </c>
      <c r="DA59" s="73" t="s">
        <v>2353</v>
      </c>
    </row>
    <row r="60" spans="1:105" ht="12" customHeight="1" x14ac:dyDescent="0.25">
      <c r="A60" s="64" t="s">
        <v>36</v>
      </c>
      <c r="B60" s="232">
        <v>0</v>
      </c>
      <c r="C60" s="232">
        <v>0</v>
      </c>
      <c r="D60" s="232">
        <v>0</v>
      </c>
      <c r="E60" s="232">
        <v>0</v>
      </c>
      <c r="F60" s="232">
        <v>0</v>
      </c>
      <c r="G60" s="232">
        <v>0</v>
      </c>
      <c r="H60" s="232">
        <v>0</v>
      </c>
      <c r="I60" s="232">
        <v>0</v>
      </c>
      <c r="J60" s="232">
        <v>0</v>
      </c>
      <c r="K60" s="232">
        <v>0</v>
      </c>
      <c r="L60" s="232">
        <v>0</v>
      </c>
      <c r="M60" s="232">
        <v>0</v>
      </c>
      <c r="N60" s="232">
        <v>0</v>
      </c>
      <c r="O60" s="232">
        <v>0</v>
      </c>
      <c r="P60" s="232">
        <v>0</v>
      </c>
      <c r="Q60" s="232">
        <v>0</v>
      </c>
      <c r="R60" s="232">
        <v>0</v>
      </c>
      <c r="S60" s="232">
        <v>0</v>
      </c>
      <c r="T60" s="232">
        <v>0</v>
      </c>
      <c r="U60" s="232">
        <v>0</v>
      </c>
      <c r="V60" s="232">
        <v>0</v>
      </c>
      <c r="W60" s="232">
        <v>0</v>
      </c>
      <c r="DA60" s="73" t="s">
        <v>2354</v>
      </c>
    </row>
    <row r="61" spans="1:105" ht="12" customHeight="1" x14ac:dyDescent="0.25">
      <c r="A61" s="64" t="s">
        <v>73</v>
      </c>
      <c r="B61" s="232">
        <v>9.5249531535151356E-3</v>
      </c>
      <c r="C61" s="232">
        <v>0.13324655688497011</v>
      </c>
      <c r="D61" s="232">
        <v>0</v>
      </c>
      <c r="E61" s="232">
        <v>0</v>
      </c>
      <c r="F61" s="232">
        <v>0</v>
      </c>
      <c r="G61" s="232">
        <v>0</v>
      </c>
      <c r="H61" s="232">
        <v>0</v>
      </c>
      <c r="I61" s="232">
        <v>0</v>
      </c>
      <c r="J61" s="232">
        <v>0</v>
      </c>
      <c r="K61" s="232">
        <v>0</v>
      </c>
      <c r="L61" s="232">
        <v>0</v>
      </c>
      <c r="M61" s="232">
        <v>0</v>
      </c>
      <c r="N61" s="232">
        <v>0</v>
      </c>
      <c r="O61" s="232">
        <v>0</v>
      </c>
      <c r="P61" s="232">
        <v>0</v>
      </c>
      <c r="Q61" s="232">
        <v>0</v>
      </c>
      <c r="R61" s="232">
        <v>0</v>
      </c>
      <c r="S61" s="232">
        <v>2.0557452849310091E-4</v>
      </c>
      <c r="T61" s="232">
        <v>3.7688663557066559E-4</v>
      </c>
      <c r="U61" s="232">
        <v>1.541808963698514E-3</v>
      </c>
      <c r="V61" s="232">
        <v>1.884433177853578E-3</v>
      </c>
      <c r="W61" s="232">
        <v>4.1114905698627239E-4</v>
      </c>
      <c r="DA61" s="73" t="s">
        <v>2355</v>
      </c>
    </row>
    <row r="62" spans="1:105" ht="12" customHeight="1" x14ac:dyDescent="0.25">
      <c r="A62" s="64" t="s">
        <v>79</v>
      </c>
      <c r="B62" s="232">
        <v>0</v>
      </c>
      <c r="C62" s="232">
        <v>0</v>
      </c>
      <c r="D62" s="232">
        <v>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232">
        <v>0</v>
      </c>
      <c r="U62" s="232">
        <v>0</v>
      </c>
      <c r="V62" s="232">
        <v>0</v>
      </c>
      <c r="W62" s="232">
        <v>0</v>
      </c>
      <c r="DA62" s="73" t="s">
        <v>2356</v>
      </c>
    </row>
    <row r="63" spans="1:105" ht="12" customHeight="1" x14ac:dyDescent="0.25">
      <c r="A63" s="166" t="s">
        <v>2205</v>
      </c>
      <c r="B63" s="350">
        <v>0</v>
      </c>
      <c r="C63" s="350">
        <v>0</v>
      </c>
      <c r="D63" s="350">
        <v>0</v>
      </c>
      <c r="E63" s="350">
        <v>0</v>
      </c>
      <c r="F63" s="350">
        <v>0</v>
      </c>
      <c r="G63" s="350">
        <v>0</v>
      </c>
      <c r="H63" s="350">
        <v>0</v>
      </c>
      <c r="I63" s="350">
        <v>0</v>
      </c>
      <c r="J63" s="350">
        <v>0</v>
      </c>
      <c r="K63" s="350">
        <v>0</v>
      </c>
      <c r="L63" s="350">
        <v>0</v>
      </c>
      <c r="M63" s="350">
        <v>0</v>
      </c>
      <c r="N63" s="350">
        <v>0</v>
      </c>
      <c r="O63" s="350">
        <v>0</v>
      </c>
      <c r="P63" s="350">
        <v>0</v>
      </c>
      <c r="Q63" s="350">
        <v>0</v>
      </c>
      <c r="R63" s="350">
        <v>0</v>
      </c>
      <c r="S63" s="350">
        <v>0</v>
      </c>
      <c r="T63" s="350">
        <v>0</v>
      </c>
      <c r="U63" s="350">
        <v>0</v>
      </c>
      <c r="V63" s="350">
        <v>0</v>
      </c>
      <c r="W63" s="350">
        <v>0</v>
      </c>
      <c r="DA63" s="168" t="s">
        <v>2357</v>
      </c>
    </row>
    <row r="64" spans="1:105" ht="12" customHeight="1" x14ac:dyDescent="0.25">
      <c r="A64" s="60" t="s">
        <v>2207</v>
      </c>
      <c r="B64" s="265">
        <v>0</v>
      </c>
      <c r="C64" s="265">
        <v>0</v>
      </c>
      <c r="D64" s="265">
        <v>0</v>
      </c>
      <c r="E64" s="265">
        <v>0</v>
      </c>
      <c r="F64" s="265">
        <v>0</v>
      </c>
      <c r="G64" s="265">
        <v>0</v>
      </c>
      <c r="H64" s="265">
        <v>0</v>
      </c>
      <c r="I64" s="265">
        <v>0</v>
      </c>
      <c r="J64" s="265">
        <v>0</v>
      </c>
      <c r="K64" s="265">
        <v>0</v>
      </c>
      <c r="L64" s="265">
        <v>0</v>
      </c>
      <c r="M64" s="265">
        <v>0</v>
      </c>
      <c r="N64" s="265">
        <v>0</v>
      </c>
      <c r="O64" s="265">
        <v>0</v>
      </c>
      <c r="P64" s="265">
        <v>0</v>
      </c>
      <c r="Q64" s="265">
        <v>0</v>
      </c>
      <c r="R64" s="265">
        <v>0</v>
      </c>
      <c r="S64" s="265">
        <v>0</v>
      </c>
      <c r="T64" s="265">
        <v>0</v>
      </c>
      <c r="U64" s="265">
        <v>0</v>
      </c>
      <c r="V64" s="265">
        <v>0</v>
      </c>
      <c r="W64" s="265">
        <v>0</v>
      </c>
      <c r="DA64" s="72" t="s">
        <v>2358</v>
      </c>
    </row>
    <row r="65" spans="1:105" ht="12" customHeight="1" x14ac:dyDescent="0.25">
      <c r="A65" s="101" t="s">
        <v>2209</v>
      </c>
      <c r="B65" s="281">
        <v>0</v>
      </c>
      <c r="C65" s="281">
        <v>0</v>
      </c>
      <c r="D65" s="281">
        <v>0</v>
      </c>
      <c r="E65" s="281">
        <v>0</v>
      </c>
      <c r="F65" s="281">
        <v>0</v>
      </c>
      <c r="G65" s="281">
        <v>0</v>
      </c>
      <c r="H65" s="281">
        <v>0</v>
      </c>
      <c r="I65" s="281">
        <v>0</v>
      </c>
      <c r="J65" s="281">
        <v>0</v>
      </c>
      <c r="K65" s="281">
        <v>0</v>
      </c>
      <c r="L65" s="281">
        <v>0</v>
      </c>
      <c r="M65" s="281">
        <v>0</v>
      </c>
      <c r="N65" s="281">
        <v>0</v>
      </c>
      <c r="O65" s="281">
        <v>0</v>
      </c>
      <c r="P65" s="281">
        <v>0</v>
      </c>
      <c r="Q65" s="281">
        <v>0</v>
      </c>
      <c r="R65" s="281">
        <v>0</v>
      </c>
      <c r="S65" s="281">
        <v>0</v>
      </c>
      <c r="T65" s="281">
        <v>0</v>
      </c>
      <c r="U65" s="281">
        <v>0</v>
      </c>
      <c r="V65" s="281">
        <v>0</v>
      </c>
      <c r="W65" s="281">
        <v>0</v>
      </c>
      <c r="DA65" s="102" t="s">
        <v>2359</v>
      </c>
    </row>
    <row r="66" spans="1:105" ht="12" customHeight="1" x14ac:dyDescent="0.25">
      <c r="A66" s="57" t="s">
        <v>2211</v>
      </c>
      <c r="B66" s="264">
        <f t="shared" ref="B66:W66" si="3">B67+B68+B79</f>
        <v>139.01634752920103</v>
      </c>
      <c r="C66" s="264">
        <f t="shared" si="3"/>
        <v>134.07210244336338</v>
      </c>
      <c r="D66" s="264">
        <f t="shared" si="3"/>
        <v>141.36370236566773</v>
      </c>
      <c r="E66" s="264">
        <f t="shared" si="3"/>
        <v>141.49544879074753</v>
      </c>
      <c r="F66" s="264">
        <f t="shared" si="3"/>
        <v>136.63995597250971</v>
      </c>
      <c r="G66" s="264">
        <f t="shared" si="3"/>
        <v>136.27015959933294</v>
      </c>
      <c r="H66" s="264">
        <f t="shared" si="3"/>
        <v>125.47294077750317</v>
      </c>
      <c r="I66" s="264">
        <f t="shared" si="3"/>
        <v>129.09741024275559</v>
      </c>
      <c r="J66" s="264">
        <f t="shared" si="3"/>
        <v>118.9376606611356</v>
      </c>
      <c r="K66" s="264">
        <f t="shared" si="3"/>
        <v>112.97685302223799</v>
      </c>
      <c r="L66" s="264">
        <f t="shared" si="3"/>
        <v>113.72118853420037</v>
      </c>
      <c r="M66" s="264">
        <f t="shared" si="3"/>
        <v>112.83153564183141</v>
      </c>
      <c r="N66" s="264">
        <f t="shared" si="3"/>
        <v>117.53679872775203</v>
      </c>
      <c r="O66" s="264">
        <f t="shared" si="3"/>
        <v>114.680814048779</v>
      </c>
      <c r="P66" s="264">
        <f t="shared" si="3"/>
        <v>114.28618876088919</v>
      </c>
      <c r="Q66" s="264">
        <f t="shared" si="3"/>
        <v>111.25501437335427</v>
      </c>
      <c r="R66" s="264">
        <f t="shared" si="3"/>
        <v>117.04505540507944</v>
      </c>
      <c r="S66" s="264">
        <f t="shared" si="3"/>
        <v>122.86273022914223</v>
      </c>
      <c r="T66" s="264">
        <f t="shared" si="3"/>
        <v>135.46162883688038</v>
      </c>
      <c r="U66" s="264">
        <f t="shared" si="3"/>
        <v>132.3301240954909</v>
      </c>
      <c r="V66" s="264">
        <f t="shared" si="3"/>
        <v>125.32338167620702</v>
      </c>
      <c r="W66" s="264">
        <f t="shared" si="3"/>
        <v>125.29042747069133</v>
      </c>
      <c r="DA66" s="70"/>
    </row>
    <row r="67" spans="1:105" ht="12" customHeight="1" x14ac:dyDescent="0.25">
      <c r="A67" s="165" t="s">
        <v>2212</v>
      </c>
      <c r="B67" s="349">
        <v>84.597237407992353</v>
      </c>
      <c r="C67" s="349">
        <v>82.384927006003522</v>
      </c>
      <c r="D67" s="349">
        <v>86.807232773736573</v>
      </c>
      <c r="E67" s="349">
        <v>88.355740335798714</v>
      </c>
      <c r="F67" s="349">
        <v>85.946767099378818</v>
      </c>
      <c r="G67" s="349">
        <v>86.044685373861341</v>
      </c>
      <c r="H67" s="349">
        <v>80.198275047605762</v>
      </c>
      <c r="I67" s="349">
        <v>82.890507976709941</v>
      </c>
      <c r="J67" s="349">
        <v>77.069150032442295</v>
      </c>
      <c r="K67" s="349">
        <v>73.244536971068726</v>
      </c>
      <c r="L67" s="349">
        <v>74.029613421931046</v>
      </c>
      <c r="M67" s="349">
        <v>73.509686211372525</v>
      </c>
      <c r="N67" s="349">
        <v>76.6679340154095</v>
      </c>
      <c r="O67" s="349">
        <v>75.430095540519687</v>
      </c>
      <c r="P67" s="349">
        <v>75.119714879802771</v>
      </c>
      <c r="Q67" s="349">
        <v>73.969194287151979</v>
      </c>
      <c r="R67" s="349">
        <v>78.137850440266149</v>
      </c>
      <c r="S67" s="349">
        <v>82.16055890248208</v>
      </c>
      <c r="T67" s="349">
        <v>91.083934036366216</v>
      </c>
      <c r="U67" s="349">
        <v>88.578520571125168</v>
      </c>
      <c r="V67" s="349">
        <v>84.056218204012865</v>
      </c>
      <c r="W67" s="349">
        <v>84.121022981983714</v>
      </c>
      <c r="DA67" s="167" t="s">
        <v>2360</v>
      </c>
    </row>
    <row r="68" spans="1:105" ht="12" customHeight="1" x14ac:dyDescent="0.25">
      <c r="A68" s="165" t="s">
        <v>2214</v>
      </c>
      <c r="B68" s="349">
        <v>54.419110121208668</v>
      </c>
      <c r="C68" s="349">
        <v>51.687175437359848</v>
      </c>
      <c r="D68" s="349">
        <v>54.556469591931162</v>
      </c>
      <c r="E68" s="349">
        <v>53.13970845494881</v>
      </c>
      <c r="F68" s="349">
        <v>50.693188873130907</v>
      </c>
      <c r="G68" s="349">
        <v>50.225474225471608</v>
      </c>
      <c r="H68" s="349">
        <v>45.274665729897407</v>
      </c>
      <c r="I68" s="349">
        <v>46.206902266045653</v>
      </c>
      <c r="J68" s="349">
        <v>41.868510628693308</v>
      </c>
      <c r="K68" s="349">
        <v>39.732316051169263</v>
      </c>
      <c r="L68" s="349">
        <v>39.691575112269327</v>
      </c>
      <c r="M68" s="349">
        <v>39.321849430458883</v>
      </c>
      <c r="N68" s="349">
        <v>40.868864712342521</v>
      </c>
      <c r="O68" s="349">
        <v>39.250718508259311</v>
      </c>
      <c r="P68" s="349">
        <v>39.166473881086411</v>
      </c>
      <c r="Q68" s="349">
        <v>37.285820086202293</v>
      </c>
      <c r="R68" s="349">
        <v>38.907204964813282</v>
      </c>
      <c r="S68" s="349">
        <v>40.702171326660149</v>
      </c>
      <c r="T68" s="349">
        <v>44.377694800514149</v>
      </c>
      <c r="U68" s="349">
        <v>43.751603524365741</v>
      </c>
      <c r="V68" s="349">
        <v>41.267163472194149</v>
      </c>
      <c r="W68" s="349">
        <v>41.169404488707613</v>
      </c>
      <c r="DA68" s="167" t="s">
        <v>2361</v>
      </c>
    </row>
    <row r="69" spans="1:105" ht="12" customHeight="1" x14ac:dyDescent="0.25">
      <c r="A69" s="64" t="s">
        <v>30</v>
      </c>
      <c r="B69" s="232">
        <v>42.386705597375361</v>
      </c>
      <c r="C69" s="232">
        <v>38.957865332381218</v>
      </c>
      <c r="D69" s="232">
        <v>40.97329114993223</v>
      </c>
      <c r="E69" s="232">
        <v>38.11622976911606</v>
      </c>
      <c r="F69" s="232">
        <v>35.253251108380788</v>
      </c>
      <c r="G69" s="232">
        <v>34.743154195974142</v>
      </c>
      <c r="H69" s="232">
        <v>29.97623915375711</v>
      </c>
      <c r="I69" s="232">
        <v>30.38058924614862</v>
      </c>
      <c r="J69" s="232">
        <v>26.0380605217835</v>
      </c>
      <c r="K69" s="232">
        <v>25.15203714449542</v>
      </c>
      <c r="L69" s="232">
        <v>25.187889387574899</v>
      </c>
      <c r="M69" s="232">
        <v>24.86045390724782</v>
      </c>
      <c r="N69" s="232">
        <v>25.196592199306611</v>
      </c>
      <c r="O69" s="232">
        <v>23.916423141896569</v>
      </c>
      <c r="P69" s="232">
        <v>23.770610402481729</v>
      </c>
      <c r="Q69" s="232">
        <v>21.74021211473665</v>
      </c>
      <c r="R69" s="232">
        <v>22.235791558866929</v>
      </c>
      <c r="S69" s="232">
        <v>22.73613552789767</v>
      </c>
      <c r="T69" s="232">
        <v>22.99809899552811</v>
      </c>
      <c r="U69" s="232">
        <v>23.033764163759351</v>
      </c>
      <c r="V69" s="232">
        <v>21.374612289847409</v>
      </c>
      <c r="W69" s="232">
        <v>20.42164492908945</v>
      </c>
      <c r="DA69" s="73" t="s">
        <v>2362</v>
      </c>
    </row>
    <row r="70" spans="1:105" ht="12" customHeight="1" x14ac:dyDescent="0.25">
      <c r="A70" s="64" t="s">
        <v>32</v>
      </c>
      <c r="B70" s="232">
        <v>0</v>
      </c>
      <c r="C70" s="232">
        <v>0</v>
      </c>
      <c r="D70" s="232">
        <v>0</v>
      </c>
      <c r="E70" s="232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232">
        <v>0</v>
      </c>
      <c r="S70" s="232">
        <v>0</v>
      </c>
      <c r="T70" s="232">
        <v>0</v>
      </c>
      <c r="U70" s="232">
        <v>0</v>
      </c>
      <c r="V70" s="232">
        <v>0</v>
      </c>
      <c r="W70" s="232">
        <v>0</v>
      </c>
      <c r="DA70" s="73" t="s">
        <v>2363</v>
      </c>
    </row>
    <row r="71" spans="1:105" ht="12" customHeight="1" x14ac:dyDescent="0.25">
      <c r="A71" s="64" t="s">
        <v>33</v>
      </c>
      <c r="B71" s="232">
        <v>0.44064927115186481</v>
      </c>
      <c r="C71" s="232">
        <v>0.55885667474490786</v>
      </c>
      <c r="D71" s="232">
        <v>0.91368011100392943</v>
      </c>
      <c r="E71" s="232">
        <v>0.88396361281402835</v>
      </c>
      <c r="F71" s="232">
        <v>1.003669762305837</v>
      </c>
      <c r="G71" s="232">
        <v>0.91630689409163002</v>
      </c>
      <c r="H71" s="232">
        <v>0.77016233615894059</v>
      </c>
      <c r="I71" s="232">
        <v>0.59442357267662682</v>
      </c>
      <c r="J71" s="232">
        <v>0.65592340679804029</v>
      </c>
      <c r="K71" s="232">
        <v>0.61029618868367597</v>
      </c>
      <c r="L71" s="232">
        <v>0.5228864967779584</v>
      </c>
      <c r="M71" s="232">
        <v>0.49425892270511068</v>
      </c>
      <c r="N71" s="232">
        <v>0.43686595294947977</v>
      </c>
      <c r="O71" s="232">
        <v>0.52485941140036441</v>
      </c>
      <c r="P71" s="232">
        <v>0.61345528225558754</v>
      </c>
      <c r="Q71" s="232">
        <v>0.61593199844674251</v>
      </c>
      <c r="R71" s="232">
        <v>0.70222730642606113</v>
      </c>
      <c r="S71" s="232">
        <v>0.76007960247723128</v>
      </c>
      <c r="T71" s="232">
        <v>0.72304947424607857</v>
      </c>
      <c r="U71" s="232">
        <v>0.64305647241175778</v>
      </c>
      <c r="V71" s="232">
        <v>0.66987223389623651</v>
      </c>
      <c r="W71" s="232">
        <v>0.73598758279702792</v>
      </c>
      <c r="DA71" s="73" t="s">
        <v>2364</v>
      </c>
    </row>
    <row r="72" spans="1:105" ht="12" customHeight="1" x14ac:dyDescent="0.25">
      <c r="A72" s="64" t="s">
        <v>160</v>
      </c>
      <c r="B72" s="232">
        <v>4.9529305617063111</v>
      </c>
      <c r="C72" s="232">
        <v>4.929621822495668</v>
      </c>
      <c r="D72" s="232">
        <v>4.6763628573377982</v>
      </c>
      <c r="E72" s="232">
        <v>4.7137724034065096</v>
      </c>
      <c r="F72" s="232">
        <v>4.2668014012454751</v>
      </c>
      <c r="G72" s="232">
        <v>3.7462703450421162</v>
      </c>
      <c r="H72" s="232">
        <v>3.1481535230016031</v>
      </c>
      <c r="I72" s="232">
        <v>2.8691803088117749</v>
      </c>
      <c r="J72" s="232">
        <v>3.197780247188077</v>
      </c>
      <c r="K72" s="232">
        <v>2.2461937785412149</v>
      </c>
      <c r="L72" s="232">
        <v>2.0621228123902928</v>
      </c>
      <c r="M72" s="232">
        <v>1.6950132365991819</v>
      </c>
      <c r="N72" s="232">
        <v>2.1026176668342238</v>
      </c>
      <c r="O72" s="232">
        <v>1.4266804377375251</v>
      </c>
      <c r="P72" s="232">
        <v>1.0883250720203661</v>
      </c>
      <c r="Q72" s="232">
        <v>0.93352716658658508</v>
      </c>
      <c r="R72" s="232">
        <v>1.024174208583861</v>
      </c>
      <c r="S72" s="232">
        <v>1.0635864661218191</v>
      </c>
      <c r="T72" s="232">
        <v>0.98294194552935854</v>
      </c>
      <c r="U72" s="232">
        <v>0.89708394266783398</v>
      </c>
      <c r="V72" s="232">
        <v>0.68807302357750499</v>
      </c>
      <c r="W72" s="232">
        <v>0.649054346477836</v>
      </c>
      <c r="DA72" s="73" t="s">
        <v>2365</v>
      </c>
    </row>
    <row r="73" spans="1:105" ht="12" customHeight="1" x14ac:dyDescent="0.25">
      <c r="A73" s="64" t="s">
        <v>70</v>
      </c>
      <c r="B73" s="232">
        <v>1.9389870425060849</v>
      </c>
      <c r="C73" s="232">
        <v>2.0954983507313329</v>
      </c>
      <c r="D73" s="232">
        <v>2.2850479438514011</v>
      </c>
      <c r="E73" s="232">
        <v>2.3461633209602009</v>
      </c>
      <c r="F73" s="232">
        <v>2.5360494213157159</v>
      </c>
      <c r="G73" s="232">
        <v>2.4464588836948731</v>
      </c>
      <c r="H73" s="232">
        <v>2.2654977624597672</v>
      </c>
      <c r="I73" s="232">
        <v>2.148554578511741</v>
      </c>
      <c r="J73" s="232">
        <v>1.561821959005218</v>
      </c>
      <c r="K73" s="232">
        <v>1.115933112585155</v>
      </c>
      <c r="L73" s="232">
        <v>0.96052752820263787</v>
      </c>
      <c r="M73" s="232">
        <v>1.0543844072751849</v>
      </c>
      <c r="N73" s="232">
        <v>1.056207187716889</v>
      </c>
      <c r="O73" s="232">
        <v>0.83974612641882895</v>
      </c>
      <c r="P73" s="232">
        <v>0.77896558774904345</v>
      </c>
      <c r="Q73" s="232">
        <v>0.46926687647066212</v>
      </c>
      <c r="R73" s="232">
        <v>0.59297056134325454</v>
      </c>
      <c r="S73" s="232">
        <v>0.5621838879716754</v>
      </c>
      <c r="T73" s="232">
        <v>0.62394499235554945</v>
      </c>
      <c r="U73" s="232">
        <v>0.52108562201404129</v>
      </c>
      <c r="V73" s="232">
        <v>0.39775281592773543</v>
      </c>
      <c r="W73" s="232">
        <v>0.33894868112567261</v>
      </c>
      <c r="DA73" s="73" t="s">
        <v>2366</v>
      </c>
    </row>
    <row r="74" spans="1:105" ht="12" customHeight="1" x14ac:dyDescent="0.25">
      <c r="A74" s="64" t="s">
        <v>34</v>
      </c>
      <c r="B74" s="232">
        <v>0.11546313948485</v>
      </c>
      <c r="C74" s="232">
        <v>3.8488755708768689E-2</v>
      </c>
      <c r="D74" s="232">
        <v>7.6974383776086688E-2</v>
      </c>
      <c r="E74" s="232">
        <v>7.697438377606998E-2</v>
      </c>
      <c r="F74" s="232">
        <v>0</v>
      </c>
      <c r="G74" s="232">
        <v>3.8488755708766531E-2</v>
      </c>
      <c r="H74" s="232">
        <v>3.8488755708760029E-2</v>
      </c>
      <c r="I74" s="232">
        <v>3.8488755708767933E-2</v>
      </c>
      <c r="J74" s="232">
        <v>3.8488755708761667E-2</v>
      </c>
      <c r="K74" s="232">
        <v>3.9095518150459953E-2</v>
      </c>
      <c r="L74" s="232">
        <v>3.9095518150461778E-2</v>
      </c>
      <c r="M74" s="232">
        <v>0</v>
      </c>
      <c r="N74" s="232">
        <v>0</v>
      </c>
      <c r="O74" s="232">
        <v>0</v>
      </c>
      <c r="P74" s="232">
        <v>0</v>
      </c>
      <c r="Q74" s="232">
        <v>0</v>
      </c>
      <c r="R74" s="232">
        <v>3.7356549503126238E-2</v>
      </c>
      <c r="S74" s="232">
        <v>1.40948673955054E-2</v>
      </c>
      <c r="T74" s="232">
        <v>3.5802450190794873E-2</v>
      </c>
      <c r="U74" s="232">
        <v>1.6000562349508671E-2</v>
      </c>
      <c r="V74" s="232">
        <v>6.0576096458372511E-3</v>
      </c>
      <c r="W74" s="232">
        <v>3.3404880588473358E-3</v>
      </c>
      <c r="DA74" s="73" t="s">
        <v>2367</v>
      </c>
    </row>
    <row r="75" spans="1:105" ht="12" customHeight="1" x14ac:dyDescent="0.25">
      <c r="A75" s="64" t="s">
        <v>162</v>
      </c>
      <c r="B75" s="232">
        <v>4.5825803349829801</v>
      </c>
      <c r="C75" s="232">
        <v>5.0817454268708593</v>
      </c>
      <c r="D75" s="232">
        <v>5.6311131460297208</v>
      </c>
      <c r="E75" s="232">
        <v>7.0026049648759399</v>
      </c>
      <c r="F75" s="232">
        <v>7.6334171798830948</v>
      </c>
      <c r="G75" s="232">
        <v>8.3347951509600957</v>
      </c>
      <c r="H75" s="232">
        <v>9.0761241988112324</v>
      </c>
      <c r="I75" s="232">
        <v>10.175665804188119</v>
      </c>
      <c r="J75" s="232">
        <v>10.376435738209709</v>
      </c>
      <c r="K75" s="232">
        <v>10.56876030871334</v>
      </c>
      <c r="L75" s="232">
        <v>10.919053369173071</v>
      </c>
      <c r="M75" s="232">
        <v>11.217738956631591</v>
      </c>
      <c r="N75" s="232">
        <v>12.076581705535309</v>
      </c>
      <c r="O75" s="232">
        <v>12.543009390806031</v>
      </c>
      <c r="P75" s="232">
        <v>12.91511753657969</v>
      </c>
      <c r="Q75" s="232">
        <v>13.52688192996164</v>
      </c>
      <c r="R75" s="232">
        <v>14.314684780090049</v>
      </c>
      <c r="S75" s="232">
        <v>15.566052251616361</v>
      </c>
      <c r="T75" s="232">
        <v>19.013785950167801</v>
      </c>
      <c r="U75" s="232">
        <v>18.640322337314139</v>
      </c>
      <c r="V75" s="232">
        <v>18.130440536817179</v>
      </c>
      <c r="W75" s="232">
        <v>19.020351014799001</v>
      </c>
      <c r="DA75" s="73" t="s">
        <v>2368</v>
      </c>
    </row>
    <row r="76" spans="1:105" ht="12" customHeight="1" x14ac:dyDescent="0.25">
      <c r="A76" s="64" t="s">
        <v>36</v>
      </c>
      <c r="B76" s="232">
        <v>0</v>
      </c>
      <c r="C76" s="232">
        <v>0</v>
      </c>
      <c r="D76" s="232">
        <v>0</v>
      </c>
      <c r="E76" s="232">
        <v>0</v>
      </c>
      <c r="F76" s="232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232">
        <v>0</v>
      </c>
      <c r="U76" s="232">
        <v>0</v>
      </c>
      <c r="V76" s="232">
        <v>0</v>
      </c>
      <c r="W76" s="232">
        <v>0</v>
      </c>
      <c r="DA76" s="73" t="s">
        <v>2369</v>
      </c>
    </row>
    <row r="77" spans="1:105" ht="12" customHeight="1" x14ac:dyDescent="0.25">
      <c r="A77" s="64" t="s">
        <v>73</v>
      </c>
      <c r="B77" s="232">
        <v>1.7941740012161469E-3</v>
      </c>
      <c r="C77" s="232">
        <v>2.5099074427085769E-2</v>
      </c>
      <c r="D77" s="232">
        <v>0</v>
      </c>
      <c r="E77" s="232">
        <v>0</v>
      </c>
      <c r="F77" s="232">
        <v>0</v>
      </c>
      <c r="G77" s="232">
        <v>0</v>
      </c>
      <c r="H77" s="232">
        <v>0</v>
      </c>
      <c r="I77" s="232">
        <v>0</v>
      </c>
      <c r="J77" s="232">
        <v>0</v>
      </c>
      <c r="K77" s="232">
        <v>0</v>
      </c>
      <c r="L77" s="232">
        <v>0</v>
      </c>
      <c r="M77" s="232">
        <v>0</v>
      </c>
      <c r="N77" s="232">
        <v>0</v>
      </c>
      <c r="O77" s="232">
        <v>0</v>
      </c>
      <c r="P77" s="232">
        <v>0</v>
      </c>
      <c r="Q77" s="232">
        <v>0</v>
      </c>
      <c r="R77" s="232">
        <v>0</v>
      </c>
      <c r="S77" s="232">
        <v>3.8723179882356957E-5</v>
      </c>
      <c r="T77" s="232">
        <v>7.099249645098411E-5</v>
      </c>
      <c r="U77" s="232">
        <v>2.9042384911772562E-4</v>
      </c>
      <c r="V77" s="232">
        <v>3.5496248225496758E-4</v>
      </c>
      <c r="W77" s="232">
        <v>7.7446359764727209E-5</v>
      </c>
      <c r="DA77" s="73" t="s">
        <v>2370</v>
      </c>
    </row>
    <row r="78" spans="1:105" ht="12" customHeight="1" x14ac:dyDescent="0.25">
      <c r="A78" s="64" t="s">
        <v>79</v>
      </c>
      <c r="B78" s="232">
        <v>0</v>
      </c>
      <c r="C78" s="232">
        <v>0</v>
      </c>
      <c r="D78" s="232">
        <v>0</v>
      </c>
      <c r="E78" s="232">
        <v>0</v>
      </c>
      <c r="F78" s="232">
        <v>0</v>
      </c>
      <c r="G78" s="232">
        <v>0</v>
      </c>
      <c r="H78" s="232">
        <v>0</v>
      </c>
      <c r="I78" s="232">
        <v>0</v>
      </c>
      <c r="J78" s="232">
        <v>0</v>
      </c>
      <c r="K78" s="232">
        <v>0</v>
      </c>
      <c r="L78" s="232">
        <v>0</v>
      </c>
      <c r="M78" s="232">
        <v>0</v>
      </c>
      <c r="N78" s="232">
        <v>0</v>
      </c>
      <c r="O78" s="232">
        <v>0</v>
      </c>
      <c r="P78" s="232">
        <v>0</v>
      </c>
      <c r="Q78" s="232">
        <v>0</v>
      </c>
      <c r="R78" s="232">
        <v>0</v>
      </c>
      <c r="S78" s="232">
        <v>0</v>
      </c>
      <c r="T78" s="232">
        <v>0</v>
      </c>
      <c r="U78" s="232">
        <v>0</v>
      </c>
      <c r="V78" s="232">
        <v>0</v>
      </c>
      <c r="W78" s="232">
        <v>0</v>
      </c>
      <c r="DA78" s="73" t="s">
        <v>2371</v>
      </c>
    </row>
    <row r="79" spans="1:105" ht="12" customHeight="1" x14ac:dyDescent="0.25">
      <c r="A79" s="165" t="s">
        <v>2226</v>
      </c>
      <c r="B79" s="349">
        <v>0</v>
      </c>
      <c r="C79" s="349">
        <v>0</v>
      </c>
      <c r="D79" s="349">
        <v>0</v>
      </c>
      <c r="E79" s="349">
        <v>0</v>
      </c>
      <c r="F79" s="349">
        <v>0</v>
      </c>
      <c r="G79" s="349">
        <v>0</v>
      </c>
      <c r="H79" s="349">
        <v>0</v>
      </c>
      <c r="I79" s="349">
        <v>0</v>
      </c>
      <c r="J79" s="349">
        <v>0</v>
      </c>
      <c r="K79" s="349">
        <v>0</v>
      </c>
      <c r="L79" s="349">
        <v>0</v>
      </c>
      <c r="M79" s="349">
        <v>0</v>
      </c>
      <c r="N79" s="349">
        <v>0</v>
      </c>
      <c r="O79" s="349">
        <v>0</v>
      </c>
      <c r="P79" s="349">
        <v>0</v>
      </c>
      <c r="Q79" s="349">
        <v>0</v>
      </c>
      <c r="R79" s="349">
        <v>0</v>
      </c>
      <c r="S79" s="349">
        <v>0</v>
      </c>
      <c r="T79" s="349">
        <v>0</v>
      </c>
      <c r="U79" s="349">
        <v>0</v>
      </c>
      <c r="V79" s="349">
        <v>0</v>
      </c>
      <c r="W79" s="349">
        <v>0</v>
      </c>
      <c r="DA79" s="167" t="s">
        <v>2372</v>
      </c>
    </row>
    <row r="80" spans="1:105" ht="12" customHeight="1" x14ac:dyDescent="0.25">
      <c r="A80" s="132" t="s">
        <v>2228</v>
      </c>
      <c r="B80" s="319">
        <v>0</v>
      </c>
      <c r="C80" s="319">
        <v>0</v>
      </c>
      <c r="D80" s="319">
        <v>0</v>
      </c>
      <c r="E80" s="319">
        <v>0</v>
      </c>
      <c r="F80" s="319">
        <v>0</v>
      </c>
      <c r="G80" s="319">
        <v>0</v>
      </c>
      <c r="H80" s="319">
        <v>0</v>
      </c>
      <c r="I80" s="319">
        <v>0</v>
      </c>
      <c r="J80" s="319">
        <v>0</v>
      </c>
      <c r="K80" s="319">
        <v>0</v>
      </c>
      <c r="L80" s="319">
        <v>0</v>
      </c>
      <c r="M80" s="319">
        <v>0</v>
      </c>
      <c r="N80" s="319">
        <v>0</v>
      </c>
      <c r="O80" s="319">
        <v>0</v>
      </c>
      <c r="P80" s="319">
        <v>0</v>
      </c>
      <c r="Q80" s="319">
        <v>0</v>
      </c>
      <c r="R80" s="319">
        <v>0</v>
      </c>
      <c r="S80" s="319">
        <v>0</v>
      </c>
      <c r="T80" s="319">
        <v>0</v>
      </c>
      <c r="U80" s="319">
        <v>0</v>
      </c>
      <c r="V80" s="319">
        <v>0</v>
      </c>
      <c r="W80" s="319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5">
        <f t="shared" ref="B84:W84" si="4">SUM(B$85:B$89,B$91:B$93,B$95:B$97,B$98,B$100:B$104,B$106:B$109)</f>
        <v>1.0000000000000004</v>
      </c>
      <c r="C84" s="235">
        <f t="shared" si="4"/>
        <v>1.0000000000000002</v>
      </c>
      <c r="D84" s="235">
        <f t="shared" si="4"/>
        <v>1</v>
      </c>
      <c r="E84" s="235">
        <f t="shared" si="4"/>
        <v>0.99999999999999989</v>
      </c>
      <c r="F84" s="235">
        <f t="shared" si="4"/>
        <v>0.99999999999999978</v>
      </c>
      <c r="G84" s="235">
        <f t="shared" si="4"/>
        <v>1.0000000000000002</v>
      </c>
      <c r="H84" s="235">
        <f t="shared" si="4"/>
        <v>1</v>
      </c>
      <c r="I84" s="235">
        <f t="shared" si="4"/>
        <v>0.99999999999999978</v>
      </c>
      <c r="J84" s="235">
        <f t="shared" si="4"/>
        <v>1</v>
      </c>
      <c r="K84" s="235">
        <f t="shared" si="4"/>
        <v>1.0000000000000002</v>
      </c>
      <c r="L84" s="235">
        <f t="shared" si="4"/>
        <v>1</v>
      </c>
      <c r="M84" s="235">
        <f t="shared" si="4"/>
        <v>0.99999999999999978</v>
      </c>
      <c r="N84" s="235">
        <f t="shared" si="4"/>
        <v>1</v>
      </c>
      <c r="O84" s="235">
        <f t="shared" si="4"/>
        <v>1</v>
      </c>
      <c r="P84" s="235">
        <f t="shared" si="4"/>
        <v>0.99999999999999989</v>
      </c>
      <c r="Q84" s="235">
        <f t="shared" si="4"/>
        <v>1.0000000000000002</v>
      </c>
      <c r="R84" s="235">
        <f t="shared" si="4"/>
        <v>0.99999999999999989</v>
      </c>
      <c r="S84" s="235">
        <f t="shared" si="4"/>
        <v>0.99999999999999989</v>
      </c>
      <c r="T84" s="235">
        <f t="shared" si="4"/>
        <v>1</v>
      </c>
      <c r="U84" s="235">
        <f t="shared" si="4"/>
        <v>1</v>
      </c>
      <c r="V84" s="235">
        <f t="shared" si="4"/>
        <v>1</v>
      </c>
      <c r="W84" s="235">
        <f t="shared" si="4"/>
        <v>1</v>
      </c>
      <c r="DA84" s="95"/>
    </row>
    <row r="85" spans="1:105" ht="12" customHeight="1" x14ac:dyDescent="0.25">
      <c r="A85" s="55" t="s">
        <v>92</v>
      </c>
      <c r="B85" s="302">
        <f t="shared" ref="B85:W85" si="5">IF(B$6=0,0,B$6/B$5)</f>
        <v>0</v>
      </c>
      <c r="C85" s="302">
        <f t="shared" si="5"/>
        <v>0</v>
      </c>
      <c r="D85" s="302">
        <f t="shared" si="5"/>
        <v>0</v>
      </c>
      <c r="E85" s="302">
        <f t="shared" si="5"/>
        <v>0</v>
      </c>
      <c r="F85" s="302">
        <f t="shared" si="5"/>
        <v>0</v>
      </c>
      <c r="G85" s="302">
        <f t="shared" si="5"/>
        <v>0</v>
      </c>
      <c r="H85" s="302">
        <f t="shared" si="5"/>
        <v>0</v>
      </c>
      <c r="I85" s="302">
        <f t="shared" si="5"/>
        <v>0</v>
      </c>
      <c r="J85" s="302">
        <f t="shared" si="5"/>
        <v>0</v>
      </c>
      <c r="K85" s="302">
        <f t="shared" si="5"/>
        <v>0</v>
      </c>
      <c r="L85" s="302">
        <f t="shared" si="5"/>
        <v>0</v>
      </c>
      <c r="M85" s="302">
        <f t="shared" si="5"/>
        <v>0</v>
      </c>
      <c r="N85" s="302">
        <f t="shared" si="5"/>
        <v>0</v>
      </c>
      <c r="O85" s="302">
        <f t="shared" si="5"/>
        <v>0</v>
      </c>
      <c r="P85" s="302">
        <f t="shared" si="5"/>
        <v>0</v>
      </c>
      <c r="Q85" s="302">
        <f t="shared" si="5"/>
        <v>0</v>
      </c>
      <c r="R85" s="302">
        <f t="shared" si="5"/>
        <v>0</v>
      </c>
      <c r="S85" s="302">
        <f t="shared" si="5"/>
        <v>0</v>
      </c>
      <c r="T85" s="302">
        <f t="shared" si="5"/>
        <v>0</v>
      </c>
      <c r="U85" s="302">
        <f t="shared" si="5"/>
        <v>0</v>
      </c>
      <c r="V85" s="302">
        <f t="shared" si="5"/>
        <v>0</v>
      </c>
      <c r="W85" s="302">
        <f t="shared" si="5"/>
        <v>0</v>
      </c>
      <c r="DA85" s="67"/>
    </row>
    <row r="86" spans="1:105" ht="12" customHeight="1" x14ac:dyDescent="0.25">
      <c r="A86" s="202" t="s">
        <v>93</v>
      </c>
      <c r="B86" s="236">
        <f t="shared" ref="B86:W86" si="6">IF(B$7=0,0,B$7/B$5)</f>
        <v>0</v>
      </c>
      <c r="C86" s="236">
        <f t="shared" si="6"/>
        <v>0</v>
      </c>
      <c r="D86" s="236">
        <f t="shared" si="6"/>
        <v>0</v>
      </c>
      <c r="E86" s="236">
        <f t="shared" si="6"/>
        <v>0</v>
      </c>
      <c r="F86" s="236">
        <f t="shared" si="6"/>
        <v>0</v>
      </c>
      <c r="G86" s="236">
        <f t="shared" si="6"/>
        <v>0</v>
      </c>
      <c r="H86" s="236">
        <f t="shared" si="6"/>
        <v>0</v>
      </c>
      <c r="I86" s="236">
        <f t="shared" si="6"/>
        <v>0</v>
      </c>
      <c r="J86" s="236">
        <f t="shared" si="6"/>
        <v>0</v>
      </c>
      <c r="K86" s="236">
        <f t="shared" si="6"/>
        <v>0</v>
      </c>
      <c r="L86" s="236">
        <f t="shared" si="6"/>
        <v>0</v>
      </c>
      <c r="M86" s="236">
        <f t="shared" si="6"/>
        <v>0</v>
      </c>
      <c r="N86" s="236">
        <f t="shared" si="6"/>
        <v>0</v>
      </c>
      <c r="O86" s="236">
        <f t="shared" si="6"/>
        <v>0</v>
      </c>
      <c r="P86" s="236">
        <f t="shared" si="6"/>
        <v>0</v>
      </c>
      <c r="Q86" s="236">
        <f t="shared" si="6"/>
        <v>0</v>
      </c>
      <c r="R86" s="236">
        <f t="shared" si="6"/>
        <v>0</v>
      </c>
      <c r="S86" s="236">
        <f t="shared" si="6"/>
        <v>0</v>
      </c>
      <c r="T86" s="236">
        <f t="shared" si="6"/>
        <v>0</v>
      </c>
      <c r="U86" s="236">
        <f t="shared" si="6"/>
        <v>0</v>
      </c>
      <c r="V86" s="236">
        <f t="shared" si="6"/>
        <v>0</v>
      </c>
      <c r="W86" s="236">
        <f t="shared" si="6"/>
        <v>0</v>
      </c>
      <c r="DA86" s="174"/>
    </row>
    <row r="87" spans="1:105" ht="12" customHeight="1" x14ac:dyDescent="0.25">
      <c r="A87" s="202" t="s">
        <v>94</v>
      </c>
      <c r="B87" s="236">
        <f t="shared" ref="B87:W87" si="7">IF(B$8=0,0,B$8/B$5)</f>
        <v>0</v>
      </c>
      <c r="C87" s="236">
        <f t="shared" si="7"/>
        <v>0</v>
      </c>
      <c r="D87" s="236">
        <f t="shared" si="7"/>
        <v>0</v>
      </c>
      <c r="E87" s="236">
        <f t="shared" si="7"/>
        <v>0</v>
      </c>
      <c r="F87" s="236">
        <f t="shared" si="7"/>
        <v>0</v>
      </c>
      <c r="G87" s="236">
        <f t="shared" si="7"/>
        <v>0</v>
      </c>
      <c r="H87" s="236">
        <f t="shared" si="7"/>
        <v>0</v>
      </c>
      <c r="I87" s="236">
        <f t="shared" si="7"/>
        <v>0</v>
      </c>
      <c r="J87" s="236">
        <f t="shared" si="7"/>
        <v>0</v>
      </c>
      <c r="K87" s="236">
        <f t="shared" si="7"/>
        <v>0</v>
      </c>
      <c r="L87" s="236">
        <f t="shared" si="7"/>
        <v>0</v>
      </c>
      <c r="M87" s="236">
        <f t="shared" si="7"/>
        <v>0</v>
      </c>
      <c r="N87" s="236">
        <f t="shared" si="7"/>
        <v>0</v>
      </c>
      <c r="O87" s="236">
        <f t="shared" si="7"/>
        <v>0</v>
      </c>
      <c r="P87" s="236">
        <f t="shared" si="7"/>
        <v>0</v>
      </c>
      <c r="Q87" s="236">
        <f t="shared" si="7"/>
        <v>0</v>
      </c>
      <c r="R87" s="236">
        <f t="shared" si="7"/>
        <v>0</v>
      </c>
      <c r="S87" s="236">
        <f t="shared" si="7"/>
        <v>0</v>
      </c>
      <c r="T87" s="236">
        <f t="shared" si="7"/>
        <v>0</v>
      </c>
      <c r="U87" s="236">
        <f t="shared" si="7"/>
        <v>0</v>
      </c>
      <c r="V87" s="236">
        <f t="shared" si="7"/>
        <v>0</v>
      </c>
      <c r="W87" s="236">
        <f t="shared" si="7"/>
        <v>0</v>
      </c>
      <c r="DA87" s="174"/>
    </row>
    <row r="88" spans="1:105" ht="12" customHeight="1" x14ac:dyDescent="0.25">
      <c r="A88" s="202" t="s">
        <v>95</v>
      </c>
      <c r="B88" s="236">
        <f t="shared" ref="B88:W88" si="8">IF(B$9=0,0,B$9/B$5)</f>
        <v>0</v>
      </c>
      <c r="C88" s="236">
        <f t="shared" si="8"/>
        <v>0</v>
      </c>
      <c r="D88" s="236">
        <f t="shared" si="8"/>
        <v>0</v>
      </c>
      <c r="E88" s="236">
        <f t="shared" si="8"/>
        <v>0</v>
      </c>
      <c r="F88" s="236">
        <f t="shared" si="8"/>
        <v>0</v>
      </c>
      <c r="G88" s="236">
        <f t="shared" si="8"/>
        <v>0</v>
      </c>
      <c r="H88" s="236">
        <f t="shared" si="8"/>
        <v>0</v>
      </c>
      <c r="I88" s="236">
        <f t="shared" si="8"/>
        <v>0</v>
      </c>
      <c r="J88" s="236">
        <f t="shared" si="8"/>
        <v>0</v>
      </c>
      <c r="K88" s="236">
        <f t="shared" si="8"/>
        <v>0</v>
      </c>
      <c r="L88" s="236">
        <f t="shared" si="8"/>
        <v>0</v>
      </c>
      <c r="M88" s="236">
        <f t="shared" si="8"/>
        <v>0</v>
      </c>
      <c r="N88" s="236">
        <f t="shared" si="8"/>
        <v>0</v>
      </c>
      <c r="O88" s="236">
        <f t="shared" si="8"/>
        <v>0</v>
      </c>
      <c r="P88" s="236">
        <f t="shared" si="8"/>
        <v>0</v>
      </c>
      <c r="Q88" s="236">
        <f t="shared" si="8"/>
        <v>0</v>
      </c>
      <c r="R88" s="236">
        <f t="shared" si="8"/>
        <v>0</v>
      </c>
      <c r="S88" s="236">
        <f t="shared" si="8"/>
        <v>0</v>
      </c>
      <c r="T88" s="236">
        <f t="shared" si="8"/>
        <v>0</v>
      </c>
      <c r="U88" s="236">
        <f t="shared" si="8"/>
        <v>0</v>
      </c>
      <c r="V88" s="236">
        <f t="shared" si="8"/>
        <v>0</v>
      </c>
      <c r="W88" s="236">
        <f t="shared" si="8"/>
        <v>0</v>
      </c>
      <c r="DA88" s="174"/>
    </row>
    <row r="89" spans="1:105" ht="12" customHeight="1" x14ac:dyDescent="0.25">
      <c r="A89" s="56" t="s">
        <v>96</v>
      </c>
      <c r="B89" s="303">
        <f t="shared" ref="B89:W89" si="9">IF(B$10=0,0,B$10/B$5)</f>
        <v>1.4088316763495728E-2</v>
      </c>
      <c r="C89" s="303">
        <f t="shared" si="9"/>
        <v>1.4383015974485828E-2</v>
      </c>
      <c r="D89" s="303">
        <f t="shared" si="9"/>
        <v>1.4045772168106147E-2</v>
      </c>
      <c r="E89" s="303">
        <f t="shared" si="9"/>
        <v>1.4483097895891625E-2</v>
      </c>
      <c r="F89" s="303">
        <f t="shared" si="9"/>
        <v>1.4465893294771855E-2</v>
      </c>
      <c r="G89" s="303">
        <f t="shared" si="9"/>
        <v>1.4298532284006007E-2</v>
      </c>
      <c r="H89" s="303">
        <f t="shared" si="9"/>
        <v>1.4314929813446314E-2</v>
      </c>
      <c r="I89" s="303">
        <f t="shared" si="9"/>
        <v>1.3835974858016077E-2</v>
      </c>
      <c r="J89" s="303">
        <f t="shared" si="9"/>
        <v>1.4163840872780902E-2</v>
      </c>
      <c r="K89" s="303">
        <f t="shared" si="9"/>
        <v>1.3757275767123199E-2</v>
      </c>
      <c r="L89" s="303">
        <f t="shared" si="9"/>
        <v>1.3717484043769752E-2</v>
      </c>
      <c r="M89" s="303">
        <f t="shared" si="9"/>
        <v>1.3619125175695947E-2</v>
      </c>
      <c r="N89" s="303">
        <f t="shared" si="9"/>
        <v>1.3827623780063612E-2</v>
      </c>
      <c r="O89" s="303">
        <f t="shared" si="9"/>
        <v>1.3520111540518017E-2</v>
      </c>
      <c r="P89" s="303">
        <f t="shared" si="9"/>
        <v>1.3312903768637661E-2</v>
      </c>
      <c r="Q89" s="303">
        <f t="shared" si="9"/>
        <v>1.3015054378874628E-2</v>
      </c>
      <c r="R89" s="303">
        <f t="shared" si="9"/>
        <v>1.331577460348239E-2</v>
      </c>
      <c r="S89" s="303">
        <f t="shared" si="9"/>
        <v>1.3661896552317912E-2</v>
      </c>
      <c r="T89" s="303">
        <f t="shared" si="9"/>
        <v>1.4416073549959088E-2</v>
      </c>
      <c r="U89" s="303">
        <f t="shared" si="9"/>
        <v>1.3833045898324774E-2</v>
      </c>
      <c r="V89" s="303">
        <f t="shared" si="9"/>
        <v>1.3596968929192467E-2</v>
      </c>
      <c r="W89" s="303">
        <f t="shared" si="9"/>
        <v>1.356131817398484E-2</v>
      </c>
      <c r="DA89" s="68"/>
    </row>
    <row r="90" spans="1:105" ht="12" customHeight="1" x14ac:dyDescent="0.25">
      <c r="A90" s="203" t="s">
        <v>2149</v>
      </c>
      <c r="B90" s="304">
        <f t="shared" ref="B90:W90" si="10">IF(B$16=0,0,B$16/B$5)</f>
        <v>7.9081403005197531E-2</v>
      </c>
      <c r="C90" s="304">
        <f t="shared" si="10"/>
        <v>7.8591239327282236E-2</v>
      </c>
      <c r="D90" s="304">
        <f t="shared" si="10"/>
        <v>7.7978123043845229E-2</v>
      </c>
      <c r="E90" s="304">
        <f t="shared" si="10"/>
        <v>7.7674701481240935E-2</v>
      </c>
      <c r="F90" s="304">
        <f t="shared" si="10"/>
        <v>7.6987129419468434E-2</v>
      </c>
      <c r="G90" s="304">
        <f t="shared" si="10"/>
        <v>7.640582862298384E-2</v>
      </c>
      <c r="H90" s="304">
        <f t="shared" si="10"/>
        <v>7.5221565352219744E-2</v>
      </c>
      <c r="I90" s="304">
        <f t="shared" si="10"/>
        <v>7.3672686747099966E-2</v>
      </c>
      <c r="J90" s="304">
        <f t="shared" si="10"/>
        <v>7.2139770573404857E-2</v>
      </c>
      <c r="K90" s="304">
        <f t="shared" si="10"/>
        <v>7.1283802452025813E-2</v>
      </c>
      <c r="L90" s="304">
        <f t="shared" si="10"/>
        <v>7.1203699610352403E-2</v>
      </c>
      <c r="M90" s="304">
        <f t="shared" si="10"/>
        <v>7.095388397081169E-2</v>
      </c>
      <c r="N90" s="304">
        <f t="shared" si="10"/>
        <v>7.0310780954503799E-2</v>
      </c>
      <c r="O90" s="304">
        <f t="shared" si="10"/>
        <v>6.9351664131270155E-2</v>
      </c>
      <c r="P90" s="304">
        <f t="shared" si="10"/>
        <v>6.8679273898631876E-2</v>
      </c>
      <c r="Q90" s="304">
        <f t="shared" si="10"/>
        <v>6.6306837602033722E-2</v>
      </c>
      <c r="R90" s="304">
        <f t="shared" si="10"/>
        <v>6.6994682644766781E-2</v>
      </c>
      <c r="S90" s="304">
        <f t="shared" si="10"/>
        <v>6.7172015575438906E-2</v>
      </c>
      <c r="T90" s="304">
        <f t="shared" si="10"/>
        <v>6.6926556640504162E-2</v>
      </c>
      <c r="U90" s="304">
        <f t="shared" si="10"/>
        <v>6.5285243187804071E-2</v>
      </c>
      <c r="V90" s="304">
        <f t="shared" si="10"/>
        <v>6.4030118327286223E-2</v>
      </c>
      <c r="W90" s="304">
        <f t="shared" si="10"/>
        <v>6.2503561532722837E-2</v>
      </c>
      <c r="DA90" s="175"/>
    </row>
    <row r="91" spans="1:105" ht="12" customHeight="1" x14ac:dyDescent="0.25">
      <c r="A91" s="62" t="s">
        <v>2150</v>
      </c>
      <c r="B91" s="305">
        <f t="shared" ref="B91:W91" si="11">IF(B$17=0,0,B$17/B$5)</f>
        <v>7.9081403005197531E-2</v>
      </c>
      <c r="C91" s="305">
        <f t="shared" si="11"/>
        <v>7.8591239327282236E-2</v>
      </c>
      <c r="D91" s="305">
        <f t="shared" si="11"/>
        <v>7.7978123043845229E-2</v>
      </c>
      <c r="E91" s="305">
        <f t="shared" si="11"/>
        <v>7.7674701481240935E-2</v>
      </c>
      <c r="F91" s="305">
        <f t="shared" si="11"/>
        <v>7.6987129419468434E-2</v>
      </c>
      <c r="G91" s="305">
        <f t="shared" si="11"/>
        <v>7.640582862298384E-2</v>
      </c>
      <c r="H91" s="305">
        <f t="shared" si="11"/>
        <v>7.5221565352219744E-2</v>
      </c>
      <c r="I91" s="305">
        <f t="shared" si="11"/>
        <v>7.3672686747099966E-2</v>
      </c>
      <c r="J91" s="305">
        <f t="shared" si="11"/>
        <v>7.2139770573404857E-2</v>
      </c>
      <c r="K91" s="305">
        <f t="shared" si="11"/>
        <v>7.1283802452025813E-2</v>
      </c>
      <c r="L91" s="305">
        <f t="shared" si="11"/>
        <v>7.1203699610352403E-2</v>
      </c>
      <c r="M91" s="305">
        <f t="shared" si="11"/>
        <v>7.095388397081169E-2</v>
      </c>
      <c r="N91" s="305">
        <f t="shared" si="11"/>
        <v>7.0310780954503799E-2</v>
      </c>
      <c r="O91" s="305">
        <f t="shared" si="11"/>
        <v>6.9351664131270155E-2</v>
      </c>
      <c r="P91" s="305">
        <f t="shared" si="11"/>
        <v>6.8679273898631876E-2</v>
      </c>
      <c r="Q91" s="305">
        <f t="shared" si="11"/>
        <v>6.6306837602033722E-2</v>
      </c>
      <c r="R91" s="305">
        <f t="shared" si="11"/>
        <v>6.6994682644766781E-2</v>
      </c>
      <c r="S91" s="305">
        <f t="shared" si="11"/>
        <v>6.7172015575438906E-2</v>
      </c>
      <c r="T91" s="305">
        <f t="shared" si="11"/>
        <v>6.6926556640504162E-2</v>
      </c>
      <c r="U91" s="305">
        <f t="shared" si="11"/>
        <v>6.5285243187804071E-2</v>
      </c>
      <c r="V91" s="305">
        <f t="shared" si="11"/>
        <v>6.4030118327286223E-2</v>
      </c>
      <c r="W91" s="305">
        <f t="shared" si="11"/>
        <v>6.2503561532722837E-2</v>
      </c>
      <c r="DA91" s="72"/>
    </row>
    <row r="92" spans="1:105" ht="12" customHeight="1" x14ac:dyDescent="0.25">
      <c r="A92" s="62" t="s">
        <v>2157</v>
      </c>
      <c r="B92" s="305">
        <f t="shared" ref="B92:W92" si="12">IF(B$23=0,0,B$23/B$5)</f>
        <v>0</v>
      </c>
      <c r="C92" s="305">
        <f t="shared" si="12"/>
        <v>0</v>
      </c>
      <c r="D92" s="305">
        <f t="shared" si="12"/>
        <v>0</v>
      </c>
      <c r="E92" s="305">
        <f t="shared" si="12"/>
        <v>0</v>
      </c>
      <c r="F92" s="305">
        <f t="shared" si="12"/>
        <v>0</v>
      </c>
      <c r="G92" s="305">
        <f t="shared" si="12"/>
        <v>0</v>
      </c>
      <c r="H92" s="305">
        <f t="shared" si="12"/>
        <v>0</v>
      </c>
      <c r="I92" s="305">
        <f t="shared" si="12"/>
        <v>0</v>
      </c>
      <c r="J92" s="305">
        <f t="shared" si="12"/>
        <v>0</v>
      </c>
      <c r="K92" s="305">
        <f t="shared" si="12"/>
        <v>0</v>
      </c>
      <c r="L92" s="305">
        <f t="shared" si="12"/>
        <v>0</v>
      </c>
      <c r="M92" s="305">
        <f t="shared" si="12"/>
        <v>0</v>
      </c>
      <c r="N92" s="305">
        <f t="shared" si="12"/>
        <v>0</v>
      </c>
      <c r="O92" s="305">
        <f t="shared" si="12"/>
        <v>0</v>
      </c>
      <c r="P92" s="305">
        <f t="shared" si="12"/>
        <v>0</v>
      </c>
      <c r="Q92" s="305">
        <f t="shared" si="12"/>
        <v>0</v>
      </c>
      <c r="R92" s="305">
        <f t="shared" si="12"/>
        <v>0</v>
      </c>
      <c r="S92" s="305">
        <f t="shared" si="12"/>
        <v>0</v>
      </c>
      <c r="T92" s="305">
        <f t="shared" si="12"/>
        <v>0</v>
      </c>
      <c r="U92" s="305">
        <f t="shared" si="12"/>
        <v>0</v>
      </c>
      <c r="V92" s="305">
        <f t="shared" si="12"/>
        <v>0</v>
      </c>
      <c r="W92" s="305">
        <f t="shared" si="12"/>
        <v>0</v>
      </c>
      <c r="DA92" s="72"/>
    </row>
    <row r="93" spans="1:105" ht="12" customHeight="1" x14ac:dyDescent="0.25">
      <c r="A93" s="62" t="s">
        <v>2159</v>
      </c>
      <c r="B93" s="305">
        <f t="shared" ref="B93:W93" si="13">IF(B$24=0,0,B$24/B$5)</f>
        <v>0</v>
      </c>
      <c r="C93" s="305">
        <f t="shared" si="13"/>
        <v>0</v>
      </c>
      <c r="D93" s="305">
        <f t="shared" si="13"/>
        <v>0</v>
      </c>
      <c r="E93" s="305">
        <f t="shared" si="13"/>
        <v>0</v>
      </c>
      <c r="F93" s="305">
        <f t="shared" si="13"/>
        <v>0</v>
      </c>
      <c r="G93" s="305">
        <f t="shared" si="13"/>
        <v>0</v>
      </c>
      <c r="H93" s="305">
        <f t="shared" si="13"/>
        <v>0</v>
      </c>
      <c r="I93" s="305">
        <f t="shared" si="13"/>
        <v>0</v>
      </c>
      <c r="J93" s="305">
        <f t="shared" si="13"/>
        <v>0</v>
      </c>
      <c r="K93" s="305">
        <f t="shared" si="13"/>
        <v>0</v>
      </c>
      <c r="L93" s="305">
        <f t="shared" si="13"/>
        <v>0</v>
      </c>
      <c r="M93" s="305">
        <f t="shared" si="13"/>
        <v>0</v>
      </c>
      <c r="N93" s="305">
        <f t="shared" si="13"/>
        <v>0</v>
      </c>
      <c r="O93" s="305">
        <f t="shared" si="13"/>
        <v>0</v>
      </c>
      <c r="P93" s="305">
        <f t="shared" si="13"/>
        <v>0</v>
      </c>
      <c r="Q93" s="305">
        <f t="shared" si="13"/>
        <v>0</v>
      </c>
      <c r="R93" s="305">
        <f t="shared" si="13"/>
        <v>0</v>
      </c>
      <c r="S93" s="305">
        <f t="shared" si="13"/>
        <v>0</v>
      </c>
      <c r="T93" s="305">
        <f t="shared" si="13"/>
        <v>0</v>
      </c>
      <c r="U93" s="305">
        <f t="shared" si="13"/>
        <v>0</v>
      </c>
      <c r="V93" s="305">
        <f t="shared" si="13"/>
        <v>0</v>
      </c>
      <c r="W93" s="305">
        <f t="shared" si="13"/>
        <v>0</v>
      </c>
      <c r="DA93" s="72"/>
    </row>
    <row r="94" spans="1:105" ht="12" customHeight="1" x14ac:dyDescent="0.25">
      <c r="A94" s="203" t="s">
        <v>2161</v>
      </c>
      <c r="B94" s="304">
        <f t="shared" ref="B94:W94" si="14">IF(B$25=0,0,B$25/B$5)</f>
        <v>6.5901169170997934E-2</v>
      </c>
      <c r="C94" s="304">
        <f t="shared" si="14"/>
        <v>6.5492699439401877E-2</v>
      </c>
      <c r="D94" s="304">
        <f t="shared" si="14"/>
        <v>6.4981769203204351E-2</v>
      </c>
      <c r="E94" s="304">
        <f t="shared" si="14"/>
        <v>6.4728917901034091E-2</v>
      </c>
      <c r="F94" s="304">
        <f t="shared" si="14"/>
        <v>6.4155941182890378E-2</v>
      </c>
      <c r="G94" s="304">
        <f t="shared" si="14"/>
        <v>6.3671523852486533E-2</v>
      </c>
      <c r="H94" s="304">
        <f t="shared" si="14"/>
        <v>6.2684637793516476E-2</v>
      </c>
      <c r="I94" s="304">
        <f t="shared" si="14"/>
        <v>6.139390562258331E-2</v>
      </c>
      <c r="J94" s="304">
        <f t="shared" si="14"/>
        <v>6.0116475477837363E-2</v>
      </c>
      <c r="K94" s="304">
        <f t="shared" si="14"/>
        <v>5.9403168710021499E-2</v>
      </c>
      <c r="L94" s="304">
        <f t="shared" si="14"/>
        <v>5.9336416341960324E-2</v>
      </c>
      <c r="M94" s="304">
        <f t="shared" si="14"/>
        <v>5.9128236642343089E-2</v>
      </c>
      <c r="N94" s="304">
        <f t="shared" si="14"/>
        <v>5.859231746208652E-2</v>
      </c>
      <c r="O94" s="304">
        <f t="shared" si="14"/>
        <v>5.7793053442725117E-2</v>
      </c>
      <c r="P94" s="304">
        <f t="shared" si="14"/>
        <v>5.7232728248859922E-2</v>
      </c>
      <c r="Q94" s="304">
        <f t="shared" si="14"/>
        <v>5.5255698001694761E-2</v>
      </c>
      <c r="R94" s="304">
        <f t="shared" si="14"/>
        <v>5.5828902203972339E-2</v>
      </c>
      <c r="S94" s="304">
        <f t="shared" si="14"/>
        <v>5.597667964619911E-2</v>
      </c>
      <c r="T94" s="304">
        <f t="shared" si="14"/>
        <v>5.5772130533753461E-2</v>
      </c>
      <c r="U94" s="304">
        <f t="shared" si="14"/>
        <v>5.4404369323170033E-2</v>
      </c>
      <c r="V94" s="304">
        <f t="shared" si="14"/>
        <v>5.3358431939405183E-2</v>
      </c>
      <c r="W94" s="304">
        <f t="shared" si="14"/>
        <v>5.2086301277269029E-2</v>
      </c>
      <c r="DA94" s="175"/>
    </row>
    <row r="95" spans="1:105" ht="12" customHeight="1" x14ac:dyDescent="0.25">
      <c r="A95" s="62" t="s">
        <v>2162</v>
      </c>
      <c r="B95" s="305">
        <f t="shared" ref="B95:W95" si="15">IF(B$26=0,0,B$26/B$5)</f>
        <v>6.5901169170997934E-2</v>
      </c>
      <c r="C95" s="305">
        <f t="shared" si="15"/>
        <v>6.5492699439401877E-2</v>
      </c>
      <c r="D95" s="305">
        <f t="shared" si="15"/>
        <v>6.4981769203204351E-2</v>
      </c>
      <c r="E95" s="305">
        <f t="shared" si="15"/>
        <v>6.4728917901034091E-2</v>
      </c>
      <c r="F95" s="305">
        <f t="shared" si="15"/>
        <v>6.4155941182890378E-2</v>
      </c>
      <c r="G95" s="305">
        <f t="shared" si="15"/>
        <v>6.3671523852486533E-2</v>
      </c>
      <c r="H95" s="305">
        <f t="shared" si="15"/>
        <v>6.2684637793516476E-2</v>
      </c>
      <c r="I95" s="305">
        <f t="shared" si="15"/>
        <v>6.139390562258331E-2</v>
      </c>
      <c r="J95" s="305">
        <f t="shared" si="15"/>
        <v>6.0116475477837363E-2</v>
      </c>
      <c r="K95" s="305">
        <f t="shared" si="15"/>
        <v>5.9403168710021499E-2</v>
      </c>
      <c r="L95" s="305">
        <f t="shared" si="15"/>
        <v>5.9336416341960324E-2</v>
      </c>
      <c r="M95" s="305">
        <f t="shared" si="15"/>
        <v>5.9128236642343089E-2</v>
      </c>
      <c r="N95" s="305">
        <f t="shared" si="15"/>
        <v>5.859231746208652E-2</v>
      </c>
      <c r="O95" s="305">
        <f t="shared" si="15"/>
        <v>5.7793053442725117E-2</v>
      </c>
      <c r="P95" s="305">
        <f t="shared" si="15"/>
        <v>5.7232728248859922E-2</v>
      </c>
      <c r="Q95" s="305">
        <f t="shared" si="15"/>
        <v>5.5255698001694761E-2</v>
      </c>
      <c r="R95" s="305">
        <f t="shared" si="15"/>
        <v>5.5828902203972339E-2</v>
      </c>
      <c r="S95" s="305">
        <f t="shared" si="15"/>
        <v>5.597667964619911E-2</v>
      </c>
      <c r="T95" s="305">
        <f t="shared" si="15"/>
        <v>5.5772130533753461E-2</v>
      </c>
      <c r="U95" s="305">
        <f t="shared" si="15"/>
        <v>5.4404369323170033E-2</v>
      </c>
      <c r="V95" s="305">
        <f t="shared" si="15"/>
        <v>5.3358431939405183E-2</v>
      </c>
      <c r="W95" s="305">
        <f t="shared" si="15"/>
        <v>5.2086301277269029E-2</v>
      </c>
      <c r="DA95" s="72"/>
    </row>
    <row r="96" spans="1:105" ht="12" customHeight="1" x14ac:dyDescent="0.25">
      <c r="A96" s="62" t="s">
        <v>2169</v>
      </c>
      <c r="B96" s="305">
        <f t="shared" ref="B96:W96" si="16">IF(B$32=0,0,B$32/B$5)</f>
        <v>0</v>
      </c>
      <c r="C96" s="305">
        <f t="shared" si="16"/>
        <v>0</v>
      </c>
      <c r="D96" s="305">
        <f t="shared" si="16"/>
        <v>0</v>
      </c>
      <c r="E96" s="305">
        <f t="shared" si="16"/>
        <v>0</v>
      </c>
      <c r="F96" s="305">
        <f t="shared" si="16"/>
        <v>0</v>
      </c>
      <c r="G96" s="305">
        <f t="shared" si="16"/>
        <v>0</v>
      </c>
      <c r="H96" s="305">
        <f t="shared" si="16"/>
        <v>0</v>
      </c>
      <c r="I96" s="305">
        <f t="shared" si="16"/>
        <v>0</v>
      </c>
      <c r="J96" s="305">
        <f t="shared" si="16"/>
        <v>0</v>
      </c>
      <c r="K96" s="305">
        <f t="shared" si="16"/>
        <v>0</v>
      </c>
      <c r="L96" s="305">
        <f t="shared" si="16"/>
        <v>0</v>
      </c>
      <c r="M96" s="305">
        <f t="shared" si="16"/>
        <v>0</v>
      </c>
      <c r="N96" s="305">
        <f t="shared" si="16"/>
        <v>0</v>
      </c>
      <c r="O96" s="305">
        <f t="shared" si="16"/>
        <v>0</v>
      </c>
      <c r="P96" s="305">
        <f t="shared" si="16"/>
        <v>0</v>
      </c>
      <c r="Q96" s="305">
        <f t="shared" si="16"/>
        <v>0</v>
      </c>
      <c r="R96" s="305">
        <f t="shared" si="16"/>
        <v>0</v>
      </c>
      <c r="S96" s="305">
        <f t="shared" si="16"/>
        <v>0</v>
      </c>
      <c r="T96" s="305">
        <f t="shared" si="16"/>
        <v>0</v>
      </c>
      <c r="U96" s="305">
        <f t="shared" si="16"/>
        <v>0</v>
      </c>
      <c r="V96" s="305">
        <f t="shared" si="16"/>
        <v>0</v>
      </c>
      <c r="W96" s="305">
        <f t="shared" si="16"/>
        <v>0</v>
      </c>
      <c r="DA96" s="72"/>
    </row>
    <row r="97" spans="1:105" ht="12" customHeight="1" x14ac:dyDescent="0.25">
      <c r="A97" s="62" t="s">
        <v>2171</v>
      </c>
      <c r="B97" s="305">
        <f t="shared" ref="B97:W97" si="17">IF(B$33=0,0,B$33/B$5)</f>
        <v>0</v>
      </c>
      <c r="C97" s="305">
        <f t="shared" si="17"/>
        <v>0</v>
      </c>
      <c r="D97" s="305">
        <f t="shared" si="17"/>
        <v>0</v>
      </c>
      <c r="E97" s="305">
        <f t="shared" si="17"/>
        <v>0</v>
      </c>
      <c r="F97" s="305">
        <f t="shared" si="17"/>
        <v>0</v>
      </c>
      <c r="G97" s="305">
        <f t="shared" si="17"/>
        <v>0</v>
      </c>
      <c r="H97" s="305">
        <f t="shared" si="17"/>
        <v>0</v>
      </c>
      <c r="I97" s="305">
        <f t="shared" si="17"/>
        <v>0</v>
      </c>
      <c r="J97" s="305">
        <f t="shared" si="17"/>
        <v>0</v>
      </c>
      <c r="K97" s="305">
        <f t="shared" si="17"/>
        <v>0</v>
      </c>
      <c r="L97" s="305">
        <f t="shared" si="17"/>
        <v>0</v>
      </c>
      <c r="M97" s="305">
        <f t="shared" si="17"/>
        <v>0</v>
      </c>
      <c r="N97" s="305">
        <f t="shared" si="17"/>
        <v>0</v>
      </c>
      <c r="O97" s="305">
        <f t="shared" si="17"/>
        <v>0</v>
      </c>
      <c r="P97" s="305">
        <f t="shared" si="17"/>
        <v>0</v>
      </c>
      <c r="Q97" s="305">
        <f t="shared" si="17"/>
        <v>0</v>
      </c>
      <c r="R97" s="305">
        <f t="shared" si="17"/>
        <v>0</v>
      </c>
      <c r="S97" s="305">
        <f t="shared" si="17"/>
        <v>0</v>
      </c>
      <c r="T97" s="305">
        <f t="shared" si="17"/>
        <v>0</v>
      </c>
      <c r="U97" s="305">
        <f t="shared" si="17"/>
        <v>0</v>
      </c>
      <c r="V97" s="305">
        <f t="shared" si="17"/>
        <v>0</v>
      </c>
      <c r="W97" s="305">
        <f t="shared" si="17"/>
        <v>0</v>
      </c>
      <c r="DA97" s="72"/>
    </row>
    <row r="98" spans="1:105" ht="12" customHeight="1" x14ac:dyDescent="0.25">
      <c r="A98" s="203" t="s">
        <v>2173</v>
      </c>
      <c r="B98" s="304">
        <f t="shared" ref="B98:W98" si="18">IF(B$34=0,0,B$34/B$5)</f>
        <v>0.70240671452189007</v>
      </c>
      <c r="C98" s="304">
        <f t="shared" si="18"/>
        <v>0.70265680840398159</v>
      </c>
      <c r="D98" s="304">
        <f t="shared" si="18"/>
        <v>0.70435359867979519</v>
      </c>
      <c r="E98" s="304">
        <f t="shared" si="18"/>
        <v>0.70336726730776722</v>
      </c>
      <c r="F98" s="304">
        <f t="shared" si="18"/>
        <v>0.70421677788939041</v>
      </c>
      <c r="G98" s="304">
        <f t="shared" si="18"/>
        <v>0.70523056136580231</v>
      </c>
      <c r="H98" s="304">
        <f t="shared" si="18"/>
        <v>0.7063157555443923</v>
      </c>
      <c r="I98" s="304">
        <f t="shared" si="18"/>
        <v>0.70883155232116857</v>
      </c>
      <c r="J98" s="304">
        <f t="shared" si="18"/>
        <v>0.71046996874446078</v>
      </c>
      <c r="K98" s="304">
        <f t="shared" si="18"/>
        <v>0.71235340720287732</v>
      </c>
      <c r="L98" s="304">
        <f t="shared" si="18"/>
        <v>0.71192979779923515</v>
      </c>
      <c r="M98" s="304">
        <f t="shared" si="18"/>
        <v>0.71242912028762417</v>
      </c>
      <c r="N98" s="304">
        <f t="shared" si="18"/>
        <v>0.71344144791468922</v>
      </c>
      <c r="O98" s="304">
        <f t="shared" si="18"/>
        <v>0.71417139126787665</v>
      </c>
      <c r="P98" s="304">
        <f t="shared" si="18"/>
        <v>0.71563000862104087</v>
      </c>
      <c r="Q98" s="304">
        <f t="shared" si="18"/>
        <v>0.71821214180333026</v>
      </c>
      <c r="R98" s="304">
        <f t="shared" si="18"/>
        <v>0.71625559238678815</v>
      </c>
      <c r="S98" s="304">
        <f t="shared" si="18"/>
        <v>0.71582727235975541</v>
      </c>
      <c r="T98" s="304">
        <f t="shared" si="18"/>
        <v>0.71593682030716443</v>
      </c>
      <c r="U98" s="304">
        <f t="shared" si="18"/>
        <v>0.71962257490983528</v>
      </c>
      <c r="V98" s="304">
        <f t="shared" si="18"/>
        <v>0.72167579870239429</v>
      </c>
      <c r="W98" s="304">
        <f t="shared" si="18"/>
        <v>0.72462509481292092</v>
      </c>
      <c r="DA98" s="175"/>
    </row>
    <row r="99" spans="1:105" ht="12" customHeight="1" x14ac:dyDescent="0.25">
      <c r="A99" s="203" t="s">
        <v>2185</v>
      </c>
      <c r="B99" s="304">
        <f t="shared" ref="B99:W99" si="19">IF(B$45=0,0,B$45/B$5)</f>
        <v>0.1140955267040054</v>
      </c>
      <c r="C99" s="304">
        <f t="shared" si="19"/>
        <v>0.11406413219741619</v>
      </c>
      <c r="D99" s="304">
        <f t="shared" si="19"/>
        <v>0.11379527268939862</v>
      </c>
      <c r="E99" s="304">
        <f t="shared" si="19"/>
        <v>0.11425012505330728</v>
      </c>
      <c r="F99" s="304">
        <f t="shared" si="19"/>
        <v>0.1143338603968324</v>
      </c>
      <c r="G99" s="304">
        <f t="shared" si="19"/>
        <v>0.11434566271650996</v>
      </c>
      <c r="H99" s="304">
        <f t="shared" si="19"/>
        <v>0.11481549042675278</v>
      </c>
      <c r="I99" s="304">
        <f t="shared" si="19"/>
        <v>0.11530597015786745</v>
      </c>
      <c r="J99" s="304">
        <f t="shared" si="19"/>
        <v>0.11563465142902386</v>
      </c>
      <c r="K99" s="304">
        <f t="shared" si="19"/>
        <v>0.11562796160657327</v>
      </c>
      <c r="L99" s="304">
        <f t="shared" si="19"/>
        <v>0.11604457970066344</v>
      </c>
      <c r="M99" s="304">
        <f t="shared" si="19"/>
        <v>0.1160402910549584</v>
      </c>
      <c r="N99" s="304">
        <f t="shared" si="19"/>
        <v>0.11589568113095154</v>
      </c>
      <c r="O99" s="304">
        <f t="shared" si="19"/>
        <v>0.11675776341014951</v>
      </c>
      <c r="P99" s="304">
        <f t="shared" si="19"/>
        <v>0.1167179862603373</v>
      </c>
      <c r="Q99" s="304">
        <f t="shared" si="19"/>
        <v>0.11803644391790577</v>
      </c>
      <c r="R99" s="304">
        <f t="shared" si="19"/>
        <v>0.11827209490141219</v>
      </c>
      <c r="S99" s="304">
        <f t="shared" si="19"/>
        <v>0.11794668224564619</v>
      </c>
      <c r="T99" s="304">
        <f t="shared" si="19"/>
        <v>0.11719814437768092</v>
      </c>
      <c r="U99" s="304">
        <f t="shared" si="19"/>
        <v>0.11722458942826304</v>
      </c>
      <c r="V99" s="304">
        <f t="shared" si="19"/>
        <v>0.11750311109275828</v>
      </c>
      <c r="W99" s="304">
        <f t="shared" si="19"/>
        <v>0.11720298360995982</v>
      </c>
      <c r="DA99" s="175"/>
    </row>
    <row r="100" spans="1:105" ht="12" customHeight="1" x14ac:dyDescent="0.25">
      <c r="A100" s="62" t="s">
        <v>2186</v>
      </c>
      <c r="B100" s="305">
        <f t="shared" ref="B100:W100" si="20">IF(B$46=0,0,B$46/B$5)</f>
        <v>6.3332013672754303E-2</v>
      </c>
      <c r="C100" s="305">
        <f t="shared" si="20"/>
        <v>6.3282544674876665E-2</v>
      </c>
      <c r="D100" s="305">
        <f t="shared" si="20"/>
        <v>6.2891056733080208E-2</v>
      </c>
      <c r="E100" s="305">
        <f t="shared" si="20"/>
        <v>6.3417192079372034E-2</v>
      </c>
      <c r="F100" s="305">
        <f t="shared" si="20"/>
        <v>6.3439532591969661E-2</v>
      </c>
      <c r="G100" s="305">
        <f t="shared" si="20"/>
        <v>6.3378067943021033E-2</v>
      </c>
      <c r="H100" s="305">
        <f t="shared" si="20"/>
        <v>6.3769467774248176E-2</v>
      </c>
      <c r="I100" s="305">
        <f t="shared" si="20"/>
        <v>6.4078128795744219E-2</v>
      </c>
      <c r="J100" s="305">
        <f t="shared" si="20"/>
        <v>6.4288400359625811E-2</v>
      </c>
      <c r="K100" s="305">
        <f t="shared" si="20"/>
        <v>6.4145592885178543E-2</v>
      </c>
      <c r="L100" s="305">
        <f t="shared" si="20"/>
        <v>6.4592825580520888E-2</v>
      </c>
      <c r="M100" s="305">
        <f t="shared" si="20"/>
        <v>6.4552450486434793E-2</v>
      </c>
      <c r="N100" s="305">
        <f t="shared" si="20"/>
        <v>6.4334678809235699E-2</v>
      </c>
      <c r="O100" s="305">
        <f t="shared" si="20"/>
        <v>6.5144007479797081E-2</v>
      </c>
      <c r="P100" s="305">
        <f t="shared" si="20"/>
        <v>6.4998814849915917E-2</v>
      </c>
      <c r="Q100" s="305">
        <f t="shared" si="20"/>
        <v>6.6130659611084622E-2</v>
      </c>
      <c r="R100" s="305">
        <f t="shared" si="20"/>
        <v>6.6507712035877853E-2</v>
      </c>
      <c r="S100" s="305">
        <f t="shared" si="20"/>
        <v>6.6213254422004708E-2</v>
      </c>
      <c r="T100" s="305">
        <f t="shared" si="20"/>
        <v>6.5456799433458321E-2</v>
      </c>
      <c r="U100" s="305">
        <f t="shared" si="20"/>
        <v>6.5216871956650754E-2</v>
      </c>
      <c r="V100" s="305">
        <f t="shared" si="20"/>
        <v>6.5347005442908571E-2</v>
      </c>
      <c r="W100" s="305">
        <f t="shared" si="20"/>
        <v>6.4833729895827058E-2</v>
      </c>
      <c r="DA100" s="72"/>
    </row>
    <row r="101" spans="1:105" ht="12" customHeight="1" x14ac:dyDescent="0.25">
      <c r="A101" s="62" t="s">
        <v>2193</v>
      </c>
      <c r="B101" s="305">
        <f t="shared" ref="B101:W101" si="21">IF(B$52=0,0,B$52/B$5)</f>
        <v>5.0763513031251109E-2</v>
      </c>
      <c r="C101" s="305">
        <f t="shared" si="21"/>
        <v>5.0781587522539542E-2</v>
      </c>
      <c r="D101" s="305">
        <f t="shared" si="21"/>
        <v>5.0904215956318423E-2</v>
      </c>
      <c r="E101" s="305">
        <f t="shared" si="21"/>
        <v>5.0832932973935242E-2</v>
      </c>
      <c r="F101" s="305">
        <f t="shared" si="21"/>
        <v>5.0894327804862749E-2</v>
      </c>
      <c r="G101" s="305">
        <f t="shared" si="21"/>
        <v>5.0967594773488938E-2</v>
      </c>
      <c r="H101" s="305">
        <f t="shared" si="21"/>
        <v>5.1046022652504595E-2</v>
      </c>
      <c r="I101" s="305">
        <f t="shared" si="21"/>
        <v>5.1227841362123223E-2</v>
      </c>
      <c r="J101" s="305">
        <f t="shared" si="21"/>
        <v>5.1346251069398059E-2</v>
      </c>
      <c r="K101" s="305">
        <f t="shared" si="21"/>
        <v>5.1482368721394715E-2</v>
      </c>
      <c r="L101" s="305">
        <f t="shared" si="21"/>
        <v>5.1451754120142551E-2</v>
      </c>
      <c r="M101" s="305">
        <f t="shared" si="21"/>
        <v>5.1487840568523617E-2</v>
      </c>
      <c r="N101" s="305">
        <f t="shared" si="21"/>
        <v>5.156100232171585E-2</v>
      </c>
      <c r="O101" s="305">
        <f t="shared" si="21"/>
        <v>5.1613755930352431E-2</v>
      </c>
      <c r="P101" s="305">
        <f t="shared" si="21"/>
        <v>5.1719171410421386E-2</v>
      </c>
      <c r="Q101" s="305">
        <f t="shared" si="21"/>
        <v>5.1905784306821134E-2</v>
      </c>
      <c r="R101" s="305">
        <f t="shared" si="21"/>
        <v>5.1764382865534336E-2</v>
      </c>
      <c r="S101" s="305">
        <f t="shared" si="21"/>
        <v>5.1733427823641494E-2</v>
      </c>
      <c r="T101" s="305">
        <f t="shared" si="21"/>
        <v>5.1741344944222598E-2</v>
      </c>
      <c r="U101" s="305">
        <f t="shared" si="21"/>
        <v>5.2007717471612272E-2</v>
      </c>
      <c r="V101" s="305">
        <f t="shared" si="21"/>
        <v>5.2156105649849724E-2</v>
      </c>
      <c r="W101" s="305">
        <f t="shared" si="21"/>
        <v>5.236925371413275E-2</v>
      </c>
      <c r="DA101" s="72"/>
    </row>
    <row r="102" spans="1:105" ht="12" customHeight="1" x14ac:dyDescent="0.25">
      <c r="A102" s="62" t="s">
        <v>2205</v>
      </c>
      <c r="B102" s="305">
        <f t="shared" ref="B102:W102" si="22">IF(B$63=0,0,B$63/B$5)</f>
        <v>0</v>
      </c>
      <c r="C102" s="305">
        <f t="shared" si="22"/>
        <v>0</v>
      </c>
      <c r="D102" s="305">
        <f t="shared" si="22"/>
        <v>0</v>
      </c>
      <c r="E102" s="305">
        <f t="shared" si="22"/>
        <v>0</v>
      </c>
      <c r="F102" s="305">
        <f t="shared" si="22"/>
        <v>0</v>
      </c>
      <c r="G102" s="305">
        <f t="shared" si="22"/>
        <v>0</v>
      </c>
      <c r="H102" s="305">
        <f t="shared" si="22"/>
        <v>0</v>
      </c>
      <c r="I102" s="305">
        <f t="shared" si="22"/>
        <v>0</v>
      </c>
      <c r="J102" s="305">
        <f t="shared" si="22"/>
        <v>0</v>
      </c>
      <c r="K102" s="305">
        <f t="shared" si="22"/>
        <v>0</v>
      </c>
      <c r="L102" s="305">
        <f t="shared" si="22"/>
        <v>0</v>
      </c>
      <c r="M102" s="305">
        <f t="shared" si="22"/>
        <v>0</v>
      </c>
      <c r="N102" s="305">
        <f t="shared" si="22"/>
        <v>0</v>
      </c>
      <c r="O102" s="305">
        <f t="shared" si="22"/>
        <v>0</v>
      </c>
      <c r="P102" s="305">
        <f t="shared" si="22"/>
        <v>0</v>
      </c>
      <c r="Q102" s="305">
        <f t="shared" si="22"/>
        <v>0</v>
      </c>
      <c r="R102" s="305">
        <f t="shared" si="22"/>
        <v>0</v>
      </c>
      <c r="S102" s="305">
        <f t="shared" si="22"/>
        <v>0</v>
      </c>
      <c r="T102" s="305">
        <f t="shared" si="22"/>
        <v>0</v>
      </c>
      <c r="U102" s="305">
        <f t="shared" si="22"/>
        <v>0</v>
      </c>
      <c r="V102" s="305">
        <f t="shared" si="22"/>
        <v>0</v>
      </c>
      <c r="W102" s="305">
        <f t="shared" si="22"/>
        <v>0</v>
      </c>
      <c r="DA102" s="72"/>
    </row>
    <row r="103" spans="1:105" ht="12" customHeight="1" x14ac:dyDescent="0.25">
      <c r="A103" s="62" t="s">
        <v>2207</v>
      </c>
      <c r="B103" s="305">
        <f t="shared" ref="B103:W103" si="23">IF(B$64=0,0,B$64/B$5)</f>
        <v>0</v>
      </c>
      <c r="C103" s="305">
        <f t="shared" si="23"/>
        <v>0</v>
      </c>
      <c r="D103" s="305">
        <f t="shared" si="23"/>
        <v>0</v>
      </c>
      <c r="E103" s="305">
        <f t="shared" si="23"/>
        <v>0</v>
      </c>
      <c r="F103" s="305">
        <f t="shared" si="23"/>
        <v>0</v>
      </c>
      <c r="G103" s="305">
        <f t="shared" si="23"/>
        <v>0</v>
      </c>
      <c r="H103" s="305">
        <f t="shared" si="23"/>
        <v>0</v>
      </c>
      <c r="I103" s="305">
        <f t="shared" si="23"/>
        <v>0</v>
      </c>
      <c r="J103" s="305">
        <f t="shared" si="23"/>
        <v>0</v>
      </c>
      <c r="K103" s="305">
        <f t="shared" si="23"/>
        <v>0</v>
      </c>
      <c r="L103" s="305">
        <f t="shared" si="23"/>
        <v>0</v>
      </c>
      <c r="M103" s="305">
        <f t="shared" si="23"/>
        <v>0</v>
      </c>
      <c r="N103" s="305">
        <f t="shared" si="23"/>
        <v>0</v>
      </c>
      <c r="O103" s="305">
        <f t="shared" si="23"/>
        <v>0</v>
      </c>
      <c r="P103" s="305">
        <f t="shared" si="23"/>
        <v>0</v>
      </c>
      <c r="Q103" s="305">
        <f t="shared" si="23"/>
        <v>0</v>
      </c>
      <c r="R103" s="305">
        <f t="shared" si="23"/>
        <v>0</v>
      </c>
      <c r="S103" s="305">
        <f t="shared" si="23"/>
        <v>0</v>
      </c>
      <c r="T103" s="305">
        <f t="shared" si="23"/>
        <v>0</v>
      </c>
      <c r="U103" s="305">
        <f t="shared" si="23"/>
        <v>0</v>
      </c>
      <c r="V103" s="305">
        <f t="shared" si="23"/>
        <v>0</v>
      </c>
      <c r="W103" s="305">
        <f t="shared" si="23"/>
        <v>0</v>
      </c>
      <c r="DA103" s="72"/>
    </row>
    <row r="104" spans="1:105" ht="12" customHeight="1" x14ac:dyDescent="0.25">
      <c r="A104" s="62" t="s">
        <v>2209</v>
      </c>
      <c r="B104" s="305">
        <f t="shared" ref="B104:W104" si="24">IF(B$65=0,0,B$65/B$5)</f>
        <v>0</v>
      </c>
      <c r="C104" s="305">
        <f t="shared" si="24"/>
        <v>0</v>
      </c>
      <c r="D104" s="305">
        <f t="shared" si="24"/>
        <v>0</v>
      </c>
      <c r="E104" s="305">
        <f t="shared" si="24"/>
        <v>0</v>
      </c>
      <c r="F104" s="305">
        <f t="shared" si="24"/>
        <v>0</v>
      </c>
      <c r="G104" s="305">
        <f t="shared" si="24"/>
        <v>0</v>
      </c>
      <c r="H104" s="305">
        <f t="shared" si="24"/>
        <v>0</v>
      </c>
      <c r="I104" s="305">
        <f t="shared" si="24"/>
        <v>0</v>
      </c>
      <c r="J104" s="305">
        <f t="shared" si="24"/>
        <v>0</v>
      </c>
      <c r="K104" s="305">
        <f t="shared" si="24"/>
        <v>0</v>
      </c>
      <c r="L104" s="305">
        <f t="shared" si="24"/>
        <v>0</v>
      </c>
      <c r="M104" s="305">
        <f t="shared" si="24"/>
        <v>0</v>
      </c>
      <c r="N104" s="305">
        <f t="shared" si="24"/>
        <v>0</v>
      </c>
      <c r="O104" s="305">
        <f t="shared" si="24"/>
        <v>0</v>
      </c>
      <c r="P104" s="305">
        <f t="shared" si="24"/>
        <v>0</v>
      </c>
      <c r="Q104" s="305">
        <f t="shared" si="24"/>
        <v>0</v>
      </c>
      <c r="R104" s="305">
        <f t="shared" si="24"/>
        <v>0</v>
      </c>
      <c r="S104" s="305">
        <f t="shared" si="24"/>
        <v>0</v>
      </c>
      <c r="T104" s="305">
        <f t="shared" si="24"/>
        <v>0</v>
      </c>
      <c r="U104" s="305">
        <f t="shared" si="24"/>
        <v>0</v>
      </c>
      <c r="V104" s="305">
        <f t="shared" si="24"/>
        <v>0</v>
      </c>
      <c r="W104" s="305">
        <f t="shared" si="24"/>
        <v>0</v>
      </c>
      <c r="DA104" s="72"/>
    </row>
    <row r="105" spans="1:105" ht="12" customHeight="1" x14ac:dyDescent="0.25">
      <c r="A105" s="203" t="s">
        <v>2211</v>
      </c>
      <c r="B105" s="304">
        <f t="shared" ref="B105:W105" si="25">IF(B$66=0,0,B$66/B$5)</f>
        <v>2.4426869834413716E-2</v>
      </c>
      <c r="C105" s="304">
        <f t="shared" si="25"/>
        <v>2.4812104657432364E-2</v>
      </c>
      <c r="D105" s="304">
        <f t="shared" si="25"/>
        <v>2.4845464215650349E-2</v>
      </c>
      <c r="E105" s="304">
        <f t="shared" si="25"/>
        <v>2.5495890360758829E-2</v>
      </c>
      <c r="F105" s="304">
        <f t="shared" si="25"/>
        <v>2.5840397816646418E-2</v>
      </c>
      <c r="G105" s="304">
        <f t="shared" si="25"/>
        <v>2.6047891158211614E-2</v>
      </c>
      <c r="H105" s="304">
        <f t="shared" si="25"/>
        <v>2.6647621069672365E-2</v>
      </c>
      <c r="I105" s="304">
        <f t="shared" si="25"/>
        <v>2.6959910293264441E-2</v>
      </c>
      <c r="J105" s="304">
        <f t="shared" si="25"/>
        <v>2.7475292902492315E-2</v>
      </c>
      <c r="K105" s="304">
        <f t="shared" si="25"/>
        <v>2.7574384261379072E-2</v>
      </c>
      <c r="L105" s="304">
        <f t="shared" si="25"/>
        <v>2.7768022504018858E-2</v>
      </c>
      <c r="M105" s="304">
        <f t="shared" si="25"/>
        <v>2.7829342868566437E-2</v>
      </c>
      <c r="N105" s="304">
        <f t="shared" si="25"/>
        <v>2.7932148757705284E-2</v>
      </c>
      <c r="O105" s="304">
        <f t="shared" si="25"/>
        <v>2.8406016207460558E-2</v>
      </c>
      <c r="P105" s="304">
        <f t="shared" si="25"/>
        <v>2.8427099202492302E-2</v>
      </c>
      <c r="Q105" s="304">
        <f t="shared" si="25"/>
        <v>2.9173824296160961E-2</v>
      </c>
      <c r="R105" s="304">
        <f t="shared" si="25"/>
        <v>2.9332953259578028E-2</v>
      </c>
      <c r="S105" s="304">
        <f t="shared" si="25"/>
        <v>2.9415453620642375E-2</v>
      </c>
      <c r="T105" s="304">
        <f t="shared" si="25"/>
        <v>2.9750274590938087E-2</v>
      </c>
      <c r="U105" s="304">
        <f t="shared" si="25"/>
        <v>2.9630177252602849E-2</v>
      </c>
      <c r="V105" s="304">
        <f t="shared" si="25"/>
        <v>2.9835571008963422E-2</v>
      </c>
      <c r="W105" s="304">
        <f t="shared" si="25"/>
        <v>3.0020740593142671E-2</v>
      </c>
      <c r="DA105" s="175"/>
    </row>
    <row r="106" spans="1:105" ht="12" customHeight="1" x14ac:dyDescent="0.25">
      <c r="A106" s="62" t="s">
        <v>2212</v>
      </c>
      <c r="B106" s="305">
        <f t="shared" ref="B106:W106" si="26">IF(B$67=0,0,B$67/B$5)</f>
        <v>1.4864767656781928E-2</v>
      </c>
      <c r="C106" s="305">
        <f t="shared" si="26"/>
        <v>1.524659786648308E-2</v>
      </c>
      <c r="D106" s="305">
        <f t="shared" si="26"/>
        <v>1.525685843994494E-2</v>
      </c>
      <c r="E106" s="305">
        <f t="shared" si="26"/>
        <v>1.5920711850433075E-2</v>
      </c>
      <c r="F106" s="305">
        <f t="shared" si="26"/>
        <v>1.6253654629026844E-2</v>
      </c>
      <c r="G106" s="305">
        <f t="shared" si="26"/>
        <v>1.6447346990352201E-2</v>
      </c>
      <c r="H106" s="305">
        <f t="shared" si="26"/>
        <v>1.7032303783328012E-2</v>
      </c>
      <c r="I106" s="305">
        <f t="shared" si="26"/>
        <v>1.7310344607324328E-2</v>
      </c>
      <c r="J106" s="305">
        <f t="shared" si="26"/>
        <v>1.7803422894960272E-2</v>
      </c>
      <c r="K106" s="305">
        <f t="shared" si="26"/>
        <v>1.7876874363720232E-2</v>
      </c>
      <c r="L106" s="305">
        <f t="shared" si="26"/>
        <v>1.8076279345654065E-2</v>
      </c>
      <c r="M106" s="305">
        <f t="shared" si="26"/>
        <v>1.8130802262861158E-2</v>
      </c>
      <c r="N106" s="305">
        <f t="shared" si="26"/>
        <v>1.8219826990733875E-2</v>
      </c>
      <c r="O106" s="305">
        <f t="shared" si="26"/>
        <v>1.8683757472657332E-2</v>
      </c>
      <c r="P106" s="305">
        <f t="shared" si="26"/>
        <v>1.868498381216362E-2</v>
      </c>
      <c r="Q106" s="305">
        <f t="shared" si="26"/>
        <v>1.939655744612263E-2</v>
      </c>
      <c r="R106" s="305">
        <f t="shared" si="26"/>
        <v>1.9582321584075718E-2</v>
      </c>
      <c r="S106" s="305">
        <f t="shared" si="26"/>
        <v>1.9670652811756992E-2</v>
      </c>
      <c r="T106" s="305">
        <f t="shared" si="26"/>
        <v>2.000398246848064E-2</v>
      </c>
      <c r="U106" s="305">
        <f t="shared" si="26"/>
        <v>1.9833709695623255E-2</v>
      </c>
      <c r="V106" s="305">
        <f t="shared" si="26"/>
        <v>2.0011152216193945E-2</v>
      </c>
      <c r="W106" s="305">
        <f t="shared" si="26"/>
        <v>2.0156172026491621E-2</v>
      </c>
      <c r="DA106" s="72"/>
    </row>
    <row r="107" spans="1:105" ht="12" customHeight="1" x14ac:dyDescent="0.25">
      <c r="A107" s="62" t="s">
        <v>2214</v>
      </c>
      <c r="B107" s="305">
        <f t="shared" ref="B107:W107" si="27">IF(B$68=0,0,B$68/B$5)</f>
        <v>9.5621021776317837E-3</v>
      </c>
      <c r="C107" s="305">
        <f t="shared" si="27"/>
        <v>9.5655067909492797E-3</v>
      </c>
      <c r="D107" s="305">
        <f t="shared" si="27"/>
        <v>9.5886057757054097E-3</v>
      </c>
      <c r="E107" s="305">
        <f t="shared" si="27"/>
        <v>9.575178510325754E-3</v>
      </c>
      <c r="F107" s="305">
        <f t="shared" si="27"/>
        <v>9.5867431876195779E-3</v>
      </c>
      <c r="G107" s="305">
        <f t="shared" si="27"/>
        <v>9.6005441678594112E-3</v>
      </c>
      <c r="H107" s="305">
        <f t="shared" si="27"/>
        <v>9.6153172863443527E-3</v>
      </c>
      <c r="I107" s="305">
        <f t="shared" si="27"/>
        <v>9.6495656859401143E-3</v>
      </c>
      <c r="J107" s="305">
        <f t="shared" si="27"/>
        <v>9.6718700075320435E-3</v>
      </c>
      <c r="K107" s="305">
        <f t="shared" si="27"/>
        <v>9.6975098976588379E-3</v>
      </c>
      <c r="L107" s="305">
        <f t="shared" si="27"/>
        <v>9.6917431583647962E-3</v>
      </c>
      <c r="M107" s="305">
        <f t="shared" si="27"/>
        <v>9.6985406057052762E-3</v>
      </c>
      <c r="N107" s="305">
        <f t="shared" si="27"/>
        <v>9.7123217669714094E-3</v>
      </c>
      <c r="O107" s="305">
        <f t="shared" si="27"/>
        <v>9.7222587348032262E-3</v>
      </c>
      <c r="P107" s="305">
        <f t="shared" si="27"/>
        <v>9.7421153903286799E-3</v>
      </c>
      <c r="Q107" s="305">
        <f t="shared" si="27"/>
        <v>9.7772668500383311E-3</v>
      </c>
      <c r="R107" s="305">
        <f t="shared" si="27"/>
        <v>9.7506316755023078E-3</v>
      </c>
      <c r="S107" s="305">
        <f t="shared" si="27"/>
        <v>9.7448008088853802E-3</v>
      </c>
      <c r="T107" s="305">
        <f t="shared" si="27"/>
        <v>9.7462921224574436E-3</v>
      </c>
      <c r="U107" s="305">
        <f t="shared" si="27"/>
        <v>9.7964675569795958E-3</v>
      </c>
      <c r="V107" s="305">
        <f t="shared" si="27"/>
        <v>9.8244187927694765E-3</v>
      </c>
      <c r="W107" s="305">
        <f t="shared" si="27"/>
        <v>9.8645685666510479E-3</v>
      </c>
      <c r="DA107" s="72"/>
    </row>
    <row r="108" spans="1:105" ht="12" customHeight="1" x14ac:dyDescent="0.25">
      <c r="A108" s="62" t="s">
        <v>2226</v>
      </c>
      <c r="B108" s="305">
        <f t="shared" ref="B108:W108" si="28">IF(B$79=0,0,B$79/B$5)</f>
        <v>0</v>
      </c>
      <c r="C108" s="305">
        <f t="shared" si="28"/>
        <v>0</v>
      </c>
      <c r="D108" s="305">
        <f t="shared" si="28"/>
        <v>0</v>
      </c>
      <c r="E108" s="305">
        <f t="shared" si="28"/>
        <v>0</v>
      </c>
      <c r="F108" s="305">
        <f t="shared" si="28"/>
        <v>0</v>
      </c>
      <c r="G108" s="305">
        <f t="shared" si="28"/>
        <v>0</v>
      </c>
      <c r="H108" s="305">
        <f t="shared" si="28"/>
        <v>0</v>
      </c>
      <c r="I108" s="305">
        <f t="shared" si="28"/>
        <v>0</v>
      </c>
      <c r="J108" s="305">
        <f t="shared" si="28"/>
        <v>0</v>
      </c>
      <c r="K108" s="305">
        <f t="shared" si="28"/>
        <v>0</v>
      </c>
      <c r="L108" s="305">
        <f t="shared" si="28"/>
        <v>0</v>
      </c>
      <c r="M108" s="305">
        <f t="shared" si="28"/>
        <v>0</v>
      </c>
      <c r="N108" s="305">
        <f t="shared" si="28"/>
        <v>0</v>
      </c>
      <c r="O108" s="305">
        <f t="shared" si="28"/>
        <v>0</v>
      </c>
      <c r="P108" s="305">
        <f t="shared" si="28"/>
        <v>0</v>
      </c>
      <c r="Q108" s="305">
        <f t="shared" si="28"/>
        <v>0</v>
      </c>
      <c r="R108" s="305">
        <f t="shared" si="28"/>
        <v>0</v>
      </c>
      <c r="S108" s="305">
        <f t="shared" si="28"/>
        <v>0</v>
      </c>
      <c r="T108" s="305">
        <f t="shared" si="28"/>
        <v>0</v>
      </c>
      <c r="U108" s="305">
        <f t="shared" si="28"/>
        <v>0</v>
      </c>
      <c r="V108" s="305">
        <f t="shared" si="28"/>
        <v>0</v>
      </c>
      <c r="W108" s="305">
        <f t="shared" si="28"/>
        <v>0</v>
      </c>
      <c r="DA108" s="72"/>
    </row>
    <row r="109" spans="1:105" ht="12" customHeight="1" x14ac:dyDescent="0.25">
      <c r="A109" s="41" t="s">
        <v>2228</v>
      </c>
      <c r="B109" s="238">
        <f t="shared" ref="B109:W109" si="29">IF(B$80=0,0,B$80/B$5)</f>
        <v>0</v>
      </c>
      <c r="C109" s="238">
        <f t="shared" si="29"/>
        <v>0</v>
      </c>
      <c r="D109" s="238">
        <f t="shared" si="29"/>
        <v>0</v>
      </c>
      <c r="E109" s="238">
        <f t="shared" si="29"/>
        <v>0</v>
      </c>
      <c r="F109" s="238">
        <f t="shared" si="29"/>
        <v>0</v>
      </c>
      <c r="G109" s="238">
        <f t="shared" si="29"/>
        <v>0</v>
      </c>
      <c r="H109" s="238">
        <f t="shared" si="29"/>
        <v>0</v>
      </c>
      <c r="I109" s="238">
        <f t="shared" si="29"/>
        <v>0</v>
      </c>
      <c r="J109" s="238">
        <f t="shared" si="29"/>
        <v>0</v>
      </c>
      <c r="K109" s="238">
        <f t="shared" si="29"/>
        <v>0</v>
      </c>
      <c r="L109" s="238">
        <f t="shared" si="29"/>
        <v>0</v>
      </c>
      <c r="M109" s="238">
        <f t="shared" si="29"/>
        <v>0</v>
      </c>
      <c r="N109" s="238">
        <f t="shared" si="29"/>
        <v>0</v>
      </c>
      <c r="O109" s="238">
        <f t="shared" si="29"/>
        <v>0</v>
      </c>
      <c r="P109" s="238">
        <f t="shared" si="29"/>
        <v>0</v>
      </c>
      <c r="Q109" s="238">
        <f t="shared" si="29"/>
        <v>0</v>
      </c>
      <c r="R109" s="238">
        <f t="shared" si="29"/>
        <v>0</v>
      </c>
      <c r="S109" s="238">
        <f t="shared" si="29"/>
        <v>0</v>
      </c>
      <c r="T109" s="238">
        <f t="shared" si="29"/>
        <v>0</v>
      </c>
      <c r="U109" s="238">
        <f t="shared" si="29"/>
        <v>0</v>
      </c>
      <c r="V109" s="238">
        <f t="shared" si="29"/>
        <v>0</v>
      </c>
      <c r="W109" s="238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3">
        <f>IF(B$5=0,0,B$5/FBT_fec!B$5)</f>
        <v>2.8709960370006371</v>
      </c>
      <c r="C113" s="323">
        <f>IF(C$5=0,0,C$5/FBT_fec!C$5)</f>
        <v>2.8224764616736695</v>
      </c>
      <c r="D113" s="323">
        <f>IF(D$5=0,0,D$5/FBT_fec!D$5)</f>
        <v>2.8267784198134915</v>
      </c>
      <c r="E113" s="323">
        <f>IF(E$5=0,0,E$5/FBT_fec!E$5)</f>
        <v>2.7173843417938333</v>
      </c>
      <c r="F113" s="323">
        <f>IF(F$5=0,0,F$5/FBT_fec!F$5)</f>
        <v>2.6596493562095054</v>
      </c>
      <c r="G113" s="323">
        <f>IF(G$5=0,0,G$5/FBT_fec!G$5)</f>
        <v>2.6289858913588215</v>
      </c>
      <c r="H113" s="323">
        <f>IF(H$5=0,0,H$5/FBT_fec!H$5)</f>
        <v>2.5212627365389269</v>
      </c>
      <c r="I113" s="323">
        <f>IF(I$5=0,0,I$5/FBT_fec!I$5)</f>
        <v>2.4496298362622606</v>
      </c>
      <c r="J113" s="323">
        <f>IF(J$5=0,0,J$5/FBT_fec!J$5)</f>
        <v>2.3581728676082725</v>
      </c>
      <c r="K113" s="323">
        <f>IF(K$5=0,0,K$5/FBT_fec!K$5)</f>
        <v>2.3393492477634075</v>
      </c>
      <c r="L113" s="323">
        <f>IF(L$5=0,0,L$5/FBT_fec!L$5)</f>
        <v>2.3072779213973247</v>
      </c>
      <c r="M113" s="323">
        <f>IF(M$5=0,0,M$5/FBT_fec!M$5)</f>
        <v>2.2948551016902501</v>
      </c>
      <c r="N113" s="323">
        <f>IF(N$5=0,0,N$5/FBT_fec!N$5)</f>
        <v>2.2753405782486245</v>
      </c>
      <c r="O113" s="323">
        <f>IF(O$5=0,0,O$5/FBT_fec!O$5)</f>
        <v>2.1948859008660797</v>
      </c>
      <c r="P113" s="323">
        <f>IF(P$5=0,0,P$5/FBT_fec!P$5)</f>
        <v>2.1762116697805283</v>
      </c>
      <c r="Q113" s="323">
        <f>IF(Q$5=0,0,Q$5/FBT_fec!Q$5)</f>
        <v>2.0539233503574028</v>
      </c>
      <c r="R113" s="323">
        <f>IF(R$5=0,0,R$5/FBT_fec!R$5)</f>
        <v>2.0368844415857721</v>
      </c>
      <c r="S113" s="323">
        <f>IF(S$5=0,0,S$5/FBT_fec!S$5)</f>
        <v>2.0371237003260876</v>
      </c>
      <c r="T113" s="323">
        <f>IF(T$5=0,0,T$5/FBT_fec!T$5)</f>
        <v>2.0224821391512902</v>
      </c>
      <c r="U113" s="323">
        <f>IF(U$5=0,0,U$5/FBT_fec!U$5)</f>
        <v>2.0097816294794835</v>
      </c>
      <c r="V113" s="323">
        <f>IF(V$5=0,0,V$5/FBT_fec!V$5)</f>
        <v>1.9707275487590055</v>
      </c>
      <c r="W113" s="323">
        <f>IF(W$5=0,0,W$5/FBT_fec!W$5)</f>
        <v>1.9508905942828627</v>
      </c>
      <c r="DA113" s="95"/>
    </row>
    <row r="114" spans="1:105" ht="12" customHeight="1" x14ac:dyDescent="0.25">
      <c r="A114" s="55" t="s">
        <v>92</v>
      </c>
      <c r="B114" s="333">
        <f>IF(B$6=0,0,B$6/FBT_fec!B$6)</f>
        <v>0</v>
      </c>
      <c r="C114" s="333">
        <f>IF(C$6=0,0,C$6/FBT_fec!C$6)</f>
        <v>0</v>
      </c>
      <c r="D114" s="333">
        <f>IF(D$6=0,0,D$6/FBT_fec!D$6)</f>
        <v>0</v>
      </c>
      <c r="E114" s="333">
        <f>IF(E$6=0,0,E$6/FBT_fec!E$6)</f>
        <v>0</v>
      </c>
      <c r="F114" s="333">
        <f>IF(F$6=0,0,F$6/FBT_fec!F$6)</f>
        <v>0</v>
      </c>
      <c r="G114" s="333">
        <f>IF(G$6=0,0,G$6/FBT_fec!G$6)</f>
        <v>0</v>
      </c>
      <c r="H114" s="333">
        <f>IF(H$6=0,0,H$6/FBT_fec!H$6)</f>
        <v>0</v>
      </c>
      <c r="I114" s="333">
        <f>IF(I$6=0,0,I$6/FBT_fec!I$6)</f>
        <v>0</v>
      </c>
      <c r="J114" s="333">
        <f>IF(J$6=0,0,J$6/FBT_fec!J$6)</f>
        <v>0</v>
      </c>
      <c r="K114" s="333">
        <f>IF(K$6=0,0,K$6/FBT_fec!K$6)</f>
        <v>0</v>
      </c>
      <c r="L114" s="333">
        <f>IF(L$6=0,0,L$6/FBT_fec!L$6)</f>
        <v>0</v>
      </c>
      <c r="M114" s="333">
        <f>IF(M$6=0,0,M$6/FBT_fec!M$6)</f>
        <v>0</v>
      </c>
      <c r="N114" s="333">
        <f>IF(N$6=0,0,N$6/FBT_fec!N$6)</f>
        <v>0</v>
      </c>
      <c r="O114" s="333">
        <f>IF(O$6=0,0,O$6/FBT_fec!O$6)</f>
        <v>0</v>
      </c>
      <c r="P114" s="333">
        <f>IF(P$6=0,0,P$6/FBT_fec!P$6)</f>
        <v>0</v>
      </c>
      <c r="Q114" s="333">
        <f>IF(Q$6=0,0,Q$6/FBT_fec!Q$6)</f>
        <v>0</v>
      </c>
      <c r="R114" s="333">
        <f>IF(R$6=0,0,R$6/FBT_fec!R$6)</f>
        <v>0</v>
      </c>
      <c r="S114" s="333">
        <f>IF(S$6=0,0,S$6/FBT_fec!S$6)</f>
        <v>0</v>
      </c>
      <c r="T114" s="333">
        <f>IF(T$6=0,0,T$6/FBT_fec!T$6)</f>
        <v>0</v>
      </c>
      <c r="U114" s="333">
        <f>IF(U$6=0,0,U$6/FBT_fec!U$6)</f>
        <v>0</v>
      </c>
      <c r="V114" s="333">
        <f>IF(V$6=0,0,V$6/FBT_fec!V$6)</f>
        <v>0</v>
      </c>
      <c r="W114" s="333">
        <f>IF(W$6=0,0,W$6/FBT_fec!W$6)</f>
        <v>0</v>
      </c>
      <c r="DA114" s="67"/>
    </row>
    <row r="115" spans="1:105" ht="12" customHeight="1" x14ac:dyDescent="0.25">
      <c r="A115" s="202" t="s">
        <v>93</v>
      </c>
      <c r="B115" s="334">
        <f>IF(B$7=0,0,B$7/FBT_fec!B$7)</f>
        <v>0</v>
      </c>
      <c r="C115" s="334">
        <f>IF(C$7=0,0,C$7/FBT_fec!C$7)</f>
        <v>0</v>
      </c>
      <c r="D115" s="334">
        <f>IF(D$7=0,0,D$7/FBT_fec!D$7)</f>
        <v>0</v>
      </c>
      <c r="E115" s="334">
        <f>IF(E$7=0,0,E$7/FBT_fec!E$7)</f>
        <v>0</v>
      </c>
      <c r="F115" s="334">
        <f>IF(F$7=0,0,F$7/FBT_fec!F$7)</f>
        <v>0</v>
      </c>
      <c r="G115" s="334">
        <f>IF(G$7=0,0,G$7/FBT_fec!G$7)</f>
        <v>0</v>
      </c>
      <c r="H115" s="334">
        <f>IF(H$7=0,0,H$7/FBT_fec!H$7)</f>
        <v>0</v>
      </c>
      <c r="I115" s="334">
        <f>IF(I$7=0,0,I$7/FBT_fec!I$7)</f>
        <v>0</v>
      </c>
      <c r="J115" s="334">
        <f>IF(J$7=0,0,J$7/FBT_fec!J$7)</f>
        <v>0</v>
      </c>
      <c r="K115" s="334">
        <f>IF(K$7=0,0,K$7/FBT_fec!K$7)</f>
        <v>0</v>
      </c>
      <c r="L115" s="334">
        <f>IF(L$7=0,0,L$7/FBT_fec!L$7)</f>
        <v>0</v>
      </c>
      <c r="M115" s="334">
        <f>IF(M$7=0,0,M$7/FBT_fec!M$7)</f>
        <v>0</v>
      </c>
      <c r="N115" s="334">
        <f>IF(N$7=0,0,N$7/FBT_fec!N$7)</f>
        <v>0</v>
      </c>
      <c r="O115" s="334">
        <f>IF(O$7=0,0,O$7/FBT_fec!O$7)</f>
        <v>0</v>
      </c>
      <c r="P115" s="334">
        <f>IF(P$7=0,0,P$7/FBT_fec!P$7)</f>
        <v>0</v>
      </c>
      <c r="Q115" s="334">
        <f>IF(Q$7=0,0,Q$7/FBT_fec!Q$7)</f>
        <v>0</v>
      </c>
      <c r="R115" s="334">
        <f>IF(R$7=0,0,R$7/FBT_fec!R$7)</f>
        <v>0</v>
      </c>
      <c r="S115" s="334">
        <f>IF(S$7=0,0,S$7/FBT_fec!S$7)</f>
        <v>0</v>
      </c>
      <c r="T115" s="334">
        <f>IF(T$7=0,0,T$7/FBT_fec!T$7)</f>
        <v>0</v>
      </c>
      <c r="U115" s="334">
        <f>IF(U$7=0,0,U$7/FBT_fec!U$7)</f>
        <v>0</v>
      </c>
      <c r="V115" s="334">
        <f>IF(V$7=0,0,V$7/FBT_fec!V$7)</f>
        <v>0</v>
      </c>
      <c r="W115" s="334">
        <f>IF(W$7=0,0,W$7/FBT_fec!W$7)</f>
        <v>0</v>
      </c>
      <c r="DA115" s="174"/>
    </row>
    <row r="116" spans="1:105" ht="12" customHeight="1" x14ac:dyDescent="0.25">
      <c r="A116" s="202" t="s">
        <v>94</v>
      </c>
      <c r="B116" s="334">
        <f>IF(B$8=0,0,B$8/FBT_fec!B$8)</f>
        <v>0</v>
      </c>
      <c r="C116" s="334">
        <f>IF(C$8=0,0,C$8/FBT_fec!C$8)</f>
        <v>0</v>
      </c>
      <c r="D116" s="334">
        <f>IF(D$8=0,0,D$8/FBT_fec!D$8)</f>
        <v>0</v>
      </c>
      <c r="E116" s="334">
        <f>IF(E$8=0,0,E$8/FBT_fec!E$8)</f>
        <v>0</v>
      </c>
      <c r="F116" s="334">
        <f>IF(F$8=0,0,F$8/FBT_fec!F$8)</f>
        <v>0</v>
      </c>
      <c r="G116" s="334">
        <f>IF(G$8=0,0,G$8/FBT_fec!G$8)</f>
        <v>0</v>
      </c>
      <c r="H116" s="334">
        <f>IF(H$8=0,0,H$8/FBT_fec!H$8)</f>
        <v>0</v>
      </c>
      <c r="I116" s="334">
        <f>IF(I$8=0,0,I$8/FBT_fec!I$8)</f>
        <v>0</v>
      </c>
      <c r="J116" s="334">
        <f>IF(J$8=0,0,J$8/FBT_fec!J$8)</f>
        <v>0</v>
      </c>
      <c r="K116" s="334">
        <f>IF(K$8=0,0,K$8/FBT_fec!K$8)</f>
        <v>0</v>
      </c>
      <c r="L116" s="334">
        <f>IF(L$8=0,0,L$8/FBT_fec!L$8)</f>
        <v>0</v>
      </c>
      <c r="M116" s="334">
        <f>IF(M$8=0,0,M$8/FBT_fec!M$8)</f>
        <v>0</v>
      </c>
      <c r="N116" s="334">
        <f>IF(N$8=0,0,N$8/FBT_fec!N$8)</f>
        <v>0</v>
      </c>
      <c r="O116" s="334">
        <f>IF(O$8=0,0,O$8/FBT_fec!O$8)</f>
        <v>0</v>
      </c>
      <c r="P116" s="334">
        <f>IF(P$8=0,0,P$8/FBT_fec!P$8)</f>
        <v>0</v>
      </c>
      <c r="Q116" s="334">
        <f>IF(Q$8=0,0,Q$8/FBT_fec!Q$8)</f>
        <v>0</v>
      </c>
      <c r="R116" s="334">
        <f>IF(R$8=0,0,R$8/FBT_fec!R$8)</f>
        <v>0</v>
      </c>
      <c r="S116" s="334">
        <f>IF(S$8=0,0,S$8/FBT_fec!S$8)</f>
        <v>0</v>
      </c>
      <c r="T116" s="334">
        <f>IF(T$8=0,0,T$8/FBT_fec!T$8)</f>
        <v>0</v>
      </c>
      <c r="U116" s="334">
        <f>IF(U$8=0,0,U$8/FBT_fec!U$8)</f>
        <v>0</v>
      </c>
      <c r="V116" s="334">
        <f>IF(V$8=0,0,V$8/FBT_fec!V$8)</f>
        <v>0</v>
      </c>
      <c r="W116" s="334">
        <f>IF(W$8=0,0,W$8/FBT_fec!W$8)</f>
        <v>0</v>
      </c>
      <c r="DA116" s="174"/>
    </row>
    <row r="117" spans="1:105" ht="12" customHeight="1" x14ac:dyDescent="0.25">
      <c r="A117" s="202" t="s">
        <v>95</v>
      </c>
      <c r="B117" s="334">
        <f>IF(B$9=0,0,B$9/FBT_fec!B$9)</f>
        <v>0</v>
      </c>
      <c r="C117" s="334">
        <f>IF(C$9=0,0,C$9/FBT_fec!C$9)</f>
        <v>0</v>
      </c>
      <c r="D117" s="334">
        <f>IF(D$9=0,0,D$9/FBT_fec!D$9)</f>
        <v>0</v>
      </c>
      <c r="E117" s="334">
        <f>IF(E$9=0,0,E$9/FBT_fec!E$9)</f>
        <v>0</v>
      </c>
      <c r="F117" s="334">
        <f>IF(F$9=0,0,F$9/FBT_fec!F$9)</f>
        <v>0</v>
      </c>
      <c r="G117" s="334">
        <f>IF(G$9=0,0,G$9/FBT_fec!G$9)</f>
        <v>0</v>
      </c>
      <c r="H117" s="334">
        <f>IF(H$9=0,0,H$9/FBT_fec!H$9)</f>
        <v>0</v>
      </c>
      <c r="I117" s="334">
        <f>IF(I$9=0,0,I$9/FBT_fec!I$9)</f>
        <v>0</v>
      </c>
      <c r="J117" s="334">
        <f>IF(J$9=0,0,J$9/FBT_fec!J$9)</f>
        <v>0</v>
      </c>
      <c r="K117" s="334">
        <f>IF(K$9=0,0,K$9/FBT_fec!K$9)</f>
        <v>0</v>
      </c>
      <c r="L117" s="334">
        <f>IF(L$9=0,0,L$9/FBT_fec!L$9)</f>
        <v>0</v>
      </c>
      <c r="M117" s="334">
        <f>IF(M$9=0,0,M$9/FBT_fec!M$9)</f>
        <v>0</v>
      </c>
      <c r="N117" s="334">
        <f>IF(N$9=0,0,N$9/FBT_fec!N$9)</f>
        <v>0</v>
      </c>
      <c r="O117" s="334">
        <f>IF(O$9=0,0,O$9/FBT_fec!O$9)</f>
        <v>0</v>
      </c>
      <c r="P117" s="334">
        <f>IF(P$9=0,0,P$9/FBT_fec!P$9)</f>
        <v>0</v>
      </c>
      <c r="Q117" s="334">
        <f>IF(Q$9=0,0,Q$9/FBT_fec!Q$9)</f>
        <v>0</v>
      </c>
      <c r="R117" s="334">
        <f>IF(R$9=0,0,R$9/FBT_fec!R$9)</f>
        <v>0</v>
      </c>
      <c r="S117" s="334">
        <f>IF(S$9=0,0,S$9/FBT_fec!S$9)</f>
        <v>0</v>
      </c>
      <c r="T117" s="334">
        <f>IF(T$9=0,0,T$9/FBT_fec!T$9)</f>
        <v>0</v>
      </c>
      <c r="U117" s="334">
        <f>IF(U$9=0,0,U$9/FBT_fec!U$9)</f>
        <v>0</v>
      </c>
      <c r="V117" s="334">
        <f>IF(V$9=0,0,V$9/FBT_fec!V$9)</f>
        <v>0</v>
      </c>
      <c r="W117" s="334">
        <f>IF(W$9=0,0,W$9/FBT_fec!W$9)</f>
        <v>0</v>
      </c>
      <c r="DA117" s="174"/>
    </row>
    <row r="118" spans="1:105" ht="12" customHeight="1" x14ac:dyDescent="0.25">
      <c r="A118" s="56" t="s">
        <v>96</v>
      </c>
      <c r="B118" s="335">
        <f>IF(B$10=0,0,B$10/FBT_fec!B$10)</f>
        <v>2.2191508531898458</v>
      </c>
      <c r="C118" s="335">
        <f>IF(C$10=0,0,C$10/FBT_fec!C$10)</f>
        <v>2.2021857323400598</v>
      </c>
      <c r="D118" s="335">
        <f>IF(D$10=0,0,D$10/FBT_fec!D$10)</f>
        <v>2.1596805431375699</v>
      </c>
      <c r="E118" s="335">
        <f>IF(E$10=0,0,E$10/FBT_fec!E$10)</f>
        <v>2.1111631422159118</v>
      </c>
      <c r="F118" s="335">
        <f>IF(F$10=0,0,F$10/FBT_fec!F$10)</f>
        <v>2.0550143713535642</v>
      </c>
      <c r="G118" s="335">
        <f>IF(G$10=0,0,G$10/FBT_fec!G$10)</f>
        <v>2.0046011592305963</v>
      </c>
      <c r="H118" s="335">
        <f>IF(H$10=0,0,H$10/FBT_fec!H$10)</f>
        <v>1.9119681050596178</v>
      </c>
      <c r="I118" s="335">
        <f>IF(I$10=0,0,I$10/FBT_fec!I$10)</f>
        <v>1.793141651162022</v>
      </c>
      <c r="J118" s="335">
        <f>IF(J$10=0,0,J$10/FBT_fec!J$10)</f>
        <v>1.7503593530985992</v>
      </c>
      <c r="K118" s="335">
        <f>IF(K$10=0,0,K$10/FBT_fec!K$10)</f>
        <v>1.6845630035634529</v>
      </c>
      <c r="L118" s="335">
        <f>IF(L$10=0,0,L$10/FBT_fec!L$10)</f>
        <v>1.655972580167675</v>
      </c>
      <c r="M118" s="335">
        <f>IF(M$10=0,0,M$10/FBT_fec!M$10)</f>
        <v>1.6336286229971102</v>
      </c>
      <c r="N118" s="335">
        <f>IF(N$10=0,0,N$10/FBT_fec!N$10)</f>
        <v>1.6377831682811115</v>
      </c>
      <c r="O118" s="335">
        <f>IF(O$10=0,0,O$10/FBT_fec!O$10)</f>
        <v>1.5412640341194763</v>
      </c>
      <c r="P118" s="335">
        <f>IF(P$10=0,0,P$10/FBT_fec!P$10)</f>
        <v>1.5018236660994573</v>
      </c>
      <c r="Q118" s="335">
        <f>IF(Q$10=0,0,Q$10/FBT_fec!Q$10)</f>
        <v>1.3729208253940079</v>
      </c>
      <c r="R118" s="335">
        <f>IF(R$10=0,0,R$10/FBT_fec!R$10)</f>
        <v>1.3951981486420388</v>
      </c>
      <c r="S118" s="335">
        <f>IF(S$10=0,0,S$10/FBT_fec!S$10)</f>
        <v>1.4308058232273995</v>
      </c>
      <c r="T118" s="335">
        <f>IF(T$10=0,0,T$10/FBT_fec!T$10)</f>
        <v>1.4935457853533047</v>
      </c>
      <c r="U118" s="335">
        <f>IF(U$10=0,0,U$10/FBT_fec!U$10)</f>
        <v>1.4190255570520087</v>
      </c>
      <c r="V118" s="335">
        <f>IF(V$10=0,0,V$10/FBT_fec!V$10)</f>
        <v>1.3623775249821299</v>
      </c>
      <c r="W118" s="335">
        <f>IF(W$10=0,0,W$10/FBT_fec!W$10)</f>
        <v>1.3385305746761098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3.4286555343353711</v>
      </c>
      <c r="C119" s="351">
        <f>IF(C$16=0,0,C$16/FBT_fec!C$16)</f>
        <v>3.3686002088228468</v>
      </c>
      <c r="D119" s="351">
        <f>IF(D$16=0,0,D$16/FBT_fec!D$16)</f>
        <v>3.3509288352533688</v>
      </c>
      <c r="E119" s="351">
        <f>IF(E$16=0,0,E$16/FBT_fec!E$16)</f>
        <v>3.2460059422783489</v>
      </c>
      <c r="F119" s="351">
        <f>IF(F$16=0,0,F$16/FBT_fec!F$16)</f>
        <v>3.1714185616679007</v>
      </c>
      <c r="G119" s="351">
        <f>IF(G$16=0,0,G$16/FBT_fec!G$16)</f>
        <v>3.1256272249418116</v>
      </c>
      <c r="H119" s="351">
        <f>IF(H$16=0,0,H$16/FBT_fec!H$16)</f>
        <v>2.9915189899933066</v>
      </c>
      <c r="I119" s="351">
        <f>IF(I$16=0,0,I$16/FBT_fec!I$16)</f>
        <v>2.8811208302147882</v>
      </c>
      <c r="J119" s="351">
        <f>IF(J$16=0,0,J$16/FBT_fec!J$16)</f>
        <v>2.7401399155764561</v>
      </c>
      <c r="K119" s="351">
        <f>IF(K$16=0,0,K$16/FBT_fec!K$16)</f>
        <v>2.6928187510011399</v>
      </c>
      <c r="L119" s="351">
        <f>IF(L$16=0,0,L$16/FBT_fec!L$16)</f>
        <v>2.6597998974713182</v>
      </c>
      <c r="M119" s="351">
        <f>IF(M$16=0,0,M$16/FBT_fec!M$16)</f>
        <v>2.6377307719388066</v>
      </c>
      <c r="N119" s="351">
        <f>IF(N$16=0,0,N$16/FBT_fec!N$16)</f>
        <v>2.5944548342867702</v>
      </c>
      <c r="O119" s="351">
        <f>IF(O$16=0,0,O$16/FBT_fec!O$16)</f>
        <v>2.4825657316812157</v>
      </c>
      <c r="P119" s="351">
        <f>IF(P$16=0,0,P$16/FBT_fec!P$16)</f>
        <v>2.4395635618076312</v>
      </c>
      <c r="Q119" s="351">
        <f>IF(Q$16=0,0,Q$16/FBT_fec!Q$16)</f>
        <v>2.2350772664076142</v>
      </c>
      <c r="R119" s="351">
        <f>IF(R$16=0,0,R$16/FBT_fec!R$16)</f>
        <v>2.240692520356641</v>
      </c>
      <c r="S119" s="351">
        <f>IF(S$16=0,0,S$16/FBT_fec!S$16)</f>
        <v>2.245439770305619</v>
      </c>
      <c r="T119" s="351">
        <f>IF(T$16=0,0,T$16/FBT_fec!T$16)</f>
        <v>2.218556192939436</v>
      </c>
      <c r="U119" s="351">
        <f>IF(U$16=0,0,U$16/FBT_fec!U$16)</f>
        <v>2.1513734408868759</v>
      </c>
      <c r="V119" s="351">
        <f>IF(V$16=0,0,V$16/FBT_fec!V$16)</f>
        <v>2.0696331672663253</v>
      </c>
      <c r="W119" s="351">
        <f>IF(W$16=0,0,W$16/FBT_fec!W$16)</f>
        <v>1.9979158669029722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3.4286555343353711</v>
      </c>
      <c r="C120" s="351">
        <f>IF(C$25=0,0,C$25/FBT_fec!C$25)</f>
        <v>3.3686002088228455</v>
      </c>
      <c r="D120" s="351">
        <f>IF(D$25=0,0,D$25/FBT_fec!D$25)</f>
        <v>3.3509288352533662</v>
      </c>
      <c r="E120" s="351">
        <f>IF(E$25=0,0,E$25/FBT_fec!E$25)</f>
        <v>3.2460059422783516</v>
      </c>
      <c r="F120" s="351">
        <f>IF(F$25=0,0,F$25/FBT_fec!F$25)</f>
        <v>3.1714185616678994</v>
      </c>
      <c r="G120" s="351">
        <f>IF(G$25=0,0,G$25/FBT_fec!G$25)</f>
        <v>3.1256272249418111</v>
      </c>
      <c r="H120" s="351">
        <f>IF(H$25=0,0,H$25/FBT_fec!H$25)</f>
        <v>2.9915189899933075</v>
      </c>
      <c r="I120" s="351">
        <f>IF(I$25=0,0,I$25/FBT_fec!I$25)</f>
        <v>2.8811208302147877</v>
      </c>
      <c r="J120" s="351">
        <f>IF(J$25=0,0,J$25/FBT_fec!J$25)</f>
        <v>2.7401399155764552</v>
      </c>
      <c r="K120" s="351">
        <f>IF(K$25=0,0,K$25/FBT_fec!K$25)</f>
        <v>2.6928187510011385</v>
      </c>
      <c r="L120" s="351">
        <f>IF(L$25=0,0,L$25/FBT_fec!L$25)</f>
        <v>2.6597998974713173</v>
      </c>
      <c r="M120" s="351">
        <f>IF(M$25=0,0,M$25/FBT_fec!M$25)</f>
        <v>2.637730771938807</v>
      </c>
      <c r="N120" s="351">
        <f>IF(N$25=0,0,N$25/FBT_fec!N$25)</f>
        <v>2.5944548342867706</v>
      </c>
      <c r="O120" s="351">
        <f>IF(O$25=0,0,O$25/FBT_fec!O$25)</f>
        <v>2.4825657316812157</v>
      </c>
      <c r="P120" s="351">
        <f>IF(P$25=0,0,P$25/FBT_fec!P$25)</f>
        <v>2.4395635618076308</v>
      </c>
      <c r="Q120" s="351">
        <f>IF(Q$25=0,0,Q$25/FBT_fec!Q$25)</f>
        <v>2.2350772664076137</v>
      </c>
      <c r="R120" s="351">
        <f>IF(R$25=0,0,R$25/FBT_fec!R$25)</f>
        <v>2.2406925203566415</v>
      </c>
      <c r="S120" s="351">
        <f>IF(S$25=0,0,S$25/FBT_fec!S$25)</f>
        <v>2.2454397703056195</v>
      </c>
      <c r="T120" s="351">
        <f>IF(T$25=0,0,T$25/FBT_fec!T$25)</f>
        <v>2.2185561929394364</v>
      </c>
      <c r="U120" s="351">
        <f>IF(U$25=0,0,U$25/FBT_fec!U$25)</f>
        <v>2.1513734408868754</v>
      </c>
      <c r="V120" s="351">
        <f>IF(V$25=0,0,V$25/FBT_fec!V$25)</f>
        <v>2.0696331672663248</v>
      </c>
      <c r="W120" s="351">
        <f>IF(W$25=0,0,W$25/FBT_fec!W$25)</f>
        <v>1.9979158669029724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3.4255420411269641</v>
      </c>
      <c r="C121" s="351">
        <f>IF(C$34=0,0,C$34/FBT_fec!C$34)</f>
        <v>3.3884753923529014</v>
      </c>
      <c r="D121" s="351">
        <f>IF(D$34=0,0,D$34/FBT_fec!D$34)</f>
        <v>3.4105320507116712</v>
      </c>
      <c r="E121" s="351">
        <f>IF(E$34=0,0,E$34/FBT_fec!E$34)</f>
        <v>3.3067077672533349</v>
      </c>
      <c r="F121" s="351">
        <f>IF(F$34=0,0,F$34/FBT_fec!F$34)</f>
        <v>3.2667611835386268</v>
      </c>
      <c r="G121" s="351">
        <f>IF(G$34=0,0,G$34/FBT_fec!G$34)</f>
        <v>3.2517183249157378</v>
      </c>
      <c r="H121" s="351">
        <f>IF(H$34=0,0,H$34/FBT_fec!H$34)</f>
        <v>3.1726120249123735</v>
      </c>
      <c r="I121" s="351">
        <f>IF(I$34=0,0,I$34/FBT_fec!I$34)</f>
        <v>3.146147908044596</v>
      </c>
      <c r="J121" s="351">
        <f>IF(J$34=0,0,J$34/FBT_fec!J$34)</f>
        <v>3.0817994455106241</v>
      </c>
      <c r="K121" s="351">
        <f>IF(K$34=0,0,K$34/FBT_fec!K$34)</f>
        <v>3.0849444087081772</v>
      </c>
      <c r="L121" s="351">
        <f>IF(L$34=0,0,L$34/FBT_fec!L$34)</f>
        <v>3.0511146666314177</v>
      </c>
      <c r="M121" s="351">
        <f>IF(M$34=0,0,M$34/FBT_fec!M$34)</f>
        <v>3.0429349726601442</v>
      </c>
      <c r="N121" s="351">
        <f>IF(N$34=0,0,N$34/FBT_fec!N$34)</f>
        <v>3.0337832694730507</v>
      </c>
      <c r="O121" s="351">
        <f>IF(O$34=0,0,O$34/FBT_fec!O$34)</f>
        <v>2.9647524189978611</v>
      </c>
      <c r="P121" s="351">
        <f>IF(P$34=0,0,P$34/FBT_fec!P$34)</f>
        <v>2.9589150421441262</v>
      </c>
      <c r="Q121" s="351">
        <f>IF(Q$34=0,0,Q$34/FBT_fec!Q$34)</f>
        <v>2.8673150531429736</v>
      </c>
      <c r="R121" s="351">
        <f>IF(R$34=0,0,R$34/FBT_fec!R$34)</f>
        <v>2.825479672353429</v>
      </c>
      <c r="S121" s="351">
        <f>IF(S$34=0,0,S$34/FBT_fec!S$34)</f>
        <v>2.8175627526957774</v>
      </c>
      <c r="T121" s="351">
        <f>IF(T$34=0,0,T$34/FBT_fec!T$34)</f>
        <v>2.7940102255979564</v>
      </c>
      <c r="U121" s="351">
        <f>IF(U$34=0,0,U$34/FBT_fec!U$34)</f>
        <v>2.8223211008340576</v>
      </c>
      <c r="V121" s="351">
        <f>IF(V$34=0,0,V$34/FBT_fec!V$34)</f>
        <v>2.802552182467374</v>
      </c>
      <c r="W121" s="351">
        <f>IF(W$34=0,0,W$34/FBT_fec!W$34)</f>
        <v>2.811637989754618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3.2161186318797625</v>
      </c>
      <c r="C122" s="351">
        <f>IF(C$45=0,0,C$45/FBT_fec!C$45)</f>
        <v>3.1689101637254806</v>
      </c>
      <c r="D122" s="351">
        <f>IF(D$45=0,0,D$45/FBT_fec!D$45)</f>
        <v>3.1682541914296163</v>
      </c>
      <c r="E122" s="351">
        <f>IF(E$45=0,0,E$45/FBT_fec!E$45)</f>
        <v>3.0728249827521457</v>
      </c>
      <c r="F122" s="351">
        <f>IF(F$45=0,0,F$45/FBT_fec!F$45)</f>
        <v>3.0198647566330057</v>
      </c>
      <c r="G122" s="351">
        <f>IF(G$45=0,0,G$45/FBT_fec!G$45)</f>
        <v>2.9921702292573169</v>
      </c>
      <c r="H122" s="351">
        <f>IF(H$45=0,0,H$45/FBT_fec!H$45)</f>
        <v>2.9013261279089697</v>
      </c>
      <c r="I122" s="351">
        <f>IF(I$45=0,0,I$45/FBT_fec!I$45)</f>
        <v>2.8513569892843722</v>
      </c>
      <c r="J122" s="351">
        <f>IF(J$45=0,0,J$45/FBT_fec!J$45)</f>
        <v>2.7709423748117081</v>
      </c>
      <c r="K122" s="351">
        <f>IF(K$45=0,0,K$45/FBT_fec!K$45)</f>
        <v>2.755627467545442</v>
      </c>
      <c r="L122" s="351">
        <f>IF(L$45=0,0,L$45/FBT_fec!L$45)</f>
        <v>2.7325772947997256</v>
      </c>
      <c r="M122" s="351">
        <f>IF(M$45=0,0,M$45/FBT_fec!M$45)</f>
        <v>2.7198750672002867</v>
      </c>
      <c r="N122" s="351">
        <f>IF(N$45=0,0,N$45/FBT_fec!N$45)</f>
        <v>2.6977096647616574</v>
      </c>
      <c r="O122" s="351">
        <f>IF(O$45=0,0,O$45/FBT_fec!O$45)</f>
        <v>2.6367424313500361</v>
      </c>
      <c r="P122" s="351">
        <f>IF(P$45=0,0,P$45/FBT_fec!P$45)</f>
        <v>2.6181166929229009</v>
      </c>
      <c r="Q122" s="351">
        <f>IF(Q$45=0,0,Q$45/FBT_fec!Q$45)</f>
        <v>2.5258234272379614</v>
      </c>
      <c r="R122" s="351">
        <f>IF(R$45=0,0,R$45/FBT_fec!R$45)</f>
        <v>2.5069212138971064</v>
      </c>
      <c r="S122" s="351">
        <f>IF(S$45=0,0,S$45/FBT_fec!S$45)</f>
        <v>2.4973146039455307</v>
      </c>
      <c r="T122" s="351">
        <f>IF(T$45=0,0,T$45/FBT_fec!T$45)</f>
        <v>2.4611245369623558</v>
      </c>
      <c r="U122" s="351">
        <f>IF(U$45=0,0,U$45/FBT_fec!U$45)</f>
        <v>2.457375090577913</v>
      </c>
      <c r="V122" s="351">
        <f>IF(V$45=0,0,V$45/FBT_fec!V$45)</f>
        <v>2.4257814369486619</v>
      </c>
      <c r="W122" s="351">
        <f>IF(W$45=0,0,W$45/FBT_fec!W$45)</f>
        <v>2.4039772670139068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1.1321507159866233</v>
      </c>
      <c r="C123" s="351">
        <f>IF(C$66=0,0,C$66/FBT_fec!C$66)</f>
        <v>1.1112760251725888</v>
      </c>
      <c r="D123" s="351">
        <f>IF(D$66=0,0,D$66/FBT_fec!D$66)</f>
        <v>1.1068184246692672</v>
      </c>
      <c r="E123" s="351">
        <f>IF(E$66=0,0,E$66/FBT_fec!E$66)</f>
        <v>1.0610631052437653</v>
      </c>
      <c r="F123" s="351">
        <f>IF(F$66=0,0,F$66/FBT_fec!F$66)</f>
        <v>1.0307441020691279</v>
      </c>
      <c r="G123" s="351">
        <f>IF(G$66=0,0,G$66/FBT_fec!G$66)</f>
        <v>1.0128535368208329</v>
      </c>
      <c r="H123" s="351">
        <f>IF(H$66=0,0,H$66/FBT_fec!H$66)</f>
        <v>0.9575714425333165</v>
      </c>
      <c r="I123" s="351">
        <f>IF(I$66=0,0,I$66/FBT_fec!I$66)</f>
        <v>0.90782002244495541</v>
      </c>
      <c r="J123" s="351">
        <f>IF(J$66=0,0,J$66/FBT_fec!J$66)</f>
        <v>0.86440234626940082</v>
      </c>
      <c r="K123" s="351">
        <f>IF(K$66=0,0,K$66/FBT_fec!K$66)</f>
        <v>0.85029088348463489</v>
      </c>
      <c r="L123" s="351">
        <f>IF(L$66=0,0,L$66/FBT_fec!L$66)</f>
        <v>0.83894199695718163</v>
      </c>
      <c r="M123" s="351">
        <f>IF(M$66=0,0,M$66/FBT_fec!M$66)</f>
        <v>0.83319709818449017</v>
      </c>
      <c r="N123" s="351">
        <f>IF(N$66=0,0,N$66/FBT_fec!N$66)</f>
        <v>0.82324952525514039</v>
      </c>
      <c r="O123" s="351">
        <f>IF(O$66=0,0,O$66/FBT_fec!O$66)</f>
        <v>0.79066319845652333</v>
      </c>
      <c r="P123" s="351">
        <f>IF(P$66=0,0,P$66/FBT_fec!P$66)</f>
        <v>0.77870469723537994</v>
      </c>
      <c r="Q123" s="351">
        <f>IF(Q$66=0,0,Q$66/FBT_fec!Q$66)</f>
        <v>0.72758719215769108</v>
      </c>
      <c r="R123" s="351">
        <f>IF(R$66=0,0,R$66/FBT_fec!R$66)</f>
        <v>0.72919010491266045</v>
      </c>
      <c r="S123" s="351">
        <f>IF(S$66=0,0,S$66/FBT_fec!S$66)</f>
        <v>0.73387298843179649</v>
      </c>
      <c r="T123" s="351">
        <f>IF(T$66=0,0,T$66/FBT_fec!T$66)</f>
        <v>0.73836152801087684</v>
      </c>
      <c r="U123" s="351">
        <f>IF(U$66=0,0,U$66/FBT_fec!U$66)</f>
        <v>0.71881465656140464</v>
      </c>
      <c r="V123" s="351">
        <f>IF(V$66=0,0,V$66/FBT_fec!V$66)</f>
        <v>0.69990048186525766</v>
      </c>
      <c r="W123" s="351">
        <f>IF(W$66=0,0,W$66/FBT_fec!W$66)</f>
        <v>0.68839973109007957</v>
      </c>
      <c r="DA123" s="175"/>
    </row>
    <row r="124" spans="1:105" ht="12" customHeight="1" x14ac:dyDescent="0.25">
      <c r="A124" s="41" t="s">
        <v>2228</v>
      </c>
      <c r="B124" s="336">
        <f>IF(B$80=0,0,B$80/FBT_fec!B$80)</f>
        <v>0</v>
      </c>
      <c r="C124" s="336">
        <f>IF(C$80=0,0,C$80/FBT_fec!C$80)</f>
        <v>0</v>
      </c>
      <c r="D124" s="336">
        <f>IF(D$80=0,0,D$80/FBT_fec!D$80)</f>
        <v>0</v>
      </c>
      <c r="E124" s="336">
        <f>IF(E$80=0,0,E$80/FBT_fec!E$80)</f>
        <v>0</v>
      </c>
      <c r="F124" s="336">
        <f>IF(F$80=0,0,F$80/FBT_fec!F$80)</f>
        <v>0</v>
      </c>
      <c r="G124" s="336">
        <f>IF(G$80=0,0,G$80/FBT_fec!G$80)</f>
        <v>0</v>
      </c>
      <c r="H124" s="336">
        <f>IF(H$80=0,0,H$80/FBT_fec!H$80)</f>
        <v>0</v>
      </c>
      <c r="I124" s="336">
        <f>IF(I$80=0,0,I$80/FBT_fec!I$80)</f>
        <v>0</v>
      </c>
      <c r="J124" s="336">
        <f>IF(J$80=0,0,J$80/FBT_fec!J$80)</f>
        <v>0</v>
      </c>
      <c r="K124" s="336">
        <f>IF(K$80=0,0,K$80/FBT_fec!K$80)</f>
        <v>0</v>
      </c>
      <c r="L124" s="336">
        <f>IF(L$80=0,0,L$80/FBT_fec!L$80)</f>
        <v>0</v>
      </c>
      <c r="M124" s="336">
        <f>IF(M$80=0,0,M$80/FBT_fec!M$80)</f>
        <v>0</v>
      </c>
      <c r="N124" s="336">
        <f>IF(N$80=0,0,N$80/FBT_fec!N$80)</f>
        <v>0</v>
      </c>
      <c r="O124" s="336">
        <f>IF(O$80=0,0,O$80/FBT_fec!O$80)</f>
        <v>0</v>
      </c>
      <c r="P124" s="336">
        <f>IF(P$80=0,0,P$80/FBT_fec!P$80)</f>
        <v>0</v>
      </c>
      <c r="Q124" s="336">
        <f>IF(Q$80=0,0,Q$80/FBT_fec!Q$80)</f>
        <v>0</v>
      </c>
      <c r="R124" s="336">
        <f>IF(R$80=0,0,R$80/FBT_fec!R$80)</f>
        <v>0</v>
      </c>
      <c r="S124" s="336">
        <f>IF(S$80=0,0,S$80/FBT_fec!S$80)</f>
        <v>0</v>
      </c>
      <c r="T124" s="336">
        <f>IF(T$80=0,0,T$80/FBT_fec!T$80)</f>
        <v>0</v>
      </c>
      <c r="U124" s="336">
        <f>IF(U$80=0,0,U$80/FBT_fec!U$80)</f>
        <v>0</v>
      </c>
      <c r="V124" s="336">
        <f>IF(V$80=0,0,V$80/FBT_fec!V$80)</f>
        <v>0</v>
      </c>
      <c r="W124" s="336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PL: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v>2970.6777542257728</v>
      </c>
      <c r="C3" s="206">
        <v>2754.16164053076</v>
      </c>
      <c r="D3" s="206">
        <v>2786.3307820466248</v>
      </c>
      <c r="E3" s="206">
        <v>3829.760099757691</v>
      </c>
      <c r="F3" s="206">
        <v>4566.5486357008958</v>
      </c>
      <c r="G3" s="206">
        <v>4698.2836822816498</v>
      </c>
      <c r="H3" s="206">
        <v>5084.6068608892383</v>
      </c>
      <c r="I3" s="206">
        <v>4806.550042892356</v>
      </c>
      <c r="J3" s="206">
        <v>5032.681637277401</v>
      </c>
      <c r="K3" s="206">
        <v>5242.4874223813631</v>
      </c>
      <c r="L3" s="206">
        <v>5910.866809368441</v>
      </c>
      <c r="M3" s="206">
        <v>6434.4100334865534</v>
      </c>
      <c r="N3" s="206">
        <v>6523.4207133648479</v>
      </c>
      <c r="O3" s="206">
        <v>7747.7744503837866</v>
      </c>
      <c r="P3" s="206">
        <v>8133.1414031850936</v>
      </c>
      <c r="Q3" s="206">
        <v>7569.1</v>
      </c>
      <c r="R3" s="206">
        <v>8753.7901758641601</v>
      </c>
      <c r="S3" s="206">
        <v>9260.0422832980967</v>
      </c>
      <c r="T3" s="206">
        <v>8278.9959895448847</v>
      </c>
      <c r="U3" s="206">
        <v>9872.1675140226889</v>
      </c>
      <c r="V3" s="206">
        <v>8034.3096717118306</v>
      </c>
      <c r="W3" s="206">
        <v>8893.2682741958397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6">
        <v>9730.6076466774084</v>
      </c>
      <c r="C5" s="206">
        <v>9203.6285492611896</v>
      </c>
      <c r="D5" s="206">
        <v>8323.525442052498</v>
      </c>
      <c r="E5" s="206">
        <v>9035.0128110225196</v>
      </c>
      <c r="F5" s="206">
        <v>9141.2506666810768</v>
      </c>
      <c r="G5" s="206">
        <v>10214.197069638391</v>
      </c>
      <c r="H5" s="206">
        <v>11491.379999191729</v>
      </c>
      <c r="I5" s="206">
        <v>12089.794976240821</v>
      </c>
      <c r="J5" s="206">
        <v>12163.020328631361</v>
      </c>
      <c r="K5" s="206">
        <v>8668.4644677357974</v>
      </c>
      <c r="L5" s="206">
        <v>10247.458901073771</v>
      </c>
      <c r="M5" s="206">
        <v>11246.523426002381</v>
      </c>
      <c r="N5" s="206">
        <v>11108.09982622158</v>
      </c>
      <c r="O5" s="206">
        <v>12625.29451855478</v>
      </c>
      <c r="P5" s="206">
        <v>13725.929982603389</v>
      </c>
      <c r="Q5" s="206">
        <v>14454.41578757525</v>
      </c>
      <c r="R5" s="206">
        <v>15335.714749171901</v>
      </c>
      <c r="S5" s="206">
        <v>16502.66385609693</v>
      </c>
      <c r="T5" s="206">
        <v>17475.568254786758</v>
      </c>
      <c r="U5" s="206">
        <v>18633.392370460951</v>
      </c>
      <c r="V5" s="206">
        <v>15376.867285890579</v>
      </c>
      <c r="W5" s="206">
        <v>14669.911731450769</v>
      </c>
      <c r="DA5" s="112" t="s">
        <v>2375</v>
      </c>
    </row>
    <row r="6" spans="1:105" ht="12" customHeight="1" x14ac:dyDescent="0.25">
      <c r="A6" s="154" t="s">
        <v>2114</v>
      </c>
      <c r="B6" s="341">
        <v>12163.259558346759</v>
      </c>
      <c r="C6" s="341">
        <v>11555.096580429419</v>
      </c>
      <c r="D6" s="341">
        <v>11555.096580429419</v>
      </c>
      <c r="E6" s="341">
        <v>10946.933602512079</v>
      </c>
      <c r="F6" s="341">
        <v>10338.770624594739</v>
      </c>
      <c r="G6" s="341">
        <v>10946.933602512079</v>
      </c>
      <c r="H6" s="341">
        <v>12163.259558346759</v>
      </c>
      <c r="I6" s="341">
        <v>12771.422536264099</v>
      </c>
      <c r="J6" s="341">
        <v>13379.585514181441</v>
      </c>
      <c r="K6" s="341">
        <v>13379.585514181441</v>
      </c>
      <c r="L6" s="341">
        <v>12771.422536264099</v>
      </c>
      <c r="M6" s="341">
        <v>12163.259558346759</v>
      </c>
      <c r="N6" s="341">
        <v>12163.259558346759</v>
      </c>
      <c r="O6" s="341">
        <v>13379.585514181441</v>
      </c>
      <c r="P6" s="341">
        <v>14595.91147001611</v>
      </c>
      <c r="Q6" s="341">
        <v>15812.23742585079</v>
      </c>
      <c r="R6" s="341">
        <v>16420.40040376813</v>
      </c>
      <c r="S6" s="341">
        <v>17636.726359602799</v>
      </c>
      <c r="T6" s="341">
        <v>18853.052315437479</v>
      </c>
      <c r="U6" s="341">
        <v>20069.378271272151</v>
      </c>
      <c r="V6" s="341">
        <v>19461.21529335482</v>
      </c>
      <c r="W6" s="341">
        <v>19461.21529335482</v>
      </c>
      <c r="DA6" s="160" t="s">
        <v>2376</v>
      </c>
    </row>
    <row r="7" spans="1:105" ht="12" customHeight="1" x14ac:dyDescent="0.25">
      <c r="A7" s="156" t="s">
        <v>2116</v>
      </c>
      <c r="B7" s="342">
        <v>0</v>
      </c>
      <c r="C7" s="343">
        <v>0</v>
      </c>
      <c r="D7" s="343">
        <v>0</v>
      </c>
      <c r="E7" s="343">
        <v>0</v>
      </c>
      <c r="F7" s="343">
        <v>0</v>
      </c>
      <c r="G7" s="343">
        <v>608.16297791733803</v>
      </c>
      <c r="H7" s="343">
        <v>1824.488933752014</v>
      </c>
      <c r="I7" s="343">
        <v>1216.3259558346761</v>
      </c>
      <c r="J7" s="343">
        <v>1216.3259558346761</v>
      </c>
      <c r="K7" s="343">
        <v>0</v>
      </c>
      <c r="L7" s="343">
        <v>0</v>
      </c>
      <c r="M7" s="343">
        <v>0</v>
      </c>
      <c r="N7" s="343">
        <v>0</v>
      </c>
      <c r="O7" s="343">
        <v>1824.488933752014</v>
      </c>
      <c r="P7" s="343">
        <v>1824.488933752014</v>
      </c>
      <c r="Q7" s="343">
        <v>1216.3259558346761</v>
      </c>
      <c r="R7" s="343">
        <v>1216.3259558346761</v>
      </c>
      <c r="S7" s="343">
        <v>1824.488933752014</v>
      </c>
      <c r="T7" s="343">
        <v>1216.3259558346761</v>
      </c>
      <c r="U7" s="343">
        <v>1824.488933752014</v>
      </c>
      <c r="V7" s="343">
        <v>0</v>
      </c>
      <c r="W7" s="343">
        <v>0</v>
      </c>
      <c r="DA7" s="161" t="s">
        <v>2377</v>
      </c>
    </row>
    <row r="8" spans="1:105" ht="12" customHeight="1" x14ac:dyDescent="0.25">
      <c r="A8" s="157" t="s">
        <v>2118</v>
      </c>
      <c r="B8" s="344">
        <v>0</v>
      </c>
      <c r="C8" s="345">
        <f t="shared" ref="C8:W8" si="0">B6+C7-C6</f>
        <v>608.16297791733996</v>
      </c>
      <c r="D8" s="345">
        <f t="shared" si="0"/>
        <v>0</v>
      </c>
      <c r="E8" s="345">
        <f t="shared" si="0"/>
        <v>608.16297791733996</v>
      </c>
      <c r="F8" s="345">
        <f t="shared" si="0"/>
        <v>608.16297791733996</v>
      </c>
      <c r="G8" s="345">
        <f t="shared" si="0"/>
        <v>0</v>
      </c>
      <c r="H8" s="345">
        <f t="shared" si="0"/>
        <v>608.1629779173345</v>
      </c>
      <c r="I8" s="345">
        <f t="shared" si="0"/>
        <v>608.16297791733632</v>
      </c>
      <c r="J8" s="345">
        <f t="shared" si="0"/>
        <v>608.1629779173345</v>
      </c>
      <c r="K8" s="345">
        <f t="shared" si="0"/>
        <v>0</v>
      </c>
      <c r="L8" s="345">
        <f t="shared" si="0"/>
        <v>608.16297791734178</v>
      </c>
      <c r="M8" s="345">
        <f t="shared" si="0"/>
        <v>608.16297791733996</v>
      </c>
      <c r="N8" s="345">
        <f t="shared" si="0"/>
        <v>0</v>
      </c>
      <c r="O8" s="345">
        <f t="shared" si="0"/>
        <v>608.16297791733268</v>
      </c>
      <c r="P8" s="345">
        <f t="shared" si="0"/>
        <v>608.16297791734542</v>
      </c>
      <c r="Q8" s="345">
        <f t="shared" si="0"/>
        <v>0</v>
      </c>
      <c r="R8" s="345">
        <f t="shared" si="0"/>
        <v>608.1629779173345</v>
      </c>
      <c r="S8" s="345">
        <f t="shared" si="0"/>
        <v>608.16297791734542</v>
      </c>
      <c r="T8" s="345">
        <f t="shared" si="0"/>
        <v>0</v>
      </c>
      <c r="U8" s="345">
        <f t="shared" si="0"/>
        <v>608.16297791734178</v>
      </c>
      <c r="V8" s="345">
        <f t="shared" si="0"/>
        <v>608.16297791733086</v>
      </c>
      <c r="W8" s="345">
        <f t="shared" si="0"/>
        <v>0</v>
      </c>
      <c r="DA8" s="162"/>
    </row>
    <row r="9" spans="1:105" ht="12" customHeight="1" x14ac:dyDescent="0.25">
      <c r="A9" s="155" t="s">
        <v>2119</v>
      </c>
      <c r="B9" s="346">
        <f t="shared" ref="B9:W9" si="1">B6-B5</f>
        <v>2432.6519116693507</v>
      </c>
      <c r="C9" s="346">
        <f t="shared" si="1"/>
        <v>2351.4680311682296</v>
      </c>
      <c r="D9" s="346">
        <f t="shared" si="1"/>
        <v>3231.5711383769212</v>
      </c>
      <c r="E9" s="346">
        <f t="shared" si="1"/>
        <v>1911.9207914895596</v>
      </c>
      <c r="F9" s="346">
        <f t="shared" si="1"/>
        <v>1197.5199579136624</v>
      </c>
      <c r="G9" s="346">
        <f t="shared" si="1"/>
        <v>732.7365328736887</v>
      </c>
      <c r="H9" s="346">
        <f t="shared" si="1"/>
        <v>671.87955915502971</v>
      </c>
      <c r="I9" s="346">
        <f t="shared" si="1"/>
        <v>681.62756002327842</v>
      </c>
      <c r="J9" s="346">
        <f t="shared" si="1"/>
        <v>1216.5651855500801</v>
      </c>
      <c r="K9" s="346">
        <f t="shared" si="1"/>
        <v>4711.1210464456435</v>
      </c>
      <c r="L9" s="346">
        <f t="shared" si="1"/>
        <v>2523.9636351903282</v>
      </c>
      <c r="M9" s="346">
        <f t="shared" si="1"/>
        <v>916.73613234437835</v>
      </c>
      <c r="N9" s="346">
        <f t="shared" si="1"/>
        <v>1055.1597321251793</v>
      </c>
      <c r="O9" s="346">
        <f t="shared" si="1"/>
        <v>754.29099562666124</v>
      </c>
      <c r="P9" s="346">
        <f t="shared" si="1"/>
        <v>869.98148741272053</v>
      </c>
      <c r="Q9" s="346">
        <f t="shared" si="1"/>
        <v>1357.82163827554</v>
      </c>
      <c r="R9" s="346">
        <f t="shared" si="1"/>
        <v>1084.6856545962291</v>
      </c>
      <c r="S9" s="346">
        <f t="shared" si="1"/>
        <v>1134.0625035058692</v>
      </c>
      <c r="T9" s="346">
        <f t="shared" si="1"/>
        <v>1377.4840606507205</v>
      </c>
      <c r="U9" s="346">
        <f t="shared" si="1"/>
        <v>1435.9859008111998</v>
      </c>
      <c r="V9" s="346">
        <f t="shared" si="1"/>
        <v>4084.3480074642412</v>
      </c>
      <c r="W9" s="346">
        <f t="shared" si="1"/>
        <v>4791.3035619040511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3">
        <v>416.29251934651762</v>
      </c>
      <c r="C12" s="213">
        <v>385.17145313843508</v>
      </c>
      <c r="D12" s="213">
        <v>333.66921754084262</v>
      </c>
      <c r="E12" s="213">
        <v>382.85700773860702</v>
      </c>
      <c r="F12" s="213">
        <v>396.78882201203771</v>
      </c>
      <c r="G12" s="213">
        <v>424.916509028375</v>
      </c>
      <c r="H12" s="213">
        <v>434.51315563198631</v>
      </c>
      <c r="I12" s="213">
        <v>442.6888220120378</v>
      </c>
      <c r="J12" s="213">
        <v>450.16526225279438</v>
      </c>
      <c r="K12" s="213">
        <v>340.05477214101461</v>
      </c>
      <c r="L12" s="213">
        <v>357.83551160791052</v>
      </c>
      <c r="M12" s="213">
        <v>355.18968185726573</v>
      </c>
      <c r="N12" s="213">
        <v>358.12115219260528</v>
      </c>
      <c r="O12" s="213">
        <v>409.25141874462599</v>
      </c>
      <c r="P12" s="213">
        <v>389.4092003439381</v>
      </c>
      <c r="Q12" s="213">
        <v>389.16431642304377</v>
      </c>
      <c r="R12" s="213">
        <v>411.92742906276862</v>
      </c>
      <c r="S12" s="213">
        <v>430.7247635425623</v>
      </c>
      <c r="T12" s="213">
        <v>469.01066208082528</v>
      </c>
      <c r="U12" s="213">
        <v>491.92588134135849</v>
      </c>
      <c r="V12" s="213">
        <v>449.49690455717968</v>
      </c>
      <c r="W12" s="213">
        <v>425.05477214101461</v>
      </c>
      <c r="DA12" s="109" t="s">
        <v>2378</v>
      </c>
    </row>
    <row r="13" spans="1:105" ht="12" customHeight="1" x14ac:dyDescent="0.25">
      <c r="A13" s="24" t="s">
        <v>30</v>
      </c>
      <c r="B13" s="216">
        <v>116.9038693035253</v>
      </c>
      <c r="C13" s="216">
        <v>81.698538263112653</v>
      </c>
      <c r="D13" s="216">
        <v>59.333190025795354</v>
      </c>
      <c r="E13" s="216">
        <v>64.451418744625968</v>
      </c>
      <c r="F13" s="216">
        <v>49.998796216680987</v>
      </c>
      <c r="G13" s="216">
        <v>42.27575236457438</v>
      </c>
      <c r="H13" s="216">
        <v>40.381513327601027</v>
      </c>
      <c r="I13" s="216">
        <v>35.310834049871019</v>
      </c>
      <c r="J13" s="216">
        <v>28.788478073946681</v>
      </c>
      <c r="K13" s="216">
        <v>21.639724849527081</v>
      </c>
      <c r="L13" s="216">
        <v>24.52605331040413</v>
      </c>
      <c r="M13" s="216">
        <v>21.180395528804809</v>
      </c>
      <c r="N13" s="216">
        <v>20.096904557179709</v>
      </c>
      <c r="O13" s="216">
        <v>18.320464316423038</v>
      </c>
      <c r="P13" s="216">
        <v>15.132932072227</v>
      </c>
      <c r="Q13" s="216">
        <v>12.57833190025795</v>
      </c>
      <c r="R13" s="216">
        <v>10.32957867583835</v>
      </c>
      <c r="S13" s="216">
        <v>8.4710232158211518</v>
      </c>
      <c r="T13" s="216">
        <v>8.3147033533963892</v>
      </c>
      <c r="U13" s="216">
        <v>14.52613929492691</v>
      </c>
      <c r="V13" s="216">
        <v>11.397850386930349</v>
      </c>
      <c r="W13" s="216">
        <v>6.838091143594152</v>
      </c>
      <c r="DA13" s="85" t="s">
        <v>2379</v>
      </c>
    </row>
    <row r="14" spans="1:105" ht="12" customHeight="1" x14ac:dyDescent="0.25">
      <c r="A14" s="14" t="s">
        <v>31</v>
      </c>
      <c r="B14" s="207">
        <f t="shared" ref="B14:W14" si="2">B15+B16+B17+B18+B19</f>
        <v>32.822269991401548</v>
      </c>
      <c r="C14" s="207">
        <f t="shared" si="2"/>
        <v>28.723645743766127</v>
      </c>
      <c r="D14" s="207">
        <f t="shared" si="2"/>
        <v>22.78357695614789</v>
      </c>
      <c r="E14" s="207">
        <f t="shared" si="2"/>
        <v>20.822699914015473</v>
      </c>
      <c r="F14" s="207">
        <f t="shared" si="2"/>
        <v>18.768615649183143</v>
      </c>
      <c r="G14" s="207">
        <f t="shared" si="2"/>
        <v>29.963284608770422</v>
      </c>
      <c r="H14" s="207">
        <f t="shared" si="2"/>
        <v>29.065262252794501</v>
      </c>
      <c r="I14" s="207">
        <f t="shared" si="2"/>
        <v>31.140756663800516</v>
      </c>
      <c r="J14" s="207">
        <f t="shared" si="2"/>
        <v>18.758985382631121</v>
      </c>
      <c r="K14" s="207">
        <f t="shared" si="2"/>
        <v>13.607050730868442</v>
      </c>
      <c r="L14" s="207">
        <f t="shared" si="2"/>
        <v>14.681857265692173</v>
      </c>
      <c r="M14" s="207">
        <f t="shared" si="2"/>
        <v>13.566466036113495</v>
      </c>
      <c r="N14" s="207">
        <f t="shared" si="2"/>
        <v>17.619690455717969</v>
      </c>
      <c r="O14" s="207">
        <f t="shared" si="2"/>
        <v>21.094840928632848</v>
      </c>
      <c r="P14" s="207">
        <f t="shared" si="2"/>
        <v>16.73344797936371</v>
      </c>
      <c r="Q14" s="207">
        <f t="shared" si="2"/>
        <v>17.650730868443674</v>
      </c>
      <c r="R14" s="207">
        <f t="shared" si="2"/>
        <v>23.048581255374035</v>
      </c>
      <c r="S14" s="207">
        <f t="shared" si="2"/>
        <v>15.559157351676696</v>
      </c>
      <c r="T14" s="207">
        <f t="shared" si="2"/>
        <v>18.506964746345659</v>
      </c>
      <c r="U14" s="207">
        <f t="shared" si="2"/>
        <v>15.846689595872743</v>
      </c>
      <c r="V14" s="207">
        <f t="shared" si="2"/>
        <v>14.629234737747206</v>
      </c>
      <c r="W14" s="207">
        <f t="shared" si="2"/>
        <v>13.645571797076524</v>
      </c>
      <c r="DA14" s="71"/>
    </row>
    <row r="15" spans="1:105" ht="12" customHeight="1" x14ac:dyDescent="0.25">
      <c r="A15" s="18" t="s">
        <v>32</v>
      </c>
      <c r="B15" s="207">
        <v>0</v>
      </c>
      <c r="C15" s="207">
        <v>0</v>
      </c>
      <c r="D15" s="207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7">
        <v>0</v>
      </c>
      <c r="L15" s="207">
        <v>0</v>
      </c>
      <c r="M15" s="207">
        <v>0</v>
      </c>
      <c r="N15" s="207">
        <v>0</v>
      </c>
      <c r="O15" s="207">
        <v>0</v>
      </c>
      <c r="P15" s="207">
        <v>0</v>
      </c>
      <c r="Q15" s="207">
        <v>0</v>
      </c>
      <c r="R15" s="207">
        <v>0</v>
      </c>
      <c r="S15" s="207">
        <v>0</v>
      </c>
      <c r="T15" s="207">
        <v>0</v>
      </c>
      <c r="U15" s="207">
        <v>0</v>
      </c>
      <c r="V15" s="207">
        <v>0</v>
      </c>
      <c r="W15" s="207">
        <v>0</v>
      </c>
      <c r="DA15" s="71" t="s">
        <v>2380</v>
      </c>
    </row>
    <row r="16" spans="1:105" ht="12" customHeight="1" x14ac:dyDescent="0.25">
      <c r="A16" s="18" t="s">
        <v>33</v>
      </c>
      <c r="B16" s="207">
        <v>3.389251934651762</v>
      </c>
      <c r="C16" s="207">
        <v>4.519002579535683</v>
      </c>
      <c r="D16" s="207">
        <v>4.519002579535683</v>
      </c>
      <c r="E16" s="207">
        <v>4.519002579535683</v>
      </c>
      <c r="F16" s="207">
        <v>4.519002579535683</v>
      </c>
      <c r="G16" s="207">
        <v>3.389251934651762</v>
      </c>
      <c r="H16" s="207">
        <v>4.519002579535683</v>
      </c>
      <c r="I16" s="207">
        <v>3.389251934651762</v>
      </c>
      <c r="J16" s="207">
        <v>3.389251934651762</v>
      </c>
      <c r="K16" s="207">
        <v>2.1974204643164228</v>
      </c>
      <c r="L16" s="207">
        <v>2.1974204643164228</v>
      </c>
      <c r="M16" s="207">
        <v>2.1974204643164228</v>
      </c>
      <c r="N16" s="207">
        <v>2.1974204643164228</v>
      </c>
      <c r="O16" s="207">
        <v>3.2960447119518479</v>
      </c>
      <c r="P16" s="207">
        <v>3.2960447119518479</v>
      </c>
      <c r="Q16" s="207">
        <v>3.2960447119518479</v>
      </c>
      <c r="R16" s="207">
        <v>3.2960447119518479</v>
      </c>
      <c r="S16" s="207">
        <v>3.6015477214101459</v>
      </c>
      <c r="T16" s="207">
        <v>4.3310404127257076</v>
      </c>
      <c r="U16" s="207">
        <v>3.9410146173688738</v>
      </c>
      <c r="V16" s="207">
        <v>4.1431642304385212</v>
      </c>
      <c r="W16" s="207">
        <v>5.7319002579535683</v>
      </c>
      <c r="DA16" s="71" t="s">
        <v>2381</v>
      </c>
    </row>
    <row r="17" spans="1:105" ht="12" customHeight="1" x14ac:dyDescent="0.25">
      <c r="A17" s="18" t="s">
        <v>69</v>
      </c>
      <c r="B17" s="207">
        <v>19.51367153912296</v>
      </c>
      <c r="C17" s="207">
        <v>14.378503869303531</v>
      </c>
      <c r="D17" s="207">
        <v>13.351504729148751</v>
      </c>
      <c r="E17" s="207">
        <v>11.297420464316421</v>
      </c>
      <c r="F17" s="207">
        <v>9.2433361994840926</v>
      </c>
      <c r="G17" s="207">
        <v>21.56775580395529</v>
      </c>
      <c r="H17" s="207">
        <v>18.486672398968189</v>
      </c>
      <c r="I17" s="207">
        <v>23.62184006878762</v>
      </c>
      <c r="J17" s="207">
        <v>13.351504729148751</v>
      </c>
      <c r="K17" s="207">
        <v>9.3078245915735156</v>
      </c>
      <c r="L17" s="207">
        <v>9.3078245915735156</v>
      </c>
      <c r="M17" s="207">
        <v>10.3420464316423</v>
      </c>
      <c r="N17" s="207">
        <v>9.3078245915735156</v>
      </c>
      <c r="O17" s="207">
        <v>14.47884780739467</v>
      </c>
      <c r="P17" s="207">
        <v>12.41040412725709</v>
      </c>
      <c r="Q17" s="207">
        <v>11.297420464316421</v>
      </c>
      <c r="R17" s="207">
        <v>16.432588134135859</v>
      </c>
      <c r="S17" s="207">
        <v>10.869131556319861</v>
      </c>
      <c r="T17" s="207">
        <v>13.72330180567498</v>
      </c>
      <c r="U17" s="207">
        <v>10.54359415305245</v>
      </c>
      <c r="V17" s="207">
        <v>9.8677558039552871</v>
      </c>
      <c r="W17" s="207">
        <v>7.3659501289767837</v>
      </c>
      <c r="DA17" s="71" t="s">
        <v>2382</v>
      </c>
    </row>
    <row r="18" spans="1:105" ht="12" customHeight="1" x14ac:dyDescent="0.25">
      <c r="A18" s="18" t="s">
        <v>70</v>
      </c>
      <c r="B18" s="207">
        <v>6.7546001719690452</v>
      </c>
      <c r="C18" s="207">
        <v>7.7195184866723991</v>
      </c>
      <c r="D18" s="207">
        <v>3.8597592433362</v>
      </c>
      <c r="E18" s="207">
        <v>2.894840928632846</v>
      </c>
      <c r="F18" s="207">
        <v>2.894840928632846</v>
      </c>
      <c r="G18" s="207">
        <v>2.894840928632846</v>
      </c>
      <c r="H18" s="207">
        <v>2.894840928632846</v>
      </c>
      <c r="I18" s="207">
        <v>0.96491831470335332</v>
      </c>
      <c r="J18" s="207">
        <v>0.96491831470335332</v>
      </c>
      <c r="K18" s="207">
        <v>0</v>
      </c>
      <c r="L18" s="207">
        <v>0</v>
      </c>
      <c r="M18" s="207">
        <v>0</v>
      </c>
      <c r="N18" s="207">
        <v>0</v>
      </c>
      <c r="O18" s="207">
        <v>0</v>
      </c>
      <c r="P18" s="207">
        <v>0</v>
      </c>
      <c r="Q18" s="207">
        <v>0</v>
      </c>
      <c r="R18" s="207">
        <v>0</v>
      </c>
      <c r="S18" s="207">
        <v>2.0980223559759242E-2</v>
      </c>
      <c r="T18" s="207">
        <v>0</v>
      </c>
      <c r="U18" s="207">
        <v>0</v>
      </c>
      <c r="V18" s="207">
        <v>0</v>
      </c>
      <c r="W18" s="207">
        <v>9.071367153912295E-2</v>
      </c>
      <c r="DA18" s="71" t="s">
        <v>2383</v>
      </c>
    </row>
    <row r="19" spans="1:105" ht="12" customHeight="1" x14ac:dyDescent="0.25">
      <c r="A19" s="18" t="s">
        <v>34</v>
      </c>
      <c r="B19" s="207">
        <v>3.1647463456577811</v>
      </c>
      <c r="C19" s="207">
        <v>2.1066208082545139</v>
      </c>
      <c r="D19" s="207">
        <v>1.053310404127257</v>
      </c>
      <c r="E19" s="207">
        <v>2.1114359415305239</v>
      </c>
      <c r="F19" s="207">
        <v>2.1114359415305239</v>
      </c>
      <c r="G19" s="207">
        <v>2.1114359415305239</v>
      </c>
      <c r="H19" s="207">
        <v>3.1647463456577811</v>
      </c>
      <c r="I19" s="207">
        <v>3.1647463456577811</v>
      </c>
      <c r="J19" s="207">
        <v>1.053310404127257</v>
      </c>
      <c r="K19" s="207">
        <v>2.1018056749785039</v>
      </c>
      <c r="L19" s="207">
        <v>3.1766122098022351</v>
      </c>
      <c r="M19" s="207">
        <v>1.026999140154772</v>
      </c>
      <c r="N19" s="207">
        <v>6.114445399828031</v>
      </c>
      <c r="O19" s="207">
        <v>3.3199484092863281</v>
      </c>
      <c r="P19" s="207">
        <v>1.026999140154772</v>
      </c>
      <c r="Q19" s="207">
        <v>3.0572656921754078</v>
      </c>
      <c r="R19" s="207">
        <v>3.3199484092863281</v>
      </c>
      <c r="S19" s="207">
        <v>1.0674978503869299</v>
      </c>
      <c r="T19" s="207">
        <v>0.45262252794496982</v>
      </c>
      <c r="U19" s="207">
        <v>1.362080825451419</v>
      </c>
      <c r="V19" s="207">
        <v>0.61831470335339633</v>
      </c>
      <c r="W19" s="207">
        <v>0.45700773860705057</v>
      </c>
      <c r="DA19" s="71" t="s">
        <v>2384</v>
      </c>
    </row>
    <row r="20" spans="1:105" ht="12" customHeight="1" x14ac:dyDescent="0.25">
      <c r="A20" s="14" t="s">
        <v>35</v>
      </c>
      <c r="B20" s="207">
        <f t="shared" ref="B20:W20" si="3">B21+B22</f>
        <v>57.738607050730863</v>
      </c>
      <c r="C20" s="207">
        <f t="shared" si="3"/>
        <v>61.693895098882187</v>
      </c>
      <c r="D20" s="207">
        <f t="shared" si="3"/>
        <v>59.028374892519338</v>
      </c>
      <c r="E20" s="207">
        <f t="shared" si="3"/>
        <v>64.574376612209804</v>
      </c>
      <c r="F20" s="207">
        <f t="shared" si="3"/>
        <v>81.556319862424758</v>
      </c>
      <c r="G20" s="207">
        <f t="shared" si="3"/>
        <v>91.766981943250215</v>
      </c>
      <c r="H20" s="207">
        <f t="shared" si="3"/>
        <v>93.637145313843504</v>
      </c>
      <c r="I20" s="207">
        <f t="shared" si="3"/>
        <v>93.314703353396382</v>
      </c>
      <c r="J20" s="207">
        <f t="shared" si="3"/>
        <v>106.3198624247635</v>
      </c>
      <c r="K20" s="207">
        <f t="shared" si="3"/>
        <v>93.615649183147028</v>
      </c>
      <c r="L20" s="207">
        <f t="shared" si="3"/>
        <v>95.292347377472055</v>
      </c>
      <c r="M20" s="207">
        <f t="shared" si="3"/>
        <v>84.974204643164228</v>
      </c>
      <c r="N20" s="207">
        <f t="shared" si="3"/>
        <v>84.630266552020629</v>
      </c>
      <c r="O20" s="207">
        <f t="shared" si="3"/>
        <v>97.484952708512466</v>
      </c>
      <c r="P20" s="207">
        <f t="shared" si="3"/>
        <v>94.067067927772996</v>
      </c>
      <c r="Q20" s="207">
        <f t="shared" si="3"/>
        <v>92.282889079965599</v>
      </c>
      <c r="R20" s="207">
        <f t="shared" si="3"/>
        <v>99.978503869303523</v>
      </c>
      <c r="S20" s="207">
        <f t="shared" si="3"/>
        <v>108.1689595872743</v>
      </c>
      <c r="T20" s="207">
        <f t="shared" si="3"/>
        <v>133.83379191745479</v>
      </c>
      <c r="U20" s="207">
        <f t="shared" si="3"/>
        <v>133.23714531384351</v>
      </c>
      <c r="V20" s="207">
        <f t="shared" si="3"/>
        <v>126.9059329320722</v>
      </c>
      <c r="W20" s="207">
        <f t="shared" si="3"/>
        <v>110.6719690455718</v>
      </c>
      <c r="DA20" s="71"/>
    </row>
    <row r="21" spans="1:105" ht="12" customHeight="1" x14ac:dyDescent="0.25">
      <c r="A21" s="18" t="s">
        <v>72</v>
      </c>
      <c r="B21" s="207">
        <v>57.738607050730863</v>
      </c>
      <c r="C21" s="207">
        <v>61.693895098882187</v>
      </c>
      <c r="D21" s="207">
        <v>59.028374892519338</v>
      </c>
      <c r="E21" s="207">
        <v>64.574376612209804</v>
      </c>
      <c r="F21" s="207">
        <v>81.556319862424758</v>
      </c>
      <c r="G21" s="207">
        <v>91.766981943250215</v>
      </c>
      <c r="H21" s="207">
        <v>93.637145313843504</v>
      </c>
      <c r="I21" s="207">
        <v>93.314703353396382</v>
      </c>
      <c r="J21" s="207">
        <v>106.3198624247635</v>
      </c>
      <c r="K21" s="207">
        <v>93.615649183147028</v>
      </c>
      <c r="L21" s="207">
        <v>95.292347377472055</v>
      </c>
      <c r="M21" s="207">
        <v>84.974204643164228</v>
      </c>
      <c r="N21" s="207">
        <v>84.630266552020629</v>
      </c>
      <c r="O21" s="207">
        <v>97.484952708512466</v>
      </c>
      <c r="P21" s="207">
        <v>94.067067927772996</v>
      </c>
      <c r="Q21" s="207">
        <v>92.282889079965599</v>
      </c>
      <c r="R21" s="207">
        <v>99.978503869303523</v>
      </c>
      <c r="S21" s="207">
        <v>108.1689595872743</v>
      </c>
      <c r="T21" s="207">
        <v>133.83379191745479</v>
      </c>
      <c r="U21" s="207">
        <v>133.23714531384351</v>
      </c>
      <c r="V21" s="207">
        <v>126.9059329320722</v>
      </c>
      <c r="W21" s="207">
        <v>110.6719690455718</v>
      </c>
      <c r="DA21" s="71" t="s">
        <v>2385</v>
      </c>
    </row>
    <row r="22" spans="1:105" ht="12" customHeight="1" x14ac:dyDescent="0.25">
      <c r="A22" s="18" t="s">
        <v>36</v>
      </c>
      <c r="B22" s="207">
        <v>0</v>
      </c>
      <c r="C22" s="207">
        <v>0</v>
      </c>
      <c r="D22" s="207">
        <v>0</v>
      </c>
      <c r="E22" s="207">
        <v>0</v>
      </c>
      <c r="F22" s="207">
        <v>0</v>
      </c>
      <c r="G22" s="207">
        <v>0</v>
      </c>
      <c r="H22" s="207">
        <v>0</v>
      </c>
      <c r="I22" s="207">
        <v>0</v>
      </c>
      <c r="J22" s="207">
        <v>0</v>
      </c>
      <c r="K22" s="207">
        <v>0</v>
      </c>
      <c r="L22" s="207">
        <v>0</v>
      </c>
      <c r="M22" s="207">
        <v>0</v>
      </c>
      <c r="N22" s="207">
        <v>0</v>
      </c>
      <c r="O22" s="207">
        <v>0</v>
      </c>
      <c r="P22" s="207">
        <v>0</v>
      </c>
      <c r="Q22" s="207">
        <v>0</v>
      </c>
      <c r="R22" s="207">
        <v>0</v>
      </c>
      <c r="S22" s="207">
        <v>0</v>
      </c>
      <c r="T22" s="207">
        <v>0</v>
      </c>
      <c r="U22" s="207">
        <v>0</v>
      </c>
      <c r="V22" s="207">
        <v>0</v>
      </c>
      <c r="W22" s="207">
        <v>0</v>
      </c>
      <c r="DA22" s="71" t="s">
        <v>2386</v>
      </c>
    </row>
    <row r="23" spans="1:105" ht="12" customHeight="1" x14ac:dyDescent="0.25">
      <c r="A23" s="14" t="s">
        <v>37</v>
      </c>
      <c r="B23" s="207">
        <f t="shared" ref="B23:W23" si="4">B24+B25+B26+B27+B28+B29</f>
        <v>2.3903697334479789E-2</v>
      </c>
      <c r="C23" s="207">
        <f t="shared" si="4"/>
        <v>2.3903697334479789E-2</v>
      </c>
      <c r="D23" s="207">
        <f t="shared" si="4"/>
        <v>7.1625107480653469E-2</v>
      </c>
      <c r="E23" s="207">
        <f t="shared" si="4"/>
        <v>7.1625107480653469E-2</v>
      </c>
      <c r="F23" s="207">
        <f t="shared" si="4"/>
        <v>0.14333619948409279</v>
      </c>
      <c r="G23" s="207">
        <f t="shared" si="4"/>
        <v>4.7807394668959578E-2</v>
      </c>
      <c r="H23" s="207">
        <f t="shared" si="4"/>
        <v>0.16715391229578669</v>
      </c>
      <c r="I23" s="207">
        <f t="shared" si="4"/>
        <v>0.1194325021496131</v>
      </c>
      <c r="J23" s="207">
        <f t="shared" si="4"/>
        <v>0.1194325021496131</v>
      </c>
      <c r="K23" s="207">
        <f t="shared" si="4"/>
        <v>9.5528804815133275E-2</v>
      </c>
      <c r="L23" s="207">
        <f t="shared" si="4"/>
        <v>0.14333619948409279</v>
      </c>
      <c r="M23" s="207">
        <f t="shared" si="4"/>
        <v>0.16715391229578669</v>
      </c>
      <c r="N23" s="207">
        <f t="shared" si="4"/>
        <v>9.5528804815133275E-2</v>
      </c>
      <c r="O23" s="207">
        <f t="shared" si="4"/>
        <v>7.1625107480653469E-2</v>
      </c>
      <c r="P23" s="207">
        <f t="shared" si="4"/>
        <v>4.7807394668959592E-2</v>
      </c>
      <c r="Q23" s="207">
        <f t="shared" si="4"/>
        <v>0.3343938091143594</v>
      </c>
      <c r="R23" s="207">
        <f t="shared" si="4"/>
        <v>0.35829750644883918</v>
      </c>
      <c r="S23" s="207">
        <f t="shared" si="4"/>
        <v>0.11152192605331041</v>
      </c>
      <c r="T23" s="207">
        <f t="shared" si="4"/>
        <v>0.1079105760963027</v>
      </c>
      <c r="U23" s="207">
        <f t="shared" si="4"/>
        <v>9.7592433361994829E-2</v>
      </c>
      <c r="V23" s="207">
        <f t="shared" si="4"/>
        <v>0.65958727429062769</v>
      </c>
      <c r="W23" s="207">
        <f t="shared" si="4"/>
        <v>0.83705932932072213</v>
      </c>
      <c r="DA23" s="71"/>
    </row>
    <row r="24" spans="1:105" ht="12" customHeight="1" x14ac:dyDescent="0.25">
      <c r="A24" s="18" t="s">
        <v>73</v>
      </c>
      <c r="B24" s="207">
        <v>2.3903697334479789E-2</v>
      </c>
      <c r="C24" s="207">
        <v>2.3903697334479789E-2</v>
      </c>
      <c r="D24" s="207">
        <v>7.1625107480653469E-2</v>
      </c>
      <c r="E24" s="207">
        <v>7.1625107480653469E-2</v>
      </c>
      <c r="F24" s="207">
        <v>0.14333619948409279</v>
      </c>
      <c r="G24" s="207">
        <v>4.7807394668959578E-2</v>
      </c>
      <c r="H24" s="207">
        <v>0.16715391229578669</v>
      </c>
      <c r="I24" s="207">
        <v>0.1194325021496131</v>
      </c>
      <c r="J24" s="207">
        <v>0.1194325021496131</v>
      </c>
      <c r="K24" s="207">
        <v>9.5528804815133275E-2</v>
      </c>
      <c r="L24" s="207">
        <v>0.14333619948409279</v>
      </c>
      <c r="M24" s="207">
        <v>0.16715391229578669</v>
      </c>
      <c r="N24" s="207">
        <v>9.5528804815133275E-2</v>
      </c>
      <c r="O24" s="207">
        <v>7.1625107480653469E-2</v>
      </c>
      <c r="P24" s="207">
        <v>4.7807394668959592E-2</v>
      </c>
      <c r="Q24" s="207">
        <v>0.3343938091143594</v>
      </c>
      <c r="R24" s="207">
        <v>0.35829750644883918</v>
      </c>
      <c r="S24" s="207">
        <v>0.11152192605331041</v>
      </c>
      <c r="T24" s="207">
        <v>0.1079105760963027</v>
      </c>
      <c r="U24" s="207">
        <v>9.7592433361994829E-2</v>
      </c>
      <c r="V24" s="207">
        <v>0.65958727429062769</v>
      </c>
      <c r="W24" s="207">
        <v>0.83705932932072213</v>
      </c>
      <c r="DA24" s="71" t="s">
        <v>2387</v>
      </c>
    </row>
    <row r="25" spans="1:105" ht="12" customHeight="1" x14ac:dyDescent="0.25">
      <c r="A25" s="18" t="s">
        <v>74</v>
      </c>
      <c r="B25" s="207">
        <v>0</v>
      </c>
      <c r="C25" s="207">
        <v>0</v>
      </c>
      <c r="D25" s="207">
        <v>0</v>
      </c>
      <c r="E25" s="207">
        <v>0</v>
      </c>
      <c r="F25" s="207">
        <v>0</v>
      </c>
      <c r="G25" s="207">
        <v>0</v>
      </c>
      <c r="H25" s="207">
        <v>0</v>
      </c>
      <c r="I25" s="207">
        <v>0</v>
      </c>
      <c r="J25" s="207">
        <v>0</v>
      </c>
      <c r="K25" s="207">
        <v>0</v>
      </c>
      <c r="L25" s="207">
        <v>0</v>
      </c>
      <c r="M25" s="207">
        <v>0</v>
      </c>
      <c r="N25" s="207">
        <v>0</v>
      </c>
      <c r="O25" s="207">
        <v>0</v>
      </c>
      <c r="P25" s="207">
        <v>0</v>
      </c>
      <c r="Q25" s="207">
        <v>0</v>
      </c>
      <c r="R25" s="207">
        <v>0</v>
      </c>
      <c r="S25" s="207">
        <v>0</v>
      </c>
      <c r="T25" s="207">
        <v>0</v>
      </c>
      <c r="U25" s="207">
        <v>0</v>
      </c>
      <c r="V25" s="207">
        <v>0</v>
      </c>
      <c r="W25" s="207">
        <v>0</v>
      </c>
      <c r="DA25" s="71" t="s">
        <v>2388</v>
      </c>
    </row>
    <row r="26" spans="1:105" ht="12" customHeight="1" x14ac:dyDescent="0.25">
      <c r="A26" s="18" t="s">
        <v>75</v>
      </c>
      <c r="B26" s="207">
        <v>0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0</v>
      </c>
      <c r="M26" s="207">
        <v>0</v>
      </c>
      <c r="N26" s="207">
        <v>0</v>
      </c>
      <c r="O26" s="207">
        <v>0</v>
      </c>
      <c r="P26" s="207">
        <v>0</v>
      </c>
      <c r="Q26" s="207">
        <v>0</v>
      </c>
      <c r="R26" s="207">
        <v>0</v>
      </c>
      <c r="S26" s="207">
        <v>0</v>
      </c>
      <c r="T26" s="207">
        <v>0</v>
      </c>
      <c r="U26" s="207">
        <v>0</v>
      </c>
      <c r="V26" s="207">
        <v>0</v>
      </c>
      <c r="W26" s="207">
        <v>0</v>
      </c>
      <c r="DA26" s="71" t="s">
        <v>2389</v>
      </c>
    </row>
    <row r="27" spans="1:105" ht="12" customHeight="1" x14ac:dyDescent="0.25">
      <c r="A27" s="18" t="s">
        <v>76</v>
      </c>
      <c r="B27" s="207">
        <v>0</v>
      </c>
      <c r="C27" s="207">
        <v>0</v>
      </c>
      <c r="D27" s="207">
        <v>0</v>
      </c>
      <c r="E27" s="207">
        <v>0</v>
      </c>
      <c r="F27" s="207">
        <v>0</v>
      </c>
      <c r="G27" s="207">
        <v>0</v>
      </c>
      <c r="H27" s="207">
        <v>0</v>
      </c>
      <c r="I27" s="207">
        <v>0</v>
      </c>
      <c r="J27" s="207">
        <v>0</v>
      </c>
      <c r="K27" s="207">
        <v>0</v>
      </c>
      <c r="L27" s="207">
        <v>0</v>
      </c>
      <c r="M27" s="207">
        <v>0</v>
      </c>
      <c r="N27" s="207">
        <v>0</v>
      </c>
      <c r="O27" s="207">
        <v>0</v>
      </c>
      <c r="P27" s="207">
        <v>0</v>
      </c>
      <c r="Q27" s="207">
        <v>0</v>
      </c>
      <c r="R27" s="207">
        <v>0</v>
      </c>
      <c r="S27" s="207">
        <v>0</v>
      </c>
      <c r="T27" s="207">
        <v>0</v>
      </c>
      <c r="U27" s="207">
        <v>0</v>
      </c>
      <c r="V27" s="207">
        <v>0</v>
      </c>
      <c r="W27" s="207">
        <v>0</v>
      </c>
      <c r="DA27" s="71" t="s">
        <v>2390</v>
      </c>
    </row>
    <row r="28" spans="1:105" ht="12" customHeight="1" x14ac:dyDescent="0.25">
      <c r="A28" s="18" t="s">
        <v>77</v>
      </c>
      <c r="B28" s="207">
        <v>0</v>
      </c>
      <c r="C28" s="207">
        <v>0</v>
      </c>
      <c r="D28" s="207">
        <v>0</v>
      </c>
      <c r="E28" s="207">
        <v>0</v>
      </c>
      <c r="F28" s="207">
        <v>0</v>
      </c>
      <c r="G28" s="207">
        <v>0</v>
      </c>
      <c r="H28" s="207">
        <v>0</v>
      </c>
      <c r="I28" s="207">
        <v>0</v>
      </c>
      <c r="J28" s="207">
        <v>0</v>
      </c>
      <c r="K28" s="207">
        <v>0</v>
      </c>
      <c r="L28" s="207">
        <v>0</v>
      </c>
      <c r="M28" s="207">
        <v>0</v>
      </c>
      <c r="N28" s="207">
        <v>0</v>
      </c>
      <c r="O28" s="207">
        <v>0</v>
      </c>
      <c r="P28" s="207">
        <v>0</v>
      </c>
      <c r="Q28" s="207">
        <v>0</v>
      </c>
      <c r="R28" s="207">
        <v>0</v>
      </c>
      <c r="S28" s="207">
        <v>0</v>
      </c>
      <c r="T28" s="207">
        <v>0</v>
      </c>
      <c r="U28" s="207">
        <v>0</v>
      </c>
      <c r="V28" s="207">
        <v>0</v>
      </c>
      <c r="W28" s="207">
        <v>0</v>
      </c>
      <c r="DA28" s="71" t="s">
        <v>2391</v>
      </c>
    </row>
    <row r="29" spans="1:105" ht="12" customHeight="1" x14ac:dyDescent="0.25">
      <c r="A29" s="18" t="s">
        <v>78</v>
      </c>
      <c r="B29" s="207">
        <v>0</v>
      </c>
      <c r="C29" s="207">
        <v>0</v>
      </c>
      <c r="D29" s="207">
        <v>0</v>
      </c>
      <c r="E29" s="207">
        <v>0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07">
        <v>0</v>
      </c>
      <c r="M29" s="207">
        <v>0</v>
      </c>
      <c r="N29" s="207">
        <v>0</v>
      </c>
      <c r="O29" s="207">
        <v>0</v>
      </c>
      <c r="P29" s="207">
        <v>0</v>
      </c>
      <c r="Q29" s="207">
        <v>0</v>
      </c>
      <c r="R29" s="207">
        <v>0</v>
      </c>
      <c r="S29" s="207">
        <v>0</v>
      </c>
      <c r="T29" s="207">
        <v>0</v>
      </c>
      <c r="U29" s="207">
        <v>0</v>
      </c>
      <c r="V29" s="207">
        <v>0</v>
      </c>
      <c r="W29" s="207">
        <v>0</v>
      </c>
      <c r="DA29" s="71" t="s">
        <v>2392</v>
      </c>
    </row>
    <row r="30" spans="1:105" ht="12" customHeight="1" x14ac:dyDescent="0.25">
      <c r="A30" s="14" t="s">
        <v>79</v>
      </c>
      <c r="B30" s="207">
        <v>78.795270851246769</v>
      </c>
      <c r="C30" s="207">
        <v>89.471711092003432</v>
      </c>
      <c r="D30" s="207">
        <v>76.287360275150462</v>
      </c>
      <c r="E30" s="207">
        <v>98.715047291487522</v>
      </c>
      <c r="F30" s="207">
        <v>96.278761822871871</v>
      </c>
      <c r="G30" s="207">
        <v>94.224677558039559</v>
      </c>
      <c r="H30" s="207">
        <v>94.821840068787608</v>
      </c>
      <c r="I30" s="207">
        <v>83.834909716251076</v>
      </c>
      <c r="J30" s="207">
        <v>90.331556319862429</v>
      </c>
      <c r="K30" s="207">
        <v>68.190541702493547</v>
      </c>
      <c r="L30" s="207">
        <v>73.062940670679268</v>
      </c>
      <c r="M30" s="207">
        <v>69.695270851246775</v>
      </c>
      <c r="N30" s="207">
        <v>62.50593293207222</v>
      </c>
      <c r="O30" s="207">
        <v>54.480739466895947</v>
      </c>
      <c r="P30" s="207">
        <v>45.285210662080821</v>
      </c>
      <c r="Q30" s="207">
        <v>46.025623387790198</v>
      </c>
      <c r="R30" s="207">
        <v>45.022441960447118</v>
      </c>
      <c r="S30" s="207">
        <v>46.637059329320721</v>
      </c>
      <c r="T30" s="207">
        <v>45.041358555460008</v>
      </c>
      <c r="U30" s="207">
        <v>44.946775580395517</v>
      </c>
      <c r="V30" s="207">
        <v>40.586500429922623</v>
      </c>
      <c r="W30" s="207">
        <v>43.73155631986242</v>
      </c>
      <c r="DA30" s="71" t="s">
        <v>2393</v>
      </c>
    </row>
    <row r="31" spans="1:105" ht="12" customHeight="1" x14ac:dyDescent="0.25">
      <c r="A31" s="21" t="s">
        <v>38</v>
      </c>
      <c r="B31" s="210">
        <v>130.00859845227859</v>
      </c>
      <c r="C31" s="210">
        <v>123.5597592433362</v>
      </c>
      <c r="D31" s="210">
        <v>116.1650902837489</v>
      </c>
      <c r="E31" s="210">
        <v>134.2218400687876</v>
      </c>
      <c r="F31" s="210">
        <v>150.0429922613929</v>
      </c>
      <c r="G31" s="210">
        <v>166.63800515907141</v>
      </c>
      <c r="H31" s="210">
        <v>176.4402407566638</v>
      </c>
      <c r="I31" s="210">
        <v>198.9681857265692</v>
      </c>
      <c r="J31" s="210">
        <v>205.8469475494411</v>
      </c>
      <c r="K31" s="210">
        <v>142.9062768701634</v>
      </c>
      <c r="L31" s="210">
        <v>150.1289767841788</v>
      </c>
      <c r="M31" s="210">
        <v>165.60619088564059</v>
      </c>
      <c r="N31" s="210">
        <v>173.17282889079971</v>
      </c>
      <c r="O31" s="210">
        <v>217.79879621668101</v>
      </c>
      <c r="P31" s="210">
        <v>218.14273430782461</v>
      </c>
      <c r="Q31" s="210">
        <v>220.292347377472</v>
      </c>
      <c r="R31" s="210">
        <v>233.1900257953568</v>
      </c>
      <c r="S31" s="210">
        <v>251.77704213241611</v>
      </c>
      <c r="T31" s="210">
        <v>263.20593293207219</v>
      </c>
      <c r="U31" s="210">
        <v>283.27153912295779</v>
      </c>
      <c r="V31" s="210">
        <v>255.31779879621669</v>
      </c>
      <c r="W31" s="210">
        <v>249.33052450558901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6">
        <f>TRE_emi!B5</f>
        <v>704.99168557383871</v>
      </c>
      <c r="C33" s="206">
        <f>TRE_emi!C5</f>
        <v>561.48523403287072</v>
      </c>
      <c r="D33" s="206">
        <f>TRE_emi!D5</f>
        <v>446.70162681428161</v>
      </c>
      <c r="E33" s="206">
        <f>TRE_emi!E5</f>
        <v>472.07140054241972</v>
      </c>
      <c r="F33" s="206">
        <f>TRE_emi!F5</f>
        <v>448.47163080288328</v>
      </c>
      <c r="G33" s="206">
        <f>TRE_emi!G5</f>
        <v>476.61752404394872</v>
      </c>
      <c r="H33" s="206">
        <f>TRE_emi!H5</f>
        <v>469.56626519165962</v>
      </c>
      <c r="I33" s="206">
        <f>TRE_emi!I5</f>
        <v>455.93584156922208</v>
      </c>
      <c r="J33" s="206">
        <f>TRE_emi!J5</f>
        <v>422.08303591293742</v>
      </c>
      <c r="K33" s="206">
        <f>TRE_emi!K5</f>
        <v>346.91793091471828</v>
      </c>
      <c r="L33" s="206">
        <f>TRE_emi!L5</f>
        <v>365.03128350198489</v>
      </c>
      <c r="M33" s="206">
        <f>TRE_emi!M5</f>
        <v>324.59243692646879</v>
      </c>
      <c r="N33" s="206">
        <f>TRE_emi!N5</f>
        <v>338.09074499571932</v>
      </c>
      <c r="O33" s="206">
        <f>TRE_emi!O5</f>
        <v>367.70122075670918</v>
      </c>
      <c r="P33" s="206">
        <f>TRE_emi!P5</f>
        <v>331.24698097362608</v>
      </c>
      <c r="Q33" s="206">
        <f>TRE_emi!Q5</f>
        <v>322.85121296947727</v>
      </c>
      <c r="R33" s="206">
        <f>TRE_emi!R5</f>
        <v>347.92521077380638</v>
      </c>
      <c r="S33" s="206">
        <f>TRE_emi!S5</f>
        <v>334.16248101910202</v>
      </c>
      <c r="T33" s="206">
        <f>TRE_emi!T5</f>
        <v>403.04770662622008</v>
      </c>
      <c r="U33" s="206">
        <f>TRE_emi!U5</f>
        <v>418.3121726030343</v>
      </c>
      <c r="V33" s="206">
        <f>TRE_emi!V5</f>
        <v>386.67460303532022</v>
      </c>
      <c r="W33" s="206">
        <f>TRE_emi!W5</f>
        <v>327.46925519804819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7">
        <f t="shared" ref="B35:W35" si="5">IF(B$12=0,"",B$12/B$3*1000)</f>
        <v>140.13385287392541</v>
      </c>
      <c r="C35" s="287">
        <f t="shared" si="5"/>
        <v>139.85070718805304</v>
      </c>
      <c r="D35" s="287">
        <f t="shared" si="5"/>
        <v>119.75219155270388</v>
      </c>
      <c r="E35" s="287">
        <f t="shared" si="5"/>
        <v>99.968926973475533</v>
      </c>
      <c r="F35" s="287">
        <f t="shared" si="5"/>
        <v>86.89030899834853</v>
      </c>
      <c r="G35" s="287">
        <f t="shared" si="5"/>
        <v>90.440794503498509</v>
      </c>
      <c r="H35" s="287">
        <f t="shared" si="5"/>
        <v>85.456588389214232</v>
      </c>
      <c r="I35" s="287">
        <f t="shared" si="5"/>
        <v>92.101157391809551</v>
      </c>
      <c r="J35" s="287">
        <f t="shared" si="5"/>
        <v>89.448388493003606</v>
      </c>
      <c r="K35" s="287">
        <f t="shared" si="5"/>
        <v>64.865157461178441</v>
      </c>
      <c r="L35" s="287">
        <f t="shared" si="5"/>
        <v>60.538584804644621</v>
      </c>
      <c r="M35" s="287">
        <f t="shared" si="5"/>
        <v>55.201592688180369</v>
      </c>
      <c r="N35" s="287">
        <f t="shared" si="5"/>
        <v>54.897755016613466</v>
      </c>
      <c r="O35" s="287">
        <f t="shared" si="5"/>
        <v>52.821803392115228</v>
      </c>
      <c r="P35" s="287">
        <f t="shared" si="5"/>
        <v>47.879310224636946</v>
      </c>
      <c r="Q35" s="287">
        <f t="shared" si="5"/>
        <v>51.414873158373354</v>
      </c>
      <c r="R35" s="287">
        <f t="shared" si="5"/>
        <v>47.057037099030516</v>
      </c>
      <c r="S35" s="287">
        <f t="shared" si="5"/>
        <v>46.51434090311232</v>
      </c>
      <c r="T35" s="287">
        <f t="shared" si="5"/>
        <v>56.650669075466944</v>
      </c>
      <c r="U35" s="287">
        <f t="shared" si="5"/>
        <v>49.829571939760335</v>
      </c>
      <c r="V35" s="287">
        <f t="shared" si="5"/>
        <v>55.947171931873967</v>
      </c>
      <c r="W35" s="287">
        <f t="shared" si="5"/>
        <v>47.795114128551305</v>
      </c>
      <c r="DA35" s="118"/>
    </row>
    <row r="36" spans="1:105" ht="12" customHeight="1" x14ac:dyDescent="0.25">
      <c r="A36" s="158" t="s">
        <v>2137</v>
      </c>
      <c r="B36" s="347">
        <f t="shared" ref="B36:W36" si="6">IF(B$12=0,"",B$12/B$5*1000)</f>
        <v>42.781759830658054</v>
      </c>
      <c r="C36" s="347">
        <f t="shared" si="6"/>
        <v>41.849956359804878</v>
      </c>
      <c r="D36" s="347">
        <f t="shared" si="6"/>
        <v>40.087486950549064</v>
      </c>
      <c r="E36" s="347">
        <f t="shared" si="6"/>
        <v>42.374816256102015</v>
      </c>
      <c r="F36" s="347">
        <f t="shared" si="6"/>
        <v>43.406404274449265</v>
      </c>
      <c r="G36" s="347">
        <f t="shared" si="6"/>
        <v>41.600578697608604</v>
      </c>
      <c r="H36" s="347">
        <f t="shared" si="6"/>
        <v>37.812095297740456</v>
      </c>
      <c r="I36" s="347">
        <f t="shared" si="6"/>
        <v>36.616735261600496</v>
      </c>
      <c r="J36" s="347">
        <f t="shared" si="6"/>
        <v>37.010976722049847</v>
      </c>
      <c r="K36" s="347">
        <f t="shared" si="6"/>
        <v>39.228951495008765</v>
      </c>
      <c r="L36" s="347">
        <f t="shared" si="6"/>
        <v>34.919438571294492</v>
      </c>
      <c r="M36" s="347">
        <f t="shared" si="6"/>
        <v>31.582175967024082</v>
      </c>
      <c r="N36" s="347">
        <f t="shared" si="6"/>
        <v>32.239641144314433</v>
      </c>
      <c r="O36" s="347">
        <f t="shared" si="6"/>
        <v>32.415197771677256</v>
      </c>
      <c r="P36" s="347">
        <f t="shared" si="6"/>
        <v>28.370332708784449</v>
      </c>
      <c r="Q36" s="347">
        <f t="shared" si="6"/>
        <v>26.923559010773875</v>
      </c>
      <c r="R36" s="347">
        <f t="shared" si="6"/>
        <v>26.860660608271413</v>
      </c>
      <c r="S36" s="347">
        <f t="shared" si="6"/>
        <v>26.100317336551122</v>
      </c>
      <c r="T36" s="347">
        <f t="shared" si="6"/>
        <v>26.838077894969619</v>
      </c>
      <c r="U36" s="347">
        <f t="shared" si="6"/>
        <v>26.400231990026477</v>
      </c>
      <c r="V36" s="347">
        <f t="shared" si="6"/>
        <v>29.232020814124247</v>
      </c>
      <c r="W36" s="347">
        <f t="shared" si="6"/>
        <v>28.974596433988168</v>
      </c>
      <c r="DA36" s="119"/>
    </row>
    <row r="37" spans="1:105" ht="12" customHeight="1" x14ac:dyDescent="0.25">
      <c r="A37" s="158" t="s">
        <v>2138</v>
      </c>
      <c r="B37" s="347">
        <f>IF(TRE_ued!B$5=0,"",TRE_ued!B$5/B$5*1000)</f>
        <v>23.111224463398013</v>
      </c>
      <c r="C37" s="347">
        <f>IF(TRE_ued!C$5=0,"",TRE_ued!C$5/C$5*1000)</f>
        <v>23.226524064932249</v>
      </c>
      <c r="D37" s="347">
        <f>IF(TRE_ued!D$5=0,"",TRE_ued!D$5/D$5*1000)</f>
        <v>22.434941535481499</v>
      </c>
      <c r="E37" s="347">
        <f>IF(TRE_ued!E$5=0,"",TRE_ued!E$5/E$5*1000)</f>
        <v>24.053686897009062</v>
      </c>
      <c r="F37" s="347">
        <f>IF(TRE_ued!F$5=0,"",TRE_ued!F$5/F$5*1000)</f>
        <v>24.762124307783857</v>
      </c>
      <c r="G37" s="347">
        <f>IF(TRE_ued!G$5=0,"",TRE_ued!G$5/G$5*1000)</f>
        <v>23.653039827859132</v>
      </c>
      <c r="H37" s="347">
        <f>IF(TRE_ued!H$5=0,"",TRE_ued!H$5/H$5*1000)</f>
        <v>21.553923396020487</v>
      </c>
      <c r="I37" s="347">
        <f>IF(TRE_ued!I$5=0,"",TRE_ued!I$5/I$5*1000)</f>
        <v>20.83556745822797</v>
      </c>
      <c r="J37" s="347">
        <f>IF(TRE_ued!J$5=0,"",TRE_ued!J$5/J$5*1000)</f>
        <v>21.236771381031453</v>
      </c>
      <c r="K37" s="347">
        <f>IF(TRE_ued!K$5=0,"",TRE_ued!K$5/K$5*1000)</f>
        <v>22.403785269606765</v>
      </c>
      <c r="L37" s="347">
        <f>IF(TRE_ued!L$5=0,"",TRE_ued!L$5/L$5*1000)</f>
        <v>19.959233099316648</v>
      </c>
      <c r="M37" s="347">
        <f>IF(TRE_ued!M$5=0,"",TRE_ued!M$5/M$5*1000)</f>
        <v>18.136843070330738</v>
      </c>
      <c r="N37" s="347">
        <f>IF(TRE_ued!N$5=0,"",TRE_ued!N$5/N$5*1000)</f>
        <v>18.463759075829792</v>
      </c>
      <c r="O37" s="347">
        <f>IF(TRE_ued!O$5=0,"",TRE_ued!O$5/O$5*1000)</f>
        <v>18.453918343801654</v>
      </c>
      <c r="P37" s="347">
        <f>IF(TRE_ued!P$5=0,"",TRE_ued!P$5/P$5*1000)</f>
        <v>16.147573040572826</v>
      </c>
      <c r="Q37" s="347">
        <f>IF(TRE_ued!Q$5=0,"",TRE_ued!Q$5/Q$5*1000)</f>
        <v>15.367929396979516</v>
      </c>
      <c r="R37" s="347">
        <f>IF(TRE_ued!R$5=0,"",TRE_ued!R$5/R$5*1000)</f>
        <v>15.298704121107034</v>
      </c>
      <c r="S37" s="347">
        <f>IF(TRE_ued!S$5=0,"",TRE_ued!S$5/S$5*1000)</f>
        <v>14.921865006193958</v>
      </c>
      <c r="T37" s="347">
        <f>IF(TRE_ued!T$5=0,"",TRE_ued!T$5/T$5*1000)</f>
        <v>15.241101345817761</v>
      </c>
      <c r="U37" s="347">
        <f>IF(TRE_ued!U$5=0,"",TRE_ued!U$5/U$5*1000)</f>
        <v>14.985418551101766</v>
      </c>
      <c r="V37" s="347">
        <f>IF(TRE_ued!V$5=0,"",TRE_ued!V$5/V$5*1000)</f>
        <v>16.578708491934112</v>
      </c>
      <c r="W37" s="347">
        <f>IF(TRE_ued!W$5=0,"",TRE_ued!W$5/W$5*1000)</f>
        <v>16.559033285469699</v>
      </c>
      <c r="DA37" s="119"/>
    </row>
    <row r="38" spans="1:105" ht="12" customHeight="1" x14ac:dyDescent="0.25">
      <c r="A38" s="159" t="s">
        <v>88</v>
      </c>
      <c r="B38" s="348">
        <f t="shared" ref="B38:W38" si="7">IF(B$12=0,"",B$33/B$12)</f>
        <v>1.6935007304010929</v>
      </c>
      <c r="C38" s="348">
        <f t="shared" si="7"/>
        <v>1.45775401956143</v>
      </c>
      <c r="D38" s="348">
        <f t="shared" si="7"/>
        <v>1.3387558795698717</v>
      </c>
      <c r="E38" s="348">
        <f t="shared" si="7"/>
        <v>1.2330227500099025</v>
      </c>
      <c r="F38" s="348">
        <f t="shared" si="7"/>
        <v>1.1302526833512403</v>
      </c>
      <c r="G38" s="348">
        <f t="shared" si="7"/>
        <v>1.1216733497453291</v>
      </c>
      <c r="H38" s="348">
        <f t="shared" si="7"/>
        <v>1.080672147909284</v>
      </c>
      <c r="I38" s="348">
        <f t="shared" si="7"/>
        <v>1.0299239982996997</v>
      </c>
      <c r="J38" s="348">
        <f t="shared" si="7"/>
        <v>0.93761796234715433</v>
      </c>
      <c r="K38" s="348">
        <f t="shared" si="7"/>
        <v>1.0201825098071484</v>
      </c>
      <c r="L38" s="348">
        <f t="shared" si="7"/>
        <v>1.0201091609430843</v>
      </c>
      <c r="M38" s="348">
        <f t="shared" si="7"/>
        <v>0.91385660537545532</v>
      </c>
      <c r="N38" s="348">
        <f t="shared" si="7"/>
        <v>0.94406807005325066</v>
      </c>
      <c r="O38" s="348">
        <f t="shared" si="7"/>
        <v>0.89847268430889848</v>
      </c>
      <c r="P38" s="348">
        <f t="shared" si="7"/>
        <v>0.85063984282101868</v>
      </c>
      <c r="Q38" s="348">
        <f t="shared" si="7"/>
        <v>0.82960127469271772</v>
      </c>
      <c r="R38" s="348">
        <f t="shared" si="7"/>
        <v>0.84462744218178853</v>
      </c>
      <c r="S38" s="348">
        <f t="shared" si="7"/>
        <v>0.7758144163124755</v>
      </c>
      <c r="T38" s="348">
        <f t="shared" si="7"/>
        <v>0.85935723686546439</v>
      </c>
      <c r="U38" s="348">
        <f t="shared" si="7"/>
        <v>0.85035609726896644</v>
      </c>
      <c r="V38" s="348">
        <f t="shared" si="7"/>
        <v>0.86023863371484477</v>
      </c>
      <c r="W38" s="348">
        <f t="shared" si="7"/>
        <v>0.77041660666124268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PL: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6">
        <v>416.29251934651762</v>
      </c>
      <c r="C5" s="226">
        <v>385.17145313843508</v>
      </c>
      <c r="D5" s="226">
        <v>333.66921754084268</v>
      </c>
      <c r="E5" s="226">
        <v>382.85700773860702</v>
      </c>
      <c r="F5" s="226">
        <v>396.78882201203788</v>
      </c>
      <c r="G5" s="226">
        <v>424.91650902837489</v>
      </c>
      <c r="H5" s="226">
        <v>434.51315563198631</v>
      </c>
      <c r="I5" s="226">
        <v>442.68882201203792</v>
      </c>
      <c r="J5" s="226">
        <v>450.16526225279461</v>
      </c>
      <c r="K5" s="226">
        <v>340.05477214101461</v>
      </c>
      <c r="L5" s="226">
        <v>357.83551160791052</v>
      </c>
      <c r="M5" s="226">
        <v>355.18968185726573</v>
      </c>
      <c r="N5" s="226">
        <v>358.12115219260539</v>
      </c>
      <c r="O5" s="226">
        <v>409.25141874462588</v>
      </c>
      <c r="P5" s="226">
        <v>389.4092003439381</v>
      </c>
      <c r="Q5" s="226">
        <v>389.16431642304377</v>
      </c>
      <c r="R5" s="226">
        <v>411.92742906276868</v>
      </c>
      <c r="S5" s="226">
        <v>430.7247635425623</v>
      </c>
      <c r="T5" s="226">
        <v>469.01066208082551</v>
      </c>
      <c r="U5" s="226">
        <v>491.9258813413586</v>
      </c>
      <c r="V5" s="226">
        <v>449.49690455717968</v>
      </c>
      <c r="W5" s="226">
        <v>425.05477214101478</v>
      </c>
      <c r="DA5" s="89" t="s">
        <v>2378</v>
      </c>
    </row>
    <row r="6" spans="1:105" ht="12" customHeight="1" x14ac:dyDescent="0.25">
      <c r="A6" s="55" t="s">
        <v>92</v>
      </c>
      <c r="B6" s="262">
        <v>6.8322353473142812</v>
      </c>
      <c r="C6" s="262">
        <v>6.2939303726597711</v>
      </c>
      <c r="D6" s="262">
        <v>5.707970338192168</v>
      </c>
      <c r="E6" s="262">
        <v>6.4499732976045969</v>
      </c>
      <c r="F6" s="262">
        <v>6.9940294498804336</v>
      </c>
      <c r="G6" s="262">
        <v>7.7229495322452326</v>
      </c>
      <c r="H6" s="262">
        <v>8.0236284674412079</v>
      </c>
      <c r="I6" s="262">
        <v>8.6917311438691627</v>
      </c>
      <c r="J6" s="262">
        <v>8.8632595661508908</v>
      </c>
      <c r="K6" s="262">
        <v>6.449348866046714</v>
      </c>
      <c r="L6" s="262">
        <v>6.754529635373018</v>
      </c>
      <c r="M6" s="262">
        <v>7.06499453043984</v>
      </c>
      <c r="N6" s="262">
        <v>7.2617299956788601</v>
      </c>
      <c r="O6" s="262">
        <v>8.8776735292303695</v>
      </c>
      <c r="P6" s="262">
        <v>8.7212408611458194</v>
      </c>
      <c r="Q6" s="262">
        <v>8.7123256863599394</v>
      </c>
      <c r="R6" s="262">
        <v>9.2686252795898394</v>
      </c>
      <c r="S6" s="262">
        <v>9.8458411607327019</v>
      </c>
      <c r="T6" s="262">
        <v>10.63439936535547</v>
      </c>
      <c r="U6" s="262">
        <v>11.27813316595314</v>
      </c>
      <c r="V6" s="262">
        <v>10.25862774345992</v>
      </c>
      <c r="W6" s="262">
        <v>9.7542885800029335</v>
      </c>
      <c r="DA6" s="67" t="s">
        <v>2395</v>
      </c>
    </row>
    <row r="7" spans="1:105" ht="12" customHeight="1" x14ac:dyDescent="0.25">
      <c r="A7" s="202" t="s">
        <v>93</v>
      </c>
      <c r="B7" s="227">
        <v>9.2918400723474228</v>
      </c>
      <c r="C7" s="227">
        <v>8.5597453068172893</v>
      </c>
      <c r="D7" s="227">
        <v>7.7628396599413501</v>
      </c>
      <c r="E7" s="227">
        <v>8.7719636847422517</v>
      </c>
      <c r="F7" s="227">
        <v>9.5118800518373909</v>
      </c>
      <c r="G7" s="227">
        <v>10.503211363853509</v>
      </c>
      <c r="H7" s="227">
        <v>10.91213471572004</v>
      </c>
      <c r="I7" s="227">
        <v>11.82075435566207</v>
      </c>
      <c r="J7" s="227">
        <v>12.05403300996521</v>
      </c>
      <c r="K7" s="227">
        <v>8.7711144578235327</v>
      </c>
      <c r="L7" s="227">
        <v>9.1861603041073057</v>
      </c>
      <c r="M7" s="227">
        <v>9.6083925613981851</v>
      </c>
      <c r="N7" s="227">
        <v>9.8759527941232506</v>
      </c>
      <c r="O7" s="227">
        <v>12.0736359997533</v>
      </c>
      <c r="P7" s="227">
        <v>11.86088757115831</v>
      </c>
      <c r="Q7" s="227">
        <v>11.848762933449519</v>
      </c>
      <c r="R7" s="227">
        <v>12.605330380242179</v>
      </c>
      <c r="S7" s="227">
        <v>13.39034397859648</v>
      </c>
      <c r="T7" s="227">
        <v>14.462783136883431</v>
      </c>
      <c r="U7" s="227">
        <v>15.338261105696271</v>
      </c>
      <c r="V7" s="227">
        <v>13.951733731105501</v>
      </c>
      <c r="W7" s="227">
        <v>13.265832468803991</v>
      </c>
      <c r="DA7" s="174" t="s">
        <v>2396</v>
      </c>
    </row>
    <row r="8" spans="1:105" ht="12" customHeight="1" x14ac:dyDescent="0.25">
      <c r="A8" s="202" t="s">
        <v>94</v>
      </c>
      <c r="B8" s="227">
        <v>11.478155383487991</v>
      </c>
      <c r="C8" s="227">
        <v>10.573803026068409</v>
      </c>
      <c r="D8" s="227">
        <v>9.5893901681628453</v>
      </c>
      <c r="E8" s="227">
        <v>10.83595513997572</v>
      </c>
      <c r="F8" s="227">
        <v>11.74996947579913</v>
      </c>
      <c r="G8" s="227">
        <v>12.974555214171991</v>
      </c>
      <c r="H8" s="227">
        <v>13.47969582530123</v>
      </c>
      <c r="I8" s="227">
        <v>14.6021083217002</v>
      </c>
      <c r="J8" s="227">
        <v>14.890276071133499</v>
      </c>
      <c r="K8" s="227">
        <v>10.83490609495848</v>
      </c>
      <c r="L8" s="227">
        <v>11.34760978742667</v>
      </c>
      <c r="M8" s="227">
        <v>11.86919081113893</v>
      </c>
      <c r="N8" s="227">
        <v>12.199706392740479</v>
      </c>
      <c r="O8" s="227">
        <v>14.914491529107019</v>
      </c>
      <c r="P8" s="227">
        <v>14.651684646724981</v>
      </c>
      <c r="Q8" s="227">
        <v>14.6367071530847</v>
      </c>
      <c r="R8" s="227">
        <v>15.571290469710929</v>
      </c>
      <c r="S8" s="227">
        <v>16.541013150030938</v>
      </c>
      <c r="T8" s="227">
        <v>17.865790933797179</v>
      </c>
      <c r="U8" s="227">
        <v>18.94726371880127</v>
      </c>
      <c r="V8" s="227">
        <v>17.234494609012678</v>
      </c>
      <c r="W8" s="227">
        <v>16.387204814404932</v>
      </c>
      <c r="DA8" s="174" t="s">
        <v>2397</v>
      </c>
    </row>
    <row r="9" spans="1:105" ht="12" customHeight="1" x14ac:dyDescent="0.25">
      <c r="A9" s="202" t="s">
        <v>95</v>
      </c>
      <c r="B9" s="227">
        <v>7.1055247612068504</v>
      </c>
      <c r="C9" s="227">
        <v>6.5456875875661611</v>
      </c>
      <c r="D9" s="227">
        <v>5.9362891517198539</v>
      </c>
      <c r="E9" s="227">
        <v>6.7079722295087807</v>
      </c>
      <c r="F9" s="227">
        <v>7.2737906278756501</v>
      </c>
      <c r="G9" s="227">
        <v>8.0318675135350386</v>
      </c>
      <c r="H9" s="227">
        <v>8.3445736061388605</v>
      </c>
      <c r="I9" s="227">
        <v>9.0394003896239319</v>
      </c>
      <c r="J9" s="227">
        <v>9.2177899487969217</v>
      </c>
      <c r="K9" s="227">
        <v>6.7073228206885842</v>
      </c>
      <c r="L9" s="227">
        <v>7.0247108207879387</v>
      </c>
      <c r="M9" s="227">
        <v>7.3475943116574332</v>
      </c>
      <c r="N9" s="227">
        <v>7.5521991955060148</v>
      </c>
      <c r="O9" s="227">
        <v>9.2327804703995824</v>
      </c>
      <c r="P9" s="227">
        <v>9.0700904955916517</v>
      </c>
      <c r="Q9" s="227">
        <v>9.0608187138143368</v>
      </c>
      <c r="R9" s="227">
        <v>9.6393702907734333</v>
      </c>
      <c r="S9" s="227">
        <v>10.239674807162009</v>
      </c>
      <c r="T9" s="227">
        <v>11.059775339969679</v>
      </c>
      <c r="U9" s="227">
        <v>11.729258492591271</v>
      </c>
      <c r="V9" s="227">
        <v>10.668972853198319</v>
      </c>
      <c r="W9" s="227">
        <v>10.14446012320305</v>
      </c>
      <c r="DA9" s="174" t="s">
        <v>2398</v>
      </c>
    </row>
    <row r="10" spans="1:105" ht="12" customHeight="1" x14ac:dyDescent="0.25">
      <c r="A10" s="56" t="s">
        <v>96</v>
      </c>
      <c r="B10" s="263">
        <v>9.0398057976527664</v>
      </c>
      <c r="C10" s="263">
        <v>8.2625986098948054</v>
      </c>
      <c r="D10" s="263">
        <v>7.3570788823408488</v>
      </c>
      <c r="E10" s="263">
        <v>8.1269136032412526</v>
      </c>
      <c r="F10" s="263">
        <v>8.7694786984396877</v>
      </c>
      <c r="G10" s="263">
        <v>9.807022827190508</v>
      </c>
      <c r="H10" s="263">
        <v>10.00154319489801</v>
      </c>
      <c r="I10" s="263">
        <v>10.504367593074241</v>
      </c>
      <c r="J10" s="263">
        <v>10.647551519268379</v>
      </c>
      <c r="K10" s="263">
        <v>8.1156487320611284</v>
      </c>
      <c r="L10" s="263">
        <v>8.4616234409098876</v>
      </c>
      <c r="M10" s="263">
        <v>8.4444509263325322</v>
      </c>
      <c r="N10" s="263">
        <v>8.5605976444327876</v>
      </c>
      <c r="O10" s="263">
        <v>10.20070928788126</v>
      </c>
      <c r="P10" s="263">
        <v>9.8603458881636357</v>
      </c>
      <c r="Q10" s="263">
        <v>9.8123535066368071</v>
      </c>
      <c r="R10" s="263">
        <v>10.47695972298766</v>
      </c>
      <c r="S10" s="263">
        <v>11.005549151273859</v>
      </c>
      <c r="T10" s="263">
        <v>12.110548370915049</v>
      </c>
      <c r="U10" s="263">
        <v>12.674970141793979</v>
      </c>
      <c r="V10" s="263">
        <v>11.604501092256781</v>
      </c>
      <c r="W10" s="263">
        <v>10.88748317791117</v>
      </c>
      <c r="DA10" s="68" t="s">
        <v>2399</v>
      </c>
    </row>
    <row r="11" spans="1:105" ht="12" customHeight="1" x14ac:dyDescent="0.25">
      <c r="A11" s="37" t="s">
        <v>160</v>
      </c>
      <c r="B11" s="229">
        <v>1.893875694457833</v>
      </c>
      <c r="C11" s="229">
        <v>1.263509376511075</v>
      </c>
      <c r="D11" s="229">
        <v>1.0423347327172749</v>
      </c>
      <c r="E11" s="229">
        <v>0.88738426040104723</v>
      </c>
      <c r="F11" s="229">
        <v>0.63959614556609778</v>
      </c>
      <c r="G11" s="229">
        <v>1.360150059373632</v>
      </c>
      <c r="H11" s="229">
        <v>1.1514245009782771</v>
      </c>
      <c r="I11" s="229">
        <v>1.3538477454836579</v>
      </c>
      <c r="J11" s="229">
        <v>0.746522910457592</v>
      </c>
      <c r="K11" s="229">
        <v>0.52491828416369091</v>
      </c>
      <c r="L11" s="229">
        <v>0.53283261788744962</v>
      </c>
      <c r="M11" s="229">
        <v>0.56619871534495159</v>
      </c>
      <c r="N11" s="229">
        <v>0.49891170663009332</v>
      </c>
      <c r="O11" s="229">
        <v>0.70233598110728745</v>
      </c>
      <c r="P11" s="229">
        <v>0.56814371243771244</v>
      </c>
      <c r="Q11" s="229">
        <v>0.51519071692411589</v>
      </c>
      <c r="R11" s="229">
        <v>0.73234370653375847</v>
      </c>
      <c r="S11" s="229">
        <v>0.46846456374347278</v>
      </c>
      <c r="T11" s="229">
        <v>0.59207554151236308</v>
      </c>
      <c r="U11" s="229">
        <v>0.45368011869726282</v>
      </c>
      <c r="V11" s="229">
        <v>0.4252702654829964</v>
      </c>
      <c r="W11" s="229">
        <v>0.31536355175962721</v>
      </c>
      <c r="DA11" s="69" t="s">
        <v>2400</v>
      </c>
    </row>
    <row r="12" spans="1:105" ht="12" customHeight="1" x14ac:dyDescent="0.25">
      <c r="A12" s="37" t="s">
        <v>162</v>
      </c>
      <c r="B12" s="229">
        <v>3.3678706226193582</v>
      </c>
      <c r="C12" s="229">
        <v>3.5379324277797259</v>
      </c>
      <c r="D12" s="229">
        <v>3.1322603808281269</v>
      </c>
      <c r="E12" s="229">
        <v>3.4249382510927679</v>
      </c>
      <c r="F12" s="229">
        <v>4.0765618280180282</v>
      </c>
      <c r="G12" s="229">
        <v>4.2247094884726373</v>
      </c>
      <c r="H12" s="229">
        <v>4.2594334008544212</v>
      </c>
      <c r="I12" s="229">
        <v>3.867068891342698</v>
      </c>
      <c r="J12" s="229">
        <v>4.4590892254619181</v>
      </c>
      <c r="K12" s="229">
        <v>4.115585899961391</v>
      </c>
      <c r="L12" s="229">
        <v>4.2222403377248634</v>
      </c>
      <c r="M12" s="229">
        <v>3.5023774046590099</v>
      </c>
      <c r="N12" s="229">
        <v>3.4035546161026011</v>
      </c>
      <c r="O12" s="229">
        <v>3.546282323556492</v>
      </c>
      <c r="P12" s="229">
        <v>3.246077115094141</v>
      </c>
      <c r="Q12" s="229">
        <v>3.159999826410135</v>
      </c>
      <c r="R12" s="229">
        <v>3.365212940431801</v>
      </c>
      <c r="S12" s="229">
        <v>3.5611866000828352</v>
      </c>
      <c r="T12" s="229">
        <v>4.5391391345098446</v>
      </c>
      <c r="U12" s="229">
        <v>4.4570866753915181</v>
      </c>
      <c r="V12" s="229">
        <v>4.2912289520541407</v>
      </c>
      <c r="W12" s="229">
        <v>3.6540517900342162</v>
      </c>
      <c r="DA12" s="69" t="s">
        <v>2401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2402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2403</v>
      </c>
    </row>
    <row r="15" spans="1:105" ht="12" customHeight="1" x14ac:dyDescent="0.25">
      <c r="A15" s="37" t="s">
        <v>38</v>
      </c>
      <c r="B15" s="229">
        <v>3.7780594805755752</v>
      </c>
      <c r="C15" s="229">
        <v>3.4611568056040038</v>
      </c>
      <c r="D15" s="229">
        <v>3.1824837687954459</v>
      </c>
      <c r="E15" s="229">
        <v>3.8145910917474382</v>
      </c>
      <c r="F15" s="229">
        <v>4.0533207248555616</v>
      </c>
      <c r="G15" s="229">
        <v>4.2221632793442403</v>
      </c>
      <c r="H15" s="229">
        <v>4.590685293065313</v>
      </c>
      <c r="I15" s="229">
        <v>5.2834509562478811</v>
      </c>
      <c r="J15" s="229">
        <v>5.4419393833488741</v>
      </c>
      <c r="K15" s="229">
        <v>3.4751445479360461</v>
      </c>
      <c r="L15" s="229">
        <v>3.7065504852975741</v>
      </c>
      <c r="M15" s="229">
        <v>4.3758748063285724</v>
      </c>
      <c r="N15" s="229">
        <v>4.6581313217000933</v>
      </c>
      <c r="O15" s="229">
        <v>5.9520909832174853</v>
      </c>
      <c r="P15" s="229">
        <v>6.0461250606317831</v>
      </c>
      <c r="Q15" s="229">
        <v>6.1371629633025568</v>
      </c>
      <c r="R15" s="229">
        <v>6.3794030760220988</v>
      </c>
      <c r="S15" s="229">
        <v>6.9758979874475484</v>
      </c>
      <c r="T15" s="229">
        <v>6.9793336948928468</v>
      </c>
      <c r="U15" s="229">
        <v>7.7642033477052017</v>
      </c>
      <c r="V15" s="229">
        <v>6.8880018747196434</v>
      </c>
      <c r="W15" s="229">
        <v>6.9180678361173236</v>
      </c>
      <c r="DA15" s="69" t="s">
        <v>2404</v>
      </c>
    </row>
    <row r="16" spans="1:105" ht="12" customHeight="1" x14ac:dyDescent="0.25">
      <c r="A16" s="57" t="s">
        <v>2405</v>
      </c>
      <c r="B16" s="264">
        <f t="shared" ref="B16:W16" si="0">B17+B23</f>
        <v>73.098710633489546</v>
      </c>
      <c r="C16" s="264">
        <f t="shared" si="0"/>
        <v>63.925392879855856</v>
      </c>
      <c r="D16" s="264">
        <f t="shared" si="0"/>
        <v>54.560876179315606</v>
      </c>
      <c r="E16" s="264">
        <f t="shared" si="0"/>
        <v>60.214738116207869</v>
      </c>
      <c r="F16" s="264">
        <f t="shared" si="0"/>
        <v>62.277457220275821</v>
      </c>
      <c r="G16" s="264">
        <f t="shared" si="0"/>
        <v>67.754969472096491</v>
      </c>
      <c r="H16" s="264">
        <f t="shared" si="0"/>
        <v>68.916231789731071</v>
      </c>
      <c r="I16" s="264">
        <f t="shared" si="0"/>
        <v>71.160262797647221</v>
      </c>
      <c r="J16" s="264">
        <f t="shared" si="0"/>
        <v>71.54995335186689</v>
      </c>
      <c r="K16" s="264">
        <f t="shared" si="0"/>
        <v>54.452805205459256</v>
      </c>
      <c r="L16" s="264">
        <f t="shared" si="0"/>
        <v>56.958833538583335</v>
      </c>
      <c r="M16" s="264">
        <f t="shared" si="0"/>
        <v>56.481441852109228</v>
      </c>
      <c r="N16" s="264">
        <f t="shared" si="0"/>
        <v>57.101473333458109</v>
      </c>
      <c r="O16" s="264">
        <f t="shared" si="0"/>
        <v>67.420807188536159</v>
      </c>
      <c r="P16" s="264">
        <f t="shared" si="0"/>
        <v>64.896745033886589</v>
      </c>
      <c r="Q16" s="264">
        <f t="shared" si="0"/>
        <v>64.450342476951434</v>
      </c>
      <c r="R16" s="264">
        <f t="shared" si="0"/>
        <v>68.61134491384891</v>
      </c>
      <c r="S16" s="264">
        <f t="shared" si="0"/>
        <v>71.912969079642977</v>
      </c>
      <c r="T16" s="264">
        <f t="shared" si="0"/>
        <v>79.112322031959764</v>
      </c>
      <c r="U16" s="264">
        <f t="shared" si="0"/>
        <v>83.024721459340839</v>
      </c>
      <c r="V16" s="264">
        <f t="shared" si="0"/>
        <v>75.958729712280473</v>
      </c>
      <c r="W16" s="264">
        <f t="shared" si="0"/>
        <v>71.163110359215167</v>
      </c>
      <c r="DA16" s="70"/>
    </row>
    <row r="17" spans="1:105" ht="12" customHeight="1" x14ac:dyDescent="0.25">
      <c r="A17" s="60" t="s">
        <v>2406</v>
      </c>
      <c r="B17" s="332">
        <v>60.930225136873517</v>
      </c>
      <c r="C17" s="332">
        <v>51.145327351275867</v>
      </c>
      <c r="D17" s="332">
        <v>41.296763924786248</v>
      </c>
      <c r="E17" s="332">
        <v>44.099137602823568</v>
      </c>
      <c r="F17" s="332">
        <v>42.915570029981552</v>
      </c>
      <c r="G17" s="332">
        <v>45.876500732321773</v>
      </c>
      <c r="H17" s="332">
        <v>44.905232717746053</v>
      </c>
      <c r="I17" s="332">
        <v>42.051083667916458</v>
      </c>
      <c r="J17" s="332">
        <v>40.673032658395293</v>
      </c>
      <c r="K17" s="332">
        <v>34.617849699175878</v>
      </c>
      <c r="L17" s="332">
        <v>36.023280339105497</v>
      </c>
      <c r="M17" s="332">
        <v>31.257481246256109</v>
      </c>
      <c r="N17" s="332">
        <v>30.02436305941313</v>
      </c>
      <c r="O17" s="332">
        <v>31.91658406032176</v>
      </c>
      <c r="P17" s="332">
        <v>28.378147544767259</v>
      </c>
      <c r="Q17" s="332">
        <v>27.032151111300941</v>
      </c>
      <c r="R17" s="332">
        <v>29.223433481018141</v>
      </c>
      <c r="S17" s="332">
        <v>28.480409775064501</v>
      </c>
      <c r="T17" s="332">
        <v>35.569787515477273</v>
      </c>
      <c r="U17" s="332">
        <v>35.293848237569129</v>
      </c>
      <c r="V17" s="332">
        <v>33.437167173061269</v>
      </c>
      <c r="W17" s="332">
        <v>28.18068674033524</v>
      </c>
      <c r="DA17" s="72" t="s">
        <v>2407</v>
      </c>
    </row>
    <row r="18" spans="1:105" ht="12" customHeight="1" x14ac:dyDescent="0.25">
      <c r="A18" s="59" t="s">
        <v>30</v>
      </c>
      <c r="B18" s="233">
        <v>40.471306252909137</v>
      </c>
      <c r="C18" s="233">
        <v>29.062732751349941</v>
      </c>
      <c r="D18" s="233">
        <v>20.940552208165251</v>
      </c>
      <c r="E18" s="233">
        <v>23.21081906648444</v>
      </c>
      <c r="F18" s="233">
        <v>17.754760641459171</v>
      </c>
      <c r="G18" s="233">
        <v>14.745014651472079</v>
      </c>
      <c r="H18" s="233">
        <v>14.028806011722221</v>
      </c>
      <c r="I18" s="233">
        <v>11.82793739607818</v>
      </c>
      <c r="J18" s="233">
        <v>9.6738623948335931</v>
      </c>
      <c r="K18" s="233">
        <v>7.3818215450908404</v>
      </c>
      <c r="L18" s="233">
        <v>8.411748203656515</v>
      </c>
      <c r="M18" s="233">
        <v>7.0712616792834284</v>
      </c>
      <c r="N18" s="233">
        <v>6.6163905867403434</v>
      </c>
      <c r="O18" s="233">
        <v>5.5712491156393886</v>
      </c>
      <c r="P18" s="233">
        <v>4.3851418271135696</v>
      </c>
      <c r="Q18" s="233">
        <v>3.6643557821045381</v>
      </c>
      <c r="R18" s="233">
        <v>2.9749115449400971</v>
      </c>
      <c r="S18" s="233">
        <v>2.375563948529134</v>
      </c>
      <c r="T18" s="233">
        <v>2.3389359924245809</v>
      </c>
      <c r="U18" s="233">
        <v>4.0152719484480919</v>
      </c>
      <c r="V18" s="233">
        <v>3.1689661512865168</v>
      </c>
      <c r="W18" s="233">
        <v>1.9003220923525239</v>
      </c>
      <c r="DA18" s="71" t="s">
        <v>2408</v>
      </c>
    </row>
    <row r="19" spans="1:105" ht="12" customHeight="1" x14ac:dyDescent="0.25">
      <c r="A19" s="59" t="s">
        <v>33</v>
      </c>
      <c r="B19" s="233">
        <v>1.173335440757904</v>
      </c>
      <c r="C19" s="233">
        <v>1.6075509680324951</v>
      </c>
      <c r="D19" s="233">
        <v>1.5948983933690311</v>
      </c>
      <c r="E19" s="233">
        <v>1.627423465264292</v>
      </c>
      <c r="F19" s="233">
        <v>1.6047148173344301</v>
      </c>
      <c r="G19" s="233">
        <v>1.1821095223333571</v>
      </c>
      <c r="H19" s="233">
        <v>1.5699315189222161</v>
      </c>
      <c r="I19" s="233">
        <v>1.135284984942017</v>
      </c>
      <c r="J19" s="233">
        <v>1.138898581336149</v>
      </c>
      <c r="K19" s="233">
        <v>0.74959205072651303</v>
      </c>
      <c r="L19" s="233">
        <v>0.75365357032599378</v>
      </c>
      <c r="M19" s="233">
        <v>0.73362818467964397</v>
      </c>
      <c r="N19" s="233">
        <v>0.72344435103662041</v>
      </c>
      <c r="O19" s="233">
        <v>1.0023264623325281</v>
      </c>
      <c r="P19" s="233">
        <v>0.95511058011968686</v>
      </c>
      <c r="Q19" s="233">
        <v>0.96021321381002478</v>
      </c>
      <c r="R19" s="233">
        <v>0.94925860714531962</v>
      </c>
      <c r="S19" s="233">
        <v>1.0099968690806891</v>
      </c>
      <c r="T19" s="233">
        <v>1.2183268452784499</v>
      </c>
      <c r="U19" s="233">
        <v>1.0893634654234361</v>
      </c>
      <c r="V19" s="233">
        <v>1.1519318783598069</v>
      </c>
      <c r="W19" s="233">
        <v>1.5929089657651361</v>
      </c>
      <c r="DA19" s="71" t="s">
        <v>2409</v>
      </c>
    </row>
    <row r="20" spans="1:105" ht="12" customHeight="1" x14ac:dyDescent="0.25">
      <c r="A20" s="59" t="s">
        <v>160</v>
      </c>
      <c r="B20" s="233">
        <v>6.0998507405428217</v>
      </c>
      <c r="C20" s="233">
        <v>4.6654149276455161</v>
      </c>
      <c r="D20" s="233">
        <v>4.3442939244870793</v>
      </c>
      <c r="E20" s="233">
        <v>3.7489549727693618</v>
      </c>
      <c r="F20" s="233">
        <v>3.0552204620420471</v>
      </c>
      <c r="G20" s="233">
        <v>7.04804589178051</v>
      </c>
      <c r="H20" s="233">
        <v>6.0223802895427294</v>
      </c>
      <c r="I20" s="233">
        <v>7.4590257133101323</v>
      </c>
      <c r="J20" s="233">
        <v>4.2356827370381138</v>
      </c>
      <c r="K20" s="233">
        <v>2.9960569027280171</v>
      </c>
      <c r="L20" s="233">
        <v>3.0095760633634479</v>
      </c>
      <c r="M20" s="233">
        <v>3.2637529004008088</v>
      </c>
      <c r="N20" s="233">
        <v>2.9001087269700592</v>
      </c>
      <c r="O20" s="233">
        <v>4.1894341760762286</v>
      </c>
      <c r="P20" s="233">
        <v>3.4315882226092702</v>
      </c>
      <c r="Q20" s="233">
        <v>3.141110143391002</v>
      </c>
      <c r="R20" s="233">
        <v>4.5216595828162358</v>
      </c>
      <c r="S20" s="233">
        <v>2.9167019046857661</v>
      </c>
      <c r="T20" s="233">
        <v>3.6938296447312862</v>
      </c>
      <c r="U20" s="233">
        <v>2.7890238391524909</v>
      </c>
      <c r="V20" s="233">
        <v>2.6253123211499712</v>
      </c>
      <c r="W20" s="233">
        <v>1.9593750880729279</v>
      </c>
      <c r="DA20" s="71" t="s">
        <v>2410</v>
      </c>
    </row>
    <row r="21" spans="1:105" ht="12" customHeight="1" x14ac:dyDescent="0.25">
      <c r="A21" s="59" t="s">
        <v>70</v>
      </c>
      <c r="B21" s="233">
        <v>2.3383955877965832</v>
      </c>
      <c r="C21" s="233">
        <v>2.7460748688640941</v>
      </c>
      <c r="D21" s="233">
        <v>1.3622306488306271</v>
      </c>
      <c r="E21" s="233">
        <v>1.042515903132905</v>
      </c>
      <c r="F21" s="233">
        <v>1.02796890469591</v>
      </c>
      <c r="G21" s="233">
        <v>1.0096679424714501</v>
      </c>
      <c r="H21" s="233">
        <v>1.005686970993878</v>
      </c>
      <c r="I21" s="233">
        <v>0.32321506205493372</v>
      </c>
      <c r="J21" s="233">
        <v>0.32424385112398862</v>
      </c>
      <c r="K21" s="233">
        <v>0</v>
      </c>
      <c r="L21" s="233">
        <v>0</v>
      </c>
      <c r="M21" s="233">
        <v>0</v>
      </c>
      <c r="N21" s="233">
        <v>0</v>
      </c>
      <c r="O21" s="233">
        <v>0</v>
      </c>
      <c r="P21" s="233">
        <v>0</v>
      </c>
      <c r="Q21" s="233">
        <v>0</v>
      </c>
      <c r="R21" s="233">
        <v>0</v>
      </c>
      <c r="S21" s="233">
        <v>5.8835705499615176E-3</v>
      </c>
      <c r="T21" s="233">
        <v>0</v>
      </c>
      <c r="U21" s="233">
        <v>0</v>
      </c>
      <c r="V21" s="233">
        <v>0</v>
      </c>
      <c r="W21" s="233">
        <v>2.5209549051666891E-2</v>
      </c>
      <c r="DA21" s="71" t="s">
        <v>2411</v>
      </c>
    </row>
    <row r="22" spans="1:105" ht="12" customHeight="1" x14ac:dyDescent="0.25">
      <c r="A22" s="59" t="s">
        <v>162</v>
      </c>
      <c r="B22" s="233">
        <v>10.847337114867081</v>
      </c>
      <c r="C22" s="233">
        <v>13.06355383538382</v>
      </c>
      <c r="D22" s="233">
        <v>13.054788749934261</v>
      </c>
      <c r="E22" s="233">
        <v>14.46942419517258</v>
      </c>
      <c r="F22" s="233">
        <v>19.47290520444998</v>
      </c>
      <c r="G22" s="233">
        <v>21.891662724264378</v>
      </c>
      <c r="H22" s="233">
        <v>22.278427926565001</v>
      </c>
      <c r="I22" s="233">
        <v>21.305620511531199</v>
      </c>
      <c r="J22" s="233">
        <v>25.300345094063442</v>
      </c>
      <c r="K22" s="233">
        <v>23.49037920063051</v>
      </c>
      <c r="L22" s="233">
        <v>23.848302501759552</v>
      </c>
      <c r="M22" s="233">
        <v>20.18883848189223</v>
      </c>
      <c r="N22" s="233">
        <v>19.784419394666099</v>
      </c>
      <c r="O22" s="233">
        <v>21.153574306273619</v>
      </c>
      <c r="P22" s="233">
        <v>19.60630691492473</v>
      </c>
      <c r="Q22" s="233">
        <v>19.266471971995379</v>
      </c>
      <c r="R22" s="233">
        <v>20.77760374611649</v>
      </c>
      <c r="S22" s="233">
        <v>22.172263482218948</v>
      </c>
      <c r="T22" s="233">
        <v>28.31869503304295</v>
      </c>
      <c r="U22" s="233">
        <v>27.40018898454511</v>
      </c>
      <c r="V22" s="233">
        <v>26.49095682226497</v>
      </c>
      <c r="W22" s="233">
        <v>22.702871045092991</v>
      </c>
      <c r="DA22" s="71" t="s">
        <v>2412</v>
      </c>
    </row>
    <row r="23" spans="1:105" ht="12" customHeight="1" x14ac:dyDescent="0.25">
      <c r="A23" s="60" t="s">
        <v>2413</v>
      </c>
      <c r="B23" s="332">
        <v>12.168485496616031</v>
      </c>
      <c r="C23" s="332">
        <v>12.780065528579989</v>
      </c>
      <c r="D23" s="332">
        <v>13.26411225452936</v>
      </c>
      <c r="E23" s="332">
        <v>16.115600513384301</v>
      </c>
      <c r="F23" s="332">
        <v>19.361887190294269</v>
      </c>
      <c r="G23" s="332">
        <v>21.878468739774711</v>
      </c>
      <c r="H23" s="332">
        <v>24.010999071985019</v>
      </c>
      <c r="I23" s="332">
        <v>29.109179129730769</v>
      </c>
      <c r="J23" s="332">
        <v>30.8769206934716</v>
      </c>
      <c r="K23" s="332">
        <v>19.834955506283379</v>
      </c>
      <c r="L23" s="332">
        <v>20.935553199477841</v>
      </c>
      <c r="M23" s="332">
        <v>25.223960605853119</v>
      </c>
      <c r="N23" s="332">
        <v>27.07711027404498</v>
      </c>
      <c r="O23" s="332">
        <v>35.504223128214399</v>
      </c>
      <c r="P23" s="332">
        <v>36.518597489119323</v>
      </c>
      <c r="Q23" s="332">
        <v>37.418191365650493</v>
      </c>
      <c r="R23" s="332">
        <v>39.387911432830776</v>
      </c>
      <c r="S23" s="332">
        <v>43.432559304578483</v>
      </c>
      <c r="T23" s="332">
        <v>43.542534516482483</v>
      </c>
      <c r="U23" s="332">
        <v>47.730873221771702</v>
      </c>
      <c r="V23" s="332">
        <v>42.521562539219197</v>
      </c>
      <c r="W23" s="332">
        <v>42.982423618879928</v>
      </c>
      <c r="DA23" s="72" t="s">
        <v>2414</v>
      </c>
    </row>
    <row r="24" spans="1:105" ht="12" customHeight="1" x14ac:dyDescent="0.25">
      <c r="A24" s="57" t="s">
        <v>2415</v>
      </c>
      <c r="B24" s="264">
        <f t="shared" ref="B24:W24" si="1">B25+B26</f>
        <v>30.006412843142307</v>
      </c>
      <c r="C24" s="264">
        <f t="shared" si="1"/>
        <v>27.85268500954372</v>
      </c>
      <c r="D24" s="264">
        <f t="shared" si="1"/>
        <v>24.728662800241572</v>
      </c>
      <c r="E24" s="264">
        <f t="shared" si="1"/>
        <v>27.549953176929481</v>
      </c>
      <c r="F24" s="264">
        <f t="shared" si="1"/>
        <v>29.776442231448733</v>
      </c>
      <c r="G24" s="264">
        <f t="shared" si="1"/>
        <v>32.653618409735117</v>
      </c>
      <c r="H24" s="264">
        <f t="shared" si="1"/>
        <v>33.434000969027153</v>
      </c>
      <c r="I24" s="264">
        <f t="shared" si="1"/>
        <v>34.707923584240731</v>
      </c>
      <c r="J24" s="264">
        <f t="shared" si="1"/>
        <v>35.609919986328769</v>
      </c>
      <c r="K24" s="264">
        <f t="shared" si="1"/>
        <v>27.21662301783477</v>
      </c>
      <c r="L24" s="264">
        <f t="shared" si="1"/>
        <v>28.42546110110171</v>
      </c>
      <c r="M24" s="264">
        <f t="shared" si="1"/>
        <v>28.206935086684009</v>
      </c>
      <c r="N24" s="264">
        <f t="shared" si="1"/>
        <v>28.53964443331494</v>
      </c>
      <c r="O24" s="264">
        <f t="shared" si="1"/>
        <v>33.432602386269799</v>
      </c>
      <c r="P24" s="264">
        <f t="shared" si="1"/>
        <v>32.056151442712711</v>
      </c>
      <c r="Q24" s="264">
        <f t="shared" si="1"/>
        <v>31.875031987373372</v>
      </c>
      <c r="R24" s="264">
        <f t="shared" si="1"/>
        <v>33.922658748107644</v>
      </c>
      <c r="S24" s="264">
        <f t="shared" si="1"/>
        <v>35.586459123425314</v>
      </c>
      <c r="T24" s="264">
        <f t="shared" si="1"/>
        <v>39.471371507361724</v>
      </c>
      <c r="U24" s="264">
        <f t="shared" si="1"/>
        <v>41.15747684385844</v>
      </c>
      <c r="V24" s="264">
        <f t="shared" si="1"/>
        <v>37.798230506897767</v>
      </c>
      <c r="W24" s="264">
        <f t="shared" si="1"/>
        <v>35.273613439389905</v>
      </c>
      <c r="DA24" s="70"/>
    </row>
    <row r="25" spans="1:105" ht="12" customHeight="1" x14ac:dyDescent="0.25">
      <c r="A25" s="60" t="s">
        <v>2416</v>
      </c>
      <c r="B25" s="265">
        <v>23.037532788881741</v>
      </c>
      <c r="C25" s="265">
        <v>21.432876029430751</v>
      </c>
      <c r="D25" s="265">
        <v>18.906533055285561</v>
      </c>
      <c r="E25" s="265">
        <v>20.970980413372789</v>
      </c>
      <c r="F25" s="265">
        <v>22.642532192570691</v>
      </c>
      <c r="G25" s="265">
        <v>24.776209886844981</v>
      </c>
      <c r="H25" s="265">
        <v>25.24989993223712</v>
      </c>
      <c r="I25" s="265">
        <v>25.842357817494179</v>
      </c>
      <c r="J25" s="265">
        <v>26.569395228854859</v>
      </c>
      <c r="K25" s="265">
        <v>20.63828717446712</v>
      </c>
      <c r="L25" s="265">
        <v>21.535840873021229</v>
      </c>
      <c r="M25" s="265">
        <v>21.00064066563537</v>
      </c>
      <c r="N25" s="265">
        <v>21.132679837722499</v>
      </c>
      <c r="O25" s="265">
        <v>24.377375386454819</v>
      </c>
      <c r="P25" s="265">
        <v>23.160485764343971</v>
      </c>
      <c r="Q25" s="265">
        <v>22.988459787286232</v>
      </c>
      <c r="R25" s="265">
        <v>24.468660962926009</v>
      </c>
      <c r="S25" s="265">
        <v>25.54370113947795</v>
      </c>
      <c r="T25" s="265">
        <v>28.62428415469914</v>
      </c>
      <c r="U25" s="265">
        <v>29.65378101458623</v>
      </c>
      <c r="V25" s="265">
        <v>27.334430208568641</v>
      </c>
      <c r="W25" s="265">
        <v>25.324239087786911</v>
      </c>
      <c r="DA25" s="72" t="s">
        <v>2417</v>
      </c>
    </row>
    <row r="26" spans="1:105" ht="12" customHeight="1" x14ac:dyDescent="0.25">
      <c r="A26" s="60" t="s">
        <v>2418</v>
      </c>
      <c r="B26" s="265">
        <v>6.9688800542605671</v>
      </c>
      <c r="C26" s="265">
        <v>6.4198089801129701</v>
      </c>
      <c r="D26" s="265">
        <v>5.8221297449560137</v>
      </c>
      <c r="E26" s="265">
        <v>6.578972763556691</v>
      </c>
      <c r="F26" s="265">
        <v>7.1339100388780423</v>
      </c>
      <c r="G26" s="265">
        <v>7.8774085228901356</v>
      </c>
      <c r="H26" s="265">
        <v>8.1841010367900342</v>
      </c>
      <c r="I26" s="265">
        <v>8.8655657667465508</v>
      </c>
      <c r="J26" s="265">
        <v>9.0405247574739089</v>
      </c>
      <c r="K26" s="265">
        <v>6.5783358433676522</v>
      </c>
      <c r="L26" s="265">
        <v>6.8896202280804797</v>
      </c>
      <c r="M26" s="265">
        <v>7.2062944210486402</v>
      </c>
      <c r="N26" s="265">
        <v>7.4069645955924406</v>
      </c>
      <c r="O26" s="265">
        <v>9.0552269998149786</v>
      </c>
      <c r="P26" s="265">
        <v>8.8956656783687382</v>
      </c>
      <c r="Q26" s="265">
        <v>8.8865722000871408</v>
      </c>
      <c r="R26" s="265">
        <v>9.4539977851816364</v>
      </c>
      <c r="S26" s="265">
        <v>10.042757983947361</v>
      </c>
      <c r="T26" s="265">
        <v>10.84708735266258</v>
      </c>
      <c r="U26" s="265">
        <v>11.50369582927221</v>
      </c>
      <c r="V26" s="265">
        <v>10.463800298329129</v>
      </c>
      <c r="W26" s="265">
        <v>9.9493743516029962</v>
      </c>
      <c r="DA26" s="72" t="s">
        <v>2419</v>
      </c>
    </row>
    <row r="27" spans="1:105" ht="12" customHeight="1" x14ac:dyDescent="0.25">
      <c r="A27" s="57" t="s">
        <v>2420</v>
      </c>
      <c r="B27" s="264">
        <f t="shared" ref="B27:W27" si="2">B28+B34</f>
        <v>104.42672947641367</v>
      </c>
      <c r="C27" s="264">
        <f t="shared" si="2"/>
        <v>91.321989828365503</v>
      </c>
      <c r="D27" s="264">
        <f t="shared" si="2"/>
        <v>77.944108827593723</v>
      </c>
      <c r="E27" s="264">
        <f t="shared" si="2"/>
        <v>86.021054451725547</v>
      </c>
      <c r="F27" s="264">
        <f t="shared" si="2"/>
        <v>88.967796028965438</v>
      </c>
      <c r="G27" s="264">
        <f t="shared" si="2"/>
        <v>96.792813531566409</v>
      </c>
      <c r="H27" s="264">
        <f t="shared" si="2"/>
        <v>98.451759699615764</v>
      </c>
      <c r="I27" s="264">
        <f t="shared" si="2"/>
        <v>101.65751828235317</v>
      </c>
      <c r="J27" s="264">
        <f t="shared" si="2"/>
        <v>102.21421907409555</v>
      </c>
      <c r="K27" s="264">
        <f t="shared" si="2"/>
        <v>77.789721722084636</v>
      </c>
      <c r="L27" s="264">
        <f t="shared" si="2"/>
        <v>81.369762197976215</v>
      </c>
      <c r="M27" s="264">
        <f t="shared" si="2"/>
        <v>80.687774074441762</v>
      </c>
      <c r="N27" s="264">
        <f t="shared" si="2"/>
        <v>81.573533333511563</v>
      </c>
      <c r="O27" s="264">
        <f t="shared" si="2"/>
        <v>96.315438840765964</v>
      </c>
      <c r="P27" s="264">
        <f t="shared" si="2"/>
        <v>92.709635762695129</v>
      </c>
      <c r="Q27" s="264">
        <f t="shared" si="2"/>
        <v>92.071917824216371</v>
      </c>
      <c r="R27" s="264">
        <f t="shared" si="2"/>
        <v>98.016207019784162</v>
      </c>
      <c r="S27" s="264">
        <f t="shared" si="2"/>
        <v>102.7328129709185</v>
      </c>
      <c r="T27" s="264">
        <f t="shared" si="2"/>
        <v>113.01760290279964</v>
      </c>
      <c r="U27" s="264">
        <f t="shared" si="2"/>
        <v>118.60674494191545</v>
      </c>
      <c r="V27" s="264">
        <f t="shared" si="2"/>
        <v>108.5124710175435</v>
      </c>
      <c r="W27" s="264">
        <f t="shared" si="2"/>
        <v>101.66158622745029</v>
      </c>
      <c r="DA27" s="70"/>
    </row>
    <row r="28" spans="1:105" ht="12" customHeight="1" x14ac:dyDescent="0.25">
      <c r="A28" s="60" t="s">
        <v>2421</v>
      </c>
      <c r="B28" s="332">
        <v>87.0431787669622</v>
      </c>
      <c r="C28" s="332">
        <v>73.064753358965518</v>
      </c>
      <c r="D28" s="332">
        <v>58.995377035408922</v>
      </c>
      <c r="E28" s="332">
        <v>62.998768004033678</v>
      </c>
      <c r="F28" s="332">
        <v>61.307957185687911</v>
      </c>
      <c r="G28" s="332">
        <v>65.537858189031112</v>
      </c>
      <c r="H28" s="332">
        <v>64.150332453922886</v>
      </c>
      <c r="I28" s="332">
        <v>60.072976668452078</v>
      </c>
      <c r="J28" s="332">
        <v>58.104332369136131</v>
      </c>
      <c r="K28" s="332">
        <v>49.454070998822672</v>
      </c>
      <c r="L28" s="332">
        <v>51.461829055865003</v>
      </c>
      <c r="M28" s="332">
        <v>44.653544637508737</v>
      </c>
      <c r="N28" s="332">
        <v>42.891947227733027</v>
      </c>
      <c r="O28" s="332">
        <v>45.595120086173957</v>
      </c>
      <c r="P28" s="332">
        <v>40.540210778238936</v>
      </c>
      <c r="Q28" s="332">
        <v>38.617358730429928</v>
      </c>
      <c r="R28" s="332">
        <v>41.747762115740201</v>
      </c>
      <c r="S28" s="332">
        <v>40.686299678663559</v>
      </c>
      <c r="T28" s="332">
        <v>50.813982164967513</v>
      </c>
      <c r="U28" s="332">
        <v>50.419783196527327</v>
      </c>
      <c r="V28" s="332">
        <v>47.767381675801808</v>
      </c>
      <c r="W28" s="332">
        <v>40.258123914764653</v>
      </c>
      <c r="DA28" s="72" t="s">
        <v>2422</v>
      </c>
    </row>
    <row r="29" spans="1:105" ht="12" customHeight="1" x14ac:dyDescent="0.25">
      <c r="A29" s="59" t="s">
        <v>30</v>
      </c>
      <c r="B29" s="233">
        <v>57.816151789870212</v>
      </c>
      <c r="C29" s="233">
        <v>41.518189644785622</v>
      </c>
      <c r="D29" s="233">
        <v>29.915074583093219</v>
      </c>
      <c r="E29" s="233">
        <v>33.158312952120617</v>
      </c>
      <c r="F29" s="233">
        <v>25.3639437735131</v>
      </c>
      <c r="G29" s="233">
        <v>21.064306644960119</v>
      </c>
      <c r="H29" s="233">
        <v>20.04115144531745</v>
      </c>
      <c r="I29" s="233">
        <v>16.897053422968821</v>
      </c>
      <c r="J29" s="233">
        <v>13.81980342119085</v>
      </c>
      <c r="K29" s="233">
        <v>10.54545935012977</v>
      </c>
      <c r="L29" s="233">
        <v>12.016783148080741</v>
      </c>
      <c r="M29" s="233">
        <v>10.10180239897633</v>
      </c>
      <c r="N29" s="233">
        <v>9.4519865524862041</v>
      </c>
      <c r="O29" s="233">
        <v>7.9589273080562704</v>
      </c>
      <c r="P29" s="233">
        <v>6.2644883244479592</v>
      </c>
      <c r="Q29" s="233">
        <v>5.2347939744350569</v>
      </c>
      <c r="R29" s="233">
        <v>4.2498736356287106</v>
      </c>
      <c r="S29" s="233">
        <v>3.3936627836130482</v>
      </c>
      <c r="T29" s="233">
        <v>3.341337132035116</v>
      </c>
      <c r="U29" s="233">
        <v>5.7361027834972722</v>
      </c>
      <c r="V29" s="233">
        <v>4.5270945018378814</v>
      </c>
      <c r="W29" s="233">
        <v>2.7147458462178919</v>
      </c>
      <c r="DA29" s="71" t="s">
        <v>2423</v>
      </c>
    </row>
    <row r="30" spans="1:105" ht="12" customHeight="1" x14ac:dyDescent="0.25">
      <c r="A30" s="59" t="s">
        <v>33</v>
      </c>
      <c r="B30" s="233">
        <v>1.6761934867970061</v>
      </c>
      <c r="C30" s="233">
        <v>2.2965013829035641</v>
      </c>
      <c r="D30" s="233">
        <v>2.2784262762414729</v>
      </c>
      <c r="E30" s="233">
        <v>2.324890664663275</v>
      </c>
      <c r="F30" s="233">
        <v>2.2924497390491849</v>
      </c>
      <c r="G30" s="233">
        <v>1.688727889047654</v>
      </c>
      <c r="H30" s="233">
        <v>2.2427593127460228</v>
      </c>
      <c r="I30" s="233">
        <v>1.6218356927743101</v>
      </c>
      <c r="J30" s="233">
        <v>1.626997973337355</v>
      </c>
      <c r="K30" s="233">
        <v>1.070845786752161</v>
      </c>
      <c r="L30" s="233">
        <v>1.076647957608563</v>
      </c>
      <c r="M30" s="233">
        <v>1.048040263828063</v>
      </c>
      <c r="N30" s="233">
        <v>1.0334919300523151</v>
      </c>
      <c r="O30" s="233">
        <v>1.431894946189326</v>
      </c>
      <c r="P30" s="233">
        <v>1.364443685885268</v>
      </c>
      <c r="Q30" s="233">
        <v>1.3717331625857501</v>
      </c>
      <c r="R30" s="233">
        <v>1.3560837244933139</v>
      </c>
      <c r="S30" s="233">
        <v>1.44285267011527</v>
      </c>
      <c r="T30" s="233">
        <v>1.740466921826356</v>
      </c>
      <c r="U30" s="233">
        <v>1.5562335220334791</v>
      </c>
      <c r="V30" s="233">
        <v>1.645616969085439</v>
      </c>
      <c r="W30" s="233">
        <v>2.275584236807338</v>
      </c>
      <c r="DA30" s="71" t="s">
        <v>2424</v>
      </c>
    </row>
    <row r="31" spans="1:105" ht="12" customHeight="1" x14ac:dyDescent="0.25">
      <c r="A31" s="59" t="s">
        <v>160</v>
      </c>
      <c r="B31" s="233">
        <v>8.7140724864897461</v>
      </c>
      <c r="C31" s="233">
        <v>6.6648784680650222</v>
      </c>
      <c r="D31" s="233">
        <v>6.2061341778386838</v>
      </c>
      <c r="E31" s="233">
        <v>5.3556499610990898</v>
      </c>
      <c r="F31" s="233">
        <v>4.3646006600600664</v>
      </c>
      <c r="G31" s="233">
        <v>10.06863698825787</v>
      </c>
      <c r="H31" s="233">
        <v>8.6034004136324658</v>
      </c>
      <c r="I31" s="233">
        <v>10.65575101901447</v>
      </c>
      <c r="J31" s="233">
        <v>6.0509753386258769</v>
      </c>
      <c r="K31" s="233">
        <v>4.2800812896114522</v>
      </c>
      <c r="L31" s="233">
        <v>4.2993943762334972</v>
      </c>
      <c r="M31" s="233">
        <v>4.6625041434297279</v>
      </c>
      <c r="N31" s="233">
        <v>4.1430124671000836</v>
      </c>
      <c r="O31" s="233">
        <v>5.9849059658231862</v>
      </c>
      <c r="P31" s="233">
        <v>4.9022688894418138</v>
      </c>
      <c r="Q31" s="233">
        <v>4.4873002048442903</v>
      </c>
      <c r="R31" s="233">
        <v>6.4595136897374807</v>
      </c>
      <c r="S31" s="233">
        <v>4.1667170066939514</v>
      </c>
      <c r="T31" s="233">
        <v>5.2768994924732668</v>
      </c>
      <c r="U31" s="233">
        <v>3.9843197702178439</v>
      </c>
      <c r="V31" s="233">
        <v>3.7504461730713858</v>
      </c>
      <c r="W31" s="233">
        <v>2.7991072686756122</v>
      </c>
      <c r="DA31" s="71" t="s">
        <v>2425</v>
      </c>
    </row>
    <row r="32" spans="1:105" ht="12" customHeight="1" x14ac:dyDescent="0.25">
      <c r="A32" s="59" t="s">
        <v>70</v>
      </c>
      <c r="B32" s="233">
        <v>3.3405651254236899</v>
      </c>
      <c r="C32" s="233">
        <v>3.9229640983772769</v>
      </c>
      <c r="D32" s="233">
        <v>1.946043784043753</v>
      </c>
      <c r="E32" s="233">
        <v>1.489308433047007</v>
      </c>
      <c r="F32" s="233">
        <v>1.4685270067084431</v>
      </c>
      <c r="G32" s="233">
        <v>1.4423827749592151</v>
      </c>
      <c r="H32" s="233">
        <v>1.4366956728483971</v>
      </c>
      <c r="I32" s="233">
        <v>0.46173580293561928</v>
      </c>
      <c r="J32" s="233">
        <v>0.46320550160569801</v>
      </c>
      <c r="K32" s="233">
        <v>0</v>
      </c>
      <c r="L32" s="233">
        <v>0</v>
      </c>
      <c r="M32" s="233">
        <v>0</v>
      </c>
      <c r="N32" s="233">
        <v>0</v>
      </c>
      <c r="O32" s="233">
        <v>0</v>
      </c>
      <c r="P32" s="233">
        <v>0</v>
      </c>
      <c r="Q32" s="233">
        <v>0</v>
      </c>
      <c r="R32" s="233">
        <v>0</v>
      </c>
      <c r="S32" s="233">
        <v>8.4051007856593089E-3</v>
      </c>
      <c r="T32" s="233">
        <v>0</v>
      </c>
      <c r="U32" s="233">
        <v>0</v>
      </c>
      <c r="V32" s="233">
        <v>0</v>
      </c>
      <c r="W32" s="233">
        <v>3.6013641502381281E-2</v>
      </c>
      <c r="DA32" s="71" t="s">
        <v>2426</v>
      </c>
    </row>
    <row r="33" spans="1:105" ht="12" customHeight="1" x14ac:dyDescent="0.25">
      <c r="A33" s="59" t="s">
        <v>162</v>
      </c>
      <c r="B33" s="233">
        <v>15.49619587838154</v>
      </c>
      <c r="C33" s="233">
        <v>18.662219764834031</v>
      </c>
      <c r="D33" s="233">
        <v>18.64969821419179</v>
      </c>
      <c r="E33" s="233">
        <v>20.670605993103688</v>
      </c>
      <c r="F33" s="233">
        <v>27.818436006357111</v>
      </c>
      <c r="G33" s="233">
        <v>31.27380389180626</v>
      </c>
      <c r="H33" s="233">
        <v>31.826325609378561</v>
      </c>
      <c r="I33" s="233">
        <v>30.436600730758851</v>
      </c>
      <c r="J33" s="233">
        <v>36.143350134376348</v>
      </c>
      <c r="K33" s="233">
        <v>33.557684572329293</v>
      </c>
      <c r="L33" s="233">
        <v>34.069003573942197</v>
      </c>
      <c r="M33" s="233">
        <v>28.84119783127462</v>
      </c>
      <c r="N33" s="233">
        <v>28.263456278094431</v>
      </c>
      <c r="O33" s="233">
        <v>30.21939186610517</v>
      </c>
      <c r="P33" s="233">
        <v>28.0090098784639</v>
      </c>
      <c r="Q33" s="233">
        <v>27.52353138856483</v>
      </c>
      <c r="R33" s="233">
        <v>29.682291065880701</v>
      </c>
      <c r="S33" s="233">
        <v>31.67466211745564</v>
      </c>
      <c r="T33" s="233">
        <v>40.455278618632782</v>
      </c>
      <c r="U33" s="233">
        <v>39.143127120778729</v>
      </c>
      <c r="V33" s="233">
        <v>37.844224031807101</v>
      </c>
      <c r="W33" s="233">
        <v>32.432672921561426</v>
      </c>
      <c r="DA33" s="71" t="s">
        <v>2427</v>
      </c>
    </row>
    <row r="34" spans="1:105" ht="12" customHeight="1" x14ac:dyDescent="0.25">
      <c r="A34" s="60" t="s">
        <v>2428</v>
      </c>
      <c r="B34" s="332">
        <v>17.38355070945147</v>
      </c>
      <c r="C34" s="332">
        <v>18.257236469399992</v>
      </c>
      <c r="D34" s="332">
        <v>18.948731792184802</v>
      </c>
      <c r="E34" s="332">
        <v>23.022286447691869</v>
      </c>
      <c r="F34" s="332">
        <v>27.65983884327752</v>
      </c>
      <c r="G34" s="332">
        <v>31.2549553425353</v>
      </c>
      <c r="H34" s="332">
        <v>34.301427245692878</v>
      </c>
      <c r="I34" s="332">
        <v>41.584541613901088</v>
      </c>
      <c r="J34" s="332">
        <v>44.109886704959422</v>
      </c>
      <c r="K34" s="332">
        <v>28.33565072326196</v>
      </c>
      <c r="L34" s="332">
        <v>29.907933142111212</v>
      </c>
      <c r="M34" s="332">
        <v>36.034229436933032</v>
      </c>
      <c r="N34" s="332">
        <v>38.681586105778543</v>
      </c>
      <c r="O34" s="332">
        <v>50.720318754592007</v>
      </c>
      <c r="P34" s="332">
        <v>52.169424984456192</v>
      </c>
      <c r="Q34" s="332">
        <v>53.454559093786443</v>
      </c>
      <c r="R34" s="332">
        <v>56.268444904043967</v>
      </c>
      <c r="S34" s="332">
        <v>62.046513292254943</v>
      </c>
      <c r="T34" s="332">
        <v>62.203620737832132</v>
      </c>
      <c r="U34" s="332">
        <v>68.186961745388132</v>
      </c>
      <c r="V34" s="332">
        <v>60.745089341741703</v>
      </c>
      <c r="W34" s="332">
        <v>61.403462312685633</v>
      </c>
      <c r="DA34" s="72" t="s">
        <v>2429</v>
      </c>
    </row>
    <row r="35" spans="1:105" ht="12" customHeight="1" x14ac:dyDescent="0.25">
      <c r="A35" s="57" t="s">
        <v>2430</v>
      </c>
      <c r="B35" s="264">
        <v>110.0112378835495</v>
      </c>
      <c r="C35" s="264">
        <v>111.1672953506551</v>
      </c>
      <c r="D35" s="264">
        <v>94.130858127701401</v>
      </c>
      <c r="E35" s="264">
        <v>116.25395913747781</v>
      </c>
      <c r="F35" s="264">
        <v>115.1636123683777</v>
      </c>
      <c r="G35" s="264">
        <v>116.5030755127523</v>
      </c>
      <c r="H35" s="264">
        <v>118.3565918690302</v>
      </c>
      <c r="I35" s="264">
        <v>110.5333014942938</v>
      </c>
      <c r="J35" s="264">
        <v>113.76594231028341</v>
      </c>
      <c r="K35" s="264">
        <v>87.797783213748573</v>
      </c>
      <c r="L35" s="264">
        <v>93.930511599398571</v>
      </c>
      <c r="M35" s="264">
        <v>88.603248301673432</v>
      </c>
      <c r="N35" s="264">
        <v>86.996866853765908</v>
      </c>
      <c r="O35" s="264">
        <v>85.31492468951042</v>
      </c>
      <c r="P35" s="264">
        <v>75.373401120491749</v>
      </c>
      <c r="Q35" s="264">
        <v>76.558808872751882</v>
      </c>
      <c r="R35" s="264">
        <v>79.199990059965188</v>
      </c>
      <c r="S35" s="264">
        <v>80.207659652455561</v>
      </c>
      <c r="T35" s="264">
        <v>85.665460636909074</v>
      </c>
      <c r="U35" s="264">
        <v>88.376162974955008</v>
      </c>
      <c r="V35" s="264">
        <v>80.923627485462106</v>
      </c>
      <c r="W35" s="264">
        <v>77.991782550269079</v>
      </c>
      <c r="DA35" s="70" t="s">
        <v>2431</v>
      </c>
    </row>
    <row r="36" spans="1:105" ht="12" customHeight="1" x14ac:dyDescent="0.25">
      <c r="A36" s="46" t="s">
        <v>30</v>
      </c>
      <c r="B36" s="232">
        <v>18.616411260637701</v>
      </c>
      <c r="C36" s="232">
        <v>11.11761586700959</v>
      </c>
      <c r="D36" s="232">
        <v>8.4775632345595486</v>
      </c>
      <c r="E36" s="232">
        <v>8.0822867261074602</v>
      </c>
      <c r="F36" s="232">
        <v>6.8800918017460182</v>
      </c>
      <c r="G36" s="232">
        <v>6.4664310681619224</v>
      </c>
      <c r="H36" s="232">
        <v>6.3115558705814294</v>
      </c>
      <c r="I36" s="232">
        <v>6.5858432308246186</v>
      </c>
      <c r="J36" s="232">
        <v>5.2948122579274752</v>
      </c>
      <c r="K36" s="232">
        <v>3.7124439543114902</v>
      </c>
      <c r="L36" s="232">
        <v>4.0975219586789402</v>
      </c>
      <c r="M36" s="232">
        <v>4.0073314505469328</v>
      </c>
      <c r="N36" s="232">
        <v>4.0285274179519117</v>
      </c>
      <c r="O36" s="232">
        <v>4.7902878926999257</v>
      </c>
      <c r="P36" s="232">
        <v>4.483301920634676</v>
      </c>
      <c r="Q36" s="232">
        <v>3.6791821437034069</v>
      </c>
      <c r="R36" s="232">
        <v>3.1047934952477121</v>
      </c>
      <c r="S36" s="232">
        <v>2.7017964836630952</v>
      </c>
      <c r="T36" s="232">
        <v>2.634430228920805</v>
      </c>
      <c r="U36" s="232">
        <v>4.7747645629538633</v>
      </c>
      <c r="V36" s="232">
        <v>3.7017897337872929</v>
      </c>
      <c r="W36" s="232">
        <v>2.2230232050138459</v>
      </c>
      <c r="DA36" s="73" t="s">
        <v>2432</v>
      </c>
    </row>
    <row r="37" spans="1:105" ht="12" customHeight="1" x14ac:dyDescent="0.25">
      <c r="A37" s="46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2433</v>
      </c>
    </row>
    <row r="38" spans="1:105" ht="12" customHeight="1" x14ac:dyDescent="0.25">
      <c r="A38" s="46" t="s">
        <v>33</v>
      </c>
      <c r="B38" s="232">
        <v>0.53972300709371379</v>
      </c>
      <c r="C38" s="232">
        <v>0.61495022860142223</v>
      </c>
      <c r="D38" s="232">
        <v>0.64567790992690566</v>
      </c>
      <c r="E38" s="232">
        <v>0.56668844961418363</v>
      </c>
      <c r="F38" s="232">
        <v>0.62183802315543923</v>
      </c>
      <c r="G38" s="232">
        <v>0.51841452327233384</v>
      </c>
      <c r="H38" s="232">
        <v>0.70631174786968998</v>
      </c>
      <c r="I38" s="232">
        <v>0.63213125693549232</v>
      </c>
      <c r="J38" s="232">
        <v>0.62335537997887547</v>
      </c>
      <c r="K38" s="232">
        <v>0.37698262683825817</v>
      </c>
      <c r="L38" s="232">
        <v>0.36711893638294668</v>
      </c>
      <c r="M38" s="232">
        <v>0.41575201580891119</v>
      </c>
      <c r="N38" s="232">
        <v>0.44048418322735078</v>
      </c>
      <c r="O38" s="232">
        <v>0.86182330342505531</v>
      </c>
      <c r="P38" s="232">
        <v>0.9764904459401863</v>
      </c>
      <c r="Q38" s="232">
        <v>0.96409833555215585</v>
      </c>
      <c r="R38" s="232">
        <v>0.99070238030624802</v>
      </c>
      <c r="S38" s="232">
        <v>1.148698182207438</v>
      </c>
      <c r="T38" s="232">
        <v>1.3722466456126261</v>
      </c>
      <c r="U38" s="232">
        <v>1.2954176299044471</v>
      </c>
      <c r="V38" s="232">
        <v>1.345615382986495</v>
      </c>
      <c r="W38" s="232">
        <v>1.863407055372805</v>
      </c>
      <c r="DA38" s="73" t="s">
        <v>2434</v>
      </c>
    </row>
    <row r="39" spans="1:105" ht="12" customHeight="1" x14ac:dyDescent="0.25">
      <c r="A39" s="46" t="s">
        <v>160</v>
      </c>
      <c r="B39" s="232">
        <v>2.8058726176224651</v>
      </c>
      <c r="C39" s="232">
        <v>1.784701097090257</v>
      </c>
      <c r="D39" s="232">
        <v>1.758741894112587</v>
      </c>
      <c r="E39" s="232">
        <v>1.3054312700640811</v>
      </c>
      <c r="F39" s="232">
        <v>1.18391893182372</v>
      </c>
      <c r="G39" s="232">
        <v>3.0909228645554752</v>
      </c>
      <c r="H39" s="232">
        <v>2.7094671948258688</v>
      </c>
      <c r="I39" s="232">
        <v>4.1532155909819481</v>
      </c>
      <c r="J39" s="232">
        <v>2.3183237430313879</v>
      </c>
      <c r="K39" s="232">
        <v>1.5067681150735479</v>
      </c>
      <c r="L39" s="232">
        <v>1.4660215340951031</v>
      </c>
      <c r="M39" s="232">
        <v>1.849590672468977</v>
      </c>
      <c r="N39" s="232">
        <v>1.765791690873614</v>
      </c>
      <c r="O39" s="232">
        <v>3.6021716843688592</v>
      </c>
      <c r="P39" s="232">
        <v>3.5084033027452222</v>
      </c>
      <c r="Q39" s="232">
        <v>3.1538193991448309</v>
      </c>
      <c r="R39" s="232">
        <v>4.7190711550164828</v>
      </c>
      <c r="S39" s="232">
        <v>3.3172480811778109</v>
      </c>
      <c r="T39" s="232">
        <v>4.1604971269335316</v>
      </c>
      <c r="U39" s="232">
        <v>3.3165704249660761</v>
      </c>
      <c r="V39" s="232">
        <v>3.0667270442358161</v>
      </c>
      <c r="W39" s="232">
        <v>2.2921042204587199</v>
      </c>
      <c r="DA39" s="73" t="s">
        <v>2435</v>
      </c>
    </row>
    <row r="40" spans="1:105" ht="12" customHeight="1" x14ac:dyDescent="0.25">
      <c r="A40" s="46" t="s">
        <v>70</v>
      </c>
      <c r="B40" s="232">
        <v>1.075639458742516</v>
      </c>
      <c r="C40" s="232">
        <v>1.050479519434099</v>
      </c>
      <c r="D40" s="232">
        <v>0.55148481046329378</v>
      </c>
      <c r="E40" s="232">
        <v>0.36301659245682177</v>
      </c>
      <c r="F40" s="232">
        <v>0.3983450172306523</v>
      </c>
      <c r="G40" s="232">
        <v>0.44279021120353279</v>
      </c>
      <c r="H40" s="232">
        <v>0.45245828479200972</v>
      </c>
      <c r="I40" s="232">
        <v>0.1799674497128167</v>
      </c>
      <c r="J40" s="232">
        <v>0.17746896197384229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6.6915522240990986E-3</v>
      </c>
      <c r="T40" s="232">
        <v>0</v>
      </c>
      <c r="U40" s="232">
        <v>0</v>
      </c>
      <c r="V40" s="232">
        <v>0</v>
      </c>
      <c r="W40" s="232">
        <v>2.9490480984943581E-2</v>
      </c>
      <c r="DA40" s="73" t="s">
        <v>2436</v>
      </c>
    </row>
    <row r="41" spans="1:105" ht="12" customHeight="1" x14ac:dyDescent="0.25">
      <c r="A41" s="46" t="s">
        <v>34</v>
      </c>
      <c r="B41" s="232">
        <v>3.1647463456296081</v>
      </c>
      <c r="C41" s="232">
        <v>2.1066208082414639</v>
      </c>
      <c r="D41" s="232">
        <v>1.053310404121363</v>
      </c>
      <c r="E41" s="232">
        <v>2.1114359415129651</v>
      </c>
      <c r="F41" s="232">
        <v>2.1114359415183439</v>
      </c>
      <c r="G41" s="232">
        <v>2.1114359415174082</v>
      </c>
      <c r="H41" s="232">
        <v>3.1647463456368201</v>
      </c>
      <c r="I41" s="232">
        <v>3.1647463456396001</v>
      </c>
      <c r="J41" s="232">
        <v>1.05331040411792</v>
      </c>
      <c r="K41" s="232">
        <v>2.1018056749619229</v>
      </c>
      <c r="L41" s="232">
        <v>3.176612209768372</v>
      </c>
      <c r="M41" s="232">
        <v>1.0269991401464971</v>
      </c>
      <c r="N41" s="232">
        <v>6.1144453997888171</v>
      </c>
      <c r="O41" s="232">
        <v>3.3199484092506921</v>
      </c>
      <c r="P41" s="232">
        <v>1.0269991401442511</v>
      </c>
      <c r="Q41" s="232">
        <v>3.057265692155454</v>
      </c>
      <c r="R41" s="232">
        <v>3.3199484092515692</v>
      </c>
      <c r="S41" s="232">
        <v>1.067497850378021</v>
      </c>
      <c r="T41" s="232">
        <v>0.45262252794149349</v>
      </c>
      <c r="U41" s="232">
        <v>1.3620808254414021</v>
      </c>
      <c r="V41" s="232">
        <v>0.61831470334950267</v>
      </c>
      <c r="W41" s="232">
        <v>0.45700773860425692</v>
      </c>
      <c r="DA41" s="73" t="s">
        <v>2437</v>
      </c>
    </row>
    <row r="42" spans="1:105" ht="12" customHeight="1" x14ac:dyDescent="0.25">
      <c r="A42" s="46" t="s">
        <v>162</v>
      </c>
      <c r="B42" s="232">
        <v>4.989670645943856</v>
      </c>
      <c r="C42" s="232">
        <v>4.9973130414947331</v>
      </c>
      <c r="D42" s="232">
        <v>5.2850944923138261</v>
      </c>
      <c r="E42" s="232">
        <v>5.0384277595755824</v>
      </c>
      <c r="F42" s="232">
        <v>7.5458846311038084</v>
      </c>
      <c r="G42" s="232">
        <v>9.6005959519187538</v>
      </c>
      <c r="H42" s="232">
        <v>10.023058444870079</v>
      </c>
      <c r="I42" s="232">
        <v>11.86305540228093</v>
      </c>
      <c r="J42" s="232">
        <v>13.84768274204367</v>
      </c>
      <c r="K42" s="232">
        <v>11.81371233579339</v>
      </c>
      <c r="L42" s="232">
        <v>11.616960091090229</v>
      </c>
      <c r="M42" s="232">
        <v>11.441150259722439</v>
      </c>
      <c r="N42" s="232">
        <v>12.04615642543834</v>
      </c>
      <c r="O42" s="232">
        <v>18.188328825974839</v>
      </c>
      <c r="P42" s="232">
        <v>20.04518825474203</v>
      </c>
      <c r="Q42" s="232">
        <v>19.34442610559406</v>
      </c>
      <c r="R42" s="232">
        <v>21.68473515372235</v>
      </c>
      <c r="S42" s="232">
        <v>25.217146247821209</v>
      </c>
      <c r="T42" s="232">
        <v>31.89639497629107</v>
      </c>
      <c r="U42" s="232">
        <v>32.582961518262948</v>
      </c>
      <c r="V42" s="232">
        <v>30.945092917149491</v>
      </c>
      <c r="W42" s="232">
        <v>26.558134200923821</v>
      </c>
      <c r="DA42" s="73" t="s">
        <v>2438</v>
      </c>
    </row>
    <row r="43" spans="1:105" ht="12" customHeight="1" x14ac:dyDescent="0.25">
      <c r="A43" s="46" t="s">
        <v>36</v>
      </c>
      <c r="B43" s="232">
        <v>0</v>
      </c>
      <c r="C43" s="232">
        <v>0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32">
        <v>0</v>
      </c>
      <c r="K43" s="232">
        <v>0</v>
      </c>
      <c r="L43" s="232">
        <v>0</v>
      </c>
      <c r="M43" s="232">
        <v>0</v>
      </c>
      <c r="N43" s="232">
        <v>0</v>
      </c>
      <c r="O43" s="232">
        <v>0</v>
      </c>
      <c r="P43" s="232">
        <v>0</v>
      </c>
      <c r="Q43" s="232">
        <v>0</v>
      </c>
      <c r="R43" s="232">
        <v>0</v>
      </c>
      <c r="S43" s="232">
        <v>0</v>
      </c>
      <c r="T43" s="232">
        <v>0</v>
      </c>
      <c r="U43" s="232">
        <v>0</v>
      </c>
      <c r="V43" s="232">
        <v>0</v>
      </c>
      <c r="W43" s="232">
        <v>0</v>
      </c>
      <c r="DA43" s="73" t="s">
        <v>2439</v>
      </c>
    </row>
    <row r="44" spans="1:105" ht="12" customHeight="1" x14ac:dyDescent="0.25">
      <c r="A44" s="46" t="s">
        <v>73</v>
      </c>
      <c r="B44" s="232">
        <v>2.3903697334267011E-2</v>
      </c>
      <c r="C44" s="232">
        <v>2.390369733433172E-2</v>
      </c>
      <c r="D44" s="232">
        <v>7.1625107480252734E-2</v>
      </c>
      <c r="E44" s="232">
        <v>7.1625107480057806E-2</v>
      </c>
      <c r="F44" s="232">
        <v>0.14333619948326601</v>
      </c>
      <c r="G44" s="232">
        <v>4.7807394668662587E-2</v>
      </c>
      <c r="H44" s="232">
        <v>0.1671539122946796</v>
      </c>
      <c r="I44" s="232">
        <v>0.11943250214892689</v>
      </c>
      <c r="J44" s="232">
        <v>0.1194325021485544</v>
      </c>
      <c r="K44" s="232">
        <v>9.5528804814379628E-2</v>
      </c>
      <c r="L44" s="232">
        <v>0.14333619948256479</v>
      </c>
      <c r="M44" s="232">
        <v>0.1671539122944399</v>
      </c>
      <c r="N44" s="232">
        <v>9.5528804814520626E-2</v>
      </c>
      <c r="O44" s="232">
        <v>7.1625107479884667E-2</v>
      </c>
      <c r="P44" s="232">
        <v>4.7807394668469838E-2</v>
      </c>
      <c r="Q44" s="232">
        <v>0.33439380911217681</v>
      </c>
      <c r="R44" s="232">
        <v>0.35829750644508801</v>
      </c>
      <c r="S44" s="232">
        <v>0.11152192605237971</v>
      </c>
      <c r="T44" s="232">
        <v>0.1079105760954739</v>
      </c>
      <c r="U44" s="232">
        <v>9.7592433361277153E-2</v>
      </c>
      <c r="V44" s="232">
        <v>0.6595872742864739</v>
      </c>
      <c r="W44" s="232">
        <v>0.83705932931560523</v>
      </c>
      <c r="DA44" s="73" t="s">
        <v>2440</v>
      </c>
    </row>
    <row r="45" spans="1:105" ht="12" customHeight="1" x14ac:dyDescent="0.25">
      <c r="A45" s="46" t="s">
        <v>79</v>
      </c>
      <c r="B45" s="232">
        <v>78.795270850545336</v>
      </c>
      <c r="C45" s="232">
        <v>89.471711091449194</v>
      </c>
      <c r="D45" s="232">
        <v>76.287360274723625</v>
      </c>
      <c r="E45" s="232">
        <v>98.71504729066659</v>
      </c>
      <c r="F45" s="232">
        <v>96.278761822316483</v>
      </c>
      <c r="G45" s="232">
        <v>94.224677557454243</v>
      </c>
      <c r="H45" s="232">
        <v>94.821840068159588</v>
      </c>
      <c r="I45" s="232">
        <v>83.834909715769442</v>
      </c>
      <c r="J45" s="232">
        <v>90.33155631906169</v>
      </c>
      <c r="K45" s="232">
        <v>68.190541701955581</v>
      </c>
      <c r="L45" s="232">
        <v>73.062940669900414</v>
      </c>
      <c r="M45" s="232">
        <v>69.695270850685233</v>
      </c>
      <c r="N45" s="232">
        <v>62.505932931671353</v>
      </c>
      <c r="O45" s="232">
        <v>54.480739466311157</v>
      </c>
      <c r="P45" s="232">
        <v>45.285210661616908</v>
      </c>
      <c r="Q45" s="232">
        <v>46.025623387489802</v>
      </c>
      <c r="R45" s="232">
        <v>45.022441959975737</v>
      </c>
      <c r="S45" s="232">
        <v>46.637059328931507</v>
      </c>
      <c r="T45" s="232">
        <v>45.04135855511408</v>
      </c>
      <c r="U45" s="232">
        <v>44.946775580064987</v>
      </c>
      <c r="V45" s="232">
        <v>40.586500429667034</v>
      </c>
      <c r="W45" s="232">
        <v>43.731556319595093</v>
      </c>
      <c r="DA45" s="73" t="s">
        <v>2441</v>
      </c>
    </row>
    <row r="46" spans="1:105" ht="12" customHeight="1" x14ac:dyDescent="0.25">
      <c r="A46" s="57" t="s">
        <v>2442</v>
      </c>
      <c r="B46" s="264">
        <v>32.794729667108527</v>
      </c>
      <c r="C46" s="264">
        <v>30.210865788766899</v>
      </c>
      <c r="D46" s="264">
        <v>27.398257623322401</v>
      </c>
      <c r="E46" s="264">
        <v>30.95987182850206</v>
      </c>
      <c r="F46" s="264">
        <v>33.571341359426071</v>
      </c>
      <c r="G46" s="264">
        <v>37.070157754777107</v>
      </c>
      <c r="H46" s="264">
        <v>38.51341664371779</v>
      </c>
      <c r="I46" s="264">
        <v>41.720309490571992</v>
      </c>
      <c r="J46" s="264">
        <v>42.543645917524273</v>
      </c>
      <c r="K46" s="264">
        <v>30.956874557024239</v>
      </c>
      <c r="L46" s="264">
        <v>32.421742249790498</v>
      </c>
      <c r="M46" s="264">
        <v>33.911973746111236</v>
      </c>
      <c r="N46" s="264">
        <v>34.856303979258527</v>
      </c>
      <c r="O46" s="264">
        <v>42.612832940305758</v>
      </c>
      <c r="P46" s="264">
        <v>41.861956133499923</v>
      </c>
      <c r="Q46" s="264">
        <v>41.819163294527698</v>
      </c>
      <c r="R46" s="264">
        <v>44.489401342031222</v>
      </c>
      <c r="S46" s="264">
        <v>47.260037571516968</v>
      </c>
      <c r="T46" s="264">
        <v>51.045116953706227</v>
      </c>
      <c r="U46" s="264">
        <v>54.135039196575057</v>
      </c>
      <c r="V46" s="264">
        <v>49.241413168607643</v>
      </c>
      <c r="W46" s="264">
        <v>46.820585184014078</v>
      </c>
      <c r="DA46" s="70" t="s">
        <v>2443</v>
      </c>
    </row>
    <row r="47" spans="1:105" ht="12" customHeight="1" x14ac:dyDescent="0.25">
      <c r="A47" s="41" t="s">
        <v>2444</v>
      </c>
      <c r="B47" s="353">
        <v>22.207137480804761</v>
      </c>
      <c r="C47" s="353">
        <v>20.457459378241602</v>
      </c>
      <c r="D47" s="353">
        <v>18.552885782310909</v>
      </c>
      <c r="E47" s="353">
        <v>20.964653072691661</v>
      </c>
      <c r="F47" s="353">
        <v>22.733024499711739</v>
      </c>
      <c r="G47" s="353">
        <v>25.102267896451249</v>
      </c>
      <c r="H47" s="353">
        <v>26.079578851364971</v>
      </c>
      <c r="I47" s="353">
        <v>28.251144559001421</v>
      </c>
      <c r="J47" s="353">
        <v>28.808671497380839</v>
      </c>
      <c r="K47" s="353">
        <v>20.962623453284799</v>
      </c>
      <c r="L47" s="353">
        <v>21.95456693245535</v>
      </c>
      <c r="M47" s="353">
        <v>22.963685655279019</v>
      </c>
      <c r="N47" s="353">
        <v>23.60314423681492</v>
      </c>
      <c r="O47" s="353">
        <v>28.85552188286632</v>
      </c>
      <c r="P47" s="353">
        <v>28.347061387867679</v>
      </c>
      <c r="Q47" s="353">
        <v>28.318083973877791</v>
      </c>
      <c r="R47" s="353">
        <v>30.126250835727539</v>
      </c>
      <c r="S47" s="353">
        <v>32.002402896806963</v>
      </c>
      <c r="T47" s="353">
        <v>34.565490901168232</v>
      </c>
      <c r="U47" s="353">
        <v>36.657849299877817</v>
      </c>
      <c r="V47" s="353">
        <v>33.344102637355043</v>
      </c>
      <c r="W47" s="353">
        <v>31.704825216350201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5">
        <f t="shared" ref="B51:W51" si="3">SUM(B$52:B$56,B$58:B$59,B$61:B$62,B$64:B$65,B$66:B$68)</f>
        <v>0.99999999999999989</v>
      </c>
      <c r="C51" s="235">
        <f t="shared" si="3"/>
        <v>1.0000000000000002</v>
      </c>
      <c r="D51" s="235">
        <f t="shared" si="3"/>
        <v>1.0000000000000002</v>
      </c>
      <c r="E51" s="235">
        <f t="shared" si="3"/>
        <v>1.0000000000000002</v>
      </c>
      <c r="F51" s="235">
        <f t="shared" si="3"/>
        <v>0.99999999999999978</v>
      </c>
      <c r="G51" s="235">
        <f t="shared" si="3"/>
        <v>1.0000000000000002</v>
      </c>
      <c r="H51" s="235">
        <f t="shared" si="3"/>
        <v>1</v>
      </c>
      <c r="I51" s="235">
        <f t="shared" si="3"/>
        <v>1</v>
      </c>
      <c r="J51" s="235">
        <f t="shared" si="3"/>
        <v>1</v>
      </c>
      <c r="K51" s="235">
        <f t="shared" si="3"/>
        <v>1.0000000000000002</v>
      </c>
      <c r="L51" s="235">
        <f t="shared" si="3"/>
        <v>1</v>
      </c>
      <c r="M51" s="235">
        <f t="shared" si="3"/>
        <v>0.99999999999999967</v>
      </c>
      <c r="N51" s="235">
        <f t="shared" si="3"/>
        <v>0.99999999999999989</v>
      </c>
      <c r="O51" s="235">
        <f t="shared" si="3"/>
        <v>1.0000000000000002</v>
      </c>
      <c r="P51" s="235">
        <f t="shared" si="3"/>
        <v>1.0000000000000002</v>
      </c>
      <c r="Q51" s="235">
        <f t="shared" si="3"/>
        <v>1.0000000000000002</v>
      </c>
      <c r="R51" s="235">
        <f t="shared" si="3"/>
        <v>1.0000000000000002</v>
      </c>
      <c r="S51" s="235">
        <f t="shared" si="3"/>
        <v>0.99999999999999989</v>
      </c>
      <c r="T51" s="235">
        <f t="shared" si="3"/>
        <v>0.99999999999999989</v>
      </c>
      <c r="U51" s="235">
        <f t="shared" si="3"/>
        <v>0.99999999999999989</v>
      </c>
      <c r="V51" s="235">
        <f t="shared" si="3"/>
        <v>1</v>
      </c>
      <c r="W51" s="235">
        <f t="shared" si="3"/>
        <v>1</v>
      </c>
      <c r="DA51" s="95"/>
    </row>
    <row r="52" spans="1:105" ht="12" customHeight="1" x14ac:dyDescent="0.25">
      <c r="A52" s="55" t="s">
        <v>92</v>
      </c>
      <c r="B52" s="302">
        <f t="shared" ref="B52:W52" si="4">IF(B$6=0,0,B$6/B$5)</f>
        <v>1.6412102139234452E-2</v>
      </c>
      <c r="C52" s="302">
        <f t="shared" si="4"/>
        <v>1.6340594094852764E-2</v>
      </c>
      <c r="D52" s="302">
        <f t="shared" si="4"/>
        <v>1.7106673430231801E-2</v>
      </c>
      <c r="E52" s="302">
        <f t="shared" si="4"/>
        <v>1.6846951125962597E-2</v>
      </c>
      <c r="F52" s="302">
        <f t="shared" si="4"/>
        <v>1.7626578829552427E-2</v>
      </c>
      <c r="G52" s="302">
        <f t="shared" si="4"/>
        <v>1.8175216467594374E-2</v>
      </c>
      <c r="H52" s="302">
        <f t="shared" si="4"/>
        <v>1.8465789501289281E-2</v>
      </c>
      <c r="I52" s="302">
        <f t="shared" si="4"/>
        <v>1.9633952139032802E-2</v>
      </c>
      <c r="J52" s="302">
        <f t="shared" si="4"/>
        <v>1.9688901630916255E-2</v>
      </c>
      <c r="K52" s="302">
        <f t="shared" si="4"/>
        <v>1.8965617878087843E-2</v>
      </c>
      <c r="L52" s="302">
        <f t="shared" si="4"/>
        <v>1.8876074107407562E-2</v>
      </c>
      <c r="M52" s="302">
        <f t="shared" si="4"/>
        <v>1.9890765107526222E-2</v>
      </c>
      <c r="N52" s="302">
        <f t="shared" si="4"/>
        <v>2.0277299878040556E-2</v>
      </c>
      <c r="O52" s="302">
        <f t="shared" si="4"/>
        <v>2.1692468547726804E-2</v>
      </c>
      <c r="P52" s="302">
        <f t="shared" si="4"/>
        <v>2.239608322926873E-2</v>
      </c>
      <c r="Q52" s="302">
        <f t="shared" si="4"/>
        <v>2.2387267585163552E-2</v>
      </c>
      <c r="R52" s="302">
        <f t="shared" si="4"/>
        <v>2.2500626629011162E-2</v>
      </c>
      <c r="S52" s="302">
        <f t="shared" si="4"/>
        <v>2.2858776634419768E-2</v>
      </c>
      <c r="T52" s="302">
        <f t="shared" si="4"/>
        <v>2.2674110047252664E-2</v>
      </c>
      <c r="U52" s="302">
        <f t="shared" si="4"/>
        <v>2.2926488712487533E-2</v>
      </c>
      <c r="V52" s="302">
        <f t="shared" si="4"/>
        <v>2.282246582669167E-2</v>
      </c>
      <c r="W52" s="302">
        <f t="shared" si="4"/>
        <v>2.2948309769280469E-2</v>
      </c>
      <c r="DA52" s="67"/>
    </row>
    <row r="53" spans="1:105" ht="12" customHeight="1" x14ac:dyDescent="0.25">
      <c r="A53" s="202" t="s">
        <v>93</v>
      </c>
      <c r="B53" s="236">
        <f t="shared" ref="B53:W53" si="5">IF(B$7=0,0,B$7/B$5)</f>
        <v>2.2320458909358853E-2</v>
      </c>
      <c r="C53" s="236">
        <f t="shared" si="5"/>
        <v>2.2223207968999764E-2</v>
      </c>
      <c r="D53" s="236">
        <f t="shared" si="5"/>
        <v>2.3265075865115253E-2</v>
      </c>
      <c r="E53" s="236">
        <f t="shared" si="5"/>
        <v>2.2911853531309135E-2</v>
      </c>
      <c r="F53" s="236">
        <f t="shared" si="5"/>
        <v>2.3972147208191307E-2</v>
      </c>
      <c r="G53" s="236">
        <f t="shared" si="5"/>
        <v>2.471829439592833E-2</v>
      </c>
      <c r="H53" s="236">
        <f t="shared" si="5"/>
        <v>2.5113473721753415E-2</v>
      </c>
      <c r="I53" s="236">
        <f t="shared" si="5"/>
        <v>2.6702174909084629E-2</v>
      </c>
      <c r="J53" s="236">
        <f t="shared" si="5"/>
        <v>2.6776906218046102E-2</v>
      </c>
      <c r="K53" s="236">
        <f t="shared" si="5"/>
        <v>2.5793240314199471E-2</v>
      </c>
      <c r="L53" s="236">
        <f t="shared" si="5"/>
        <v>2.5671460786074289E-2</v>
      </c>
      <c r="M53" s="236">
        <f t="shared" si="5"/>
        <v>2.7051440546235667E-2</v>
      </c>
      <c r="N53" s="236">
        <f t="shared" si="5"/>
        <v>2.7577127834135157E-2</v>
      </c>
      <c r="O53" s="236">
        <f t="shared" si="5"/>
        <v>2.9501757224908449E-2</v>
      </c>
      <c r="P53" s="236">
        <f t="shared" si="5"/>
        <v>3.0458673191805462E-2</v>
      </c>
      <c r="Q53" s="236">
        <f t="shared" si="5"/>
        <v>3.0446683915822434E-2</v>
      </c>
      <c r="R53" s="236">
        <f t="shared" si="5"/>
        <v>3.0600852215455176E-2</v>
      </c>
      <c r="S53" s="236">
        <f t="shared" si="5"/>
        <v>3.1087936222810895E-2</v>
      </c>
      <c r="T53" s="236">
        <f t="shared" si="5"/>
        <v>3.0836789664263606E-2</v>
      </c>
      <c r="U53" s="236">
        <f t="shared" si="5"/>
        <v>3.1180024648983045E-2</v>
      </c>
      <c r="V53" s="236">
        <f t="shared" si="5"/>
        <v>3.103855352430069E-2</v>
      </c>
      <c r="W53" s="236">
        <f t="shared" si="5"/>
        <v>3.1209701286221442E-2</v>
      </c>
      <c r="DA53" s="174"/>
    </row>
    <row r="54" spans="1:105" ht="12" customHeight="1" x14ac:dyDescent="0.25">
      <c r="A54" s="202" t="s">
        <v>94</v>
      </c>
      <c r="B54" s="236">
        <f t="shared" ref="B54:W54" si="6">IF(B$8=0,0,B$8/B$5)</f>
        <v>2.7572331593913875E-2</v>
      </c>
      <c r="C54" s="236">
        <f t="shared" si="6"/>
        <v>2.7452198079352633E-2</v>
      </c>
      <c r="D54" s="236">
        <f t="shared" si="6"/>
        <v>2.8739211362789435E-2</v>
      </c>
      <c r="E54" s="236">
        <f t="shared" si="6"/>
        <v>2.8302877891617159E-2</v>
      </c>
      <c r="F54" s="236">
        <f t="shared" si="6"/>
        <v>2.9612652433648082E-2</v>
      </c>
      <c r="G54" s="236">
        <f t="shared" si="6"/>
        <v>3.0534363665558548E-2</v>
      </c>
      <c r="H54" s="236">
        <f t="shared" si="6"/>
        <v>3.1022526362165993E-2</v>
      </c>
      <c r="I54" s="236">
        <f t="shared" si="6"/>
        <v>3.298503959357512E-2</v>
      </c>
      <c r="J54" s="236">
        <f t="shared" si="6"/>
        <v>3.3077354739939314E-2</v>
      </c>
      <c r="K54" s="236">
        <f t="shared" si="6"/>
        <v>3.1862238035187576E-2</v>
      </c>
      <c r="L54" s="236">
        <f t="shared" si="6"/>
        <v>3.1711804500444703E-2</v>
      </c>
      <c r="M54" s="236">
        <f t="shared" si="6"/>
        <v>3.3416485380644047E-2</v>
      </c>
      <c r="N54" s="236">
        <f t="shared" si="6"/>
        <v>3.4065863795108113E-2</v>
      </c>
      <c r="O54" s="236">
        <f t="shared" si="6"/>
        <v>3.6443347160181029E-2</v>
      </c>
      <c r="P54" s="236">
        <f t="shared" si="6"/>
        <v>3.762541982517148E-2</v>
      </c>
      <c r="Q54" s="236">
        <f t="shared" si="6"/>
        <v>3.7610609543074769E-2</v>
      </c>
      <c r="R54" s="236">
        <f t="shared" si="6"/>
        <v>3.7801052736738748E-2</v>
      </c>
      <c r="S54" s="236">
        <f t="shared" si="6"/>
        <v>3.8402744745825203E-2</v>
      </c>
      <c r="T54" s="236">
        <f t="shared" si="6"/>
        <v>3.8092504879384453E-2</v>
      </c>
      <c r="U54" s="236">
        <f t="shared" si="6"/>
        <v>3.8516501036979046E-2</v>
      </c>
      <c r="V54" s="236">
        <f t="shared" si="6"/>
        <v>3.8341742588842036E-2</v>
      </c>
      <c r="W54" s="236">
        <f t="shared" si="6"/>
        <v>3.8553160412391194E-2</v>
      </c>
      <c r="DA54" s="174"/>
    </row>
    <row r="55" spans="1:105" ht="12" customHeight="1" x14ac:dyDescent="0.25">
      <c r="A55" s="202" t="s">
        <v>95</v>
      </c>
      <c r="B55" s="236">
        <f t="shared" ref="B55:W55" si="7">IF(B$9=0,0,B$9/B$5)</f>
        <v>1.7068586224803825E-2</v>
      </c>
      <c r="C55" s="236">
        <f t="shared" si="7"/>
        <v>1.6994217858646875E-2</v>
      </c>
      <c r="D55" s="236">
        <f t="shared" si="7"/>
        <v>1.7790940367441069E-2</v>
      </c>
      <c r="E55" s="236">
        <f t="shared" si="7"/>
        <v>1.7520829171001104E-2</v>
      </c>
      <c r="F55" s="236">
        <f t="shared" si="7"/>
        <v>1.8331641982734525E-2</v>
      </c>
      <c r="G55" s="236">
        <f t="shared" si="7"/>
        <v>1.890222512629814E-2</v>
      </c>
      <c r="H55" s="236">
        <f t="shared" si="7"/>
        <v>1.920442108134086E-2</v>
      </c>
      <c r="I55" s="236">
        <f t="shared" si="7"/>
        <v>2.0419310224594117E-2</v>
      </c>
      <c r="J55" s="236">
        <f t="shared" si="7"/>
        <v>2.0476457696152892E-2</v>
      </c>
      <c r="K55" s="236">
        <f t="shared" si="7"/>
        <v>1.9724242593211361E-2</v>
      </c>
      <c r="L55" s="236">
        <f t="shared" si="7"/>
        <v>1.9631117071703865E-2</v>
      </c>
      <c r="M55" s="236">
        <f t="shared" si="7"/>
        <v>2.0686395711827267E-2</v>
      </c>
      <c r="N55" s="236">
        <f t="shared" si="7"/>
        <v>2.1088391873162176E-2</v>
      </c>
      <c r="O55" s="236">
        <f t="shared" si="7"/>
        <v>2.2560167289635873E-2</v>
      </c>
      <c r="P55" s="236">
        <f t="shared" si="7"/>
        <v>2.329192655843948E-2</v>
      </c>
      <c r="Q55" s="236">
        <f t="shared" si="7"/>
        <v>2.3282758288570092E-2</v>
      </c>
      <c r="R55" s="236">
        <f t="shared" si="7"/>
        <v>2.3400651694171611E-2</v>
      </c>
      <c r="S55" s="236">
        <f t="shared" si="7"/>
        <v>2.3773127699796556E-2</v>
      </c>
      <c r="T55" s="236">
        <f t="shared" si="7"/>
        <v>2.3581074449142751E-2</v>
      </c>
      <c r="U55" s="236">
        <f t="shared" si="7"/>
        <v>2.3843548260987047E-2</v>
      </c>
      <c r="V55" s="236">
        <f t="shared" si="7"/>
        <v>2.373536445975934E-2</v>
      </c>
      <c r="W55" s="236">
        <f t="shared" si="7"/>
        <v>2.3866242160051686E-2</v>
      </c>
      <c r="DA55" s="174"/>
    </row>
    <row r="56" spans="1:105" ht="12" customHeight="1" x14ac:dyDescent="0.25">
      <c r="A56" s="56" t="s">
        <v>96</v>
      </c>
      <c r="B56" s="303">
        <f t="shared" ref="B56:W56" si="8">IF(B$10=0,0,B$10/B$5)</f>
        <v>2.1715033005741149E-2</v>
      </c>
      <c r="C56" s="303">
        <f t="shared" si="8"/>
        <v>2.1451741925757752E-2</v>
      </c>
      <c r="D56" s="303">
        <f t="shared" si="8"/>
        <v>2.2049018895308518E-2</v>
      </c>
      <c r="E56" s="303">
        <f t="shared" si="8"/>
        <v>2.1227020634267315E-2</v>
      </c>
      <c r="F56" s="303">
        <f t="shared" si="8"/>
        <v>2.2101123348110943E-2</v>
      </c>
      <c r="G56" s="303">
        <f t="shared" si="8"/>
        <v>2.3079881856356912E-2</v>
      </c>
      <c r="H56" s="303">
        <f t="shared" si="8"/>
        <v>2.3017814455700579E-2</v>
      </c>
      <c r="I56" s="303">
        <f t="shared" si="8"/>
        <v>2.3728558460842722E-2</v>
      </c>
      <c r="J56" s="303">
        <f t="shared" si="8"/>
        <v>2.3652539216340387E-2</v>
      </c>
      <c r="K56" s="303">
        <f t="shared" si="8"/>
        <v>2.3865710458830774E-2</v>
      </c>
      <c r="L56" s="303">
        <f t="shared" si="8"/>
        <v>2.3646684486087293E-2</v>
      </c>
      <c r="M56" s="303">
        <f t="shared" si="8"/>
        <v>2.3774482643124654E-2</v>
      </c>
      <c r="N56" s="303">
        <f t="shared" si="8"/>
        <v>2.390419441024447E-2</v>
      </c>
      <c r="O56" s="303">
        <f t="shared" si="8"/>
        <v>2.4925287538823497E-2</v>
      </c>
      <c r="P56" s="303">
        <f t="shared" si="8"/>
        <v>2.5321296670583738E-2</v>
      </c>
      <c r="Q56" s="303">
        <f t="shared" si="8"/>
        <v>2.5213908605048515E-2</v>
      </c>
      <c r="R56" s="303">
        <f t="shared" si="8"/>
        <v>2.5433993912047068E-2</v>
      </c>
      <c r="S56" s="303">
        <f t="shared" si="8"/>
        <v>2.555123383377594E-2</v>
      </c>
      <c r="T56" s="303">
        <f t="shared" si="8"/>
        <v>2.5821477740367478E-2</v>
      </c>
      <c r="U56" s="303">
        <f t="shared" si="8"/>
        <v>2.5766016025081894E-2</v>
      </c>
      <c r="V56" s="303">
        <f t="shared" si="8"/>
        <v>2.5816642950386756E-2</v>
      </c>
      <c r="W56" s="303">
        <f t="shared" si="8"/>
        <v>2.5614306417666037E-2</v>
      </c>
      <c r="DA56" s="68"/>
    </row>
    <row r="57" spans="1:105" ht="12" customHeight="1" x14ac:dyDescent="0.25">
      <c r="A57" s="203" t="s">
        <v>2405</v>
      </c>
      <c r="B57" s="304">
        <f t="shared" ref="B57:W57" si="9">IF(B$16=0,0,B$16/B$5)</f>
        <v>0.17559458130123864</v>
      </c>
      <c r="C57" s="304">
        <f t="shared" si="9"/>
        <v>0.16596607136635416</v>
      </c>
      <c r="D57" s="304">
        <f t="shared" si="9"/>
        <v>0.16351785933815455</v>
      </c>
      <c r="E57" s="304">
        <f t="shared" si="9"/>
        <v>0.15727735655636493</v>
      </c>
      <c r="F57" s="304">
        <f t="shared" si="9"/>
        <v>0.1569536583830137</v>
      </c>
      <c r="G57" s="304">
        <f t="shared" si="9"/>
        <v>0.15945478236895705</v>
      </c>
      <c r="H57" s="304">
        <f t="shared" si="9"/>
        <v>0.15860562769266326</v>
      </c>
      <c r="I57" s="304">
        <f t="shared" si="9"/>
        <v>0.16074556044632221</v>
      </c>
      <c r="J57" s="304">
        <f t="shared" si="9"/>
        <v>0.15894152514968454</v>
      </c>
      <c r="K57" s="304">
        <f t="shared" si="9"/>
        <v>0.16012951343873114</v>
      </c>
      <c r="L57" s="304">
        <f t="shared" si="9"/>
        <v>0.15917602275593759</v>
      </c>
      <c r="M57" s="304">
        <f t="shared" si="9"/>
        <v>0.15901768755435441</v>
      </c>
      <c r="N57" s="304">
        <f t="shared" si="9"/>
        <v>0.15944736294925044</v>
      </c>
      <c r="O57" s="304">
        <f t="shared" si="9"/>
        <v>0.16474177999272116</v>
      </c>
      <c r="P57" s="304">
        <f t="shared" si="9"/>
        <v>0.16665437020123766</v>
      </c>
      <c r="Q57" s="304">
        <f t="shared" si="9"/>
        <v>0.1656121585589832</v>
      </c>
      <c r="R57" s="304">
        <f t="shared" si="9"/>
        <v>0.1665617292588546</v>
      </c>
      <c r="S57" s="304">
        <f t="shared" si="9"/>
        <v>0.16695805573885203</v>
      </c>
      <c r="T57" s="304">
        <f t="shared" si="9"/>
        <v>0.16867915471466657</v>
      </c>
      <c r="U57" s="304">
        <f t="shared" si="9"/>
        <v>0.16877485940148795</v>
      </c>
      <c r="V57" s="304">
        <f t="shared" si="9"/>
        <v>0.16898610188897953</v>
      </c>
      <c r="W57" s="304">
        <f t="shared" si="9"/>
        <v>0.16742103611909651</v>
      </c>
      <c r="DA57" s="175"/>
    </row>
    <row r="58" spans="1:105" ht="12" customHeight="1" x14ac:dyDescent="0.25">
      <c r="A58" s="62" t="s">
        <v>2406</v>
      </c>
      <c r="B58" s="305">
        <f t="shared" ref="B58:W58" si="10">IF(B$17=0,0,B$17/B$5)</f>
        <v>0.14636396837617882</v>
      </c>
      <c r="C58" s="305">
        <f t="shared" si="10"/>
        <v>0.13278587219934401</v>
      </c>
      <c r="D58" s="305">
        <f t="shared" si="10"/>
        <v>0.12376557906403617</v>
      </c>
      <c r="E58" s="305">
        <f t="shared" si="10"/>
        <v>0.11518435528528173</v>
      </c>
      <c r="F58" s="305">
        <f t="shared" si="10"/>
        <v>0.1081572051661263</v>
      </c>
      <c r="G58" s="305">
        <f t="shared" si="10"/>
        <v>0.10796591743922629</v>
      </c>
      <c r="H58" s="305">
        <f t="shared" si="10"/>
        <v>0.10334608316388659</v>
      </c>
      <c r="I58" s="305">
        <f t="shared" si="10"/>
        <v>9.4990163692845575E-2</v>
      </c>
      <c r="J58" s="305">
        <f t="shared" si="10"/>
        <v>9.0351335540313105E-2</v>
      </c>
      <c r="K58" s="305">
        <f t="shared" si="10"/>
        <v>0.10180080544442552</v>
      </c>
      <c r="L58" s="305">
        <f t="shared" si="10"/>
        <v>0.10066994239123232</v>
      </c>
      <c r="M58" s="305">
        <f t="shared" si="10"/>
        <v>8.8002222031936847E-2</v>
      </c>
      <c r="N58" s="305">
        <f t="shared" si="10"/>
        <v>8.3838563780966976E-2</v>
      </c>
      <c r="O58" s="305">
        <f t="shared" si="10"/>
        <v>7.7987717570352041E-2</v>
      </c>
      <c r="P58" s="305">
        <f t="shared" si="10"/>
        <v>7.2874876915344611E-2</v>
      </c>
      <c r="Q58" s="305">
        <f t="shared" si="10"/>
        <v>6.9462049757705563E-2</v>
      </c>
      <c r="R58" s="305">
        <f t="shared" si="10"/>
        <v>7.0943159933555031E-2</v>
      </c>
      <c r="S58" s="305">
        <f t="shared" si="10"/>
        <v>6.6122062592415112E-2</v>
      </c>
      <c r="T58" s="305">
        <f t="shared" si="10"/>
        <v>7.5840040304558071E-2</v>
      </c>
      <c r="U58" s="305">
        <f t="shared" si="10"/>
        <v>7.1746272306981801E-2</v>
      </c>
      <c r="V58" s="305">
        <f t="shared" si="10"/>
        <v>7.4387980949505716E-2</v>
      </c>
      <c r="W58" s="305">
        <f t="shared" si="10"/>
        <v>6.6298953893372842E-2</v>
      </c>
      <c r="DA58" s="72"/>
    </row>
    <row r="59" spans="1:105" ht="12" customHeight="1" x14ac:dyDescent="0.25">
      <c r="A59" s="62" t="s">
        <v>2413</v>
      </c>
      <c r="B59" s="305">
        <f t="shared" ref="B59:W59" si="11">IF(B$23=0,0,B$23/B$5)</f>
        <v>2.9230612925059813E-2</v>
      </c>
      <c r="C59" s="305">
        <f t="shared" si="11"/>
        <v>3.3180199167010142E-2</v>
      </c>
      <c r="D59" s="305">
        <f t="shared" si="11"/>
        <v>3.9752280274118396E-2</v>
      </c>
      <c r="E59" s="305">
        <f t="shared" si="11"/>
        <v>4.2093001271083216E-2</v>
      </c>
      <c r="F59" s="305">
        <f t="shared" si="11"/>
        <v>4.87964532168874E-2</v>
      </c>
      <c r="G59" s="305">
        <f t="shared" si="11"/>
        <v>5.1488864929730746E-2</v>
      </c>
      <c r="H59" s="305">
        <f t="shared" si="11"/>
        <v>5.5259544528776683E-2</v>
      </c>
      <c r="I59" s="305">
        <f t="shared" si="11"/>
        <v>6.5755396753476664E-2</v>
      </c>
      <c r="J59" s="305">
        <f t="shared" si="11"/>
        <v>6.8590189609371438E-2</v>
      </c>
      <c r="K59" s="305">
        <f t="shared" si="11"/>
        <v>5.8328707994305631E-2</v>
      </c>
      <c r="L59" s="305">
        <f t="shared" si="11"/>
        <v>5.8506080364705275E-2</v>
      </c>
      <c r="M59" s="305">
        <f t="shared" si="11"/>
        <v>7.1015465522417567E-2</v>
      </c>
      <c r="N59" s="305">
        <f t="shared" si="11"/>
        <v>7.5608799168283461E-2</v>
      </c>
      <c r="O59" s="305">
        <f t="shared" si="11"/>
        <v>8.6754062422369119E-2</v>
      </c>
      <c r="P59" s="305">
        <f t="shared" si="11"/>
        <v>9.3779493285893051E-2</v>
      </c>
      <c r="Q59" s="305">
        <f t="shared" si="11"/>
        <v>9.6150108801277626E-2</v>
      </c>
      <c r="R59" s="305">
        <f t="shared" si="11"/>
        <v>9.5618569325299593E-2</v>
      </c>
      <c r="S59" s="305">
        <f t="shared" si="11"/>
        <v>0.10083599314643694</v>
      </c>
      <c r="T59" s="305">
        <f t="shared" si="11"/>
        <v>9.2839114410108475E-2</v>
      </c>
      <c r="U59" s="305">
        <f t="shared" si="11"/>
        <v>9.7028587094506138E-2</v>
      </c>
      <c r="V59" s="305">
        <f t="shared" si="11"/>
        <v>9.4598120939473798E-2</v>
      </c>
      <c r="W59" s="305">
        <f t="shared" si="11"/>
        <v>0.10112208222572365</v>
      </c>
      <c r="DA59" s="72"/>
    </row>
    <row r="60" spans="1:105" ht="12" customHeight="1" x14ac:dyDescent="0.25">
      <c r="A60" s="203" t="s">
        <v>2415</v>
      </c>
      <c r="B60" s="304">
        <f t="shared" ref="B60:W60" si="12">IF(B$24=0,0,B$24/B$5)</f>
        <v>7.2080115420390917E-2</v>
      </c>
      <c r="C60" s="304">
        <f t="shared" si="12"/>
        <v>7.2312433288074296E-2</v>
      </c>
      <c r="D60" s="304">
        <f t="shared" si="12"/>
        <v>7.4111309944899756E-2</v>
      </c>
      <c r="E60" s="304">
        <f t="shared" si="12"/>
        <v>7.1958858320647537E-2</v>
      </c>
      <c r="F60" s="304">
        <f t="shared" si="12"/>
        <v>7.5043551077014381E-2</v>
      </c>
      <c r="G60" s="304">
        <f t="shared" si="12"/>
        <v>7.684713988731981E-2</v>
      </c>
      <c r="H60" s="304">
        <f t="shared" si="12"/>
        <v>7.6945888831371295E-2</v>
      </c>
      <c r="I60" s="304">
        <f t="shared" si="12"/>
        <v>7.8402529854925795E-2</v>
      </c>
      <c r="J60" s="304">
        <f t="shared" si="12"/>
        <v>7.9104104586221219E-2</v>
      </c>
      <c r="K60" s="304">
        <f t="shared" si="12"/>
        <v>8.0035997867274528E-2</v>
      </c>
      <c r="L60" s="304">
        <f t="shared" si="12"/>
        <v>7.9437227941334704E-2</v>
      </c>
      <c r="M60" s="304">
        <f t="shared" si="12"/>
        <v>7.9413723223016E-2</v>
      </c>
      <c r="N60" s="304">
        <f t="shared" si="12"/>
        <v>7.9692708064241044E-2</v>
      </c>
      <c r="O60" s="304">
        <f t="shared" si="12"/>
        <v>8.1692086709983638E-2</v>
      </c>
      <c r="P60" s="304">
        <f t="shared" si="12"/>
        <v>8.2319964228887599E-2</v>
      </c>
      <c r="Q60" s="304">
        <f t="shared" si="12"/>
        <v>8.1906358425533024E-2</v>
      </c>
      <c r="R60" s="304">
        <f t="shared" si="12"/>
        <v>8.2351055925772243E-2</v>
      </c>
      <c r="S60" s="304">
        <f t="shared" si="12"/>
        <v>8.2619951615363341E-2</v>
      </c>
      <c r="T60" s="304">
        <f t="shared" si="12"/>
        <v>8.4158793602350013E-2</v>
      </c>
      <c r="U60" s="304">
        <f t="shared" si="12"/>
        <v>8.3666012309887655E-2</v>
      </c>
      <c r="V60" s="304">
        <f t="shared" si="12"/>
        <v>8.4090079650569707E-2</v>
      </c>
      <c r="W60" s="304">
        <f t="shared" si="12"/>
        <v>8.2986042626260983E-2</v>
      </c>
      <c r="DA60" s="175"/>
    </row>
    <row r="61" spans="1:105" ht="12" customHeight="1" x14ac:dyDescent="0.25">
      <c r="A61" s="62" t="s">
        <v>2416</v>
      </c>
      <c r="B61" s="305">
        <f t="shared" ref="B61:W61" si="13">IF(B$25=0,0,B$25/B$5)</f>
        <v>5.5339771238371777E-2</v>
      </c>
      <c r="C61" s="305">
        <f t="shared" si="13"/>
        <v>5.5645027311324466E-2</v>
      </c>
      <c r="D61" s="305">
        <f t="shared" si="13"/>
        <v>5.6662503046063316E-2</v>
      </c>
      <c r="E61" s="305">
        <f t="shared" si="13"/>
        <v>5.4774968172165678E-2</v>
      </c>
      <c r="F61" s="305">
        <f t="shared" si="13"/>
        <v>5.7064440670870901E-2</v>
      </c>
      <c r="G61" s="305">
        <f t="shared" si="13"/>
        <v>5.8308419090373556E-2</v>
      </c>
      <c r="H61" s="305">
        <f t="shared" si="13"/>
        <v>5.8110783540056228E-2</v>
      </c>
      <c r="I61" s="305">
        <f t="shared" si="13"/>
        <v>5.8375898673112318E-2</v>
      </c>
      <c r="J61" s="305">
        <f t="shared" si="13"/>
        <v>5.9021424922686638E-2</v>
      </c>
      <c r="K61" s="305">
        <f t="shared" si="13"/>
        <v>6.069106763162492E-2</v>
      </c>
      <c r="L61" s="305">
        <f t="shared" si="13"/>
        <v>6.0183632351778989E-2</v>
      </c>
      <c r="M61" s="305">
        <f t="shared" si="13"/>
        <v>5.9125142813339249E-2</v>
      </c>
      <c r="N61" s="305">
        <f t="shared" si="13"/>
        <v>5.9009862188639677E-2</v>
      </c>
      <c r="O61" s="305">
        <f t="shared" si="13"/>
        <v>5.9565768791302286E-2</v>
      </c>
      <c r="P61" s="305">
        <f t="shared" si="13"/>
        <v>5.9475959335033489E-2</v>
      </c>
      <c r="Q61" s="305">
        <f t="shared" si="13"/>
        <v>5.9071345488666195E-2</v>
      </c>
      <c r="R61" s="305">
        <f t="shared" si="13"/>
        <v>5.9400416764180869E-2</v>
      </c>
      <c r="S61" s="305">
        <f t="shared" si="13"/>
        <v>5.9303999448255158E-2</v>
      </c>
      <c r="T61" s="305">
        <f t="shared" si="13"/>
        <v>6.1031201354152291E-2</v>
      </c>
      <c r="U61" s="305">
        <f t="shared" si="13"/>
        <v>6.0280993823150351E-2</v>
      </c>
      <c r="V61" s="305">
        <f t="shared" si="13"/>
        <v>6.0811164507344181E-2</v>
      </c>
      <c r="W61" s="305">
        <f t="shared" si="13"/>
        <v>5.9578766661594909E-2</v>
      </c>
      <c r="DA61" s="72"/>
    </row>
    <row r="62" spans="1:105" ht="12" customHeight="1" x14ac:dyDescent="0.25">
      <c r="A62" s="62" t="s">
        <v>2418</v>
      </c>
      <c r="B62" s="305">
        <f t="shared" ref="B62:W62" si="14">IF(B$26=0,0,B$26/B$5)</f>
        <v>1.674034418201914E-2</v>
      </c>
      <c r="C62" s="305">
        <f t="shared" si="14"/>
        <v>1.666740597674983E-2</v>
      </c>
      <c r="D62" s="305">
        <f t="shared" si="14"/>
        <v>1.7448806898836444E-2</v>
      </c>
      <c r="E62" s="305">
        <f t="shared" si="14"/>
        <v>1.7183890148481856E-2</v>
      </c>
      <c r="F62" s="305">
        <f t="shared" si="14"/>
        <v>1.7979110406143476E-2</v>
      </c>
      <c r="G62" s="305">
        <f t="shared" si="14"/>
        <v>1.8538720796946257E-2</v>
      </c>
      <c r="H62" s="305">
        <f t="shared" si="14"/>
        <v>1.8835105291315071E-2</v>
      </c>
      <c r="I62" s="305">
        <f t="shared" si="14"/>
        <v>2.0026631181813467E-2</v>
      </c>
      <c r="J62" s="305">
        <f t="shared" si="14"/>
        <v>2.0082679663534581E-2</v>
      </c>
      <c r="K62" s="305">
        <f t="shared" si="14"/>
        <v>1.9344930235649611E-2</v>
      </c>
      <c r="L62" s="305">
        <f t="shared" si="14"/>
        <v>1.9253595589555719E-2</v>
      </c>
      <c r="M62" s="305">
        <f t="shared" si="14"/>
        <v>2.0288580409676755E-2</v>
      </c>
      <c r="N62" s="305">
        <f t="shared" si="14"/>
        <v>2.0682845875601374E-2</v>
      </c>
      <c r="O62" s="305">
        <f t="shared" si="14"/>
        <v>2.2126317918681346E-2</v>
      </c>
      <c r="P62" s="305">
        <f t="shared" si="14"/>
        <v>2.2844004893854113E-2</v>
      </c>
      <c r="Q62" s="305">
        <f t="shared" si="14"/>
        <v>2.2835012936866829E-2</v>
      </c>
      <c r="R62" s="305">
        <f t="shared" si="14"/>
        <v>2.2950639161591384E-2</v>
      </c>
      <c r="S62" s="305">
        <f t="shared" si="14"/>
        <v>2.3315952167108172E-2</v>
      </c>
      <c r="T62" s="305">
        <f t="shared" si="14"/>
        <v>2.3127592248197718E-2</v>
      </c>
      <c r="U62" s="305">
        <f t="shared" si="14"/>
        <v>2.33850184867373E-2</v>
      </c>
      <c r="V62" s="305">
        <f t="shared" si="14"/>
        <v>2.3278915143225526E-2</v>
      </c>
      <c r="W62" s="305">
        <f t="shared" si="14"/>
        <v>2.3407275964666088E-2</v>
      </c>
      <c r="DA62" s="72"/>
    </row>
    <row r="63" spans="1:105" ht="12" customHeight="1" x14ac:dyDescent="0.25">
      <c r="A63" s="203" t="s">
        <v>2420</v>
      </c>
      <c r="B63" s="304">
        <f t="shared" ref="B63:W63" si="15">IF(B$27=0,0,B$27/B$5)</f>
        <v>0.25084940185891241</v>
      </c>
      <c r="C63" s="304">
        <f t="shared" si="15"/>
        <v>0.23709438766622021</v>
      </c>
      <c r="D63" s="304">
        <f t="shared" si="15"/>
        <v>0.23359694191164937</v>
      </c>
      <c r="E63" s="304">
        <f t="shared" si="15"/>
        <v>0.22468193793766425</v>
      </c>
      <c r="F63" s="304">
        <f t="shared" si="15"/>
        <v>0.22421951197573381</v>
      </c>
      <c r="G63" s="304">
        <f t="shared" si="15"/>
        <v>0.22779254624136719</v>
      </c>
      <c r="H63" s="304">
        <f t="shared" si="15"/>
        <v>0.22657946813237598</v>
      </c>
      <c r="I63" s="304">
        <f t="shared" si="15"/>
        <v>0.22963651492331744</v>
      </c>
      <c r="J63" s="304">
        <f t="shared" si="15"/>
        <v>0.22705932164240647</v>
      </c>
      <c r="K63" s="304">
        <f t="shared" si="15"/>
        <v>0.22875644776961587</v>
      </c>
      <c r="L63" s="304">
        <f t="shared" si="15"/>
        <v>0.22739431822276804</v>
      </c>
      <c r="M63" s="304">
        <f t="shared" si="15"/>
        <v>0.22716812507764919</v>
      </c>
      <c r="N63" s="304">
        <f t="shared" si="15"/>
        <v>0.22778194707035773</v>
      </c>
      <c r="O63" s="304">
        <f t="shared" si="15"/>
        <v>0.23534539998960172</v>
      </c>
      <c r="P63" s="304">
        <f t="shared" si="15"/>
        <v>0.23807767171605382</v>
      </c>
      <c r="Q63" s="304">
        <f t="shared" si="15"/>
        <v>0.23658879794140467</v>
      </c>
      <c r="R63" s="304">
        <f t="shared" si="15"/>
        <v>0.23794532751264943</v>
      </c>
      <c r="S63" s="304">
        <f t="shared" si="15"/>
        <v>0.23851150819835995</v>
      </c>
      <c r="T63" s="304">
        <f t="shared" si="15"/>
        <v>0.24097022102095217</v>
      </c>
      <c r="U63" s="304">
        <f t="shared" si="15"/>
        <v>0.24110694200212557</v>
      </c>
      <c r="V63" s="304">
        <f t="shared" si="15"/>
        <v>0.24140871698425642</v>
      </c>
      <c r="W63" s="304">
        <f t="shared" si="15"/>
        <v>0.23917290874156655</v>
      </c>
      <c r="DA63" s="175"/>
    </row>
    <row r="64" spans="1:105" ht="12" customHeight="1" x14ac:dyDescent="0.25">
      <c r="A64" s="62" t="s">
        <v>2421</v>
      </c>
      <c r="B64" s="305">
        <f t="shared" ref="B64:W64" si="16">IF(B$28=0,0,B$28/B$5)</f>
        <v>0.20909138339454125</v>
      </c>
      <c r="C64" s="305">
        <f t="shared" si="16"/>
        <v>0.18969410314192001</v>
      </c>
      <c r="D64" s="305">
        <f t="shared" si="16"/>
        <v>0.17680797009148022</v>
      </c>
      <c r="E64" s="305">
        <f t="shared" si="16"/>
        <v>0.16454907897897392</v>
      </c>
      <c r="F64" s="305">
        <f t="shared" si="16"/>
        <v>0.15451029309446609</v>
      </c>
      <c r="G64" s="305">
        <f t="shared" si="16"/>
        <v>0.15423702491318042</v>
      </c>
      <c r="H64" s="305">
        <f t="shared" si="16"/>
        <v>0.14763726166269503</v>
      </c>
      <c r="I64" s="305">
        <f t="shared" si="16"/>
        <v>0.13570023384692223</v>
      </c>
      <c r="J64" s="305">
        <f t="shared" si="16"/>
        <v>0.12907333648616159</v>
      </c>
      <c r="K64" s="305">
        <f t="shared" si="16"/>
        <v>0.14542972206346499</v>
      </c>
      <c r="L64" s="305">
        <f t="shared" si="16"/>
        <v>0.1438142034160462</v>
      </c>
      <c r="M64" s="305">
        <f t="shared" si="16"/>
        <v>0.12571746004562409</v>
      </c>
      <c r="N64" s="305">
        <f t="shared" si="16"/>
        <v>0.11976937682995278</v>
      </c>
      <c r="O64" s="305">
        <f t="shared" si="16"/>
        <v>0.11141102510050295</v>
      </c>
      <c r="P64" s="305">
        <f t="shared" si="16"/>
        <v>0.10410696702192086</v>
      </c>
      <c r="Q64" s="305">
        <f t="shared" si="16"/>
        <v>9.9231499653865129E-2</v>
      </c>
      <c r="R64" s="305">
        <f t="shared" si="16"/>
        <v>0.10134737133365003</v>
      </c>
      <c r="S64" s="305">
        <f t="shared" si="16"/>
        <v>9.4460089417735829E-2</v>
      </c>
      <c r="T64" s="305">
        <f t="shared" si="16"/>
        <v>0.1083429147207972</v>
      </c>
      <c r="U64" s="305">
        <f t="shared" si="16"/>
        <v>0.1024946747242597</v>
      </c>
      <c r="V64" s="305">
        <f t="shared" si="16"/>
        <v>0.10626854421357958</v>
      </c>
      <c r="W64" s="305">
        <f t="shared" si="16"/>
        <v>9.4712791276246974E-2</v>
      </c>
      <c r="DA64" s="72"/>
    </row>
    <row r="65" spans="1:105" ht="12" customHeight="1" x14ac:dyDescent="0.25">
      <c r="A65" s="62" t="s">
        <v>2428</v>
      </c>
      <c r="B65" s="305">
        <f t="shared" ref="B65:W65" si="17">IF(B$34=0,0,B$34/B$5)</f>
        <v>4.1758018464371154E-2</v>
      </c>
      <c r="C65" s="305">
        <f t="shared" si="17"/>
        <v>4.7400284524300222E-2</v>
      </c>
      <c r="D65" s="305">
        <f t="shared" si="17"/>
        <v>5.6788971820169142E-2</v>
      </c>
      <c r="E65" s="305">
        <f t="shared" si="17"/>
        <v>6.0132858958690333E-2</v>
      </c>
      <c r="F65" s="305">
        <f t="shared" si="17"/>
        <v>6.9709218881267701E-2</v>
      </c>
      <c r="G65" s="305">
        <f t="shared" si="17"/>
        <v>7.3555521328186782E-2</v>
      </c>
      <c r="H65" s="305">
        <f t="shared" si="17"/>
        <v>7.8942206469680962E-2</v>
      </c>
      <c r="I65" s="305">
        <f t="shared" si="17"/>
        <v>9.393628107639522E-2</v>
      </c>
      <c r="J65" s="305">
        <f t="shared" si="17"/>
        <v>9.798598515624489E-2</v>
      </c>
      <c r="K65" s="305">
        <f t="shared" si="17"/>
        <v>8.3326725706150878E-2</v>
      </c>
      <c r="L65" s="305">
        <f t="shared" si="17"/>
        <v>8.3580114806721853E-2</v>
      </c>
      <c r="M65" s="305">
        <f t="shared" si="17"/>
        <v>0.10145066503202511</v>
      </c>
      <c r="N65" s="305">
        <f t="shared" si="17"/>
        <v>0.10801257024040495</v>
      </c>
      <c r="O65" s="305">
        <f t="shared" si="17"/>
        <v>0.12393437488909877</v>
      </c>
      <c r="P65" s="305">
        <f t="shared" si="17"/>
        <v>0.13397070469413297</v>
      </c>
      <c r="Q65" s="305">
        <f t="shared" si="17"/>
        <v>0.13735729828753954</v>
      </c>
      <c r="R65" s="305">
        <f t="shared" si="17"/>
        <v>0.13659795617899942</v>
      </c>
      <c r="S65" s="305">
        <f t="shared" si="17"/>
        <v>0.14405141878062414</v>
      </c>
      <c r="T65" s="305">
        <f t="shared" si="17"/>
        <v>0.13262730630015498</v>
      </c>
      <c r="U65" s="305">
        <f t="shared" si="17"/>
        <v>0.13861226727786588</v>
      </c>
      <c r="V65" s="305">
        <f t="shared" si="17"/>
        <v>0.13514017277067686</v>
      </c>
      <c r="W65" s="305">
        <f t="shared" si="17"/>
        <v>0.14446011746531956</v>
      </c>
      <c r="DA65" s="72"/>
    </row>
    <row r="66" spans="1:105" ht="12" customHeight="1" x14ac:dyDescent="0.25">
      <c r="A66" s="203" t="s">
        <v>2430</v>
      </c>
      <c r="B66" s="304">
        <f t="shared" ref="B66:W66" si="18">IF(B$35=0,0,B$35/B$5)</f>
        <v>0.26426426796292551</v>
      </c>
      <c r="C66" s="304">
        <f t="shared" si="18"/>
        <v>0.28861769075783578</v>
      </c>
      <c r="D66" s="304">
        <f t="shared" si="18"/>
        <v>0.28210830720750962</v>
      </c>
      <c r="E66" s="304">
        <f t="shared" si="18"/>
        <v>0.30364850789631986</v>
      </c>
      <c r="F66" s="304">
        <f t="shared" si="18"/>
        <v>0.29023905407517714</v>
      </c>
      <c r="G66" s="304">
        <f t="shared" si="18"/>
        <v>0.27417874579444151</v>
      </c>
      <c r="H66" s="304">
        <f t="shared" si="18"/>
        <v>0.27238897219782471</v>
      </c>
      <c r="I66" s="304">
        <f t="shared" si="18"/>
        <v>0.24968622652796074</v>
      </c>
      <c r="J66" s="304">
        <f t="shared" si="18"/>
        <v>0.25272039370820454</v>
      </c>
      <c r="K66" s="304">
        <f t="shared" si="18"/>
        <v>0.25818718161479121</v>
      </c>
      <c r="L66" s="304">
        <f t="shared" si="18"/>
        <v>0.26249633854764148</v>
      </c>
      <c r="M66" s="304">
        <f t="shared" si="18"/>
        <v>0.24945332825653133</v>
      </c>
      <c r="N66" s="304">
        <f t="shared" si="18"/>
        <v>0.24292579849340229</v>
      </c>
      <c r="O66" s="304">
        <f t="shared" si="18"/>
        <v>0.20846580068363108</v>
      </c>
      <c r="P66" s="304">
        <f t="shared" si="18"/>
        <v>0.19355834698800045</v>
      </c>
      <c r="Q66" s="304">
        <f t="shared" si="18"/>
        <v>0.19672617874226705</v>
      </c>
      <c r="R66" s="304">
        <f t="shared" si="18"/>
        <v>0.19226685205246882</v>
      </c>
      <c r="S66" s="304">
        <f t="shared" si="18"/>
        <v>0.18621557533115879</v>
      </c>
      <c r="T66" s="304">
        <f t="shared" si="18"/>
        <v>0.18265141405707783</v>
      </c>
      <c r="U66" s="304">
        <f t="shared" si="18"/>
        <v>0.17965341187980466</v>
      </c>
      <c r="V66" s="304">
        <f t="shared" si="18"/>
        <v>0.18003155675829122</v>
      </c>
      <c r="W66" s="304">
        <f t="shared" si="18"/>
        <v>0.18348642966039863</v>
      </c>
      <c r="DA66" s="175"/>
    </row>
    <row r="67" spans="1:105" ht="12" customHeight="1" x14ac:dyDescent="0.25">
      <c r="A67" s="203" t="s">
        <v>2442</v>
      </c>
      <c r="B67" s="304">
        <f t="shared" ref="B67:W67" si="19">IF(B$46=0,0,B$46/B$5)</f>
        <v>7.8778090268325315E-2</v>
      </c>
      <c r="C67" s="304">
        <f t="shared" si="19"/>
        <v>7.8434851655293264E-2</v>
      </c>
      <c r="D67" s="304">
        <f t="shared" si="19"/>
        <v>8.211203246511263E-2</v>
      </c>
      <c r="E67" s="304">
        <f t="shared" si="19"/>
        <v>8.0865365404620457E-2</v>
      </c>
      <c r="F67" s="304">
        <f t="shared" si="19"/>
        <v>8.4607578381851636E-2</v>
      </c>
      <c r="G67" s="304">
        <f t="shared" si="19"/>
        <v>8.7241039044452975E-2</v>
      </c>
      <c r="H67" s="304">
        <f t="shared" si="19"/>
        <v>8.8635789606188523E-2</v>
      </c>
      <c r="I67" s="304">
        <f t="shared" si="19"/>
        <v>9.4242970267357465E-2</v>
      </c>
      <c r="J67" s="304">
        <f t="shared" si="19"/>
        <v>9.4506727828398016E-2</v>
      </c>
      <c r="K67" s="304">
        <f t="shared" si="19"/>
        <v>9.1034965814821678E-2</v>
      </c>
      <c r="L67" s="304">
        <f t="shared" si="19"/>
        <v>9.0605155715556329E-2</v>
      </c>
      <c r="M67" s="304">
        <f t="shared" si="19"/>
        <v>9.5475672516125876E-2</v>
      </c>
      <c r="N67" s="304">
        <f t="shared" si="19"/>
        <v>9.7331039414594658E-2</v>
      </c>
      <c r="O67" s="304">
        <f t="shared" si="19"/>
        <v>0.10412384902908862</v>
      </c>
      <c r="P67" s="304">
        <f t="shared" si="19"/>
        <v>0.10750119950048988</v>
      </c>
      <c r="Q67" s="304">
        <f t="shared" si="19"/>
        <v>0.10745888440878502</v>
      </c>
      <c r="R67" s="304">
        <f t="shared" si="19"/>
        <v>0.10800300781925357</v>
      </c>
      <c r="S67" s="304">
        <f t="shared" si="19"/>
        <v>0.10972212784521487</v>
      </c>
      <c r="T67" s="304">
        <f t="shared" si="19"/>
        <v>0.10883572822681273</v>
      </c>
      <c r="U67" s="304">
        <f t="shared" si="19"/>
        <v>0.11004714581994013</v>
      </c>
      <c r="V67" s="304">
        <f t="shared" si="19"/>
        <v>0.10954783596812007</v>
      </c>
      <c r="W67" s="304">
        <f t="shared" si="19"/>
        <v>0.11015188689254625</v>
      </c>
      <c r="DA67" s="175"/>
    </row>
    <row r="68" spans="1:105" ht="12" customHeight="1" x14ac:dyDescent="0.25">
      <c r="A68" s="41" t="s">
        <v>2444</v>
      </c>
      <c r="B68" s="238">
        <f t="shared" ref="B68:W68" si="20">IF(B$47=0,0,B$47/B$5)</f>
        <v>5.3345031315155021E-2</v>
      </c>
      <c r="C68" s="238">
        <f t="shared" si="20"/>
        <v>5.3112605338612555E-2</v>
      </c>
      <c r="D68" s="238">
        <f t="shared" si="20"/>
        <v>5.5602629211788018E-2</v>
      </c>
      <c r="E68" s="238">
        <f t="shared" si="20"/>
        <v>5.4758441530225646E-2</v>
      </c>
      <c r="F68" s="238">
        <f t="shared" si="20"/>
        <v>5.7292502304971835E-2</v>
      </c>
      <c r="G68" s="238">
        <f t="shared" si="20"/>
        <v>5.9075765151725322E-2</v>
      </c>
      <c r="H68" s="238">
        <f t="shared" si="20"/>
        <v>6.0020228417326071E-2</v>
      </c>
      <c r="I68" s="238">
        <f t="shared" si="20"/>
        <v>6.3817162652986967E-2</v>
      </c>
      <c r="J68" s="238">
        <f t="shared" si="20"/>
        <v>6.3995767583690313E-2</v>
      </c>
      <c r="K68" s="238">
        <f t="shared" si="20"/>
        <v>6.1644844215248878E-2</v>
      </c>
      <c r="L68" s="238">
        <f t="shared" si="20"/>
        <v>6.1353795865044074E-2</v>
      </c>
      <c r="M68" s="238">
        <f t="shared" si="20"/>
        <v>6.4651893982965017E-2</v>
      </c>
      <c r="N68" s="238">
        <f t="shared" si="20"/>
        <v>6.5908266217463277E-2</v>
      </c>
      <c r="O68" s="238">
        <f t="shared" si="20"/>
        <v>7.0508055833698291E-2</v>
      </c>
      <c r="P68" s="238">
        <f t="shared" si="20"/>
        <v>7.2795047890061887E-2</v>
      </c>
      <c r="Q68" s="238">
        <f t="shared" si="20"/>
        <v>7.2766393985347871E-2</v>
      </c>
      <c r="R68" s="238">
        <f t="shared" si="20"/>
        <v>7.3134850243577645E-2</v>
      </c>
      <c r="S68" s="238">
        <f t="shared" si="20"/>
        <v>7.4298962134422594E-2</v>
      </c>
      <c r="T68" s="238">
        <f t="shared" si="20"/>
        <v>7.3698731597729633E-2</v>
      </c>
      <c r="U68" s="238">
        <f t="shared" si="20"/>
        <v>7.4519049902235374E-2</v>
      </c>
      <c r="V68" s="238">
        <f t="shared" si="20"/>
        <v>7.4180939399802692E-2</v>
      </c>
      <c r="W68" s="238">
        <f t="shared" si="20"/>
        <v>7.4589975914520282E-2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3">
        <f t="shared" ref="B72:W72" si="21">SUM(B$73:B$83)</f>
        <v>42.781759830658046</v>
      </c>
      <c r="C72" s="323">
        <f t="shared" si="21"/>
        <v>41.849956359804892</v>
      </c>
      <c r="D72" s="323">
        <f t="shared" si="21"/>
        <v>40.087486950549064</v>
      </c>
      <c r="E72" s="323">
        <f t="shared" si="21"/>
        <v>42.374816256102015</v>
      </c>
      <c r="F72" s="323">
        <f t="shared" si="21"/>
        <v>43.40640427444928</v>
      </c>
      <c r="G72" s="323">
        <f t="shared" si="21"/>
        <v>41.60057869760859</v>
      </c>
      <c r="H72" s="323">
        <f t="shared" si="21"/>
        <v>37.812095297740449</v>
      </c>
      <c r="I72" s="323">
        <f t="shared" si="21"/>
        <v>36.61673526160051</v>
      </c>
      <c r="J72" s="323">
        <f t="shared" si="21"/>
        <v>37.010976722049868</v>
      </c>
      <c r="K72" s="323">
        <f t="shared" si="21"/>
        <v>39.228951495008779</v>
      </c>
      <c r="L72" s="323">
        <f t="shared" si="21"/>
        <v>34.919438571294492</v>
      </c>
      <c r="M72" s="323">
        <f t="shared" si="21"/>
        <v>31.582175967024071</v>
      </c>
      <c r="N72" s="323">
        <f t="shared" si="21"/>
        <v>32.23964114431444</v>
      </c>
      <c r="O72" s="323">
        <f t="shared" si="21"/>
        <v>32.415197771677256</v>
      </c>
      <c r="P72" s="323">
        <f t="shared" si="21"/>
        <v>28.370332708784456</v>
      </c>
      <c r="Q72" s="323">
        <f t="shared" si="21"/>
        <v>26.923559010773882</v>
      </c>
      <c r="R72" s="323">
        <f t="shared" si="21"/>
        <v>26.860660608271417</v>
      </c>
      <c r="S72" s="323">
        <f t="shared" si="21"/>
        <v>26.100317336551122</v>
      </c>
      <c r="T72" s="323">
        <f t="shared" si="21"/>
        <v>26.838077894969629</v>
      </c>
      <c r="U72" s="323">
        <f t="shared" si="21"/>
        <v>26.400231990026477</v>
      </c>
      <c r="V72" s="323">
        <f t="shared" si="21"/>
        <v>29.232020814124258</v>
      </c>
      <c r="W72" s="323">
        <f t="shared" si="21"/>
        <v>28.974596433988175</v>
      </c>
      <c r="DA72" s="95"/>
    </row>
    <row r="73" spans="1:105" ht="12" customHeight="1" x14ac:dyDescent="0.25">
      <c r="A73" s="55" t="s">
        <v>92</v>
      </c>
      <c r="B73" s="333">
        <f>IF(B$6=0,0,B$6/TRE!B$5*1000)</f>
        <v>0.70213861203695749</v>
      </c>
      <c r="C73" s="333">
        <f>IF(C$6=0,0,C$6/TRE!C$5*1000)</f>
        <v>0.68385314976287359</v>
      </c>
      <c r="D73" s="333">
        <f>IF(D$6=0,0,D$6/TRE!D$5*1000)</f>
        <v>0.68576354790172178</v>
      </c>
      <c r="E73" s="333">
        <f>IF(E$6=0,0,E$6/TRE!E$5*1000)</f>
        <v>0.71388645843819609</v>
      </c>
      <c r="F73" s="333">
        <f>IF(F$6=0,0,F$6/TRE!F$5*1000)</f>
        <v>0.76510640665100182</v>
      </c>
      <c r="G73" s="333">
        <f>IF(G$6=0,0,G$6/TRE!G$5*1000)</f>
        <v>0.75609952300623129</v>
      </c>
      <c r="H73" s="333">
        <f>IF(H$6=0,0,H$6/TRE!H$5*1000)</f>
        <v>0.69823019237076545</v>
      </c>
      <c r="I73" s="333">
        <f>IF(I$6=0,0,I$6/TRE!I$5*1000)</f>
        <v>0.71893122761389905</v>
      </c>
      <c r="J73" s="333">
        <f>IF(J$6=0,0,J$6/TRE!J$5*1000)</f>
        <v>0.72870547994457113</v>
      </c>
      <c r="K73" s="333">
        <f>IF(K$6=0,0,K$6/TRE!K$5*1000)</f>
        <v>0.74400130381237917</v>
      </c>
      <c r="L73" s="333">
        <f>IF(L$6=0,0,L$6/TRE!L$5*1000)</f>
        <v>0.65914191026082092</v>
      </c>
      <c r="M73" s="333">
        <f>IF(M$6=0,0,M$6/TRE!M$5*1000)</f>
        <v>0.62819364374463582</v>
      </c>
      <c r="N73" s="333">
        <f>IF(N$6=0,0,N$6/TRE!N$5*1000)</f>
        <v>0.65373287144367853</v>
      </c>
      <c r="O73" s="333">
        <f>IF(O$6=0,0,O$6/TRE!O$5*1000)</f>
        <v>0.70316565813045273</v>
      </c>
      <c r="P73" s="333">
        <f>IF(P$6=0,0,P$6/TRE!P$5*1000)</f>
        <v>0.63538433258798144</v>
      </c>
      <c r="Q73" s="333">
        <f>IF(Q$6=0,0,Q$6/TRE!Q$5*1000)</f>
        <v>0.60274491991913604</v>
      </c>
      <c r="R73" s="333">
        <f>IF(R$6=0,0,R$6/TRE!R$5*1000)</f>
        <v>0.60438169535530306</v>
      </c>
      <c r="S73" s="333">
        <f>IF(S$6=0,0,S$6/TRE!S$5*1000)</f>
        <v>0.59662132408369595</v>
      </c>
      <c r="T73" s="333">
        <f>IF(T$6=0,0,T$6/TRE!T$5*1000)</f>
        <v>0.60852953164728063</v>
      </c>
      <c r="U73" s="333">
        <f>IF(U$6=0,0,U$6/TRE!U$5*1000)</f>
        <v>0.60526462072639442</v>
      </c>
      <c r="V73" s="333">
        <f>IF(V$6=0,0,V$6/TRE!V$5*1000)</f>
        <v>0.66714679607549032</v>
      </c>
      <c r="W73" s="333">
        <f>IF(W$6=0,0,W$6/TRE!W$5*1000)</f>
        <v>0.6649180144070499</v>
      </c>
      <c r="DA73" s="67"/>
    </row>
    <row r="74" spans="1:105" ht="12" customHeight="1" x14ac:dyDescent="0.25">
      <c r="A74" s="202" t="s">
        <v>93</v>
      </c>
      <c r="B74" s="334">
        <f>IF(B$7=0,0,B$7/TRE!B$5*1000)</f>
        <v>0.95490851237026231</v>
      </c>
      <c r="C74" s="334">
        <f>IF(C$7=0,0,C$7/TRE!C$5*1000)</f>
        <v>0.93004028367750813</v>
      </c>
      <c r="D74" s="334">
        <f>IF(D$7=0,0,D$7/TRE!D$5*1000)</f>
        <v>0.93263842514634177</v>
      </c>
      <c r="E74" s="334">
        <f>IF(E$7=0,0,E$7/TRE!E$5*1000)</f>
        <v>0.97088558347594656</v>
      </c>
      <c r="F74" s="334">
        <f>IF(F$7=0,0,F$7/TRE!F$5*1000)</f>
        <v>1.0405447130453627</v>
      </c>
      <c r="G74" s="334">
        <f>IF(G$7=0,0,G$7/TRE!G$5*1000)</f>
        <v>1.0282953512884738</v>
      </c>
      <c r="H74" s="334">
        <f>IF(H$7=0,0,H$7/TRE!H$5*1000)</f>
        <v>0.94959306162424073</v>
      </c>
      <c r="I74" s="334">
        <f>IF(I$7=0,0,I$7/TRE!I$5*1000)</f>
        <v>0.97774646955490341</v>
      </c>
      <c r="J74" s="334">
        <f>IF(J$7=0,0,J$7/TRE!J$5*1000)</f>
        <v>0.99103945272461647</v>
      </c>
      <c r="K74" s="334">
        <f>IF(K$7=0,0,K$7/TRE!K$5*1000)</f>
        <v>1.0118417731848357</v>
      </c>
      <c r="L74" s="334">
        <f>IF(L$7=0,0,L$7/TRE!L$5*1000)</f>
        <v>0.89643299795471654</v>
      </c>
      <c r="M74" s="334">
        <f>IF(M$7=0,0,M$7/TRE!M$5*1000)</f>
        <v>0.8543433554927049</v>
      </c>
      <c r="N74" s="334">
        <f>IF(N$7=0,0,N$7/TRE!N$5*1000)</f>
        <v>0.88907670516340287</v>
      </c>
      <c r="O74" s="334">
        <f>IF(O$7=0,0,O$7/TRE!O$5*1000)</f>
        <v>0.95630529505741557</v>
      </c>
      <c r="P74" s="334">
        <f>IF(P$7=0,0,P$7/TRE!P$5*1000)</f>
        <v>0.86412269231965455</v>
      </c>
      <c r="Q74" s="334">
        <f>IF(Q$7=0,0,Q$7/TRE!Q$5*1000)</f>
        <v>0.81973309109002512</v>
      </c>
      <c r="R74" s="334">
        <f>IF(R$7=0,0,R$7/TRE!R$5*1000)</f>
        <v>0.82195910568321195</v>
      </c>
      <c r="S74" s="334">
        <f>IF(S$7=0,0,S$7/TRE!S$5*1000)</f>
        <v>0.81140500075382682</v>
      </c>
      <c r="T74" s="334">
        <f>IF(T$7=0,0,T$7/TRE!T$5*1000)</f>
        <v>0.82760016304030104</v>
      </c>
      <c r="U74" s="334">
        <f>IF(U$7=0,0,U$7/TRE!U$5*1000)</f>
        <v>0.82315988418789643</v>
      </c>
      <c r="V74" s="334">
        <f>IF(V$7=0,0,V$7/TRE!V$5*1000)</f>
        <v>0.9073196426626674</v>
      </c>
      <c r="W74" s="334">
        <f>IF(W$7=0,0,W$7/TRE!W$5*1000)</f>
        <v>0.90428849959358804</v>
      </c>
      <c r="DA74" s="174"/>
    </row>
    <row r="75" spans="1:105" ht="12" customHeight="1" x14ac:dyDescent="0.25">
      <c r="A75" s="202" t="s">
        <v>94</v>
      </c>
      <c r="B75" s="334">
        <f>IF(B$8=0,0,B$8/TRE!B$5*1000)</f>
        <v>1.1795928682220886</v>
      </c>
      <c r="C75" s="334">
        <f>IF(C$8=0,0,C$8/TRE!C$5*1000)</f>
        <v>1.1488732916016269</v>
      </c>
      <c r="D75" s="334">
        <f>IF(D$8=0,0,D$8/TRE!D$5*1000)</f>
        <v>1.1520827604748929</v>
      </c>
      <c r="E75" s="334">
        <f>IF(E$8=0,0,E$8/TRE!E$5*1000)</f>
        <v>1.1993292501761692</v>
      </c>
      <c r="F75" s="334">
        <f>IF(F$8=0,0,F$8/TRE!F$5*1000)</f>
        <v>1.2853787631736833</v>
      </c>
      <c r="G75" s="334">
        <f>IF(G$8=0,0,G$8/TRE!G$5*1000)</f>
        <v>1.2702471986504686</v>
      </c>
      <c r="H75" s="334">
        <f>IF(H$8=0,0,H$8/TRE!H$5*1000)</f>
        <v>1.1730267231828859</v>
      </c>
      <c r="I75" s="334">
        <f>IF(I$8=0,0,I$8/TRE!I$5*1000)</f>
        <v>1.2078044623913509</v>
      </c>
      <c r="J75" s="334">
        <f>IF(J$8=0,0,J$8/TRE!J$5*1000)</f>
        <v>1.2242252063068795</v>
      </c>
      <c r="K75" s="334">
        <f>IF(K$8=0,0,K$8/TRE!K$5*1000)</f>
        <v>1.249922190404797</v>
      </c>
      <c r="L75" s="334">
        <f>IF(L$8=0,0,L$8/TRE!L$5*1000)</f>
        <v>1.107358409238179</v>
      </c>
      <c r="M75" s="334">
        <f>IF(M$8=0,0,M$8/TRE!M$5*1000)</f>
        <v>1.0553653214909879</v>
      </c>
      <c r="N75" s="334">
        <f>IF(N$8=0,0,N$8/TRE!N$5*1000)</f>
        <v>1.0982712240253796</v>
      </c>
      <c r="O75" s="334">
        <f>IF(O$8=0,0,O$8/TRE!O$5*1000)</f>
        <v>1.1813183056591605</v>
      </c>
      <c r="P75" s="334">
        <f>IF(P$8=0,0,P$8/TRE!P$5*1000)</f>
        <v>1.0674456787478093</v>
      </c>
      <c r="Q75" s="334">
        <f>IF(Q$8=0,0,Q$8/TRE!Q$5*1000)</f>
        <v>1.0126114654641487</v>
      </c>
      <c r="R75" s="334">
        <f>IF(R$8=0,0,R$8/TRE!R$5*1000)</f>
        <v>1.015361248196909</v>
      </c>
      <c r="S75" s="334">
        <f>IF(S$8=0,0,S$8/TRE!S$5*1000)</f>
        <v>1.0023238244606092</v>
      </c>
      <c r="T75" s="334">
        <f>IF(T$8=0,0,T$8/TRE!T$5*1000)</f>
        <v>1.0223296131674307</v>
      </c>
      <c r="U75" s="334">
        <f>IF(U$8=0,0,U$8/TRE!U$5*1000)</f>
        <v>1.0168445628203424</v>
      </c>
      <c r="V75" s="334">
        <f>IF(V$8=0,0,V$8/TRE!V$5*1000)</f>
        <v>1.1208066174068245</v>
      </c>
      <c r="W75" s="334">
        <f>IF(W$8=0,0,W$8/TRE!W$5*1000)</f>
        <v>1.1170622642038441</v>
      </c>
      <c r="DA75" s="174"/>
    </row>
    <row r="76" spans="1:105" ht="12" customHeight="1" x14ac:dyDescent="0.25">
      <c r="A76" s="202" t="s">
        <v>95</v>
      </c>
      <c r="B76" s="334">
        <f>IF(B$9=0,0,B$9/TRE!B$5*1000)</f>
        <v>0.73022415651843564</v>
      </c>
      <c r="C76" s="334">
        <f>IF(C$9=0,0,C$9/TRE!C$5*1000)</f>
        <v>0.71120727575338838</v>
      </c>
      <c r="D76" s="334">
        <f>IF(D$9=0,0,D$9/TRE!D$5*1000)</f>
        <v>0.71319408981779053</v>
      </c>
      <c r="E76" s="334">
        <f>IF(E$9=0,0,E$9/TRE!E$5*1000)</f>
        <v>0.7424419167757238</v>
      </c>
      <c r="F76" s="334">
        <f>IF(F$9=0,0,F$9/TRE!F$5*1000)</f>
        <v>0.79571066291704184</v>
      </c>
      <c r="G76" s="334">
        <f>IF(G$9=0,0,G$9/TRE!G$5*1000)</f>
        <v>0.78634350392648023</v>
      </c>
      <c r="H76" s="334">
        <f>IF(H$9=0,0,H$9/TRE!H$5*1000)</f>
        <v>0.72615940006559643</v>
      </c>
      <c r="I76" s="334">
        <f>IF(I$9=0,0,I$9/TRE!I$5*1000)</f>
        <v>0.74768847671845517</v>
      </c>
      <c r="J76" s="334">
        <f>IF(J$9=0,0,J$9/TRE!J$5*1000)</f>
        <v>0.75785369914235357</v>
      </c>
      <c r="K76" s="334">
        <f>IF(K$9=0,0,K$9/TRE!K$5*1000)</f>
        <v>0.77376135596487439</v>
      </c>
      <c r="L76" s="334">
        <f>IF(L$9=0,0,L$9/TRE!L$5*1000)</f>
        <v>0.68550758667125367</v>
      </c>
      <c r="M76" s="334">
        <f>IF(M$9=0,0,M$9/TRE!M$5*1000)</f>
        <v>0.6533213894944212</v>
      </c>
      <c r="N76" s="334">
        <f>IF(N$9=0,0,N$9/TRE!N$5*1000)</f>
        <v>0.67988218630142572</v>
      </c>
      <c r="O76" s="334">
        <f>IF(O$9=0,0,O$9/TRE!O$5*1000)</f>
        <v>0.73129228445567074</v>
      </c>
      <c r="P76" s="334">
        <f>IF(P$9=0,0,P$9/TRE!P$5*1000)</f>
        <v>0.66079970589150072</v>
      </c>
      <c r="Q76" s="334">
        <f>IF(Q$9=0,0,Q$9/TRE!Q$5*1000)</f>
        <v>0.62685471671590143</v>
      </c>
      <c r="R76" s="334">
        <f>IF(R$9=0,0,R$9/TRE!R$5*1000)</f>
        <v>0.62855696316951526</v>
      </c>
      <c r="S76" s="334">
        <f>IF(S$9=0,0,S$9/TRE!S$5*1000)</f>
        <v>0.62048617704704379</v>
      </c>
      <c r="T76" s="334">
        <f>IF(T$9=0,0,T$9/TRE!T$5*1000)</f>
        <v>0.63287071291317121</v>
      </c>
      <c r="U76" s="334">
        <f>IF(U$9=0,0,U$9/TRE!U$5*1000)</f>
        <v>0.62947520555545045</v>
      </c>
      <c r="V76" s="334">
        <f>IF(V$9=0,0,V$9/TRE!V$5*1000)</f>
        <v>0.69383266791851006</v>
      </c>
      <c r="W76" s="334">
        <f>IF(W$9=0,0,W$9/TRE!W$5*1000)</f>
        <v>0.69151473498333182</v>
      </c>
      <c r="DA76" s="174"/>
    </row>
    <row r="77" spans="1:105" ht="12" customHeight="1" x14ac:dyDescent="0.25">
      <c r="A77" s="56" t="s">
        <v>96</v>
      </c>
      <c r="B77" s="335">
        <f>IF(B$10=0,0,B$10/TRE!B$5*1000)</f>
        <v>0.9290073267664305</v>
      </c>
      <c r="C77" s="335">
        <f>IF(C$10=0,0,C$10/TRE!C$5*1000)</f>
        <v>0.89775446343475862</v>
      </c>
      <c r="D77" s="335">
        <f>IF(D$10=0,0,D$10/TRE!D$5*1000)</f>
        <v>0.88388975723809005</v>
      </c>
      <c r="E77" s="335">
        <f>IF(E$10=0,0,E$10/TRE!E$5*1000)</f>
        <v>0.89949109904156355</v>
      </c>
      <c r="F77" s="335">
        <f>IF(F$10=0,0,F$10/TRE!F$5*1000)</f>
        <v>0.95933029496757383</v>
      </c>
      <c r="G77" s="335">
        <f>IF(G$10=0,0,G$10/TRE!G$5*1000)</f>
        <v>0.96013644149688426</v>
      </c>
      <c r="H77" s="335">
        <f>IF(H$10=0,0,H$10/TRE!H$5*1000)</f>
        <v>0.87035179374465821</v>
      </c>
      <c r="I77" s="335">
        <f>IF(I$10=0,0,I$10/TRE!I$5*1000)</f>
        <v>0.86886234330008871</v>
      </c>
      <c r="J77" s="335">
        <f>IF(J$10=0,0,J$10/TRE!J$5*1000)</f>
        <v>0.8754035783533457</v>
      </c>
      <c r="K77" s="335">
        <f>IF(K$10=0,0,K$10/TRE!K$5*1000)</f>
        <v>0.93622679798339603</v>
      </c>
      <c r="L77" s="335">
        <f>IF(L$10=0,0,L$10/TRE!L$5*1000)</f>
        <v>0.82572894632670779</v>
      </c>
      <c r="M77" s="335">
        <f>IF(M$10=0,0,M$10/TRE!M$5*1000)</f>
        <v>0.75084989436012273</v>
      </c>
      <c r="N77" s="335">
        <f>IF(N$10=0,0,N$10/TRE!N$5*1000)</f>
        <v>0.77066264963020914</v>
      </c>
      <c r="O77" s="335">
        <f>IF(O$10=0,0,O$10/TRE!O$5*1000)</f>
        <v>0.80795812508688603</v>
      </c>
      <c r="P77" s="335">
        <f>IF(P$10=0,0,P$10/TRE!P$5*1000)</f>
        <v>0.71837361116229659</v>
      </c>
      <c r="Q77" s="335">
        <f>IF(Q$10=0,0,Q$10/TRE!Q$5*1000)</f>
        <v>0.67884815622028294</v>
      </c>
      <c r="R77" s="335">
        <f>IF(R$10=0,0,R$10/TRE!R$5*1000)</f>
        <v>0.68317387838433785</v>
      </c>
      <c r="S77" s="335">
        <f>IF(S$10=0,0,S$10/TRE!S$5*1000)</f>
        <v>0.66689531140197378</v>
      </c>
      <c r="T77" s="335">
        <f>IF(T$10=0,0,T$10/TRE!T$5*1000)</f>
        <v>0.69299883095920678</v>
      </c>
      <c r="U77" s="335">
        <f>IF(U$10=0,0,U$10/TRE!U$5*1000)</f>
        <v>0.68022880052090207</v>
      </c>
      <c r="V77" s="335">
        <f>IF(V$10=0,0,V$10/TRE!V$5*1000)</f>
        <v>0.75467264407651968</v>
      </c>
      <c r="W77" s="335">
        <f>IF(W$10=0,0,W$10/TRE!W$5*1000)</f>
        <v>0.74216419138838685</v>
      </c>
      <c r="DA77" s="68"/>
    </row>
    <row r="78" spans="1:105" ht="12" customHeight="1" x14ac:dyDescent="0.25">
      <c r="A78" s="203" t="s">
        <v>2405</v>
      </c>
      <c r="B78" s="351">
        <f>IF(B$16=0,0,B$16/TRE!B$5*1000)</f>
        <v>7.5122452047945503</v>
      </c>
      <c r="C78" s="351">
        <f>IF(C$16=0,0,C$16/TRE!C$5*1000)</f>
        <v>6.9456728438901845</v>
      </c>
      <c r="D78" s="351">
        <f>IF(D$16=0,0,D$16/TRE!D$5*1000)</f>
        <v>6.5550200523999891</v>
      </c>
      <c r="E78" s="351">
        <f>IF(E$16=0,0,E$16/TRE!E$5*1000)</f>
        <v>6.6645990853214059</v>
      </c>
      <c r="F78" s="351">
        <f>IF(F$16=0,0,F$16/TRE!F$5*1000)</f>
        <v>6.8127939481268989</v>
      </c>
      <c r="G78" s="351">
        <f>IF(G$16=0,0,G$16/TRE!G$5*1000)</f>
        <v>6.6334112226498476</v>
      </c>
      <c r="H78" s="351">
        <f>IF(H$16=0,0,H$16/TRE!H$5*1000)</f>
        <v>5.9972111090729259</v>
      </c>
      <c r="I78" s="351">
        <f>IF(I$16=0,0,I$16/TRE!I$5*1000)</f>
        <v>5.8859776313405829</v>
      </c>
      <c r="J78" s="351">
        <f>IF(J$16=0,0,J$16/TRE!J$5*1000)</f>
        <v>5.8825810874820776</v>
      </c>
      <c r="K78" s="351">
        <f>IF(K$16=0,0,K$16/TRE!K$5*1000)</f>
        <v>6.281712915607339</v>
      </c>
      <c r="L78" s="351">
        <f>IF(L$16=0,0,L$16/TRE!L$5*1000)</f>
        <v>5.5583373486489371</v>
      </c>
      <c r="M78" s="351">
        <f>IF(M$16=0,0,M$16/TRE!M$5*1000)</f>
        <v>5.0221245902108764</v>
      </c>
      <c r="N78" s="351">
        <f>IF(N$16=0,0,N$16/TRE!N$5*1000)</f>
        <v>5.1405257628910928</v>
      </c>
      <c r="O78" s="351">
        <f>IF(O$16=0,0,O$16/TRE!O$5*1000)</f>
        <v>5.3401373797221989</v>
      </c>
      <c r="P78" s="351">
        <f>IF(P$16=0,0,P$16/TRE!P$5*1000)</f>
        <v>4.728039929982045</v>
      </c>
      <c r="Q78" s="351">
        <f>IF(Q$16=0,0,Q$16/TRE!Q$5*1000)</f>
        <v>4.4588687238644233</v>
      </c>
      <c r="R78" s="351">
        <f>IF(R$16=0,0,R$16/TRE!R$5*1000)</f>
        <v>4.4739580799488845</v>
      </c>
      <c r="S78" s="351">
        <f>IF(S$16=0,0,S$16/TRE!S$5*1000)</f>
        <v>4.3576582366776284</v>
      </c>
      <c r="T78" s="351">
        <f>IF(T$16=0,0,T$16/TRE!T$5*1000)</f>
        <v>4.5270242934898546</v>
      </c>
      <c r="U78" s="351">
        <f>IF(U$16=0,0,U$16/TRE!U$5*1000)</f>
        <v>4.4556954422833837</v>
      </c>
      <c r="V78" s="351">
        <f>IF(V$16=0,0,V$16/TRE!V$5*1000)</f>
        <v>4.9398052477163708</v>
      </c>
      <c r="W78" s="351">
        <f>IF(W$16=0,0,W$16/TRE!W$5*1000)</f>
        <v>4.8509569561109798</v>
      </c>
      <c r="DA78" s="175"/>
    </row>
    <row r="79" spans="1:105" ht="12" customHeight="1" x14ac:dyDescent="0.25">
      <c r="A79" s="203" t="s">
        <v>2415</v>
      </c>
      <c r="B79" s="351">
        <f>IF(B$24=0,0,B$24/TRE!B$5*1000)</f>
        <v>3.0837141864812758</v>
      </c>
      <c r="C79" s="351">
        <f>IF(C$24=0,0,C$24/TRE!C$5*1000)</f>
        <v>3.0262721773772108</v>
      </c>
      <c r="D79" s="351">
        <f>IF(D$24=0,0,D$24/TRE!D$5*1000)</f>
        <v>2.9709361703042663</v>
      </c>
      <c r="E79" s="351">
        <f>IF(E$24=0,0,E$24/TRE!E$5*1000)</f>
        <v>3.0492433993363171</v>
      </c>
      <c r="F79" s="351">
        <f>IF(F$24=0,0,F$24/TRE!F$5*1000)</f>
        <v>3.2573707162391701</v>
      </c>
      <c r="G79" s="351">
        <f>IF(G$24=0,0,G$24/TRE!G$5*1000)</f>
        <v>3.1968854905685835</v>
      </c>
      <c r="H79" s="351">
        <f>IF(H$24=0,0,H$24/TRE!H$5*1000)</f>
        <v>2.9094852812611545</v>
      </c>
      <c r="I79" s="351">
        <f>IF(I$24=0,0,I$24/TRE!I$5*1000)</f>
        <v>2.870844679537548</v>
      </c>
      <c r="J79" s="351">
        <f>IF(J$24=0,0,J$24/TRE!J$5*1000)</f>
        <v>2.9277201734592317</v>
      </c>
      <c r="K79" s="351">
        <f>IF(K$24=0,0,K$24/TRE!K$5*1000)</f>
        <v>3.1397282781899376</v>
      </c>
      <c r="L79" s="351">
        <f>IF(L$24=0,0,L$24/TRE!L$5*1000)</f>
        <v>2.7739034013713559</v>
      </c>
      <c r="M79" s="351">
        <f>IF(M$24=0,0,M$24/TRE!M$5*1000)</f>
        <v>2.508058181025838</v>
      </c>
      <c r="N79" s="351">
        <f>IF(N$24=0,0,N$24/TRE!N$5*1000)</f>
        <v>2.5692643098097454</v>
      </c>
      <c r="O79" s="351">
        <f>IF(O$24=0,0,O$24/TRE!O$5*1000)</f>
        <v>2.6480651470851262</v>
      </c>
      <c r="P79" s="351">
        <f>IF(P$24=0,0,P$24/TRE!P$5*1000)</f>
        <v>2.335444773748776</v>
      </c>
      <c r="Q79" s="351">
        <f>IF(Q$24=0,0,Q$24/TRE!Q$5*1000)</f>
        <v>2.2052106744274345</v>
      </c>
      <c r="R79" s="351">
        <f>IF(R$24=0,0,R$24/TRE!R$5*1000)</f>
        <v>2.212003763954947</v>
      </c>
      <c r="S79" s="351">
        <f>IF(S$24=0,0,S$24/TRE!S$5*1000)</f>
        <v>2.1564069554914829</v>
      </c>
      <c r="T79" s="351">
        <f>IF(T$24=0,0,T$24/TRE!T$5*1000)</f>
        <v>2.2586602582465418</v>
      </c>
      <c r="U79" s="351">
        <f>IF(U$24=0,0,U$24/TRE!U$5*1000)</f>
        <v>2.2088021346614455</v>
      </c>
      <c r="V79" s="351">
        <f>IF(V$24=0,0,V$24/TRE!V$5*1000)</f>
        <v>2.4581229586068196</v>
      </c>
      <c r="W79" s="351">
        <f>IF(W$24=0,0,W$24/TRE!W$5*1000)</f>
        <v>2.4044870947496526</v>
      </c>
      <c r="DA79" s="175"/>
    </row>
    <row r="80" spans="1:105" ht="12" customHeight="1" x14ac:dyDescent="0.25">
      <c r="A80" s="203" t="s">
        <v>2420</v>
      </c>
      <c r="B80" s="351">
        <f>IF(B$27=0,0,B$27/TRE!B$5*1000)</f>
        <v>10.731778863992218</v>
      </c>
      <c r="C80" s="351">
        <f>IF(C$27=0,0,C$27/TRE!C$5*1000)</f>
        <v>9.922389776985975</v>
      </c>
      <c r="D80" s="351">
        <f>IF(D$27=0,0,D$27/TRE!D$5*1000)</f>
        <v>9.364314360571413</v>
      </c>
      <c r="E80" s="351">
        <f>IF(E$27=0,0,E$27/TRE!E$5*1000)</f>
        <v>9.520855836173439</v>
      </c>
      <c r="F80" s="351">
        <f>IF(F$27=0,0,F$27/TRE!F$5*1000)</f>
        <v>9.7325627830384249</v>
      </c>
      <c r="G80" s="351">
        <f>IF(G$27=0,0,G$27/TRE!G$5*1000)</f>
        <v>9.4763017466426387</v>
      </c>
      <c r="H80" s="351">
        <f>IF(H$27=0,0,H$27/TRE!H$5*1000)</f>
        <v>8.5674444415327464</v>
      </c>
      <c r="I80" s="351">
        <f>IF(I$27=0,0,I$27/TRE!I$5*1000)</f>
        <v>8.4085394733436889</v>
      </c>
      <c r="J80" s="351">
        <f>IF(J$27=0,0,J$27/TRE!J$5*1000)</f>
        <v>8.4036872678315397</v>
      </c>
      <c r="K80" s="351">
        <f>IF(K$27=0,0,K$27/TRE!K$5*1000)</f>
        <v>8.9738755937247685</v>
      </c>
      <c r="L80" s="351">
        <f>IF(L$27=0,0,L$27/TRE!L$5*1000)</f>
        <v>7.9404819266413407</v>
      </c>
      <c r="M80" s="351">
        <f>IF(M$27=0,0,M$27/TRE!M$5*1000)</f>
        <v>7.1744637003012528</v>
      </c>
      <c r="N80" s="351">
        <f>IF(N$27=0,0,N$27/TRE!N$5*1000)</f>
        <v>7.3436082327015599</v>
      </c>
      <c r="O80" s="351">
        <f>IF(O$27=0,0,O$27/TRE!O$5*1000)</f>
        <v>7.6287676853174284</v>
      </c>
      <c r="P80" s="351">
        <f>IF(P$27=0,0,P$27/TRE!P$5*1000)</f>
        <v>6.7543427571172083</v>
      </c>
      <c r="Q80" s="351">
        <f>IF(Q$27=0,0,Q$27/TRE!Q$5*1000)</f>
        <v>6.3698124626634645</v>
      </c>
      <c r="R80" s="351">
        <f>IF(R$27=0,0,R$27/TRE!R$5*1000)</f>
        <v>6.3913686856412637</v>
      </c>
      <c r="S80" s="351">
        <f>IF(S$27=0,0,S$27/TRE!S$5*1000)</f>
        <v>6.2252260523966099</v>
      </c>
      <c r="T80" s="351">
        <f>IF(T$27=0,0,T$27/TRE!T$5*1000)</f>
        <v>6.4671775621283629</v>
      </c>
      <c r="U80" s="351">
        <f>IF(U$27=0,0,U$27/TRE!U$5*1000)</f>
        <v>6.3652792032619754</v>
      </c>
      <c r="V80" s="351">
        <f>IF(V$27=0,0,V$27/TRE!V$5*1000)</f>
        <v>7.0568646395948145</v>
      </c>
      <c r="W80" s="351">
        <f>IF(W$27=0,0,W$27/TRE!W$5*1000)</f>
        <v>6.9299385087299727</v>
      </c>
      <c r="DA80" s="175"/>
    </row>
    <row r="81" spans="1:105" ht="12" customHeight="1" x14ac:dyDescent="0.25">
      <c r="A81" s="203" t="s">
        <v>2430</v>
      </c>
      <c r="B81" s="351">
        <f>IF(B$35=0,0,B$35/TRE!B$5*1000)</f>
        <v>11.305690443814543</v>
      </c>
      <c r="C81" s="351">
        <f>IF(C$35=0,0,C$35/TRE!C$5*1000)</f>
        <v>12.078637762883089</v>
      </c>
      <c r="D81" s="351">
        <f>IF(D$35=0,0,D$35/TRE!D$5*1000)</f>
        <v>11.309013083822528</v>
      </c>
      <c r="E81" s="351">
        <f>IF(E$35=0,0,E$35/TRE!E$5*1000)</f>
        <v>12.867049728546094</v>
      </c>
      <c r="F81" s="351">
        <f>IF(F$35=0,0,F$35/TRE!F$5*1000)</f>
        <v>12.598233717420888</v>
      </c>
      <c r="G81" s="351">
        <f>IF(G$35=0,0,G$35/TRE!G$5*1000)</f>
        <v>11.405994491633283</v>
      </c>
      <c r="H81" s="351">
        <f>IF(H$35=0,0,H$35/TRE!H$5*1000)</f>
        <v>10.299597774797723</v>
      </c>
      <c r="I81" s="351">
        <f>IF(I$35=0,0,I$35/TRE!I$5*1000)</f>
        <v>9.1426944552423528</v>
      </c>
      <c r="J81" s="351">
        <f>IF(J$35=0,0,J$35/TRE!J$5*1000)</f>
        <v>9.3534286087216358</v>
      </c>
      <c r="K81" s="351">
        <f>IF(K$35=0,0,K$35/TRE!K$5*1000)</f>
        <v>10.128412424199663</v>
      </c>
      <c r="L81" s="351">
        <f>IF(L$35=0,0,L$35/TRE!L$5*1000)</f>
        <v>9.1662247691040903</v>
      </c>
      <c r="M81" s="351">
        <f>IF(M$35=0,0,M$35/TRE!M$5*1000)</f>
        <v>7.8782789085575926</v>
      </c>
      <c r="N81" s="351">
        <f>IF(N$35=0,0,N$35/TRE!N$5*1000)</f>
        <v>7.831840568123333</v>
      </c>
      <c r="O81" s="351">
        <f>IF(O$35=0,0,O$35/TRE!O$5*1000)</f>
        <v>6.7574601577909519</v>
      </c>
      <c r="P81" s="351">
        <f>IF(P$35=0,0,P$35/TRE!P$5*1000)</f>
        <v>5.4913147026119189</v>
      </c>
      <c r="Q81" s="351">
        <f>IF(Q$35=0,0,Q$35/TRE!Q$5*1000)</f>
        <v>5.296568882331476</v>
      </c>
      <c r="R81" s="351">
        <f>IF(R$35=0,0,R$35/TRE!R$5*1000)</f>
        <v>5.1644146592020981</v>
      </c>
      <c r="S81" s="351">
        <f>IF(S$35=0,0,S$35/TRE!S$5*1000)</f>
        <v>4.8602856091516857</v>
      </c>
      <c r="T81" s="351">
        <f>IF(T$35=0,0,T$35/TRE!T$5*1000)</f>
        <v>4.9020128780902059</v>
      </c>
      <c r="U81" s="351">
        <f>IF(U$35=0,0,U$35/TRE!U$5*1000)</f>
        <v>4.7428917514266224</v>
      </c>
      <c r="V81" s="351">
        <f>IF(V$35=0,0,V$35/TRE!V$5*1000)</f>
        <v>5.2626862143575606</v>
      </c>
      <c r="W81" s="351">
        <f>IF(W$35=0,0,W$35/TRE!W$5*1000)</f>
        <v>5.316445250523409</v>
      </c>
      <c r="DA81" s="175"/>
    </row>
    <row r="82" spans="1:105" ht="12" customHeight="1" x14ac:dyDescent="0.25">
      <c r="A82" s="203" t="s">
        <v>2442</v>
      </c>
      <c r="B82" s="351">
        <f>IF(B$46=0,0,B$46/TRE!B$5*1000)</f>
        <v>3.3702653377773935</v>
      </c>
      <c r="C82" s="351">
        <f>IF(C$46=0,0,C$46/TRE!C$5*1000)</f>
        <v>3.2824951188617932</v>
      </c>
      <c r="D82" s="351">
        <f>IF(D$46=0,0,D$46/TRE!D$5*1000)</f>
        <v>3.2916650299282639</v>
      </c>
      <c r="E82" s="351">
        <f>IF(E$46=0,0,E$46/TRE!E$5*1000)</f>
        <v>3.4266550005033407</v>
      </c>
      <c r="F82" s="351">
        <f>IF(F$46=0,0,F$46/TRE!F$5*1000)</f>
        <v>3.6725107519248081</v>
      </c>
      <c r="G82" s="351">
        <f>IF(G$46=0,0,G$46/TRE!G$5*1000)</f>
        <v>3.6292777104299092</v>
      </c>
      <c r="H82" s="351">
        <f>IF(H$46=0,0,H$46/TRE!H$5*1000)</f>
        <v>3.3515049233796734</v>
      </c>
      <c r="I82" s="351">
        <f>IF(I$46=0,0,I$46/TRE!I$5*1000)</f>
        <v>3.4508698925467165</v>
      </c>
      <c r="J82" s="351">
        <f>IF(J$46=0,0,J$46/TRE!J$5*1000)</f>
        <v>3.4977863037339407</v>
      </c>
      <c r="K82" s="351">
        <f>IF(K$46=0,0,K$46/TRE!K$5*1000)</f>
        <v>3.5712062582994211</v>
      </c>
      <c r="L82" s="351">
        <f>IF(L$46=0,0,L$46/TRE!L$5*1000)</f>
        <v>3.1638811692519413</v>
      </c>
      <c r="M82" s="351">
        <f>IF(M$46=0,0,M$46/TRE!M$5*1000)</f>
        <v>3.0153294899742518</v>
      </c>
      <c r="N82" s="351">
        <f>IF(N$46=0,0,N$46/TRE!N$5*1000)</f>
        <v>3.137917782929657</v>
      </c>
      <c r="O82" s="351">
        <f>IF(O$46=0,0,O$46/TRE!O$5*1000)</f>
        <v>3.375195159026172</v>
      </c>
      <c r="P82" s="351">
        <f>IF(P$46=0,0,P$46/TRE!P$5*1000)</f>
        <v>3.0498447964223105</v>
      </c>
      <c r="Q82" s="351">
        <f>IF(Q$46=0,0,Q$46/TRE!Q$5*1000)</f>
        <v>2.8931756156118524</v>
      </c>
      <c r="R82" s="351">
        <f>IF(R$46=0,0,R$46/TRE!R$5*1000)</f>
        <v>2.9010321377054544</v>
      </c>
      <c r="S82" s="351">
        <f>IF(S$46=0,0,S$46/TRE!S$5*1000)</f>
        <v>2.8637823556017405</v>
      </c>
      <c r="T82" s="351">
        <f>IF(T$46=0,0,T$46/TRE!T$5*1000)</f>
        <v>2.9209417519069452</v>
      </c>
      <c r="U82" s="351">
        <f>IF(U$46=0,0,U$46/TRE!U$5*1000)</f>
        <v>2.9052701794866924</v>
      </c>
      <c r="V82" s="351">
        <f>IF(V$46=0,0,V$46/TRE!V$5*1000)</f>
        <v>3.2023046211623551</v>
      </c>
      <c r="W82" s="351">
        <f>IF(W$46=0,0,W$46/TRE!W$5*1000)</f>
        <v>3.1916064691538395</v>
      </c>
      <c r="DA82" s="175"/>
    </row>
    <row r="83" spans="1:105" ht="12" customHeight="1" x14ac:dyDescent="0.25">
      <c r="A83" s="41" t="s">
        <v>2444</v>
      </c>
      <c r="B83" s="336">
        <f>IF(B$47=0,0,B$47/TRE!B$5*1000)</f>
        <v>2.2821943178838948</v>
      </c>
      <c r="C83" s="336">
        <f>IF(C$47=0,0,C$47/TRE!C$5*1000)</f>
        <v>2.222760215576475</v>
      </c>
      <c r="D83" s="336">
        <f>IF(D$47=0,0,D$47/TRE!D$5*1000)</f>
        <v>2.2289696729437707</v>
      </c>
      <c r="E83" s="336">
        <f>IF(E$47=0,0,E$47/TRE!E$5*1000)</f>
        <v>2.3203788983138174</v>
      </c>
      <c r="F83" s="336">
        <f>IF(F$47=0,0,F$47/TRE!F$5*1000)</f>
        <v>2.4868615169444253</v>
      </c>
      <c r="G83" s="336">
        <f>IF(G$47=0,0,G$47/TRE!G$5*1000)</f>
        <v>2.4575860173157924</v>
      </c>
      <c r="H83" s="336">
        <f>IF(H$47=0,0,H$47/TRE!H$5*1000)</f>
        <v>2.2694905967080836</v>
      </c>
      <c r="I83" s="336">
        <f>IF(I$47=0,0,I$47/TRE!I$5*1000)</f>
        <v>2.3367761500109232</v>
      </c>
      <c r="J83" s="336">
        <f>IF(J$47=0,0,J$47/TRE!J$5*1000)</f>
        <v>2.3685458643496751</v>
      </c>
      <c r="K83" s="336">
        <f>IF(K$47=0,0,K$47/TRE!K$5*1000)</f>
        <v>2.4182626036373702</v>
      </c>
      <c r="L83" s="336">
        <f>IF(L$47=0,0,L$47/TRE!L$5*1000)</f>
        <v>2.1424401058251483</v>
      </c>
      <c r="M83" s="336">
        <f>IF(M$47=0,0,M$47/TRE!M$5*1000)</f>
        <v>2.0418474923713865</v>
      </c>
      <c r="N83" s="336">
        <f>IF(N$47=0,0,N$47/TRE!N$5*1000)</f>
        <v>2.1248588512949587</v>
      </c>
      <c r="O83" s="336">
        <f>IF(O$47=0,0,O$47/TRE!O$5*1000)</f>
        <v>2.2855325743457917</v>
      </c>
      <c r="P83" s="336">
        <f>IF(P$47=0,0,P$47/TRE!P$5*1000)</f>
        <v>2.065219728192953</v>
      </c>
      <c r="Q83" s="336">
        <f>IF(Q$47=0,0,Q$47/TRE!Q$5*1000)</f>
        <v>1.9591303024657347</v>
      </c>
      <c r="R83" s="336">
        <f>IF(R$47=0,0,R$47/TRE!R$5*1000)</f>
        <v>1.9644503910294953</v>
      </c>
      <c r="S83" s="336">
        <f>IF(S$47=0,0,S$47/TRE!S$5*1000)</f>
        <v>1.9392264894848255</v>
      </c>
      <c r="T83" s="336">
        <f>IF(T$47=0,0,T$47/TRE!T$5*1000)</f>
        <v>1.9779322993803277</v>
      </c>
      <c r="U83" s="336">
        <f>IF(U$47=0,0,U$47/TRE!U$5*1000)</f>
        <v>1.9673202050953742</v>
      </c>
      <c r="V83" s="336">
        <f>IF(V$47=0,0,V$47/TRE!V$5*1000)</f>
        <v>2.168458764546322</v>
      </c>
      <c r="W83" s="336">
        <f>IF(W$47=0,0,W$47/TRE!W$5*1000)</f>
        <v>2.1612144501441235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PL: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6">
        <v>224.88625748761871</v>
      </c>
      <c r="C5" s="226">
        <v>213.7682999841125</v>
      </c>
      <c r="D5" s="226">
        <v>186.73780666154059</v>
      </c>
      <c r="E5" s="226">
        <v>217.3253692668014</v>
      </c>
      <c r="F5" s="226">
        <v>226.3567853369689</v>
      </c>
      <c r="G5" s="226">
        <v>241.59681009775889</v>
      </c>
      <c r="H5" s="226">
        <v>247.6843242171405</v>
      </c>
      <c r="I5" s="226">
        <v>251.8977387836112</v>
      </c>
      <c r="J5" s="226">
        <v>258.30328202198228</v>
      </c>
      <c r="K5" s="226">
        <v>194.20641655236889</v>
      </c>
      <c r="L5" s="226">
        <v>204.5314208821986</v>
      </c>
      <c r="M5" s="226">
        <v>203.97643046420359</v>
      </c>
      <c r="N5" s="226">
        <v>205.097278981622</v>
      </c>
      <c r="O5" s="226">
        <v>232.98615411185651</v>
      </c>
      <c r="P5" s="226">
        <v>221.6404569438767</v>
      </c>
      <c r="Q5" s="226">
        <v>222.1344412980425</v>
      </c>
      <c r="R5" s="226">
        <v>234.61656243327809</v>
      </c>
      <c r="S5" s="226">
        <v>246.25052230327461</v>
      </c>
      <c r="T5" s="226">
        <v>266.34690684696062</v>
      </c>
      <c r="U5" s="226">
        <v>279.22918369826368</v>
      </c>
      <c r="V5" s="226">
        <v>254.92860025193801</v>
      </c>
      <c r="W5" s="226">
        <v>242.91955665599571</v>
      </c>
      <c r="DA5" s="89" t="s">
        <v>2446</v>
      </c>
    </row>
    <row r="6" spans="1:105" ht="12" customHeight="1" x14ac:dyDescent="0.25">
      <c r="A6" s="55" t="s">
        <v>92</v>
      </c>
      <c r="B6" s="262">
        <v>3.2812352662425051</v>
      </c>
      <c r="C6" s="262">
        <v>3.0227100285946999</v>
      </c>
      <c r="D6" s="262">
        <v>2.7412980701410778</v>
      </c>
      <c r="E6" s="262">
        <v>3.0976508821146052</v>
      </c>
      <c r="F6" s="262">
        <v>3.358938168473296</v>
      </c>
      <c r="G6" s="262">
        <v>3.709007824880544</v>
      </c>
      <c r="H6" s="262">
        <v>3.8534112705799242</v>
      </c>
      <c r="I6" s="262">
        <v>4.1742728849603701</v>
      </c>
      <c r="J6" s="262">
        <v>4.2566507715147299</v>
      </c>
      <c r="K6" s="262">
        <v>3.0973509939016082</v>
      </c>
      <c r="L6" s="262">
        <v>3.243916481181861</v>
      </c>
      <c r="M6" s="262">
        <v>3.3930197117993459</v>
      </c>
      <c r="N6" s="262">
        <v>3.4875034808511041</v>
      </c>
      <c r="O6" s="262">
        <v>4.2635731917152127</v>
      </c>
      <c r="P6" s="262">
        <v>4.1884451609583087</v>
      </c>
      <c r="Q6" s="262">
        <v>4.1841635774903674</v>
      </c>
      <c r="R6" s="262">
        <v>4.4513308735671702</v>
      </c>
      <c r="S6" s="262">
        <v>4.7285433829672909</v>
      </c>
      <c r="T6" s="262">
        <v>5.1072547210523007</v>
      </c>
      <c r="U6" s="262">
        <v>5.4164129893522528</v>
      </c>
      <c r="V6" s="262">
        <v>4.9267874164092467</v>
      </c>
      <c r="W6" s="262">
        <v>4.6845745292415311</v>
      </c>
      <c r="DA6" s="67" t="s">
        <v>2447</v>
      </c>
    </row>
    <row r="7" spans="1:105" ht="12" customHeight="1" x14ac:dyDescent="0.25">
      <c r="A7" s="202" t="s">
        <v>93</v>
      </c>
      <c r="B7" s="227">
        <v>1.1571291650177571</v>
      </c>
      <c r="C7" s="227">
        <v>1.06596011796616</v>
      </c>
      <c r="D7" s="227">
        <v>0.96672005802241057</v>
      </c>
      <c r="E7" s="227">
        <v>1.0923880453236849</v>
      </c>
      <c r="F7" s="227">
        <v>1.1845311301565551</v>
      </c>
      <c r="G7" s="227">
        <v>1.3079833596824311</v>
      </c>
      <c r="H7" s="227">
        <v>1.35890730295065</v>
      </c>
      <c r="I7" s="227">
        <v>1.4720593026728359</v>
      </c>
      <c r="J7" s="227">
        <v>1.5011099032394111</v>
      </c>
      <c r="K7" s="227">
        <v>1.092282289603858</v>
      </c>
      <c r="L7" s="227">
        <v>1.1439686778558129</v>
      </c>
      <c r="M7" s="227">
        <v>1.1965500024931759</v>
      </c>
      <c r="N7" s="227">
        <v>1.2298697482350871</v>
      </c>
      <c r="O7" s="227">
        <v>1.503551097989722</v>
      </c>
      <c r="P7" s="227">
        <v>1.4770571624912421</v>
      </c>
      <c r="Q7" s="227">
        <v>1.4755472600608439</v>
      </c>
      <c r="R7" s="227">
        <v>1.569763933095514</v>
      </c>
      <c r="S7" s="227">
        <v>1.6675230553488749</v>
      </c>
      <c r="T7" s="227">
        <v>1.801075787434095</v>
      </c>
      <c r="U7" s="227">
        <v>1.9101005966383191</v>
      </c>
      <c r="V7" s="227">
        <v>1.737433907291269</v>
      </c>
      <c r="W7" s="227">
        <v>1.652017418334087</v>
      </c>
      <c r="DA7" s="174" t="s">
        <v>2448</v>
      </c>
    </row>
    <row r="8" spans="1:105" ht="12" customHeight="1" x14ac:dyDescent="0.25">
      <c r="A8" s="202" t="s">
        <v>94</v>
      </c>
      <c r="B8" s="227">
        <v>7.7256974534376894</v>
      </c>
      <c r="C8" s="227">
        <v>7.1169974950125168</v>
      </c>
      <c r="D8" s="227">
        <v>6.4544105500411151</v>
      </c>
      <c r="E8" s="227">
        <v>7.2934463973980472</v>
      </c>
      <c r="F8" s="227">
        <v>7.90864962394041</v>
      </c>
      <c r="G8" s="227">
        <v>8.7328917259486509</v>
      </c>
      <c r="H8" s="227">
        <v>9.0728909159442139</v>
      </c>
      <c r="I8" s="227">
        <v>9.8283624246859844</v>
      </c>
      <c r="J8" s="227">
        <v>10.02232188712386</v>
      </c>
      <c r="K8" s="227">
        <v>7.2927403079483524</v>
      </c>
      <c r="L8" s="227">
        <v>7.6378300439670586</v>
      </c>
      <c r="M8" s="227">
        <v>7.9888949191169507</v>
      </c>
      <c r="N8" s="227">
        <v>8.2113577889587273</v>
      </c>
      <c r="O8" s="227">
        <v>10.03862078670741</v>
      </c>
      <c r="P8" s="227">
        <v>9.8617311738619815</v>
      </c>
      <c r="Q8" s="227">
        <v>9.8516501477206209</v>
      </c>
      <c r="R8" s="227">
        <v>10.48069790914677</v>
      </c>
      <c r="S8" s="227">
        <v>11.133397214182009</v>
      </c>
      <c r="T8" s="227">
        <v>12.025076409006029</v>
      </c>
      <c r="U8" s="227">
        <v>12.752992285897511</v>
      </c>
      <c r="V8" s="227">
        <v>11.60016454418076</v>
      </c>
      <c r="W8" s="227">
        <v>11.0298721592265</v>
      </c>
      <c r="DA8" s="174" t="s">
        <v>2449</v>
      </c>
    </row>
    <row r="9" spans="1:105" ht="12" customHeight="1" x14ac:dyDescent="0.25">
      <c r="A9" s="202" t="s">
        <v>95</v>
      </c>
      <c r="B9" s="227">
        <v>3.3813341974374862</v>
      </c>
      <c r="C9" s="227">
        <v>3.1149222653360069</v>
      </c>
      <c r="D9" s="227">
        <v>2.8249254191858229</v>
      </c>
      <c r="E9" s="227">
        <v>3.1921493003490089</v>
      </c>
      <c r="F9" s="227">
        <v>3.461407541539383</v>
      </c>
      <c r="G9" s="227">
        <v>3.8221565901897501</v>
      </c>
      <c r="H9" s="227">
        <v>3.970965276416714</v>
      </c>
      <c r="I9" s="227">
        <v>4.3016152485511467</v>
      </c>
      <c r="J9" s="227">
        <v>4.386506194282644</v>
      </c>
      <c r="K9" s="227">
        <v>3.1918402636028662</v>
      </c>
      <c r="L9" s="227">
        <v>3.3428769476844451</v>
      </c>
      <c r="M9" s="227">
        <v>3.4965287927143369</v>
      </c>
      <c r="N9" s="227">
        <v>3.5938949287803279</v>
      </c>
      <c r="O9" s="227">
        <v>4.3936397931421176</v>
      </c>
      <c r="P9" s="227">
        <v>4.3162198707738693</v>
      </c>
      <c r="Q9" s="227">
        <v>4.3118076712744067</v>
      </c>
      <c r="R9" s="227">
        <v>4.5871253005695181</v>
      </c>
      <c r="S9" s="227">
        <v>4.8727945872663811</v>
      </c>
      <c r="T9" s="227">
        <v>5.2630590744241612</v>
      </c>
      <c r="U9" s="227">
        <v>5.5816486726093224</v>
      </c>
      <c r="V9" s="227">
        <v>5.0770863479370059</v>
      </c>
      <c r="W9" s="227">
        <v>4.8274843986753337</v>
      </c>
      <c r="DA9" s="174" t="s">
        <v>2450</v>
      </c>
    </row>
    <row r="10" spans="1:105" ht="12" customHeight="1" x14ac:dyDescent="0.25">
      <c r="A10" s="56" t="s">
        <v>96</v>
      </c>
      <c r="B10" s="263">
        <v>6.5282156607264996</v>
      </c>
      <c r="C10" s="263">
        <v>5.9990174944728629</v>
      </c>
      <c r="D10" s="263">
        <v>5.363535905154392</v>
      </c>
      <c r="E10" s="263">
        <v>5.9912496388904266</v>
      </c>
      <c r="F10" s="263">
        <v>6.4755596829808724</v>
      </c>
      <c r="G10" s="263">
        <v>7.1482472603441636</v>
      </c>
      <c r="H10" s="263">
        <v>7.3522973424039382</v>
      </c>
      <c r="I10" s="263">
        <v>7.7882620118909234</v>
      </c>
      <c r="J10" s="263">
        <v>7.9498060904945884</v>
      </c>
      <c r="K10" s="263">
        <v>5.9518605903591419</v>
      </c>
      <c r="L10" s="263">
        <v>6.220212541134142</v>
      </c>
      <c r="M10" s="263">
        <v>6.3164417644937059</v>
      </c>
      <c r="N10" s="263">
        <v>6.4447185346929938</v>
      </c>
      <c r="O10" s="263">
        <v>7.7382726613552402</v>
      </c>
      <c r="P10" s="263">
        <v>7.5354051582415202</v>
      </c>
      <c r="Q10" s="263">
        <v>7.5218092088662409</v>
      </c>
      <c r="R10" s="263">
        <v>7.9908033623124108</v>
      </c>
      <c r="S10" s="263">
        <v>8.4588476376583923</v>
      </c>
      <c r="T10" s="263">
        <v>9.1886842868219922</v>
      </c>
      <c r="U10" s="263">
        <v>9.7033079727227651</v>
      </c>
      <c r="V10" s="263">
        <v>8.8469639525647441</v>
      </c>
      <c r="W10" s="263">
        <v>8.3806401980592007</v>
      </c>
      <c r="DA10" s="68" t="s">
        <v>2451</v>
      </c>
    </row>
    <row r="11" spans="1:105" ht="12" customHeight="1" x14ac:dyDescent="0.25">
      <c r="A11" s="37" t="s">
        <v>160</v>
      </c>
      <c r="B11" s="229">
        <v>1.1392063048690939</v>
      </c>
      <c r="C11" s="229">
        <v>0.76002762599194595</v>
      </c>
      <c r="D11" s="229">
        <v>0.62698639766613273</v>
      </c>
      <c r="E11" s="229">
        <v>0.5337804097960448</v>
      </c>
      <c r="F11" s="229">
        <v>0.38473061549451792</v>
      </c>
      <c r="G11" s="229">
        <v>0.81815904166302356</v>
      </c>
      <c r="H11" s="229">
        <v>0.69260620162861941</v>
      </c>
      <c r="I11" s="229">
        <v>0.81436806650043403</v>
      </c>
      <c r="J11" s="229">
        <v>0.44904932716081708</v>
      </c>
      <c r="K11" s="229">
        <v>0.31574945526270798</v>
      </c>
      <c r="L11" s="229">
        <v>0.32051009446586598</v>
      </c>
      <c r="M11" s="229">
        <v>0.34058050811745699</v>
      </c>
      <c r="N11" s="229">
        <v>0.30010594857373141</v>
      </c>
      <c r="O11" s="229">
        <v>0.42246995415551403</v>
      </c>
      <c r="P11" s="229">
        <v>0.34175046502514073</v>
      </c>
      <c r="Q11" s="229">
        <v>0.30989811773153259</v>
      </c>
      <c r="R11" s="229">
        <v>0.44052023596685691</v>
      </c>
      <c r="S11" s="229">
        <v>0.28179134786197879</v>
      </c>
      <c r="T11" s="229">
        <v>0.35614596661411713</v>
      </c>
      <c r="U11" s="229">
        <v>0.27289819132592918</v>
      </c>
      <c r="V11" s="229">
        <v>0.25580906346140858</v>
      </c>
      <c r="W11" s="229">
        <v>0.1896978495166369</v>
      </c>
      <c r="DA11" s="69" t="s">
        <v>2452</v>
      </c>
    </row>
    <row r="12" spans="1:105" ht="12" customHeight="1" x14ac:dyDescent="0.25">
      <c r="A12" s="37" t="s">
        <v>162</v>
      </c>
      <c r="B12" s="229">
        <v>2.2475091180894382</v>
      </c>
      <c r="C12" s="229">
        <v>2.36099787717942</v>
      </c>
      <c r="D12" s="229">
        <v>2.0902773755205368</v>
      </c>
      <c r="E12" s="229">
        <v>2.28559253331338</v>
      </c>
      <c r="F12" s="229">
        <v>2.7204459154075349</v>
      </c>
      <c r="G12" s="229">
        <v>2.819310526019088</v>
      </c>
      <c r="H12" s="229">
        <v>2.8424831233182979</v>
      </c>
      <c r="I12" s="229">
        <v>2.5806432513173849</v>
      </c>
      <c r="J12" s="229">
        <v>2.9757211055825978</v>
      </c>
      <c r="K12" s="229">
        <v>2.7464881739576779</v>
      </c>
      <c r="L12" s="229">
        <v>2.8176627671110448</v>
      </c>
      <c r="M12" s="229">
        <v>2.337270647837236</v>
      </c>
      <c r="N12" s="229">
        <v>2.2713224142964799</v>
      </c>
      <c r="O12" s="229">
        <v>2.366570082586402</v>
      </c>
      <c r="P12" s="229">
        <v>2.1662316435782212</v>
      </c>
      <c r="Q12" s="229">
        <v>2.1087889704902461</v>
      </c>
      <c r="R12" s="229">
        <v>2.2457355449273919</v>
      </c>
      <c r="S12" s="229">
        <v>2.376516277421354</v>
      </c>
      <c r="T12" s="229">
        <v>3.029141477279512</v>
      </c>
      <c r="U12" s="229">
        <v>2.9743847271859849</v>
      </c>
      <c r="V12" s="229">
        <v>2.863701512990426</v>
      </c>
      <c r="W12" s="229">
        <v>2.4384887771269721</v>
      </c>
      <c r="DA12" s="69" t="s">
        <v>2453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2454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2455</v>
      </c>
    </row>
    <row r="15" spans="1:105" ht="12" customHeight="1" x14ac:dyDescent="0.25">
      <c r="A15" s="37" t="s">
        <v>38</v>
      </c>
      <c r="B15" s="229">
        <v>3.1415002377679682</v>
      </c>
      <c r="C15" s="229">
        <v>2.8779919913014971</v>
      </c>
      <c r="D15" s="229">
        <v>2.6462721319677218</v>
      </c>
      <c r="E15" s="229">
        <v>3.1718766957810018</v>
      </c>
      <c r="F15" s="229">
        <v>3.3703831520788201</v>
      </c>
      <c r="G15" s="229">
        <v>3.5107776926620531</v>
      </c>
      <c r="H15" s="229">
        <v>3.8172080174570211</v>
      </c>
      <c r="I15" s="229">
        <v>4.393250694073104</v>
      </c>
      <c r="J15" s="229">
        <v>4.5250356577511726</v>
      </c>
      <c r="K15" s="229">
        <v>2.8896229611387558</v>
      </c>
      <c r="L15" s="229">
        <v>3.0820396795572309</v>
      </c>
      <c r="M15" s="229">
        <v>3.6385906085390118</v>
      </c>
      <c r="N15" s="229">
        <v>3.8732901718227821</v>
      </c>
      <c r="O15" s="229">
        <v>4.949232624613324</v>
      </c>
      <c r="P15" s="229">
        <v>5.0274230496381582</v>
      </c>
      <c r="Q15" s="229">
        <v>5.1031221206444624</v>
      </c>
      <c r="R15" s="229">
        <v>5.304547581418162</v>
      </c>
      <c r="S15" s="229">
        <v>5.800540012375059</v>
      </c>
      <c r="T15" s="229">
        <v>5.8033968429283638</v>
      </c>
      <c r="U15" s="229">
        <v>6.4560250542108486</v>
      </c>
      <c r="V15" s="229">
        <v>5.7274533761129094</v>
      </c>
      <c r="W15" s="229">
        <v>5.7524535714155913</v>
      </c>
      <c r="DA15" s="69" t="s">
        <v>2456</v>
      </c>
    </row>
    <row r="16" spans="1:105" ht="12" customHeight="1" x14ac:dyDescent="0.25">
      <c r="A16" s="57" t="s">
        <v>2405</v>
      </c>
      <c r="B16" s="264">
        <f t="shared" ref="B16:W16" si="0">B17+B23</f>
        <v>35.194952692712768</v>
      </c>
      <c r="C16" s="264">
        <f t="shared" si="0"/>
        <v>31.555667532393777</v>
      </c>
      <c r="D16" s="264">
        <f t="shared" si="0"/>
        <v>27.610986183770343</v>
      </c>
      <c r="E16" s="264">
        <f t="shared" si="0"/>
        <v>30.723365238559051</v>
      </c>
      <c r="F16" s="264">
        <f t="shared" si="0"/>
        <v>32.686769352177471</v>
      </c>
      <c r="G16" s="264">
        <f t="shared" si="0"/>
        <v>35.927971978390943</v>
      </c>
      <c r="H16" s="264">
        <f t="shared" si="0"/>
        <v>36.885764539099661</v>
      </c>
      <c r="I16" s="264">
        <f t="shared" si="0"/>
        <v>38.86280322670914</v>
      </c>
      <c r="J16" s="264">
        <f t="shared" si="0"/>
        <v>39.595246014108426</v>
      </c>
      <c r="K16" s="264">
        <f t="shared" si="0"/>
        <v>29.70585634023762</v>
      </c>
      <c r="L16" s="264">
        <f t="shared" si="0"/>
        <v>31.042197328167479</v>
      </c>
      <c r="M16" s="264">
        <f t="shared" si="0"/>
        <v>31.435046176288537</v>
      </c>
      <c r="N16" s="264">
        <f t="shared" si="0"/>
        <v>32.037806885215254</v>
      </c>
      <c r="O16" s="264">
        <f t="shared" si="0"/>
        <v>38.426969079721879</v>
      </c>
      <c r="P16" s="264">
        <f t="shared" si="0"/>
        <v>37.387476472858097</v>
      </c>
      <c r="Q16" s="264">
        <f t="shared" si="0"/>
        <v>37.34304773698387</v>
      </c>
      <c r="R16" s="264">
        <f t="shared" si="0"/>
        <v>39.733357922183458</v>
      </c>
      <c r="S16" s="264">
        <f t="shared" si="0"/>
        <v>42.04730118250545</v>
      </c>
      <c r="T16" s="264">
        <f t="shared" si="0"/>
        <v>45.733674062016291</v>
      </c>
      <c r="U16" s="264">
        <f t="shared" si="0"/>
        <v>48.159568099466298</v>
      </c>
      <c r="V16" s="264">
        <f t="shared" si="0"/>
        <v>43.956324707240441</v>
      </c>
      <c r="W16" s="264">
        <f t="shared" si="0"/>
        <v>41.672787315192672</v>
      </c>
      <c r="DA16" s="70"/>
    </row>
    <row r="17" spans="1:105" ht="12" customHeight="1" x14ac:dyDescent="0.25">
      <c r="A17" s="60" t="s">
        <v>2406</v>
      </c>
      <c r="B17" s="332">
        <v>27.4245495935645</v>
      </c>
      <c r="C17" s="332">
        <v>23.39472911337587</v>
      </c>
      <c r="D17" s="332">
        <v>19.140951108435139</v>
      </c>
      <c r="E17" s="332">
        <v>20.432461558831541</v>
      </c>
      <c r="F17" s="332">
        <v>20.322891507998701</v>
      </c>
      <c r="G17" s="332">
        <v>21.957086172803969</v>
      </c>
      <c r="H17" s="332">
        <v>21.553113515725901</v>
      </c>
      <c r="I17" s="332">
        <v>20.274618543724241</v>
      </c>
      <c r="J17" s="332">
        <v>19.87823847726839</v>
      </c>
      <c r="K17" s="332">
        <v>17.039892298915181</v>
      </c>
      <c r="L17" s="332">
        <v>17.673427031416448</v>
      </c>
      <c r="M17" s="332">
        <v>15.327836966151329</v>
      </c>
      <c r="N17" s="332">
        <v>14.747235955256111</v>
      </c>
      <c r="O17" s="332">
        <v>15.755115174398201</v>
      </c>
      <c r="P17" s="332">
        <v>14.06787575632573</v>
      </c>
      <c r="Q17" s="332">
        <v>13.44899533144579</v>
      </c>
      <c r="R17" s="332">
        <v>14.58150569277012</v>
      </c>
      <c r="S17" s="332">
        <v>14.31266703118969</v>
      </c>
      <c r="T17" s="332">
        <v>17.92881328080102</v>
      </c>
      <c r="U17" s="332">
        <v>17.680169055875449</v>
      </c>
      <c r="V17" s="332">
        <v>16.803423762643821</v>
      </c>
      <c r="W17" s="332">
        <v>14.225595321585191</v>
      </c>
      <c r="DA17" s="72" t="s">
        <v>2457</v>
      </c>
    </row>
    <row r="18" spans="1:105" ht="12" customHeight="1" x14ac:dyDescent="0.25">
      <c r="A18" s="59" t="s">
        <v>30</v>
      </c>
      <c r="B18" s="233">
        <v>17.328366308632209</v>
      </c>
      <c r="C18" s="233">
        <v>12.44362304241351</v>
      </c>
      <c r="D18" s="233">
        <v>8.9659957378331789</v>
      </c>
      <c r="E18" s="233">
        <v>9.9380428344468328</v>
      </c>
      <c r="F18" s="233">
        <v>7.6019536951608826</v>
      </c>
      <c r="G18" s="233">
        <v>6.3132880740287654</v>
      </c>
      <c r="H18" s="233">
        <v>6.0066331421262253</v>
      </c>
      <c r="I18" s="233">
        <v>5.0642998917308084</v>
      </c>
      <c r="J18" s="233">
        <v>4.1420019939417916</v>
      </c>
      <c r="K18" s="233">
        <v>3.1606320527174181</v>
      </c>
      <c r="L18" s="233">
        <v>3.6016098234650258</v>
      </c>
      <c r="M18" s="233">
        <v>3.0276614220725611</v>
      </c>
      <c r="N18" s="233">
        <v>2.8329018839064868</v>
      </c>
      <c r="O18" s="233">
        <v>2.385409674428363</v>
      </c>
      <c r="P18" s="233">
        <v>1.8775609420826791</v>
      </c>
      <c r="Q18" s="233">
        <v>1.5689461289107181</v>
      </c>
      <c r="R18" s="233">
        <v>1.2737507572490441</v>
      </c>
      <c r="S18" s="233">
        <v>1.0171315458031349</v>
      </c>
      <c r="T18" s="233">
        <v>1.0014487646111989</v>
      </c>
      <c r="U18" s="233">
        <v>1.7191958845282529</v>
      </c>
      <c r="V18" s="233">
        <v>1.356838001372934</v>
      </c>
      <c r="W18" s="233">
        <v>0.81364997499441805</v>
      </c>
      <c r="DA18" s="71" t="s">
        <v>2458</v>
      </c>
    </row>
    <row r="19" spans="1:105" ht="12" customHeight="1" x14ac:dyDescent="0.25">
      <c r="A19" s="59" t="s">
        <v>33</v>
      </c>
      <c r="B19" s="233">
        <v>0.58308838504617644</v>
      </c>
      <c r="C19" s="233">
        <v>0.79887154625110202</v>
      </c>
      <c r="D19" s="233">
        <v>0.79258385641329265</v>
      </c>
      <c r="E19" s="233">
        <v>0.80874717253427209</v>
      </c>
      <c r="F19" s="233">
        <v>0.79746212276244144</v>
      </c>
      <c r="G19" s="233">
        <v>0.58744865993294682</v>
      </c>
      <c r="H19" s="233">
        <v>0.78017658224842101</v>
      </c>
      <c r="I19" s="233">
        <v>0.56417923250440638</v>
      </c>
      <c r="J19" s="233">
        <v>0.5659750071929317</v>
      </c>
      <c r="K19" s="233">
        <v>0.37250934653371398</v>
      </c>
      <c r="L19" s="233">
        <v>0.37452771640632682</v>
      </c>
      <c r="M19" s="233">
        <v>0.36457611231183651</v>
      </c>
      <c r="N19" s="233">
        <v>0.35951526193076061</v>
      </c>
      <c r="O19" s="233">
        <v>0.4981055697363107</v>
      </c>
      <c r="P19" s="233">
        <v>0.47464166371960292</v>
      </c>
      <c r="Q19" s="233">
        <v>0.47717741465205532</v>
      </c>
      <c r="R19" s="233">
        <v>0.47173352905288418</v>
      </c>
      <c r="S19" s="233">
        <v>0.50191737404057979</v>
      </c>
      <c r="T19" s="233">
        <v>0.60544683812920852</v>
      </c>
      <c r="U19" s="233">
        <v>0.54135855929806376</v>
      </c>
      <c r="V19" s="233">
        <v>0.57245189679275765</v>
      </c>
      <c r="W19" s="233">
        <v>0.79159521148838341</v>
      </c>
      <c r="DA19" s="71" t="s">
        <v>2459</v>
      </c>
    </row>
    <row r="20" spans="1:105" ht="12" customHeight="1" x14ac:dyDescent="0.25">
      <c r="A20" s="59" t="s">
        <v>160</v>
      </c>
      <c r="B20" s="233">
        <v>2.8976927173031419</v>
      </c>
      <c r="C20" s="233">
        <v>2.2162737145651441</v>
      </c>
      <c r="D20" s="233">
        <v>2.063727360268206</v>
      </c>
      <c r="E20" s="233">
        <v>1.7809156296051369</v>
      </c>
      <c r="F20" s="233">
        <v>1.451361756079125</v>
      </c>
      <c r="G20" s="233">
        <v>3.3481263920259918</v>
      </c>
      <c r="H20" s="233">
        <v>2.8608909050592608</v>
      </c>
      <c r="I20" s="233">
        <v>3.5433595684526922</v>
      </c>
      <c r="J20" s="233">
        <v>2.0121323524106032</v>
      </c>
      <c r="K20" s="233">
        <v>1.4232565085499469</v>
      </c>
      <c r="L20" s="233">
        <v>1.429678694105565</v>
      </c>
      <c r="M20" s="233">
        <v>1.5504236763876671</v>
      </c>
      <c r="N20" s="233">
        <v>1.377676978499411</v>
      </c>
      <c r="O20" s="233">
        <v>1.9901622872425691</v>
      </c>
      <c r="P20" s="233">
        <v>1.6301527077289171</v>
      </c>
      <c r="Q20" s="233">
        <v>1.4921630665902419</v>
      </c>
      <c r="R20" s="233">
        <v>2.147983713136659</v>
      </c>
      <c r="S20" s="233">
        <v>1.3855594550170971</v>
      </c>
      <c r="T20" s="233">
        <v>1.75472871645115</v>
      </c>
      <c r="U20" s="233">
        <v>1.3249068560615029</v>
      </c>
      <c r="V20" s="233">
        <v>1.2471368099353699</v>
      </c>
      <c r="W20" s="233">
        <v>0.93078784460041952</v>
      </c>
      <c r="DA20" s="71" t="s">
        <v>2460</v>
      </c>
    </row>
    <row r="21" spans="1:105" ht="12" customHeight="1" x14ac:dyDescent="0.25">
      <c r="A21" s="59" t="s">
        <v>70</v>
      </c>
      <c r="B21" s="233">
        <v>1.0355119617174851</v>
      </c>
      <c r="C21" s="233">
        <v>1.216044620217573</v>
      </c>
      <c r="D21" s="233">
        <v>0.60323674011524653</v>
      </c>
      <c r="E21" s="233">
        <v>0.4616574259755829</v>
      </c>
      <c r="F21" s="233">
        <v>0.4552155771424744</v>
      </c>
      <c r="G21" s="233">
        <v>0.44711136013433961</v>
      </c>
      <c r="H21" s="233">
        <v>0.44534846612025791</v>
      </c>
      <c r="I21" s="233">
        <v>0.1431293595967297</v>
      </c>
      <c r="J21" s="233">
        <v>0.14358493836734071</v>
      </c>
      <c r="K21" s="233">
        <v>0</v>
      </c>
      <c r="L21" s="233">
        <v>0</v>
      </c>
      <c r="M21" s="233">
        <v>0</v>
      </c>
      <c r="N21" s="233">
        <v>0</v>
      </c>
      <c r="O21" s="233">
        <v>0</v>
      </c>
      <c r="P21" s="233">
        <v>0</v>
      </c>
      <c r="Q21" s="233">
        <v>0</v>
      </c>
      <c r="R21" s="233">
        <v>0</v>
      </c>
      <c r="S21" s="233">
        <v>2.6054221594878691E-3</v>
      </c>
      <c r="T21" s="233">
        <v>0</v>
      </c>
      <c r="U21" s="233">
        <v>0</v>
      </c>
      <c r="V21" s="233">
        <v>0</v>
      </c>
      <c r="W21" s="233">
        <v>1.116354723244355E-2</v>
      </c>
      <c r="DA21" s="71" t="s">
        <v>2461</v>
      </c>
    </row>
    <row r="22" spans="1:105" ht="12" customHeight="1" x14ac:dyDescent="0.25">
      <c r="A22" s="59" t="s">
        <v>162</v>
      </c>
      <c r="B22" s="233">
        <v>5.579890220865483</v>
      </c>
      <c r="C22" s="233">
        <v>6.7199161899285373</v>
      </c>
      <c r="D22" s="233">
        <v>6.7154074138052202</v>
      </c>
      <c r="E22" s="233">
        <v>7.4430984962697222</v>
      </c>
      <c r="F22" s="233">
        <v>10.01689835685378</v>
      </c>
      <c r="G22" s="233">
        <v>11.261111686681931</v>
      </c>
      <c r="H22" s="233">
        <v>11.46006442017174</v>
      </c>
      <c r="I22" s="233">
        <v>10.9596504914396</v>
      </c>
      <c r="J22" s="233">
        <v>13.014544185355721</v>
      </c>
      <c r="K22" s="233">
        <v>12.083494391114099</v>
      </c>
      <c r="L22" s="233">
        <v>12.267610797439531</v>
      </c>
      <c r="M22" s="233">
        <v>10.38517575537926</v>
      </c>
      <c r="N22" s="233">
        <v>10.177141830919449</v>
      </c>
      <c r="O22" s="233">
        <v>10.881437642990949</v>
      </c>
      <c r="P22" s="233">
        <v>10.085520442794531</v>
      </c>
      <c r="Q22" s="233">
        <v>9.9107087212927745</v>
      </c>
      <c r="R22" s="233">
        <v>10.68803769333153</v>
      </c>
      <c r="S22" s="233">
        <v>11.405453234169389</v>
      </c>
      <c r="T22" s="233">
        <v>14.56718896160946</v>
      </c>
      <c r="U22" s="233">
        <v>14.094707755987629</v>
      </c>
      <c r="V22" s="233">
        <v>13.626997054542761</v>
      </c>
      <c r="W22" s="233">
        <v>11.67839874326952</v>
      </c>
      <c r="DA22" s="71" t="s">
        <v>2462</v>
      </c>
    </row>
    <row r="23" spans="1:105" ht="12" customHeight="1" x14ac:dyDescent="0.25">
      <c r="A23" s="60" t="s">
        <v>2413</v>
      </c>
      <c r="B23" s="332">
        <v>7.7704030991482664</v>
      </c>
      <c r="C23" s="332">
        <v>8.1609384190179046</v>
      </c>
      <c r="D23" s="332">
        <v>8.4700350753352023</v>
      </c>
      <c r="E23" s="332">
        <v>10.29090367972751</v>
      </c>
      <c r="F23" s="332">
        <v>12.36387784417877</v>
      </c>
      <c r="G23" s="332">
        <v>13.97088580558697</v>
      </c>
      <c r="H23" s="332">
        <v>15.33265102337376</v>
      </c>
      <c r="I23" s="332">
        <v>18.588184682984899</v>
      </c>
      <c r="J23" s="332">
        <v>19.71700753684004</v>
      </c>
      <c r="K23" s="332">
        <v>12.665964041322439</v>
      </c>
      <c r="L23" s="332">
        <v>13.36877029675103</v>
      </c>
      <c r="M23" s="332">
        <v>16.10720921013721</v>
      </c>
      <c r="N23" s="332">
        <v>17.290570929959141</v>
      </c>
      <c r="O23" s="332">
        <v>22.67185390532368</v>
      </c>
      <c r="P23" s="332">
        <v>23.319600716532371</v>
      </c>
      <c r="Q23" s="332">
        <v>23.89405240553808</v>
      </c>
      <c r="R23" s="332">
        <v>25.15185222941334</v>
      </c>
      <c r="S23" s="332">
        <v>27.73463415131576</v>
      </c>
      <c r="T23" s="332">
        <v>27.804860781215272</v>
      </c>
      <c r="U23" s="332">
        <v>30.479399043590849</v>
      </c>
      <c r="V23" s="332">
        <v>27.15290094459662</v>
      </c>
      <c r="W23" s="332">
        <v>27.447191993607479</v>
      </c>
      <c r="DA23" s="72" t="s">
        <v>2463</v>
      </c>
    </row>
    <row r="24" spans="1:105" ht="12" customHeight="1" x14ac:dyDescent="0.25">
      <c r="A24" s="57" t="s">
        <v>2415</v>
      </c>
      <c r="B24" s="264">
        <f t="shared" ref="B24:W24" si="1">B25+B26</f>
        <v>13.971987270595537</v>
      </c>
      <c r="C24" s="264">
        <f t="shared" si="1"/>
        <v>12.963937977370978</v>
      </c>
      <c r="D24" s="264">
        <f t="shared" si="1"/>
        <v>11.522897230636417</v>
      </c>
      <c r="E24" s="264">
        <f t="shared" si="1"/>
        <v>12.847398187013299</v>
      </c>
      <c r="F24" s="264">
        <f t="shared" si="1"/>
        <v>13.888153384899315</v>
      </c>
      <c r="G24" s="264">
        <f t="shared" si="1"/>
        <v>15.235875046231573</v>
      </c>
      <c r="H24" s="264">
        <f t="shared" si="1"/>
        <v>15.612598759804705</v>
      </c>
      <c r="I24" s="264">
        <f t="shared" si="1"/>
        <v>16.246818360294977</v>
      </c>
      <c r="J24" s="264">
        <f t="shared" si="1"/>
        <v>16.663143415610499</v>
      </c>
      <c r="K24" s="264">
        <f t="shared" si="1"/>
        <v>12.700359844864604</v>
      </c>
      <c r="L24" s="264">
        <f t="shared" si="1"/>
        <v>13.26648510065494</v>
      </c>
      <c r="M24" s="264">
        <f t="shared" si="1"/>
        <v>13.203836504417431</v>
      </c>
      <c r="N24" s="264">
        <f t="shared" si="1"/>
        <v>13.371890253263516</v>
      </c>
      <c r="O24" s="264">
        <f t="shared" si="1"/>
        <v>15.704694268460237</v>
      </c>
      <c r="P24" s="264">
        <f t="shared" si="1"/>
        <v>15.080813420387642</v>
      </c>
      <c r="Q24" s="264">
        <f t="shared" si="1"/>
        <v>14.99998717832846</v>
      </c>
      <c r="R24" s="264">
        <f t="shared" si="1"/>
        <v>15.963208258343727</v>
      </c>
      <c r="S24" s="264">
        <f t="shared" si="1"/>
        <v>16.759464794510784</v>
      </c>
      <c r="T24" s="264">
        <f t="shared" si="1"/>
        <v>18.557987445902711</v>
      </c>
      <c r="U24" s="264">
        <f t="shared" si="1"/>
        <v>19.371299547694832</v>
      </c>
      <c r="V24" s="264">
        <f t="shared" si="1"/>
        <v>17.779480569112067</v>
      </c>
      <c r="W24" s="264">
        <f t="shared" si="1"/>
        <v>16.61158753833951</v>
      </c>
      <c r="DA24" s="70"/>
    </row>
    <row r="25" spans="1:105" ht="12" customHeight="1" x14ac:dyDescent="0.25">
      <c r="A25" s="60" t="s">
        <v>2416</v>
      </c>
      <c r="B25" s="265">
        <v>10.15761373850647</v>
      </c>
      <c r="C25" s="265">
        <v>9.4500951124992181</v>
      </c>
      <c r="D25" s="265">
        <v>8.3361904102239315</v>
      </c>
      <c r="E25" s="265">
        <v>9.246438006574639</v>
      </c>
      <c r="F25" s="265">
        <v>9.983451708198098</v>
      </c>
      <c r="G25" s="265">
        <v>10.924224058237471</v>
      </c>
      <c r="H25" s="265">
        <v>11.13308151519532</v>
      </c>
      <c r="I25" s="265">
        <v>11.39430559721499</v>
      </c>
      <c r="J25" s="265">
        <v>11.714867927639951</v>
      </c>
      <c r="K25" s="265">
        <v>9.0997482787645776</v>
      </c>
      <c r="L25" s="265">
        <v>9.4954939457606802</v>
      </c>
      <c r="M25" s="265">
        <v>9.2595156824104574</v>
      </c>
      <c r="N25" s="265">
        <v>9.3177338484225967</v>
      </c>
      <c r="O25" s="265">
        <v>10.748371598788831</v>
      </c>
      <c r="P25" s="265">
        <v>10.211825656257851</v>
      </c>
      <c r="Q25" s="265">
        <v>10.135976673471591</v>
      </c>
      <c r="R25" s="265">
        <v>10.788620857864821</v>
      </c>
      <c r="S25" s="265">
        <v>11.262623129152329</v>
      </c>
      <c r="T25" s="265">
        <v>12.620901059553031</v>
      </c>
      <c r="U25" s="265">
        <v>13.074822559896379</v>
      </c>
      <c r="V25" s="265">
        <v>12.052183988851549</v>
      </c>
      <c r="W25" s="265">
        <v>11.165858828401619</v>
      </c>
      <c r="DA25" s="72" t="s">
        <v>2464</v>
      </c>
    </row>
    <row r="26" spans="1:105" ht="12" customHeight="1" x14ac:dyDescent="0.25">
      <c r="A26" s="60" t="s">
        <v>2418</v>
      </c>
      <c r="B26" s="265">
        <v>3.8143735320890682</v>
      </c>
      <c r="C26" s="265">
        <v>3.5138428648717608</v>
      </c>
      <c r="D26" s="265">
        <v>3.186706820412486</v>
      </c>
      <c r="E26" s="265">
        <v>3.6009601804386602</v>
      </c>
      <c r="F26" s="265">
        <v>3.9047016767012162</v>
      </c>
      <c r="G26" s="265">
        <v>4.3116509879941027</v>
      </c>
      <c r="H26" s="265">
        <v>4.4795172446093856</v>
      </c>
      <c r="I26" s="265">
        <v>4.8525127630799876</v>
      </c>
      <c r="J26" s="265">
        <v>4.9482754879705464</v>
      </c>
      <c r="K26" s="265">
        <v>3.6006115661000271</v>
      </c>
      <c r="L26" s="265">
        <v>3.7709911548942592</v>
      </c>
      <c r="M26" s="265">
        <v>3.9443208220069739</v>
      </c>
      <c r="N26" s="265">
        <v>4.054156404840918</v>
      </c>
      <c r="O26" s="265">
        <v>4.9563226696714056</v>
      </c>
      <c r="P26" s="265">
        <v>4.8689877641297912</v>
      </c>
      <c r="Q26" s="265">
        <v>4.8640105048568687</v>
      </c>
      <c r="R26" s="265">
        <v>5.1745874004789068</v>
      </c>
      <c r="S26" s="265">
        <v>5.4968416653584544</v>
      </c>
      <c r="T26" s="265">
        <v>5.9370863863496792</v>
      </c>
      <c r="U26" s="265">
        <v>6.2964769877984548</v>
      </c>
      <c r="V26" s="265">
        <v>5.7272965802605196</v>
      </c>
      <c r="W26" s="265">
        <v>5.4457287099378906</v>
      </c>
      <c r="DA26" s="72" t="s">
        <v>2465</v>
      </c>
    </row>
    <row r="27" spans="1:105" ht="12" customHeight="1" x14ac:dyDescent="0.25">
      <c r="A27" s="57" t="s">
        <v>2420</v>
      </c>
      <c r="B27" s="264">
        <f t="shared" ref="B27:W27" si="2">B28+B34</f>
        <v>43.095860440056448</v>
      </c>
      <c r="C27" s="264">
        <f t="shared" si="2"/>
        <v>38.639592896808693</v>
      </c>
      <c r="D27" s="264">
        <f t="shared" si="2"/>
        <v>33.809370837269796</v>
      </c>
      <c r="E27" s="264">
        <f t="shared" si="2"/>
        <v>37.620447230888651</v>
      </c>
      <c r="F27" s="264">
        <f t="shared" si="2"/>
        <v>40.024615533278535</v>
      </c>
      <c r="G27" s="264">
        <f t="shared" si="2"/>
        <v>43.993435075580749</v>
      </c>
      <c r="H27" s="264">
        <f t="shared" si="2"/>
        <v>45.166242292775081</v>
      </c>
      <c r="I27" s="264">
        <f t="shared" si="2"/>
        <v>47.587105991888734</v>
      </c>
      <c r="J27" s="264">
        <f t="shared" si="2"/>
        <v>48.483974711153166</v>
      </c>
      <c r="K27" s="264">
        <f t="shared" si="2"/>
        <v>36.374517967637907</v>
      </c>
      <c r="L27" s="264">
        <f t="shared" si="2"/>
        <v>38.010853871225493</v>
      </c>
      <c r="M27" s="264">
        <f t="shared" si="2"/>
        <v>38.491893277088018</v>
      </c>
      <c r="N27" s="264">
        <f t="shared" si="2"/>
        <v>39.229967614549267</v>
      </c>
      <c r="O27" s="264">
        <f t="shared" si="2"/>
        <v>47.053431526190067</v>
      </c>
      <c r="P27" s="264">
        <f t="shared" si="2"/>
        <v>45.780583436152789</v>
      </c>
      <c r="Q27" s="264">
        <f t="shared" si="2"/>
        <v>45.726180902429235</v>
      </c>
      <c r="R27" s="264">
        <f t="shared" si="2"/>
        <v>48.653091333285872</v>
      </c>
      <c r="S27" s="264">
        <f t="shared" si="2"/>
        <v>51.486491243884203</v>
      </c>
      <c r="T27" s="264">
        <f t="shared" si="2"/>
        <v>56.000417218795462</v>
      </c>
      <c r="U27" s="264">
        <f t="shared" si="2"/>
        <v>58.970899713632207</v>
      </c>
      <c r="V27" s="264">
        <f t="shared" si="2"/>
        <v>53.824071070090355</v>
      </c>
      <c r="W27" s="264">
        <f t="shared" si="2"/>
        <v>51.027902834929812</v>
      </c>
      <c r="DA27" s="70"/>
    </row>
    <row r="28" spans="1:105" ht="12" customHeight="1" x14ac:dyDescent="0.25">
      <c r="A28" s="60" t="s">
        <v>2421</v>
      </c>
      <c r="B28" s="332">
        <v>33.581081134976941</v>
      </c>
      <c r="C28" s="332">
        <v>28.6466070776031</v>
      </c>
      <c r="D28" s="332">
        <v>23.43789931645119</v>
      </c>
      <c r="E28" s="332">
        <v>25.019340684283531</v>
      </c>
      <c r="F28" s="332">
        <v>24.885173275100449</v>
      </c>
      <c r="G28" s="332">
        <v>26.88622796669874</v>
      </c>
      <c r="H28" s="332">
        <v>26.391567570276599</v>
      </c>
      <c r="I28" s="332">
        <v>24.82606352292763</v>
      </c>
      <c r="J28" s="332">
        <v>24.340700176247001</v>
      </c>
      <c r="K28" s="332">
        <v>20.865174243569609</v>
      </c>
      <c r="L28" s="332">
        <v>21.640931058877289</v>
      </c>
      <c r="M28" s="332">
        <v>18.768779958552649</v>
      </c>
      <c r="N28" s="332">
        <v>18.057839945211551</v>
      </c>
      <c r="O28" s="332">
        <v>19.291977764569221</v>
      </c>
      <c r="P28" s="332">
        <v>17.225970313868249</v>
      </c>
      <c r="Q28" s="332">
        <v>16.468157548709129</v>
      </c>
      <c r="R28" s="332">
        <v>17.854904929922601</v>
      </c>
      <c r="S28" s="332">
        <v>17.525714732069009</v>
      </c>
      <c r="T28" s="332">
        <v>21.953648915266552</v>
      </c>
      <c r="U28" s="332">
        <v>21.64918659903115</v>
      </c>
      <c r="V28" s="332">
        <v>20.575620933849589</v>
      </c>
      <c r="W28" s="332">
        <v>17.419096312145129</v>
      </c>
      <c r="DA28" s="72" t="s">
        <v>2466</v>
      </c>
    </row>
    <row r="29" spans="1:105" ht="12" customHeight="1" x14ac:dyDescent="0.25">
      <c r="A29" s="59" t="s">
        <v>30</v>
      </c>
      <c r="B29" s="233">
        <v>21.218407724855769</v>
      </c>
      <c r="C29" s="233">
        <v>15.23708943969001</v>
      </c>
      <c r="D29" s="233">
        <v>10.978770291224301</v>
      </c>
      <c r="E29" s="233">
        <v>12.169032042179801</v>
      </c>
      <c r="F29" s="233">
        <v>9.3085147287684258</v>
      </c>
      <c r="G29" s="233">
        <v>7.7305568253413472</v>
      </c>
      <c r="H29" s="233">
        <v>7.3550609903586404</v>
      </c>
      <c r="I29" s="233">
        <v>6.2011835408948652</v>
      </c>
      <c r="J29" s="233">
        <v>5.0718391762552546</v>
      </c>
      <c r="K29" s="233">
        <v>3.8701616972050008</v>
      </c>
      <c r="L29" s="233">
        <v>4.4101344777122762</v>
      </c>
      <c r="M29" s="233">
        <v>3.7073405168235429</v>
      </c>
      <c r="N29" s="233">
        <v>3.4688594496814109</v>
      </c>
      <c r="O29" s="233">
        <v>2.920909805422486</v>
      </c>
      <c r="P29" s="233">
        <v>2.2990542147951172</v>
      </c>
      <c r="Q29" s="233">
        <v>1.921158525196798</v>
      </c>
      <c r="R29" s="233">
        <v>1.5596948047947481</v>
      </c>
      <c r="S29" s="233">
        <v>1.245467198942614</v>
      </c>
      <c r="T29" s="233">
        <v>1.226263793401468</v>
      </c>
      <c r="U29" s="233">
        <v>2.105137817789696</v>
      </c>
      <c r="V29" s="233">
        <v>1.66143428739543</v>
      </c>
      <c r="W29" s="233">
        <v>0.9963060918298996</v>
      </c>
      <c r="DA29" s="71" t="s">
        <v>2467</v>
      </c>
    </row>
    <row r="30" spans="1:105" ht="12" customHeight="1" x14ac:dyDescent="0.25">
      <c r="A30" s="59" t="s">
        <v>33</v>
      </c>
      <c r="B30" s="233">
        <v>0.7139857776075631</v>
      </c>
      <c r="C30" s="233">
        <v>0.97821005663400251</v>
      </c>
      <c r="D30" s="233">
        <v>0.9705108445877052</v>
      </c>
      <c r="E30" s="233">
        <v>0.99030266024604741</v>
      </c>
      <c r="F30" s="233">
        <v>0.9764842319540098</v>
      </c>
      <c r="G30" s="233">
        <v>0.71932488971381292</v>
      </c>
      <c r="H30" s="233">
        <v>0.95531826397765807</v>
      </c>
      <c r="I30" s="233">
        <v>0.6908317132707017</v>
      </c>
      <c r="J30" s="233">
        <v>0.6930306210525693</v>
      </c>
      <c r="K30" s="233">
        <v>0.45613389371475188</v>
      </c>
      <c r="L30" s="233">
        <v>0.45860536702815541</v>
      </c>
      <c r="M30" s="233">
        <v>0.44641972936143248</v>
      </c>
      <c r="N30" s="233">
        <v>0.44022276971113539</v>
      </c>
      <c r="O30" s="233">
        <v>0.60992518743221724</v>
      </c>
      <c r="P30" s="233">
        <v>0.5811938739423711</v>
      </c>
      <c r="Q30" s="233">
        <v>0.58429887508414946</v>
      </c>
      <c r="R30" s="233">
        <v>0.57763289271781737</v>
      </c>
      <c r="S30" s="233">
        <v>0.61459270290683232</v>
      </c>
      <c r="T30" s="233">
        <v>0.74136347526025526</v>
      </c>
      <c r="U30" s="233">
        <v>0.66288803179354727</v>
      </c>
      <c r="V30" s="233">
        <v>0.70096150627684617</v>
      </c>
      <c r="W30" s="233">
        <v>0.96930025896536776</v>
      </c>
      <c r="DA30" s="71" t="s">
        <v>2468</v>
      </c>
    </row>
    <row r="31" spans="1:105" ht="12" customHeight="1" x14ac:dyDescent="0.25">
      <c r="A31" s="59" t="s">
        <v>160</v>
      </c>
      <c r="B31" s="233">
        <v>3.5481951640446652</v>
      </c>
      <c r="C31" s="233">
        <v>2.7138045484471141</v>
      </c>
      <c r="D31" s="233">
        <v>2.5270130942059659</v>
      </c>
      <c r="E31" s="233">
        <v>2.180713015843025</v>
      </c>
      <c r="F31" s="233">
        <v>1.7771776605050511</v>
      </c>
      <c r="G31" s="233">
        <v>4.099746602480808</v>
      </c>
      <c r="H31" s="233">
        <v>3.503131720480726</v>
      </c>
      <c r="I31" s="233">
        <v>4.3388076348400313</v>
      </c>
      <c r="J31" s="233">
        <v>2.4638355335640041</v>
      </c>
      <c r="K31" s="233">
        <v>1.7427630716938121</v>
      </c>
      <c r="L31" s="233">
        <v>1.750626972374161</v>
      </c>
      <c r="M31" s="233">
        <v>1.8984779710869391</v>
      </c>
      <c r="N31" s="233">
        <v>1.6869514022441761</v>
      </c>
      <c r="O31" s="233">
        <v>2.436933412950085</v>
      </c>
      <c r="P31" s="233">
        <v>1.9961053564027551</v>
      </c>
      <c r="Q31" s="233">
        <v>1.8271384488860121</v>
      </c>
      <c r="R31" s="233">
        <v>2.6301841385346858</v>
      </c>
      <c r="S31" s="233">
        <v>1.6966034143066491</v>
      </c>
      <c r="T31" s="233">
        <v>2.148647407899368</v>
      </c>
      <c r="U31" s="233">
        <v>1.622334925789596</v>
      </c>
      <c r="V31" s="233">
        <v>1.5271062978800449</v>
      </c>
      <c r="W31" s="233">
        <v>1.1397402178780649</v>
      </c>
      <c r="DA31" s="71" t="s">
        <v>2469</v>
      </c>
    </row>
    <row r="32" spans="1:105" ht="12" customHeight="1" x14ac:dyDescent="0.25">
      <c r="A32" s="59" t="s">
        <v>70</v>
      </c>
      <c r="B32" s="233">
        <v>1.2679738306744719</v>
      </c>
      <c r="C32" s="233">
        <v>1.4890342288378451</v>
      </c>
      <c r="D32" s="233">
        <v>0.73865723279417927</v>
      </c>
      <c r="E32" s="233">
        <v>0.56529480731704029</v>
      </c>
      <c r="F32" s="233">
        <v>0.55740682915405027</v>
      </c>
      <c r="G32" s="233">
        <v>0.54748329812368124</v>
      </c>
      <c r="H32" s="233">
        <v>0.54532465239215233</v>
      </c>
      <c r="I32" s="233">
        <v>0.17526044032252611</v>
      </c>
      <c r="J32" s="233">
        <v>0.17581829187837639</v>
      </c>
      <c r="K32" s="233">
        <v>0</v>
      </c>
      <c r="L32" s="233">
        <v>0</v>
      </c>
      <c r="M32" s="233">
        <v>0</v>
      </c>
      <c r="N32" s="233">
        <v>0</v>
      </c>
      <c r="O32" s="233">
        <v>0</v>
      </c>
      <c r="P32" s="233">
        <v>0</v>
      </c>
      <c r="Q32" s="233">
        <v>0</v>
      </c>
      <c r="R32" s="233">
        <v>0</v>
      </c>
      <c r="S32" s="233">
        <v>3.1903128483524918E-3</v>
      </c>
      <c r="T32" s="233">
        <v>0</v>
      </c>
      <c r="U32" s="233">
        <v>0</v>
      </c>
      <c r="V32" s="233">
        <v>0</v>
      </c>
      <c r="W32" s="233">
        <v>1.366964967237987E-2</v>
      </c>
      <c r="DA32" s="71" t="s">
        <v>2470</v>
      </c>
    </row>
    <row r="33" spans="1:105" ht="12" customHeight="1" x14ac:dyDescent="0.25">
      <c r="A33" s="59" t="s">
        <v>162</v>
      </c>
      <c r="B33" s="233">
        <v>6.8325186377944691</v>
      </c>
      <c r="C33" s="233">
        <v>8.2284688039941258</v>
      </c>
      <c r="D33" s="233">
        <v>8.2229478536390417</v>
      </c>
      <c r="E33" s="233">
        <v>9.1139981586976209</v>
      </c>
      <c r="F33" s="233">
        <v>12.26558982471891</v>
      </c>
      <c r="G33" s="233">
        <v>13.789116351039089</v>
      </c>
      <c r="H33" s="233">
        <v>14.03273194306743</v>
      </c>
      <c r="I33" s="233">
        <v>13.41998019359951</v>
      </c>
      <c r="J33" s="233">
        <v>15.9361765534968</v>
      </c>
      <c r="K33" s="233">
        <v>14.796115580956039</v>
      </c>
      <c r="L33" s="233">
        <v>15.02156424176269</v>
      </c>
      <c r="M33" s="233">
        <v>12.71654174128073</v>
      </c>
      <c r="N33" s="233">
        <v>12.46180632357483</v>
      </c>
      <c r="O33" s="233">
        <v>13.32420935876444</v>
      </c>
      <c r="P33" s="233">
        <v>12.349616868728001</v>
      </c>
      <c r="Q33" s="233">
        <v>12.135561699542169</v>
      </c>
      <c r="R33" s="233">
        <v>13.087393093875351</v>
      </c>
      <c r="S33" s="233">
        <v>13.96586110306456</v>
      </c>
      <c r="T33" s="233">
        <v>17.837374238705461</v>
      </c>
      <c r="U33" s="233">
        <v>17.25882582365832</v>
      </c>
      <c r="V33" s="233">
        <v>16.686118842297269</v>
      </c>
      <c r="W33" s="233">
        <v>14.300080093799419</v>
      </c>
      <c r="DA33" s="71" t="s">
        <v>2471</v>
      </c>
    </row>
    <row r="34" spans="1:105" ht="12" customHeight="1" x14ac:dyDescent="0.25">
      <c r="A34" s="60" t="s">
        <v>2428</v>
      </c>
      <c r="B34" s="332">
        <v>9.5147793050795091</v>
      </c>
      <c r="C34" s="332">
        <v>9.9929858192055967</v>
      </c>
      <c r="D34" s="332">
        <v>10.371471520818609</v>
      </c>
      <c r="E34" s="332">
        <v>12.60110654660512</v>
      </c>
      <c r="F34" s="332">
        <v>15.139442258178089</v>
      </c>
      <c r="G34" s="332">
        <v>17.107207108882012</v>
      </c>
      <c r="H34" s="332">
        <v>18.774674722498482</v>
      </c>
      <c r="I34" s="332">
        <v>22.761042468961101</v>
      </c>
      <c r="J34" s="332">
        <v>24.143274534906169</v>
      </c>
      <c r="K34" s="332">
        <v>15.5093437240683</v>
      </c>
      <c r="L34" s="332">
        <v>16.3699228123482</v>
      </c>
      <c r="M34" s="332">
        <v>19.723113318535368</v>
      </c>
      <c r="N34" s="332">
        <v>21.172127669337719</v>
      </c>
      <c r="O34" s="332">
        <v>27.761453761620849</v>
      </c>
      <c r="P34" s="332">
        <v>28.55461312228454</v>
      </c>
      <c r="Q34" s="332">
        <v>29.258023353720109</v>
      </c>
      <c r="R34" s="332">
        <v>30.798186403363271</v>
      </c>
      <c r="S34" s="332">
        <v>33.960776511815197</v>
      </c>
      <c r="T34" s="332">
        <v>34.046768303528907</v>
      </c>
      <c r="U34" s="332">
        <v>37.321713114601053</v>
      </c>
      <c r="V34" s="332">
        <v>33.248450136240763</v>
      </c>
      <c r="W34" s="332">
        <v>33.608806522784683</v>
      </c>
      <c r="DA34" s="72" t="s">
        <v>2472</v>
      </c>
    </row>
    <row r="35" spans="1:105" ht="12" customHeight="1" x14ac:dyDescent="0.25">
      <c r="A35" s="57" t="s">
        <v>2430</v>
      </c>
      <c r="B35" s="264">
        <v>77.455891583428624</v>
      </c>
      <c r="C35" s="264">
        <v>79.80297986272322</v>
      </c>
      <c r="D35" s="264">
        <v>67.795418923111086</v>
      </c>
      <c r="E35" s="264">
        <v>84.22491994831006</v>
      </c>
      <c r="F35" s="264">
        <v>83.490509546292301</v>
      </c>
      <c r="G35" s="264">
        <v>84.310849736109432</v>
      </c>
      <c r="H35" s="264">
        <v>85.546427614672993</v>
      </c>
      <c r="I35" s="264">
        <v>79.535467405554172</v>
      </c>
      <c r="J35" s="264">
        <v>82.512702434579523</v>
      </c>
      <c r="K35" s="264">
        <v>63.560278175296041</v>
      </c>
      <c r="L35" s="264">
        <v>67.905516743487226</v>
      </c>
      <c r="M35" s="264">
        <v>64.232827574281089</v>
      </c>
      <c r="N35" s="264">
        <v>62.315931560045911</v>
      </c>
      <c r="O35" s="264">
        <v>60.861762811021087</v>
      </c>
      <c r="P35" s="264">
        <v>53.768814113352121</v>
      </c>
      <c r="Q35" s="264">
        <v>54.51951992741909</v>
      </c>
      <c r="R35" s="264">
        <v>56.291854148583809</v>
      </c>
      <c r="S35" s="264">
        <v>57.404913877808589</v>
      </c>
      <c r="T35" s="264">
        <v>61.158817493417729</v>
      </c>
      <c r="U35" s="264">
        <v>62.733978309779189</v>
      </c>
      <c r="V35" s="264">
        <v>57.489588441210621</v>
      </c>
      <c r="W35" s="264">
        <v>55.78490695463821</v>
      </c>
      <c r="DA35" s="70" t="s">
        <v>2473</v>
      </c>
    </row>
    <row r="36" spans="1:105" ht="12" customHeight="1" x14ac:dyDescent="0.25">
      <c r="A36" s="46" t="s">
        <v>30</v>
      </c>
      <c r="B36" s="232">
        <v>10.706841677445169</v>
      </c>
      <c r="C36" s="232">
        <v>6.3940654969526296</v>
      </c>
      <c r="D36" s="232">
        <v>4.875694143848099</v>
      </c>
      <c r="E36" s="232">
        <v>4.6483590825649257</v>
      </c>
      <c r="F36" s="232">
        <v>3.9569416799110688</v>
      </c>
      <c r="G36" s="232">
        <v>3.7190333139723899</v>
      </c>
      <c r="H36" s="232">
        <v>3.6299600658021851</v>
      </c>
      <c r="I36" s="232">
        <v>3.787710735312674</v>
      </c>
      <c r="J36" s="232">
        <v>3.0452011273134878</v>
      </c>
      <c r="K36" s="232">
        <v>2.135134913958709</v>
      </c>
      <c r="L36" s="232">
        <v>2.3566045177671708</v>
      </c>
      <c r="M36" s="232">
        <v>2.3047333231605331</v>
      </c>
      <c r="N36" s="232">
        <v>2.3169237428943972</v>
      </c>
      <c r="O36" s="232">
        <v>2.7550344337828978</v>
      </c>
      <c r="P36" s="232">
        <v>2.5784778378803939</v>
      </c>
      <c r="Q36" s="232">
        <v>2.1160050755005888</v>
      </c>
      <c r="R36" s="232">
        <v>1.7856573927901149</v>
      </c>
      <c r="S36" s="232">
        <v>1.553882044732392</v>
      </c>
      <c r="T36" s="232">
        <v>1.5151377446720891</v>
      </c>
      <c r="U36" s="232">
        <v>2.746106513596192</v>
      </c>
      <c r="V36" s="232">
        <v>2.129007360653612</v>
      </c>
      <c r="W36" s="232">
        <v>1.278525552972483</v>
      </c>
      <c r="DA36" s="73" t="s">
        <v>2474</v>
      </c>
    </row>
    <row r="37" spans="1:105" ht="12" customHeight="1" x14ac:dyDescent="0.25">
      <c r="A37" s="46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2475</v>
      </c>
    </row>
    <row r="38" spans="1:105" ht="12" customHeight="1" x14ac:dyDescent="0.25">
      <c r="A38" s="46" t="s">
        <v>33</v>
      </c>
      <c r="B38" s="232">
        <v>0.36386945308683721</v>
      </c>
      <c r="C38" s="232">
        <v>0.41458600136712842</v>
      </c>
      <c r="D38" s="232">
        <v>0.43530193241245602</v>
      </c>
      <c r="E38" s="232">
        <v>0.38204896497202212</v>
      </c>
      <c r="F38" s="232">
        <v>0.41922960188888542</v>
      </c>
      <c r="G38" s="232">
        <v>0.34950373909597721</v>
      </c>
      <c r="H38" s="232">
        <v>0.47617994050330992</v>
      </c>
      <c r="I38" s="232">
        <v>0.4261690750942449</v>
      </c>
      <c r="J38" s="232">
        <v>0.42025257068996419</v>
      </c>
      <c r="K38" s="232">
        <v>0.25415344620848918</v>
      </c>
      <c r="L38" s="232">
        <v>0.24750356172289259</v>
      </c>
      <c r="M38" s="232">
        <v>0.28029092075719397</v>
      </c>
      <c r="N38" s="232">
        <v>0.29696480738778042</v>
      </c>
      <c r="O38" s="232">
        <v>0.58102243179030622</v>
      </c>
      <c r="P38" s="232">
        <v>0.6583285126607229</v>
      </c>
      <c r="Q38" s="232">
        <v>0.64997402272751648</v>
      </c>
      <c r="R38" s="232">
        <v>0.66790988813873176</v>
      </c>
      <c r="S38" s="232">
        <v>0.77442720400668419</v>
      </c>
      <c r="T38" s="232">
        <v>0.92513869128542658</v>
      </c>
      <c r="U38" s="232">
        <v>0.87334224837025309</v>
      </c>
      <c r="V38" s="232">
        <v>0.9071844761798622</v>
      </c>
      <c r="W38" s="232">
        <v>1.2562683028239461</v>
      </c>
      <c r="DA38" s="73" t="s">
        <v>2476</v>
      </c>
    </row>
    <row r="39" spans="1:105" ht="12" customHeight="1" x14ac:dyDescent="0.25">
      <c r="A39" s="46" t="s">
        <v>160</v>
      </c>
      <c r="B39" s="232">
        <v>1.842658691063259</v>
      </c>
      <c r="C39" s="232">
        <v>1.172040015947003</v>
      </c>
      <c r="D39" s="232">
        <v>1.1549922174548499</v>
      </c>
      <c r="E39" s="232">
        <v>0.85729632210017415</v>
      </c>
      <c r="F39" s="232">
        <v>0.7774973445116099</v>
      </c>
      <c r="G39" s="232">
        <v>2.0298554695634552</v>
      </c>
      <c r="H39" s="232">
        <v>1.7793478019423199</v>
      </c>
      <c r="I39" s="232">
        <v>2.7274790582143371</v>
      </c>
      <c r="J39" s="232">
        <v>1.5224780223326171</v>
      </c>
      <c r="K39" s="232">
        <v>0.98951725221577924</v>
      </c>
      <c r="L39" s="232">
        <v>0.96275836049008745</v>
      </c>
      <c r="M39" s="232">
        <v>1.2146539747133569</v>
      </c>
      <c r="N39" s="232">
        <v>1.15962192487291</v>
      </c>
      <c r="O39" s="232">
        <v>2.3656002482851681</v>
      </c>
      <c r="P39" s="232">
        <v>2.304021143709801</v>
      </c>
      <c r="Q39" s="232">
        <v>2.0711605685087671</v>
      </c>
      <c r="R39" s="232">
        <v>3.0990849060372661</v>
      </c>
      <c r="S39" s="232">
        <v>2.1784866386324562</v>
      </c>
      <c r="T39" s="232">
        <v>2.732260952239463</v>
      </c>
      <c r="U39" s="232">
        <v>2.1780416116200869</v>
      </c>
      <c r="V39" s="232">
        <v>2.0139657109481108</v>
      </c>
      <c r="W39" s="232">
        <v>1.505259268052533</v>
      </c>
      <c r="DA39" s="73" t="s">
        <v>2477</v>
      </c>
    </row>
    <row r="40" spans="1:105" ht="12" customHeight="1" x14ac:dyDescent="0.25">
      <c r="A40" s="46" t="s">
        <v>70</v>
      </c>
      <c r="B40" s="232">
        <v>0.6383885373473277</v>
      </c>
      <c r="C40" s="232">
        <v>0.62345619480048065</v>
      </c>
      <c r="D40" s="232">
        <v>0.32730445007336412</v>
      </c>
      <c r="E40" s="232">
        <v>0.21544917268305239</v>
      </c>
      <c r="F40" s="232">
        <v>0.2364164784422858</v>
      </c>
      <c r="G40" s="232">
        <v>0.26279455721380612</v>
      </c>
      <c r="H40" s="232">
        <v>0.26853252759686502</v>
      </c>
      <c r="I40" s="232">
        <v>0.10681009892162729</v>
      </c>
      <c r="J40" s="232">
        <v>0.1053272545351553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3.9714145871144121E-3</v>
      </c>
      <c r="T40" s="232">
        <v>0</v>
      </c>
      <c r="U40" s="232">
        <v>0</v>
      </c>
      <c r="V40" s="232">
        <v>0</v>
      </c>
      <c r="W40" s="232">
        <v>1.7502505015627098E-2</v>
      </c>
      <c r="DA40" s="73" t="s">
        <v>2478</v>
      </c>
    </row>
    <row r="41" spans="1:105" ht="12" customHeight="1" x14ac:dyDescent="0.25">
      <c r="A41" s="46" t="s">
        <v>34</v>
      </c>
      <c r="B41" s="232">
        <v>1.908725092239681</v>
      </c>
      <c r="C41" s="232">
        <v>1.2705473227190891</v>
      </c>
      <c r="D41" s="232">
        <v>0.63527366135992525</v>
      </c>
      <c r="E41" s="232">
        <v>1.2734514308826019</v>
      </c>
      <c r="F41" s="232">
        <v>1.2734514308858469</v>
      </c>
      <c r="G41" s="232">
        <v>1.273451430885282</v>
      </c>
      <c r="H41" s="232">
        <v>1.90872509224403</v>
      </c>
      <c r="I41" s="232">
        <v>1.9087250922457071</v>
      </c>
      <c r="J41" s="232">
        <v>0.63527366135784846</v>
      </c>
      <c r="K41" s="232">
        <v>1.2676432145507259</v>
      </c>
      <c r="L41" s="232">
        <v>1.9158816445030371</v>
      </c>
      <c r="M41" s="232">
        <v>0.6194047845930013</v>
      </c>
      <c r="N41" s="232">
        <v>3.6877506394227502</v>
      </c>
      <c r="O41" s="232">
        <v>2.002330721521798</v>
      </c>
      <c r="P41" s="232">
        <v>0.61940478459164672</v>
      </c>
      <c r="Q41" s="232">
        <v>1.843901249248364</v>
      </c>
      <c r="R41" s="232">
        <v>2.0023307215223269</v>
      </c>
      <c r="S41" s="232">
        <v>0.64383040863361474</v>
      </c>
      <c r="T41" s="232">
        <v>0.27298616762381012</v>
      </c>
      <c r="U41" s="232">
        <v>0.82149959751713297</v>
      </c>
      <c r="V41" s="232">
        <v>0.37291860398661347</v>
      </c>
      <c r="W41" s="232">
        <v>0.27563098041846967</v>
      </c>
      <c r="DA41" s="73" t="s">
        <v>2479</v>
      </c>
    </row>
    <row r="42" spans="1:105" ht="12" customHeight="1" x14ac:dyDescent="0.25">
      <c r="A42" s="46" t="s">
        <v>162</v>
      </c>
      <c r="B42" s="232">
        <v>3.4736996889540959</v>
      </c>
      <c r="C42" s="232">
        <v>3.4790201577649031</v>
      </c>
      <c r="D42" s="232">
        <v>3.6793673163513478</v>
      </c>
      <c r="E42" s="232">
        <v>3.5076433262149052</v>
      </c>
      <c r="F42" s="232">
        <v>5.253280017040173</v>
      </c>
      <c r="G42" s="232">
        <v>6.683725147082459</v>
      </c>
      <c r="H42" s="232">
        <v>6.9778343046784128</v>
      </c>
      <c r="I42" s="232">
        <v>8.2587999860165819</v>
      </c>
      <c r="J42" s="232">
        <v>9.6404541796511491</v>
      </c>
      <c r="K42" s="232">
        <v>8.2244484211795026</v>
      </c>
      <c r="L42" s="232">
        <v>8.0874738070770746</v>
      </c>
      <c r="M42" s="232">
        <v>7.9650788435870874</v>
      </c>
      <c r="N42" s="232">
        <v>8.3862709179319221</v>
      </c>
      <c r="O42" s="232">
        <v>12.66231714847628</v>
      </c>
      <c r="P42" s="232">
        <v>13.95502211396002</v>
      </c>
      <c r="Q42" s="232">
        <v>13.467166816034711</v>
      </c>
      <c r="R42" s="232">
        <v>15.09643884406891</v>
      </c>
      <c r="S42" s="232">
        <v>17.55562627136014</v>
      </c>
      <c r="T42" s="232">
        <v>22.205573307322059</v>
      </c>
      <c r="U42" s="232">
        <v>22.683545933678211</v>
      </c>
      <c r="V42" s="232">
        <v>21.543297597876631</v>
      </c>
      <c r="W42" s="232">
        <v>18.48919278629042</v>
      </c>
      <c r="DA42" s="73" t="s">
        <v>2480</v>
      </c>
    </row>
    <row r="43" spans="1:105" ht="12" customHeight="1" x14ac:dyDescent="0.25">
      <c r="A43" s="46" t="s">
        <v>36</v>
      </c>
      <c r="B43" s="232">
        <v>0</v>
      </c>
      <c r="C43" s="232">
        <v>0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32">
        <v>0</v>
      </c>
      <c r="K43" s="232">
        <v>0</v>
      </c>
      <c r="L43" s="232">
        <v>0</v>
      </c>
      <c r="M43" s="232">
        <v>0</v>
      </c>
      <c r="N43" s="232">
        <v>0</v>
      </c>
      <c r="O43" s="232">
        <v>0</v>
      </c>
      <c r="P43" s="232">
        <v>0</v>
      </c>
      <c r="Q43" s="232">
        <v>0</v>
      </c>
      <c r="R43" s="232">
        <v>0</v>
      </c>
      <c r="S43" s="232">
        <v>0</v>
      </c>
      <c r="T43" s="232">
        <v>0</v>
      </c>
      <c r="U43" s="232">
        <v>0</v>
      </c>
      <c r="V43" s="232">
        <v>0</v>
      </c>
      <c r="W43" s="232">
        <v>0</v>
      </c>
      <c r="DA43" s="73" t="s">
        <v>2481</v>
      </c>
    </row>
    <row r="44" spans="1:105" ht="12" customHeight="1" x14ac:dyDescent="0.25">
      <c r="A44" s="46" t="s">
        <v>73</v>
      </c>
      <c r="B44" s="232">
        <v>1.40105382258216E-2</v>
      </c>
      <c r="C44" s="232">
        <v>1.401053822585952E-2</v>
      </c>
      <c r="D44" s="232">
        <v>4.1981217058086273E-2</v>
      </c>
      <c r="E44" s="232">
        <v>4.1981217057972017E-2</v>
      </c>
      <c r="F44" s="232">
        <v>8.4012831735675475E-2</v>
      </c>
      <c r="G44" s="232">
        <v>2.8021076451718561E-2</v>
      </c>
      <c r="H44" s="232">
        <v>9.7972972341939704E-2</v>
      </c>
      <c r="I44" s="232">
        <v>7.0002293509811617E-2</v>
      </c>
      <c r="J44" s="232">
        <v>7.0002293509593277E-2</v>
      </c>
      <c r="K44" s="232">
        <v>5.5991755283825731E-2</v>
      </c>
      <c r="L44" s="232">
        <v>8.401283173526447E-2</v>
      </c>
      <c r="M44" s="232">
        <v>9.7972972341799205E-2</v>
      </c>
      <c r="N44" s="232">
        <v>5.5991755283908373E-2</v>
      </c>
      <c r="O44" s="232">
        <v>4.1981217057870543E-2</v>
      </c>
      <c r="P44" s="232">
        <v>2.8021076451605582E-2</v>
      </c>
      <c r="Q44" s="232">
        <v>0.19599634230341581</v>
      </c>
      <c r="R44" s="232">
        <v>0.21000688052844271</v>
      </c>
      <c r="S44" s="232">
        <v>6.5365712514031379E-2</v>
      </c>
      <c r="T44" s="232">
        <v>6.3249012494343823E-2</v>
      </c>
      <c r="U44" s="232">
        <v>5.7201298152273837E-2</v>
      </c>
      <c r="V44" s="232">
        <v>0.38660013931855158</v>
      </c>
      <c r="W44" s="232">
        <v>0.49062082600271079</v>
      </c>
      <c r="DA44" s="73" t="s">
        <v>2482</v>
      </c>
    </row>
    <row r="45" spans="1:105" ht="12" customHeight="1" x14ac:dyDescent="0.25">
      <c r="A45" s="46" t="s">
        <v>79</v>
      </c>
      <c r="B45" s="232">
        <v>58.507697905066443</v>
      </c>
      <c r="C45" s="232">
        <v>66.435254134946121</v>
      </c>
      <c r="D45" s="232">
        <v>56.64550398455296</v>
      </c>
      <c r="E45" s="232">
        <v>73.298690431834402</v>
      </c>
      <c r="F45" s="232">
        <v>71.489680161876763</v>
      </c>
      <c r="G45" s="232">
        <v>69.964465001844346</v>
      </c>
      <c r="H45" s="232">
        <v>70.40787490956393</v>
      </c>
      <c r="I45" s="232">
        <v>62.249771066239177</v>
      </c>
      <c r="J45" s="232">
        <v>67.073713325189715</v>
      </c>
      <c r="K45" s="232">
        <v>50.633389171899012</v>
      </c>
      <c r="L45" s="232">
        <v>54.251282020191702</v>
      </c>
      <c r="M45" s="232">
        <v>51.750692755128121</v>
      </c>
      <c r="N45" s="232">
        <v>46.412407772252237</v>
      </c>
      <c r="O45" s="232">
        <v>40.453476610106783</v>
      </c>
      <c r="P45" s="232">
        <v>33.625538644097929</v>
      </c>
      <c r="Q45" s="232">
        <v>34.175315853095732</v>
      </c>
      <c r="R45" s="232">
        <v>33.430425515498023</v>
      </c>
      <c r="S45" s="232">
        <v>34.629324183342163</v>
      </c>
      <c r="T45" s="232">
        <v>33.444471617780543</v>
      </c>
      <c r="U45" s="232">
        <v>33.374241106845041</v>
      </c>
      <c r="V45" s="232">
        <v>30.136614552247249</v>
      </c>
      <c r="W45" s="232">
        <v>32.471906733062021</v>
      </c>
      <c r="DA45" s="73" t="s">
        <v>2483</v>
      </c>
    </row>
    <row r="46" spans="1:105" ht="12" customHeight="1" x14ac:dyDescent="0.25">
      <c r="A46" s="57" t="s">
        <v>2442</v>
      </c>
      <c r="B46" s="264">
        <v>20.386329949166871</v>
      </c>
      <c r="C46" s="264">
        <v>18.780111446916571</v>
      </c>
      <c r="D46" s="264">
        <v>17.031697642000221</v>
      </c>
      <c r="E46" s="264">
        <v>19.2457193179055</v>
      </c>
      <c r="F46" s="264">
        <v>20.86909844162513</v>
      </c>
      <c r="G46" s="264">
        <v>23.044082842814429</v>
      </c>
      <c r="H46" s="264">
        <v>23.941262121639902</v>
      </c>
      <c r="I46" s="264">
        <v>25.93477682205722</v>
      </c>
      <c r="J46" s="264">
        <v>26.446591013831199</v>
      </c>
      <c r="K46" s="264">
        <v>19.2438561110453</v>
      </c>
      <c r="L46" s="264">
        <v>20.154468164254538</v>
      </c>
      <c r="M46" s="264">
        <v>21.080847228604789</v>
      </c>
      <c r="N46" s="264">
        <v>21.667875324562001</v>
      </c>
      <c r="O46" s="264">
        <v>26.489600042688618</v>
      </c>
      <c r="P46" s="264">
        <v>26.02282923865685</v>
      </c>
      <c r="Q46" s="264">
        <v>25.996227740684329</v>
      </c>
      <c r="R46" s="264">
        <v>27.65613939209284</v>
      </c>
      <c r="S46" s="264">
        <v>29.37846200053507</v>
      </c>
      <c r="T46" s="264">
        <v>31.731397303017239</v>
      </c>
      <c r="U46" s="264">
        <v>33.652199059879138</v>
      </c>
      <c r="V46" s="264">
        <v>30.610153101072779</v>
      </c>
      <c r="W46" s="264">
        <v>29.105283308119489</v>
      </c>
      <c r="DA46" s="70" t="s">
        <v>2484</v>
      </c>
    </row>
    <row r="47" spans="1:105" ht="12" customHeight="1" x14ac:dyDescent="0.25">
      <c r="A47" s="41" t="s">
        <v>2444</v>
      </c>
      <c r="B47" s="353">
        <v>12.707623808796519</v>
      </c>
      <c r="C47" s="353">
        <v>11.706402866517029</v>
      </c>
      <c r="D47" s="353">
        <v>10.616545842207881</v>
      </c>
      <c r="E47" s="353">
        <v>11.99663508004911</v>
      </c>
      <c r="F47" s="353">
        <v>13.00855293160561</v>
      </c>
      <c r="G47" s="353">
        <v>14.36430865758628</v>
      </c>
      <c r="H47" s="353">
        <v>14.923556780852691</v>
      </c>
      <c r="I47" s="353">
        <v>16.166195104345739</v>
      </c>
      <c r="J47" s="353">
        <v>16.485229586044241</v>
      </c>
      <c r="K47" s="353">
        <v>11.995473667871609</v>
      </c>
      <c r="L47" s="353">
        <v>12.56309498258558</v>
      </c>
      <c r="M47" s="353">
        <v>13.14054451290621</v>
      </c>
      <c r="N47" s="353">
        <v>13.50646286246787</v>
      </c>
      <c r="O47" s="353">
        <v>16.512038852864929</v>
      </c>
      <c r="P47" s="353">
        <v>16.221081736142331</v>
      </c>
      <c r="Q47" s="353">
        <v>16.204499946785031</v>
      </c>
      <c r="R47" s="353">
        <v>17.23919000009694</v>
      </c>
      <c r="S47" s="353">
        <v>18.312783326607541</v>
      </c>
      <c r="T47" s="353">
        <v>19.779463045072632</v>
      </c>
      <c r="U47" s="353">
        <v>20.97677645059192</v>
      </c>
      <c r="V47" s="353">
        <v>19.080546194828731</v>
      </c>
      <c r="W47" s="353">
        <v>18.142500001239409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5">
        <f t="shared" ref="B51:W51" si="3">SUM(B$52:B$56,B$58:B$59,B$61:B$62,B$64:B$65,B$66:B$68)</f>
        <v>1</v>
      </c>
      <c r="C51" s="235">
        <f t="shared" si="3"/>
        <v>1</v>
      </c>
      <c r="D51" s="235">
        <f t="shared" si="3"/>
        <v>0.99999999999999978</v>
      </c>
      <c r="E51" s="235">
        <f t="shared" si="3"/>
        <v>1.0000000000000002</v>
      </c>
      <c r="F51" s="235">
        <f t="shared" si="3"/>
        <v>0.99999999999999978</v>
      </c>
      <c r="G51" s="235">
        <f t="shared" si="3"/>
        <v>1.0000000000000002</v>
      </c>
      <c r="H51" s="235">
        <f t="shared" si="3"/>
        <v>1</v>
      </c>
      <c r="I51" s="235">
        <f t="shared" si="3"/>
        <v>1</v>
      </c>
      <c r="J51" s="235">
        <f t="shared" si="3"/>
        <v>1</v>
      </c>
      <c r="K51" s="235">
        <f t="shared" si="3"/>
        <v>1</v>
      </c>
      <c r="L51" s="235">
        <f t="shared" si="3"/>
        <v>1</v>
      </c>
      <c r="M51" s="235">
        <f t="shared" si="3"/>
        <v>1</v>
      </c>
      <c r="N51" s="235">
        <f t="shared" si="3"/>
        <v>1.0000000000000004</v>
      </c>
      <c r="O51" s="235">
        <f t="shared" si="3"/>
        <v>1</v>
      </c>
      <c r="P51" s="235">
        <f t="shared" si="3"/>
        <v>1.0000000000000002</v>
      </c>
      <c r="Q51" s="235">
        <f t="shared" si="3"/>
        <v>1</v>
      </c>
      <c r="R51" s="235">
        <f t="shared" si="3"/>
        <v>0.99999999999999978</v>
      </c>
      <c r="S51" s="235">
        <f t="shared" si="3"/>
        <v>0.99999999999999989</v>
      </c>
      <c r="T51" s="235">
        <f t="shared" si="3"/>
        <v>1</v>
      </c>
      <c r="U51" s="235">
        <f t="shared" si="3"/>
        <v>1.0000000000000002</v>
      </c>
      <c r="V51" s="235">
        <f t="shared" si="3"/>
        <v>0.99999999999999989</v>
      </c>
      <c r="W51" s="235">
        <f t="shared" si="3"/>
        <v>1.0000000000000002</v>
      </c>
      <c r="DA51" s="95"/>
    </row>
    <row r="52" spans="1:105" ht="12" customHeight="1" x14ac:dyDescent="0.25">
      <c r="A52" s="55" t="s">
        <v>92</v>
      </c>
      <c r="B52" s="302">
        <f t="shared" ref="B52:W52" si="4">IF(B$6=0,0,B$6/B$5)</f>
        <v>1.4590643745419419E-2</v>
      </c>
      <c r="C52" s="302">
        <f t="shared" si="4"/>
        <v>1.4140122875184727E-2</v>
      </c>
      <c r="D52" s="302">
        <f t="shared" si="4"/>
        <v>1.4679930749693546E-2</v>
      </c>
      <c r="E52" s="302">
        <f t="shared" si="4"/>
        <v>1.4253517169050553E-2</v>
      </c>
      <c r="F52" s="302">
        <f t="shared" si="4"/>
        <v>1.4839131786895499E-2</v>
      </c>
      <c r="G52" s="302">
        <f t="shared" si="4"/>
        <v>1.5352056276652594E-2</v>
      </c>
      <c r="H52" s="302">
        <f t="shared" si="4"/>
        <v>1.5557751919744853E-2</v>
      </c>
      <c r="I52" s="302">
        <f t="shared" si="4"/>
        <v>1.6571299548449752E-2</v>
      </c>
      <c r="J52" s="302">
        <f t="shared" si="4"/>
        <v>1.6479274820644662E-2</v>
      </c>
      <c r="K52" s="302">
        <f t="shared" si="4"/>
        <v>1.594875724956487E-2</v>
      </c>
      <c r="L52" s="302">
        <f t="shared" si="4"/>
        <v>1.5860235396546817E-2</v>
      </c>
      <c r="M52" s="302">
        <f t="shared" si="4"/>
        <v>1.6634371452023212E-2</v>
      </c>
      <c r="N52" s="302">
        <f t="shared" si="4"/>
        <v>1.7004143098181261E-2</v>
      </c>
      <c r="O52" s="302">
        <f t="shared" si="4"/>
        <v>1.8299684837358506E-2</v>
      </c>
      <c r="P52" s="302">
        <f t="shared" si="4"/>
        <v>1.8897475752898747E-2</v>
      </c>
      <c r="Q52" s="302">
        <f t="shared" si="4"/>
        <v>1.8836176655183272E-2</v>
      </c>
      <c r="R52" s="302">
        <f t="shared" si="4"/>
        <v>1.8972790443270906E-2</v>
      </c>
      <c r="S52" s="302">
        <f t="shared" si="4"/>
        <v>1.9202165902997604E-2</v>
      </c>
      <c r="T52" s="302">
        <f t="shared" si="4"/>
        <v>1.9175198171108708E-2</v>
      </c>
      <c r="U52" s="302">
        <f t="shared" si="4"/>
        <v>1.9397732420423693E-2</v>
      </c>
      <c r="V52" s="302">
        <f t="shared" si="4"/>
        <v>1.9326146268171779E-2</v>
      </c>
      <c r="W52" s="302">
        <f t="shared" si="4"/>
        <v>1.9284468462436193E-2</v>
      </c>
      <c r="DA52" s="67"/>
    </row>
    <row r="53" spans="1:105" ht="12" customHeight="1" x14ac:dyDescent="0.25">
      <c r="A53" s="202" t="s">
        <v>93</v>
      </c>
      <c r="B53" s="236">
        <f t="shared" ref="B53:W53" si="5">IF(B$7=0,0,B$7/B$5)</f>
        <v>5.1453974019798152E-3</v>
      </c>
      <c r="C53" s="236">
        <f t="shared" si="5"/>
        <v>4.9865210044959113E-3</v>
      </c>
      <c r="D53" s="236">
        <f t="shared" si="5"/>
        <v>5.1768845061705999E-3</v>
      </c>
      <c r="E53" s="236">
        <f t="shared" si="5"/>
        <v>5.0265095557371639E-3</v>
      </c>
      <c r="F53" s="236">
        <f t="shared" si="5"/>
        <v>5.2330268270650154E-3</v>
      </c>
      <c r="G53" s="236">
        <f t="shared" si="5"/>
        <v>5.4139098904210413E-3</v>
      </c>
      <c r="H53" s="236">
        <f t="shared" si="5"/>
        <v>5.486448556022947E-3</v>
      </c>
      <c r="I53" s="236">
        <f t="shared" si="5"/>
        <v>5.8438766055672513E-3</v>
      </c>
      <c r="J53" s="236">
        <f t="shared" si="5"/>
        <v>5.8114240418813672E-3</v>
      </c>
      <c r="K53" s="236">
        <f t="shared" si="5"/>
        <v>5.6243367700949147E-3</v>
      </c>
      <c r="L53" s="236">
        <f t="shared" si="5"/>
        <v>5.5931194968556457E-3</v>
      </c>
      <c r="M53" s="236">
        <f t="shared" si="5"/>
        <v>5.8661189421253352E-3</v>
      </c>
      <c r="N53" s="236">
        <f t="shared" si="5"/>
        <v>5.996519087633977E-3</v>
      </c>
      <c r="O53" s="236">
        <f t="shared" si="5"/>
        <v>6.4533924933061386E-3</v>
      </c>
      <c r="P53" s="236">
        <f t="shared" si="5"/>
        <v>6.664203741762088E-3</v>
      </c>
      <c r="Q53" s="236">
        <f t="shared" si="5"/>
        <v>6.6425865860263913E-3</v>
      </c>
      <c r="R53" s="236">
        <f t="shared" si="5"/>
        <v>6.6907635028619706E-3</v>
      </c>
      <c r="S53" s="236">
        <f t="shared" si="5"/>
        <v>6.7716528669742454E-3</v>
      </c>
      <c r="T53" s="236">
        <f t="shared" si="5"/>
        <v>6.7621426835978585E-3</v>
      </c>
      <c r="U53" s="236">
        <f t="shared" si="5"/>
        <v>6.8406194916301533E-3</v>
      </c>
      <c r="V53" s="236">
        <f t="shared" si="5"/>
        <v>6.8153746012578308E-3</v>
      </c>
      <c r="W53" s="236">
        <f t="shared" si="5"/>
        <v>6.8006769033978976E-3</v>
      </c>
      <c r="DA53" s="174"/>
    </row>
    <row r="54" spans="1:105" ht="12" customHeight="1" x14ac:dyDescent="0.25">
      <c r="A54" s="202" t="s">
        <v>94</v>
      </c>
      <c r="B54" s="236">
        <f t="shared" ref="B54:W54" si="6">IF(B$8=0,0,B$8/B$5)</f>
        <v>3.4353799737465211E-2</v>
      </c>
      <c r="C54" s="236">
        <f t="shared" si="6"/>
        <v>3.3293044364115072E-2</v>
      </c>
      <c r="D54" s="236">
        <f t="shared" si="6"/>
        <v>3.4564026778678168E-2</v>
      </c>
      <c r="E54" s="236">
        <f t="shared" si="6"/>
        <v>3.3560032231875259E-2</v>
      </c>
      <c r="F54" s="236">
        <f t="shared" si="6"/>
        <v>3.4938867028735623E-2</v>
      </c>
      <c r="G54" s="236">
        <f t="shared" si="6"/>
        <v>3.6146552276145549E-2</v>
      </c>
      <c r="H54" s="236">
        <f t="shared" si="6"/>
        <v>3.663086448696757E-2</v>
      </c>
      <c r="I54" s="236">
        <f t="shared" si="6"/>
        <v>3.9017271342514454E-2</v>
      </c>
      <c r="J54" s="236">
        <f t="shared" si="6"/>
        <v>3.8800598307035583E-2</v>
      </c>
      <c r="K54" s="236">
        <f t="shared" si="6"/>
        <v>3.7551489994059092E-2</v>
      </c>
      <c r="L54" s="236">
        <f t="shared" si="6"/>
        <v>3.7343064508245524E-2</v>
      </c>
      <c r="M54" s="236">
        <f t="shared" si="6"/>
        <v>3.9165774697282711E-2</v>
      </c>
      <c r="N54" s="236">
        <f t="shared" si="6"/>
        <v>4.0036405308402537E-2</v>
      </c>
      <c r="O54" s="236">
        <f t="shared" si="6"/>
        <v>4.3086769790997431E-2</v>
      </c>
      <c r="P54" s="236">
        <f t="shared" si="6"/>
        <v>4.4494273788467903E-2</v>
      </c>
      <c r="Q54" s="236">
        <f t="shared" si="6"/>
        <v>4.434994452077088E-2</v>
      </c>
      <c r="R54" s="236">
        <f t="shared" si="6"/>
        <v>4.4671602893028253E-2</v>
      </c>
      <c r="S54" s="236">
        <f t="shared" si="6"/>
        <v>4.5211669441539128E-2</v>
      </c>
      <c r="T54" s="236">
        <f t="shared" si="6"/>
        <v>4.5148173678305481E-2</v>
      </c>
      <c r="U54" s="236">
        <f t="shared" si="6"/>
        <v>4.5672132536398673E-2</v>
      </c>
      <c r="V54" s="236">
        <f t="shared" si="6"/>
        <v>4.5503582307817481E-2</v>
      </c>
      <c r="W54" s="236">
        <f t="shared" si="6"/>
        <v>4.5405451545616683E-2</v>
      </c>
      <c r="DA54" s="174"/>
    </row>
    <row r="55" spans="1:105" ht="12" customHeight="1" x14ac:dyDescent="0.25">
      <c r="A55" s="202" t="s">
        <v>95</v>
      </c>
      <c r="B55" s="236">
        <f t="shared" ref="B55:W55" si="7">IF(B$9=0,0,B$9/B$5)</f>
        <v>1.5035752896655537E-2</v>
      </c>
      <c r="C55" s="236">
        <f t="shared" si="7"/>
        <v>1.4571488221441211E-2</v>
      </c>
      <c r="D55" s="236">
        <f t="shared" si="7"/>
        <v>1.5127763732953964E-2</v>
      </c>
      <c r="E55" s="236">
        <f t="shared" si="7"/>
        <v>1.4688341775828936E-2</v>
      </c>
      <c r="F55" s="236">
        <f t="shared" si="7"/>
        <v>1.5291821433081915E-2</v>
      </c>
      <c r="G55" s="236">
        <f t="shared" si="7"/>
        <v>1.5820393442459633E-2</v>
      </c>
      <c r="H55" s="236">
        <f t="shared" si="7"/>
        <v>1.6032364135145825E-2</v>
      </c>
      <c r="I55" s="236">
        <f t="shared" si="7"/>
        <v>1.7076831532205145E-2</v>
      </c>
      <c r="J55" s="236">
        <f t="shared" si="7"/>
        <v>1.6981999454073297E-2</v>
      </c>
      <c r="K55" s="236">
        <f t="shared" si="7"/>
        <v>1.6435297660426004E-2</v>
      </c>
      <c r="L55" s="236">
        <f t="shared" si="7"/>
        <v>1.6344075317453546E-2</v>
      </c>
      <c r="M55" s="236">
        <f t="shared" si="7"/>
        <v>1.7141827537412235E-2</v>
      </c>
      <c r="N55" s="236">
        <f t="shared" si="7"/>
        <v>1.7522879614128687E-2</v>
      </c>
      <c r="O55" s="236">
        <f t="shared" si="7"/>
        <v>1.885794376876462E-2</v>
      </c>
      <c r="P55" s="236">
        <f t="shared" si="7"/>
        <v>1.9473971179669661E-2</v>
      </c>
      <c r="Q55" s="236">
        <f t="shared" si="7"/>
        <v>1.9410802062383305E-2</v>
      </c>
      <c r="R55" s="236">
        <f t="shared" si="7"/>
        <v>1.9551583455980594E-2</v>
      </c>
      <c r="S55" s="236">
        <f t="shared" si="7"/>
        <v>1.9787956353104489E-2</v>
      </c>
      <c r="T55" s="236">
        <f t="shared" si="7"/>
        <v>1.9760165930698209E-2</v>
      </c>
      <c r="U55" s="236">
        <f t="shared" si="7"/>
        <v>1.9989488916176031E-2</v>
      </c>
      <c r="V55" s="236">
        <f t="shared" si="7"/>
        <v>1.9915718922551173E-2</v>
      </c>
      <c r="W55" s="236">
        <f t="shared" si="7"/>
        <v>1.9872769673755217E-2</v>
      </c>
      <c r="DA55" s="174"/>
    </row>
    <row r="56" spans="1:105" ht="12" customHeight="1" x14ac:dyDescent="0.25">
      <c r="A56" s="56" t="s">
        <v>96</v>
      </c>
      <c r="B56" s="303">
        <f t="shared" ref="B56:W56" si="8">IF(B$10=0,0,B$10/B$5)</f>
        <v>2.9028966614760423E-2</v>
      </c>
      <c r="C56" s="303">
        <f t="shared" si="8"/>
        <v>2.8063176321834044E-2</v>
      </c>
      <c r="D56" s="303">
        <f t="shared" si="8"/>
        <v>2.8722281797363716E-2</v>
      </c>
      <c r="E56" s="303">
        <f t="shared" si="8"/>
        <v>2.75681097844367E-2</v>
      </c>
      <c r="F56" s="303">
        <f t="shared" si="8"/>
        <v>2.8607755996096818E-2</v>
      </c>
      <c r="G56" s="303">
        <f t="shared" si="8"/>
        <v>2.9587506794695351E-2</v>
      </c>
      <c r="H56" s="303">
        <f t="shared" si="8"/>
        <v>2.9684144790520971E-2</v>
      </c>
      <c r="I56" s="303">
        <f t="shared" si="8"/>
        <v>3.0918348253142946E-2</v>
      </c>
      <c r="J56" s="303">
        <f t="shared" si="8"/>
        <v>3.0777023149934423E-2</v>
      </c>
      <c r="K56" s="303">
        <f t="shared" si="8"/>
        <v>3.0647085178847261E-2</v>
      </c>
      <c r="L56" s="303">
        <f t="shared" si="8"/>
        <v>3.0412014517401314E-2</v>
      </c>
      <c r="M56" s="303">
        <f t="shared" si="8"/>
        <v>3.0966527603796833E-2</v>
      </c>
      <c r="N56" s="303">
        <f t="shared" si="8"/>
        <v>3.1422740304957827E-2</v>
      </c>
      <c r="O56" s="303">
        <f t="shared" si="8"/>
        <v>3.3213444339014672E-2</v>
      </c>
      <c r="P56" s="303">
        <f t="shared" si="8"/>
        <v>3.3998328924893073E-2</v>
      </c>
      <c r="Q56" s="303">
        <f t="shared" si="8"/>
        <v>3.3861517218638192E-2</v>
      </c>
      <c r="R56" s="303">
        <f t="shared" si="8"/>
        <v>3.4058990888952659E-2</v>
      </c>
      <c r="S56" s="303">
        <f t="shared" si="8"/>
        <v>3.4350577446657087E-2</v>
      </c>
      <c r="T56" s="303">
        <f t="shared" si="8"/>
        <v>3.4498933723685732E-2</v>
      </c>
      <c r="U56" s="303">
        <f t="shared" si="8"/>
        <v>3.4750336065187952E-2</v>
      </c>
      <c r="V56" s="303">
        <f t="shared" si="8"/>
        <v>3.4703693284400275E-2</v>
      </c>
      <c r="W56" s="303">
        <f t="shared" si="8"/>
        <v>3.4499652121163835E-2</v>
      </c>
      <c r="DA56" s="68"/>
    </row>
    <row r="57" spans="1:105" ht="12" customHeight="1" x14ac:dyDescent="0.25">
      <c r="A57" s="203" t="s">
        <v>2405</v>
      </c>
      <c r="B57" s="304">
        <f t="shared" ref="B57:W57" si="9">IF(B$16=0,0,B$16/B$5)</f>
        <v>0.15650112677361111</v>
      </c>
      <c r="C57" s="304">
        <f t="shared" si="9"/>
        <v>0.14761621594380003</v>
      </c>
      <c r="D57" s="304">
        <f t="shared" si="9"/>
        <v>0.1478596470494849</v>
      </c>
      <c r="E57" s="304">
        <f t="shared" si="9"/>
        <v>0.14137035792099006</v>
      </c>
      <c r="F57" s="304">
        <f t="shared" si="9"/>
        <v>0.14440375314359541</v>
      </c>
      <c r="G57" s="304">
        <f t="shared" si="9"/>
        <v>0.14871045674755876</v>
      </c>
      <c r="H57" s="304">
        <f t="shared" si="9"/>
        <v>0.14892248290514565</v>
      </c>
      <c r="I57" s="304">
        <f t="shared" si="9"/>
        <v>0.15428007974336611</v>
      </c>
      <c r="J57" s="304">
        <f t="shared" si="9"/>
        <v>0.1532897518922689</v>
      </c>
      <c r="K57" s="304">
        <f t="shared" si="9"/>
        <v>0.15296022071560783</v>
      </c>
      <c r="L57" s="304">
        <f t="shared" si="9"/>
        <v>0.15177226655090056</v>
      </c>
      <c r="M57" s="304">
        <f t="shared" si="9"/>
        <v>0.15411116914218756</v>
      </c>
      <c r="N57" s="304">
        <f t="shared" si="9"/>
        <v>0.15620785923779146</v>
      </c>
      <c r="O57" s="304">
        <f t="shared" si="9"/>
        <v>0.16493241508795031</v>
      </c>
      <c r="P57" s="304">
        <f t="shared" si="9"/>
        <v>0.16868525263113526</v>
      </c>
      <c r="Q57" s="304">
        <f t="shared" si="9"/>
        <v>0.16811012069434073</v>
      </c>
      <c r="R57" s="304">
        <f t="shared" si="9"/>
        <v>0.16935444586732068</v>
      </c>
      <c r="S57" s="304">
        <f t="shared" si="9"/>
        <v>0.17075009948901257</v>
      </c>
      <c r="T57" s="304">
        <f t="shared" si="9"/>
        <v>0.17170717168603819</v>
      </c>
      <c r="U57" s="304">
        <f t="shared" si="9"/>
        <v>0.17247326179024233</v>
      </c>
      <c r="V57" s="304">
        <f t="shared" si="9"/>
        <v>0.17242602306606544</v>
      </c>
      <c r="W57" s="304">
        <f t="shared" si="9"/>
        <v>0.17154974218155075</v>
      </c>
      <c r="DA57" s="175"/>
    </row>
    <row r="58" spans="1:105" ht="12" customHeight="1" x14ac:dyDescent="0.25">
      <c r="A58" s="62" t="s">
        <v>2406</v>
      </c>
      <c r="B58" s="305">
        <f t="shared" ref="B58:W58" si="10">IF(B$17=0,0,B$17/B$5)</f>
        <v>0.12194853478351998</v>
      </c>
      <c r="C58" s="305">
        <f t="shared" si="10"/>
        <v>0.10943965552944282</v>
      </c>
      <c r="D58" s="305">
        <f t="shared" si="10"/>
        <v>0.10250174536497486</v>
      </c>
      <c r="E58" s="305">
        <f t="shared" si="10"/>
        <v>9.4017838910226123E-2</v>
      </c>
      <c r="F58" s="305">
        <f t="shared" si="10"/>
        <v>8.9782559324408012E-2</v>
      </c>
      <c r="G58" s="305">
        <f t="shared" si="10"/>
        <v>9.0883179144291393E-2</v>
      </c>
      <c r="H58" s="305">
        <f t="shared" si="10"/>
        <v>8.7018480413926652E-2</v>
      </c>
      <c r="I58" s="305">
        <f t="shared" si="10"/>
        <v>8.0487497194807425E-2</v>
      </c>
      <c r="J58" s="305">
        <f t="shared" si="10"/>
        <v>7.6956972136252993E-2</v>
      </c>
      <c r="K58" s="305">
        <f t="shared" si="10"/>
        <v>8.774113956384276E-2</v>
      </c>
      <c r="L58" s="305">
        <f t="shared" si="10"/>
        <v>8.6409349503299981E-2</v>
      </c>
      <c r="M58" s="305">
        <f t="shared" si="10"/>
        <v>7.5145137755713673E-2</v>
      </c>
      <c r="N58" s="305">
        <f t="shared" si="10"/>
        <v>7.1903615827967934E-2</v>
      </c>
      <c r="O58" s="305">
        <f t="shared" si="10"/>
        <v>6.7622538491425466E-2</v>
      </c>
      <c r="P58" s="305">
        <f t="shared" si="10"/>
        <v>6.3471605997852482E-2</v>
      </c>
      <c r="Q58" s="305">
        <f t="shared" si="10"/>
        <v>6.0544394884722026E-2</v>
      </c>
      <c r="R58" s="305">
        <f t="shared" si="10"/>
        <v>6.2150367994232764E-2</v>
      </c>
      <c r="S58" s="305">
        <f t="shared" si="10"/>
        <v>5.8122382431183832E-2</v>
      </c>
      <c r="T58" s="305">
        <f t="shared" si="10"/>
        <v>6.7313765693936434E-2</v>
      </c>
      <c r="U58" s="305">
        <f t="shared" si="10"/>
        <v>6.3317769373923041E-2</v>
      </c>
      <c r="V58" s="305">
        <f t="shared" si="10"/>
        <v>6.5914235382132563E-2</v>
      </c>
      <c r="W58" s="305">
        <f t="shared" si="10"/>
        <v>5.8560930694149103E-2</v>
      </c>
      <c r="DA58" s="72"/>
    </row>
    <row r="59" spans="1:105" ht="12" customHeight="1" x14ac:dyDescent="0.25">
      <c r="A59" s="62" t="s">
        <v>2413</v>
      </c>
      <c r="B59" s="305">
        <f t="shared" ref="B59:W59" si="11">IF(B$23=0,0,B$23/B$5)</f>
        <v>3.4552591990091135E-2</v>
      </c>
      <c r="C59" s="305">
        <f t="shared" si="11"/>
        <v>3.81765604143572E-2</v>
      </c>
      <c r="D59" s="305">
        <f t="shared" si="11"/>
        <v>4.5357901684510038E-2</v>
      </c>
      <c r="E59" s="305">
        <f t="shared" si="11"/>
        <v>4.7352519010763955E-2</v>
      </c>
      <c r="F59" s="305">
        <f t="shared" si="11"/>
        <v>5.4621193819187376E-2</v>
      </c>
      <c r="G59" s="305">
        <f t="shared" si="11"/>
        <v>5.7827277603267363E-2</v>
      </c>
      <c r="H59" s="305">
        <f t="shared" si="11"/>
        <v>6.1904002491219003E-2</v>
      </c>
      <c r="I59" s="305">
        <f t="shared" si="11"/>
        <v>7.3792582548558666E-2</v>
      </c>
      <c r="J59" s="305">
        <f t="shared" si="11"/>
        <v>7.633277975601592E-2</v>
      </c>
      <c r="K59" s="305">
        <f t="shared" si="11"/>
        <v>6.5219081151765071E-2</v>
      </c>
      <c r="L59" s="305">
        <f t="shared" si="11"/>
        <v>6.5362917047600597E-2</v>
      </c>
      <c r="M59" s="305">
        <f t="shared" si="11"/>
        <v>7.8966031386473887E-2</v>
      </c>
      <c r="N59" s="305">
        <f t="shared" si="11"/>
        <v>8.4304243409823523E-2</v>
      </c>
      <c r="O59" s="305">
        <f t="shared" si="11"/>
        <v>9.7309876596524861E-2</v>
      </c>
      <c r="P59" s="305">
        <f t="shared" si="11"/>
        <v>0.10521364663328278</v>
      </c>
      <c r="Q59" s="305">
        <f t="shared" si="11"/>
        <v>0.10756572580961869</v>
      </c>
      <c r="R59" s="305">
        <f t="shared" si="11"/>
        <v>0.10720407787308793</v>
      </c>
      <c r="S59" s="305">
        <f t="shared" si="11"/>
        <v>0.11262771705782874</v>
      </c>
      <c r="T59" s="305">
        <f t="shared" si="11"/>
        <v>0.10439340599210177</v>
      </c>
      <c r="U59" s="305">
        <f t="shared" si="11"/>
        <v>0.10915549241631929</v>
      </c>
      <c r="V59" s="305">
        <f t="shared" si="11"/>
        <v>0.10651178768393288</v>
      </c>
      <c r="W59" s="305">
        <f t="shared" si="11"/>
        <v>0.11298881148740163</v>
      </c>
      <c r="DA59" s="72"/>
    </row>
    <row r="60" spans="1:105" ht="12" customHeight="1" x14ac:dyDescent="0.25">
      <c r="A60" s="203" t="s">
        <v>2415</v>
      </c>
      <c r="B60" s="304">
        <f t="shared" ref="B60:W60" si="12">IF(B$24=0,0,B$24/B$5)</f>
        <v>6.2129128861352398E-2</v>
      </c>
      <c r="C60" s="304">
        <f t="shared" si="12"/>
        <v>6.0644810190914521E-2</v>
      </c>
      <c r="D60" s="304">
        <f t="shared" si="12"/>
        <v>6.170628988655464E-2</v>
      </c>
      <c r="E60" s="304">
        <f t="shared" si="12"/>
        <v>5.9115961612567547E-2</v>
      </c>
      <c r="F60" s="304">
        <f t="shared" si="12"/>
        <v>6.135514499476806E-2</v>
      </c>
      <c r="G60" s="304">
        <f t="shared" si="12"/>
        <v>6.3063229353345282E-2</v>
      </c>
      <c r="H60" s="304">
        <f t="shared" si="12"/>
        <v>6.3034262701734053E-2</v>
      </c>
      <c r="I60" s="304">
        <f t="shared" si="12"/>
        <v>6.4497674487866488E-2</v>
      </c>
      <c r="J60" s="304">
        <f t="shared" si="12"/>
        <v>6.4509994937626935E-2</v>
      </c>
      <c r="K60" s="304">
        <f t="shared" si="12"/>
        <v>6.5396190663143602E-2</v>
      </c>
      <c r="L60" s="304">
        <f t="shared" si="12"/>
        <v>6.4862821777862054E-2</v>
      </c>
      <c r="M60" s="304">
        <f t="shared" si="12"/>
        <v>6.4732167703731885E-2</v>
      </c>
      <c r="N60" s="304">
        <f t="shared" si="12"/>
        <v>6.5197794527843161E-2</v>
      </c>
      <c r="O60" s="304">
        <f t="shared" si="12"/>
        <v>6.7406126893362187E-2</v>
      </c>
      <c r="P60" s="304">
        <f t="shared" si="12"/>
        <v>6.8041789970710864E-2</v>
      </c>
      <c r="Q60" s="304">
        <f t="shared" si="12"/>
        <v>6.752661627200196E-2</v>
      </c>
      <c r="R60" s="304">
        <f t="shared" si="12"/>
        <v>6.8039562479240812E-2</v>
      </c>
      <c r="S60" s="304">
        <f t="shared" si="12"/>
        <v>6.8058595928053869E-2</v>
      </c>
      <c r="T60" s="304">
        <f t="shared" si="12"/>
        <v>6.9676001368267751E-2</v>
      </c>
      <c r="U60" s="304">
        <f t="shared" si="12"/>
        <v>6.937419395469617E-2</v>
      </c>
      <c r="V60" s="304">
        <f t="shared" si="12"/>
        <v>6.9742981178028518E-2</v>
      </c>
      <c r="W60" s="304">
        <f t="shared" si="12"/>
        <v>6.8383080255096887E-2</v>
      </c>
      <c r="DA60" s="175"/>
    </row>
    <row r="61" spans="1:105" ht="12" customHeight="1" x14ac:dyDescent="0.25">
      <c r="A61" s="62" t="s">
        <v>2416</v>
      </c>
      <c r="B61" s="305">
        <f t="shared" ref="B61:W61" si="13">IF(B$25=0,0,B$25/B$5)</f>
        <v>4.5167783269574421E-2</v>
      </c>
      <c r="C61" s="305">
        <f t="shared" si="13"/>
        <v>4.4207186534212788E-2</v>
      </c>
      <c r="D61" s="305">
        <f t="shared" si="13"/>
        <v>4.464114985206584E-2</v>
      </c>
      <c r="E61" s="305">
        <f t="shared" si="13"/>
        <v>4.254651924793542E-2</v>
      </c>
      <c r="F61" s="305">
        <f t="shared" si="13"/>
        <v>4.4104936785244173E-2</v>
      </c>
      <c r="G61" s="305">
        <f t="shared" si="13"/>
        <v>4.5216756189028866E-2</v>
      </c>
      <c r="H61" s="305">
        <f t="shared" si="13"/>
        <v>4.4948672268153488E-2</v>
      </c>
      <c r="I61" s="305">
        <f t="shared" si="13"/>
        <v>4.5233854230835667E-2</v>
      </c>
      <c r="J61" s="305">
        <f t="shared" si="13"/>
        <v>4.5353151674793604E-2</v>
      </c>
      <c r="K61" s="305">
        <f t="shared" si="13"/>
        <v>4.6856063977220738E-2</v>
      </c>
      <c r="L61" s="305">
        <f t="shared" si="13"/>
        <v>4.6425600060881013E-2</v>
      </c>
      <c r="M61" s="305">
        <f t="shared" si="13"/>
        <v>4.539502755949755E-2</v>
      </c>
      <c r="N61" s="305">
        <f t="shared" si="13"/>
        <v>4.5430801884297663E-2</v>
      </c>
      <c r="O61" s="305">
        <f t="shared" si="13"/>
        <v>4.6133091641267852E-2</v>
      </c>
      <c r="P61" s="305">
        <f t="shared" si="13"/>
        <v>4.6073834159454319E-2</v>
      </c>
      <c r="Q61" s="305">
        <f t="shared" si="13"/>
        <v>4.5629919494887941E-2</v>
      </c>
      <c r="R61" s="305">
        <f t="shared" si="13"/>
        <v>4.5984054774193379E-2</v>
      </c>
      <c r="S61" s="305">
        <f t="shared" si="13"/>
        <v>4.57364436176977E-2</v>
      </c>
      <c r="T61" s="305">
        <f t="shared" si="13"/>
        <v>4.738519853284736E-2</v>
      </c>
      <c r="U61" s="305">
        <f t="shared" si="13"/>
        <v>4.6824699290834486E-2</v>
      </c>
      <c r="V61" s="305">
        <f t="shared" si="13"/>
        <v>4.7276704053373184E-2</v>
      </c>
      <c r="W61" s="305">
        <f t="shared" si="13"/>
        <v>4.5965252786188245E-2</v>
      </c>
      <c r="DA61" s="72"/>
    </row>
    <row r="62" spans="1:105" ht="12" customHeight="1" x14ac:dyDescent="0.25">
      <c r="A62" s="62" t="s">
        <v>2418</v>
      </c>
      <c r="B62" s="305">
        <f t="shared" ref="B62:W62" si="14">IF(B$26=0,0,B$26/B$5)</f>
        <v>1.6961345591777977E-2</v>
      </c>
      <c r="C62" s="305">
        <f t="shared" si="14"/>
        <v>1.6437623656701737E-2</v>
      </c>
      <c r="D62" s="305">
        <f t="shared" si="14"/>
        <v>1.7065140034488804E-2</v>
      </c>
      <c r="E62" s="305">
        <f t="shared" si="14"/>
        <v>1.6569442364632127E-2</v>
      </c>
      <c r="F62" s="305">
        <f t="shared" si="14"/>
        <v>1.7250208209523884E-2</v>
      </c>
      <c r="G62" s="305">
        <f t="shared" si="14"/>
        <v>1.7846473164316413E-2</v>
      </c>
      <c r="H62" s="305">
        <f t="shared" si="14"/>
        <v>1.8085590433580573E-2</v>
      </c>
      <c r="I62" s="305">
        <f t="shared" si="14"/>
        <v>1.9263820257030821E-2</v>
      </c>
      <c r="J62" s="305">
        <f t="shared" si="14"/>
        <v>1.9156843262833321E-2</v>
      </c>
      <c r="K62" s="305">
        <f t="shared" si="14"/>
        <v>1.8540126685922868E-2</v>
      </c>
      <c r="L62" s="305">
        <f t="shared" si="14"/>
        <v>1.843722171698103E-2</v>
      </c>
      <c r="M62" s="305">
        <f t="shared" si="14"/>
        <v>1.9337140144234332E-2</v>
      </c>
      <c r="N62" s="305">
        <f t="shared" si="14"/>
        <v>1.9766992643545485E-2</v>
      </c>
      <c r="O62" s="305">
        <f t="shared" si="14"/>
        <v>2.1273035252094327E-2</v>
      </c>
      <c r="P62" s="305">
        <f t="shared" si="14"/>
        <v>2.1967955811256542E-2</v>
      </c>
      <c r="Q62" s="305">
        <f t="shared" si="14"/>
        <v>2.1896696777114012E-2</v>
      </c>
      <c r="R62" s="305">
        <f t="shared" si="14"/>
        <v>2.2055507705047432E-2</v>
      </c>
      <c r="S62" s="305">
        <f t="shared" si="14"/>
        <v>2.2322152310356169E-2</v>
      </c>
      <c r="T62" s="305">
        <f t="shared" si="14"/>
        <v>2.2290802835420388E-2</v>
      </c>
      <c r="U62" s="305">
        <f t="shared" si="14"/>
        <v>2.2549494663861698E-2</v>
      </c>
      <c r="V62" s="305">
        <f t="shared" si="14"/>
        <v>2.2466277124655338E-2</v>
      </c>
      <c r="W62" s="305">
        <f t="shared" si="14"/>
        <v>2.2417827468908646E-2</v>
      </c>
      <c r="DA62" s="72"/>
    </row>
    <row r="63" spans="1:105" ht="12" customHeight="1" x14ac:dyDescent="0.25">
      <c r="A63" s="203" t="s">
        <v>2420</v>
      </c>
      <c r="B63" s="304">
        <f t="shared" ref="B63:W63" si="15">IF(B$27=0,0,B$27/B$5)</f>
        <v>0.19163403278401361</v>
      </c>
      <c r="C63" s="304">
        <f t="shared" si="15"/>
        <v>0.18075455013526529</v>
      </c>
      <c r="D63" s="304">
        <f t="shared" si="15"/>
        <v>0.18105262904018554</v>
      </c>
      <c r="E63" s="304">
        <f t="shared" si="15"/>
        <v>0.17310656071957978</v>
      </c>
      <c r="F63" s="304">
        <f t="shared" si="15"/>
        <v>0.17682092221664741</v>
      </c>
      <c r="G63" s="304">
        <f t="shared" si="15"/>
        <v>0.18209443683374543</v>
      </c>
      <c r="H63" s="304">
        <f t="shared" si="15"/>
        <v>0.18235406070017829</v>
      </c>
      <c r="I63" s="304">
        <f t="shared" si="15"/>
        <v>0.18891438335922375</v>
      </c>
      <c r="J63" s="304">
        <f t="shared" si="15"/>
        <v>0.18770173701094148</v>
      </c>
      <c r="K63" s="304">
        <f t="shared" si="15"/>
        <v>0.1872982294476831</v>
      </c>
      <c r="L63" s="304">
        <f t="shared" si="15"/>
        <v>0.18584359169498033</v>
      </c>
      <c r="M63" s="304">
        <f t="shared" si="15"/>
        <v>0.18870755405165829</v>
      </c>
      <c r="N63" s="304">
        <f t="shared" si="15"/>
        <v>0.1912749296789282</v>
      </c>
      <c r="O63" s="304">
        <f t="shared" si="15"/>
        <v>0.20195805929136779</v>
      </c>
      <c r="P63" s="304">
        <f t="shared" si="15"/>
        <v>0.20655337056873713</v>
      </c>
      <c r="Q63" s="304">
        <f t="shared" si="15"/>
        <v>0.20584912738082539</v>
      </c>
      <c r="R63" s="304">
        <f t="shared" si="15"/>
        <v>0.20737279085794372</v>
      </c>
      <c r="S63" s="304">
        <f t="shared" si="15"/>
        <v>0.20908175447634184</v>
      </c>
      <c r="T63" s="304">
        <f t="shared" si="15"/>
        <v>0.21025367961555699</v>
      </c>
      <c r="U63" s="304">
        <f t="shared" si="15"/>
        <v>0.21119174913090899</v>
      </c>
      <c r="V63" s="304">
        <f t="shared" si="15"/>
        <v>0.21113390579518226</v>
      </c>
      <c r="W63" s="304">
        <f t="shared" si="15"/>
        <v>0.21006090879373565</v>
      </c>
      <c r="DA63" s="175"/>
    </row>
    <row r="64" spans="1:105" ht="12" customHeight="1" x14ac:dyDescent="0.25">
      <c r="A64" s="62" t="s">
        <v>2421</v>
      </c>
      <c r="B64" s="305">
        <f t="shared" ref="B64:W64" si="16">IF(B$28=0,0,B$28/B$5)</f>
        <v>0.1493247364696163</v>
      </c>
      <c r="C64" s="305">
        <f t="shared" si="16"/>
        <v>0.13400774146462383</v>
      </c>
      <c r="D64" s="305">
        <f t="shared" si="16"/>
        <v>0.12551234126323452</v>
      </c>
      <c r="E64" s="305">
        <f t="shared" si="16"/>
        <v>0.11512388437986877</v>
      </c>
      <c r="F64" s="305">
        <f t="shared" si="16"/>
        <v>0.10993782774417307</v>
      </c>
      <c r="G64" s="305">
        <f t="shared" si="16"/>
        <v>0.11128552548280581</v>
      </c>
      <c r="H64" s="305">
        <f t="shared" si="16"/>
        <v>0.10655324132317544</v>
      </c>
      <c r="I64" s="305">
        <f t="shared" si="16"/>
        <v>9.8556119014049856E-2</v>
      </c>
      <c r="J64" s="305">
        <f t="shared" si="16"/>
        <v>9.4233027105615888E-2</v>
      </c>
      <c r="K64" s="305">
        <f t="shared" si="16"/>
        <v>0.10743813007817479</v>
      </c>
      <c r="L64" s="305">
        <f t="shared" si="16"/>
        <v>0.1058073667387347</v>
      </c>
      <c r="M64" s="305">
        <f t="shared" si="16"/>
        <v>9.2014454394751435E-2</v>
      </c>
      <c r="N64" s="305">
        <f t="shared" si="16"/>
        <v>8.8045243870981088E-2</v>
      </c>
      <c r="O64" s="305">
        <f t="shared" si="16"/>
        <v>8.2803108356847482E-2</v>
      </c>
      <c r="P64" s="305">
        <f t="shared" si="16"/>
        <v>7.7720333874921443E-2</v>
      </c>
      <c r="Q64" s="305">
        <f t="shared" si="16"/>
        <v>7.4135993736394318E-2</v>
      </c>
      <c r="R64" s="305">
        <f t="shared" si="16"/>
        <v>7.610249142150953E-2</v>
      </c>
      <c r="S64" s="305">
        <f t="shared" si="16"/>
        <v>7.117026420144959E-2</v>
      </c>
      <c r="T64" s="305">
        <f t="shared" si="16"/>
        <v>8.2425019217065007E-2</v>
      </c>
      <c r="U64" s="305">
        <f t="shared" si="16"/>
        <v>7.7531962498681217E-2</v>
      </c>
      <c r="V64" s="305">
        <f t="shared" si="16"/>
        <v>8.0711308631182782E-2</v>
      </c>
      <c r="W64" s="305">
        <f t="shared" si="16"/>
        <v>7.1707262074468273E-2</v>
      </c>
      <c r="DA64" s="72"/>
    </row>
    <row r="65" spans="1:105" ht="12" customHeight="1" x14ac:dyDescent="0.25">
      <c r="A65" s="62" t="s">
        <v>2428</v>
      </c>
      <c r="B65" s="305">
        <f t="shared" ref="B65:W65" si="17">IF(B$34=0,0,B$34/B$5)</f>
        <v>4.2309296314397303E-2</v>
      </c>
      <c r="C65" s="305">
        <f t="shared" si="17"/>
        <v>4.6746808670641467E-2</v>
      </c>
      <c r="D65" s="305">
        <f t="shared" si="17"/>
        <v>5.5540287776951039E-2</v>
      </c>
      <c r="E65" s="305">
        <f t="shared" si="17"/>
        <v>5.7982676339710992E-2</v>
      </c>
      <c r="F65" s="305">
        <f t="shared" si="17"/>
        <v>6.6883094472474355E-2</v>
      </c>
      <c r="G65" s="305">
        <f t="shared" si="17"/>
        <v>7.0808911350939654E-2</v>
      </c>
      <c r="H65" s="305">
        <f t="shared" si="17"/>
        <v>7.5800819377002851E-2</v>
      </c>
      <c r="I65" s="305">
        <f t="shared" si="17"/>
        <v>9.0358264345173883E-2</v>
      </c>
      <c r="J65" s="305">
        <f t="shared" si="17"/>
        <v>9.3468709905325603E-2</v>
      </c>
      <c r="K65" s="305">
        <f t="shared" si="17"/>
        <v>7.9860099369508289E-2</v>
      </c>
      <c r="L65" s="305">
        <f t="shared" si="17"/>
        <v>8.0036224956245614E-2</v>
      </c>
      <c r="M65" s="305">
        <f t="shared" si="17"/>
        <v>9.6693099656906853E-2</v>
      </c>
      <c r="N65" s="305">
        <f t="shared" si="17"/>
        <v>0.10322968580794714</v>
      </c>
      <c r="O65" s="305">
        <f t="shared" si="17"/>
        <v>0.1191549509345203</v>
      </c>
      <c r="P65" s="305">
        <f t="shared" si="17"/>
        <v>0.12883303669381568</v>
      </c>
      <c r="Q65" s="305">
        <f t="shared" si="17"/>
        <v>0.1317131336444311</v>
      </c>
      <c r="R65" s="305">
        <f t="shared" si="17"/>
        <v>0.13127029943643417</v>
      </c>
      <c r="S65" s="305">
        <f t="shared" si="17"/>
        <v>0.13791149027489227</v>
      </c>
      <c r="T65" s="305">
        <f t="shared" si="17"/>
        <v>0.12782866039849197</v>
      </c>
      <c r="U65" s="305">
        <f t="shared" si="17"/>
        <v>0.13365978663222775</v>
      </c>
      <c r="V65" s="305">
        <f t="shared" si="17"/>
        <v>0.13042259716399945</v>
      </c>
      <c r="W65" s="305">
        <f t="shared" si="17"/>
        <v>0.13835364671926736</v>
      </c>
      <c r="DA65" s="72"/>
    </row>
    <row r="66" spans="1:105" ht="12" customHeight="1" x14ac:dyDescent="0.25">
      <c r="A66" s="203" t="s">
        <v>2430</v>
      </c>
      <c r="B66" s="304">
        <f t="shared" ref="B66:W66" si="18">IF(B$35=0,0,B$35/B$5)</f>
        <v>0.34442252029425596</v>
      </c>
      <c r="C66" s="304">
        <f t="shared" si="18"/>
        <v>0.37331531320899436</v>
      </c>
      <c r="D66" s="304">
        <f t="shared" si="18"/>
        <v>0.36305138276572585</v>
      </c>
      <c r="E66" s="304">
        <f t="shared" si="18"/>
        <v>0.38755217686946891</v>
      </c>
      <c r="F66" s="304">
        <f t="shared" si="18"/>
        <v>0.36884473960876896</v>
      </c>
      <c r="G66" s="304">
        <f t="shared" si="18"/>
        <v>0.34897335648593286</v>
      </c>
      <c r="H66" s="304">
        <f t="shared" si="18"/>
        <v>0.34538490833063762</v>
      </c>
      <c r="I66" s="304">
        <f t="shared" si="18"/>
        <v>0.31574506301494776</v>
      </c>
      <c r="J66" s="304">
        <f t="shared" si="18"/>
        <v>0.31944116926689875</v>
      </c>
      <c r="K66" s="304">
        <f t="shared" si="18"/>
        <v>0.32728207081745231</v>
      </c>
      <c r="L66" s="304">
        <f t="shared" si="18"/>
        <v>0.33200530486021468</v>
      </c>
      <c r="M66" s="304">
        <f t="shared" si="18"/>
        <v>0.31490318478513374</v>
      </c>
      <c r="N66" s="304">
        <f t="shared" si="18"/>
        <v>0.30383597417511232</v>
      </c>
      <c r="O66" s="304">
        <f t="shared" si="18"/>
        <v>0.26122480558137112</v>
      </c>
      <c r="P66" s="304">
        <f t="shared" si="18"/>
        <v>0.24259476295416293</v>
      </c>
      <c r="Q66" s="304">
        <f t="shared" si="18"/>
        <v>0.24543478989045689</v>
      </c>
      <c r="R66" s="304">
        <f t="shared" si="18"/>
        <v>0.23993128858749041</v>
      </c>
      <c r="S66" s="304">
        <f t="shared" si="18"/>
        <v>0.23311590708875921</v>
      </c>
      <c r="T66" s="304">
        <f t="shared" si="18"/>
        <v>0.22962090387090084</v>
      </c>
      <c r="U66" s="304">
        <f t="shared" si="18"/>
        <v>0.22466841566807647</v>
      </c>
      <c r="V66" s="304">
        <f t="shared" si="18"/>
        <v>0.22551250971603598</v>
      </c>
      <c r="W66" s="304">
        <f t="shared" si="18"/>
        <v>0.22964354011907148</v>
      </c>
      <c r="DA66" s="175"/>
    </row>
    <row r="67" spans="1:105" ht="12" customHeight="1" x14ac:dyDescent="0.25">
      <c r="A67" s="203" t="s">
        <v>2442</v>
      </c>
      <c r="B67" s="304">
        <f t="shared" ref="B67:W67" si="19">IF(B$46=0,0,B$46/B$5)</f>
        <v>9.0651737357891948E-2</v>
      </c>
      <c r="C67" s="304">
        <f t="shared" si="19"/>
        <v>8.7852649098637783E-2</v>
      </c>
      <c r="D67" s="304">
        <f t="shared" si="19"/>
        <v>9.1206477930148938E-2</v>
      </c>
      <c r="E67" s="304">
        <f t="shared" si="19"/>
        <v>8.855716837309649E-2</v>
      </c>
      <c r="F67" s="304">
        <f t="shared" si="19"/>
        <v>9.219559471370864E-2</v>
      </c>
      <c r="G67" s="304">
        <f t="shared" si="19"/>
        <v>9.5382396950894968E-2</v>
      </c>
      <c r="H67" s="304">
        <f t="shared" si="19"/>
        <v>9.6660384936799709E-2</v>
      </c>
      <c r="I67" s="304">
        <f t="shared" si="19"/>
        <v>0.10295756106145948</v>
      </c>
      <c r="J67" s="304">
        <f t="shared" si="19"/>
        <v>0.10238581100018901</v>
      </c>
      <c r="K67" s="304">
        <f t="shared" si="19"/>
        <v>9.9089702867032114E-2</v>
      </c>
      <c r="L67" s="304">
        <f t="shared" si="19"/>
        <v>9.8539716183082965E-2</v>
      </c>
      <c r="M67" s="304">
        <f t="shared" si="19"/>
        <v>0.10334942709130468</v>
      </c>
      <c r="N67" s="304">
        <f t="shared" si="19"/>
        <v>0.10564682004632338</v>
      </c>
      <c r="O67" s="304">
        <f t="shared" si="19"/>
        <v>0.11369602688909564</v>
      </c>
      <c r="P67" s="304">
        <f t="shared" si="19"/>
        <v>0.11741010462384263</v>
      </c>
      <c r="Q67" s="304">
        <f t="shared" si="19"/>
        <v>0.11702925304502708</v>
      </c>
      <c r="R67" s="304">
        <f t="shared" si="19"/>
        <v>0.11787803514493095</v>
      </c>
      <c r="S67" s="304">
        <f t="shared" si="19"/>
        <v>0.11930314594156863</v>
      </c>
      <c r="T67" s="304">
        <f t="shared" si="19"/>
        <v>0.11913559529808873</v>
      </c>
      <c r="U67" s="304">
        <f t="shared" si="19"/>
        <v>0.12051820162266368</v>
      </c>
      <c r="V67" s="304">
        <f t="shared" si="19"/>
        <v>0.12007343652623408</v>
      </c>
      <c r="W67" s="304">
        <f t="shared" si="19"/>
        <v>0.11981449212562242</v>
      </c>
      <c r="DA67" s="175"/>
    </row>
    <row r="68" spans="1:105" ht="12" customHeight="1" x14ac:dyDescent="0.25">
      <c r="A68" s="41" t="s">
        <v>2444</v>
      </c>
      <c r="B68" s="238">
        <f t="shared" ref="B68:W68" si="20">IF(B$47=0,0,B$47/B$5)</f>
        <v>5.6506893532594575E-2</v>
      </c>
      <c r="C68" s="238">
        <f t="shared" si="20"/>
        <v>5.4762108635317129E-2</v>
      </c>
      <c r="D68" s="238">
        <f t="shared" si="20"/>
        <v>5.6852685763039978E-2</v>
      </c>
      <c r="E68" s="238">
        <f t="shared" si="20"/>
        <v>5.5201263987368798E-2</v>
      </c>
      <c r="F68" s="238">
        <f t="shared" si="20"/>
        <v>5.7469242250636592E-2</v>
      </c>
      <c r="G68" s="238">
        <f t="shared" si="20"/>
        <v>5.9455704948148759E-2</v>
      </c>
      <c r="H68" s="238">
        <f t="shared" si="20"/>
        <v>6.0252326537102406E-2</v>
      </c>
      <c r="I68" s="238">
        <f t="shared" si="20"/>
        <v>6.4177611051257022E-2</v>
      </c>
      <c r="J68" s="238">
        <f t="shared" si="20"/>
        <v>6.3821216118505636E-2</v>
      </c>
      <c r="K68" s="238">
        <f t="shared" si="20"/>
        <v>6.1766618636088989E-2</v>
      </c>
      <c r="L68" s="238">
        <f t="shared" si="20"/>
        <v>6.1423789696456413E-2</v>
      </c>
      <c r="M68" s="238">
        <f t="shared" si="20"/>
        <v>6.4421876993343508E-2</v>
      </c>
      <c r="N68" s="238">
        <f t="shared" si="20"/>
        <v>6.5853934920697479E-2</v>
      </c>
      <c r="O68" s="238">
        <f t="shared" si="20"/>
        <v>7.0871331027411652E-2</v>
      </c>
      <c r="P68" s="238">
        <f t="shared" si="20"/>
        <v>7.3186465863719991E-2</v>
      </c>
      <c r="Q68" s="238">
        <f t="shared" si="20"/>
        <v>7.2949065674345878E-2</v>
      </c>
      <c r="R68" s="238">
        <f t="shared" si="20"/>
        <v>7.3478145878978773E-2</v>
      </c>
      <c r="S68" s="238">
        <f t="shared" si="20"/>
        <v>7.4366475064991236E-2</v>
      </c>
      <c r="T68" s="238">
        <f t="shared" si="20"/>
        <v>7.4262033973751557E-2</v>
      </c>
      <c r="U68" s="238">
        <f t="shared" si="20"/>
        <v>7.5123868403596097E-2</v>
      </c>
      <c r="V68" s="238">
        <f t="shared" si="20"/>
        <v>7.4846628334255247E-2</v>
      </c>
      <c r="W68" s="238">
        <f t="shared" si="20"/>
        <v>7.4685217818553182E-2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5">
        <f>IF(B$5=0,0,B$5/TRE_fec!B$5)</f>
        <v>0.54021210335616354</v>
      </c>
      <c r="C72" s="325">
        <f>IF(C$5=0,0,C$5/TRE_fec!C$5)</f>
        <v>0.55499518004851123</v>
      </c>
      <c r="D72" s="325">
        <f>IF(D$5=0,0,D$5/TRE_fec!D$5)</f>
        <v>0.55964948771063372</v>
      </c>
      <c r="E72" s="325">
        <f>IF(E$5=0,0,E$5/TRE_fec!E$5)</f>
        <v>0.56764109020874653</v>
      </c>
      <c r="F72" s="325">
        <f>IF(F$5=0,0,F$5/TRE_fec!F$5)</f>
        <v>0.57047167858499204</v>
      </c>
      <c r="G72" s="325">
        <f>IF(G$5=0,0,G$5/TRE_fec!G$5)</f>
        <v>0.5685747787258264</v>
      </c>
      <c r="H72" s="325">
        <f>IF(H$5=0,0,H$5/TRE_fec!H$5)</f>
        <v>0.57002721553249891</v>
      </c>
      <c r="I72" s="325">
        <f>IF(I$5=0,0,I$5/TRE_fec!I$5)</f>
        <v>0.56901761747388646</v>
      </c>
      <c r="J72" s="325">
        <f>IF(J$5=0,0,J$5/TRE_fec!J$5)</f>
        <v>0.57379656690819825</v>
      </c>
      <c r="K72" s="325">
        <f>IF(K$5=0,0,K$5/TRE_fec!K$5)</f>
        <v>0.57110334117538863</v>
      </c>
      <c r="L72" s="325">
        <f>IF(L$5=0,0,L$5/TRE_fec!L$5)</f>
        <v>0.57157943872912453</v>
      </c>
      <c r="M72" s="325">
        <f>IF(M$5=0,0,M$5/TRE_fec!M$5)</f>
        <v>0.57427465065320304</v>
      </c>
      <c r="N72" s="325">
        <f>IF(N$5=0,0,N$5/TRE_fec!N$5)</f>
        <v>0.57270361643234124</v>
      </c>
      <c r="O72" s="325">
        <f>IF(O$5=0,0,O$5/TRE_fec!O$5)</f>
        <v>0.56929834190077799</v>
      </c>
      <c r="P72" s="325">
        <f>IF(P$5=0,0,P$5/TRE_fec!P$5)</f>
        <v>0.56917108467934774</v>
      </c>
      <c r="Q72" s="325">
        <f>IF(Q$5=0,0,Q$5/TRE_fec!Q$5)</f>
        <v>0.5707985853887223</v>
      </c>
      <c r="R72" s="325">
        <f>IF(R$5=0,0,R$5/TRE_fec!R$5)</f>
        <v>0.56955799949298269</v>
      </c>
      <c r="S72" s="325">
        <f>IF(S$5=0,0,S$5/TRE_fec!S$5)</f>
        <v>0.57171201460057508</v>
      </c>
      <c r="T72" s="325">
        <f>IF(T$5=0,0,T$5/TRE_fec!T$5)</f>
        <v>0.56789094231947446</v>
      </c>
      <c r="U72" s="325">
        <f>IF(U$5=0,0,U$5/TRE_fec!U$5)</f>
        <v>0.56762450257115094</v>
      </c>
      <c r="V72" s="325">
        <f>IF(V$5=0,0,V$5/TRE_fec!V$5)</f>
        <v>0.56714205963905362</v>
      </c>
      <c r="W72" s="325">
        <f>IF(W$5=0,0,W$5/TRE_fec!W$5)</f>
        <v>0.57150177477693509</v>
      </c>
      <c r="DA72" s="95"/>
    </row>
    <row r="73" spans="1:105" ht="12" customHeight="1" x14ac:dyDescent="0.25">
      <c r="A73" s="55" t="s">
        <v>92</v>
      </c>
      <c r="B73" s="337">
        <f>IF(B$6=0,0,B$6/TRE_fec!B$6)</f>
        <v>0.48025793893829238</v>
      </c>
      <c r="C73" s="337">
        <f>IF(C$6=0,0,C$6/TRE_fec!C$6)</f>
        <v>0.48025793893829233</v>
      </c>
      <c r="D73" s="337">
        <f>IF(D$6=0,0,D$6/TRE_fec!D$6)</f>
        <v>0.48025793893829227</v>
      </c>
      <c r="E73" s="337">
        <f>IF(E$6=0,0,E$6/TRE_fec!E$6)</f>
        <v>0.48025793893829244</v>
      </c>
      <c r="F73" s="337">
        <f>IF(F$6=0,0,F$6/TRE_fec!F$6)</f>
        <v>0.48025793893829238</v>
      </c>
      <c r="G73" s="337">
        <f>IF(G$6=0,0,G$6/TRE_fec!G$6)</f>
        <v>0.48025793893829233</v>
      </c>
      <c r="H73" s="337">
        <f>IF(H$6=0,0,H$6/TRE_fec!H$6)</f>
        <v>0.48025793893829238</v>
      </c>
      <c r="I73" s="337">
        <f>IF(I$6=0,0,I$6/TRE_fec!I$6)</f>
        <v>0.48025793893829233</v>
      </c>
      <c r="J73" s="337">
        <f>IF(J$6=0,0,J$6/TRE_fec!J$6)</f>
        <v>0.48025793893829233</v>
      </c>
      <c r="K73" s="337">
        <f>IF(K$6=0,0,K$6/TRE_fec!K$6)</f>
        <v>0.48025793893829244</v>
      </c>
      <c r="L73" s="337">
        <f>IF(L$6=0,0,L$6/TRE_fec!L$6)</f>
        <v>0.48025793893829238</v>
      </c>
      <c r="M73" s="337">
        <f>IF(M$6=0,0,M$6/TRE_fec!M$6)</f>
        <v>0.48025793893829233</v>
      </c>
      <c r="N73" s="337">
        <f>IF(N$6=0,0,N$6/TRE_fec!N$6)</f>
        <v>0.48025793893829238</v>
      </c>
      <c r="O73" s="337">
        <f>IF(O$6=0,0,O$6/TRE_fec!O$6)</f>
        <v>0.48025793893829227</v>
      </c>
      <c r="P73" s="337">
        <f>IF(P$6=0,0,P$6/TRE_fec!P$6)</f>
        <v>0.48025793893829227</v>
      </c>
      <c r="Q73" s="337">
        <f>IF(Q$6=0,0,Q$6/TRE_fec!Q$6)</f>
        <v>0.48025793893829233</v>
      </c>
      <c r="R73" s="337">
        <f>IF(R$6=0,0,R$6/TRE_fec!R$6)</f>
        <v>0.48025793893829238</v>
      </c>
      <c r="S73" s="337">
        <f>IF(S$6=0,0,S$6/TRE_fec!S$6)</f>
        <v>0.48025793893829233</v>
      </c>
      <c r="T73" s="337">
        <f>IF(T$6=0,0,T$6/TRE_fec!T$6)</f>
        <v>0.48025793893829216</v>
      </c>
      <c r="U73" s="337">
        <f>IF(U$6=0,0,U$6/TRE_fec!U$6)</f>
        <v>0.48025793893829238</v>
      </c>
      <c r="V73" s="337">
        <f>IF(V$6=0,0,V$6/TRE_fec!V$6)</f>
        <v>0.48025793893829238</v>
      </c>
      <c r="W73" s="337">
        <f>IF(W$6=0,0,W$6/TRE_fec!W$6)</f>
        <v>0.48025793893829233</v>
      </c>
      <c r="DA73" s="67"/>
    </row>
    <row r="74" spans="1:105" ht="12" customHeight="1" x14ac:dyDescent="0.25">
      <c r="A74" s="202" t="s">
        <v>93</v>
      </c>
      <c r="B74" s="338">
        <f>IF(B$7=0,0,B$7/TRE_fec!B$7)</f>
        <v>0.12453175646677143</v>
      </c>
      <c r="C74" s="338">
        <f>IF(C$7=0,0,C$7/TRE_fec!C$7)</f>
        <v>0.12453175646677138</v>
      </c>
      <c r="D74" s="338">
        <f>IF(D$7=0,0,D$7/TRE_fec!D$7)</f>
        <v>0.12453175646677138</v>
      </c>
      <c r="E74" s="338">
        <f>IF(E$7=0,0,E$7/TRE_fec!E$7)</f>
        <v>0.12453175646677142</v>
      </c>
      <c r="F74" s="338">
        <f>IF(F$7=0,0,F$7/TRE_fec!F$7)</f>
        <v>0.12453175646677142</v>
      </c>
      <c r="G74" s="338">
        <f>IF(G$7=0,0,G$7/TRE_fec!G$7)</f>
        <v>0.12453175646677139</v>
      </c>
      <c r="H74" s="338">
        <f>IF(H$7=0,0,H$7/TRE_fec!H$7)</f>
        <v>0.12453175646677142</v>
      </c>
      <c r="I74" s="338">
        <f>IF(I$7=0,0,I$7/TRE_fec!I$7)</f>
        <v>0.12453175646677138</v>
      </c>
      <c r="J74" s="338">
        <f>IF(J$7=0,0,J$7/TRE_fec!J$7)</f>
        <v>0.12453175646677141</v>
      </c>
      <c r="K74" s="338">
        <f>IF(K$7=0,0,K$7/TRE_fec!K$7)</f>
        <v>0.12453175646677142</v>
      </c>
      <c r="L74" s="338">
        <f>IF(L$7=0,0,L$7/TRE_fec!L$7)</f>
        <v>0.12453175646677131</v>
      </c>
      <c r="M74" s="338">
        <f>IF(M$7=0,0,M$7/TRE_fec!M$7)</f>
        <v>0.12453175646677132</v>
      </c>
      <c r="N74" s="338">
        <f>IF(N$7=0,0,N$7/TRE_fec!N$7)</f>
        <v>0.12453175646677139</v>
      </c>
      <c r="O74" s="338">
        <f>IF(O$7=0,0,O$7/TRE_fec!O$7)</f>
        <v>0.12453175646677139</v>
      </c>
      <c r="P74" s="338">
        <f>IF(P$7=0,0,P$7/TRE_fec!P$7)</f>
        <v>0.12453175646677138</v>
      </c>
      <c r="Q74" s="338">
        <f>IF(Q$7=0,0,Q$7/TRE_fec!Q$7)</f>
        <v>0.12453175646677143</v>
      </c>
      <c r="R74" s="338">
        <f>IF(R$7=0,0,R$7/TRE_fec!R$7)</f>
        <v>0.12453175646677139</v>
      </c>
      <c r="S74" s="338">
        <f>IF(S$7=0,0,S$7/TRE_fec!S$7)</f>
        <v>0.12453175646677134</v>
      </c>
      <c r="T74" s="338">
        <f>IF(T$7=0,0,T$7/TRE_fec!T$7)</f>
        <v>0.12453175646677137</v>
      </c>
      <c r="U74" s="338">
        <f>IF(U$7=0,0,U$7/TRE_fec!U$7)</f>
        <v>0.12453175646677135</v>
      </c>
      <c r="V74" s="338">
        <f>IF(V$7=0,0,V$7/TRE_fec!V$7)</f>
        <v>0.12453175646677132</v>
      </c>
      <c r="W74" s="338">
        <f>IF(W$7=0,0,W$7/TRE_fec!W$7)</f>
        <v>0.12453175646677137</v>
      </c>
      <c r="DA74" s="174"/>
    </row>
    <row r="75" spans="1:105" ht="12" customHeight="1" x14ac:dyDescent="0.25">
      <c r="A75" s="202" t="s">
        <v>94</v>
      </c>
      <c r="B75" s="338">
        <f>IF(B$8=0,0,B$8/TRE_fec!B$8)</f>
        <v>0.67307831226536319</v>
      </c>
      <c r="C75" s="338">
        <f>IF(C$8=0,0,C$8/TRE_fec!C$8)</f>
        <v>0.6730783122653633</v>
      </c>
      <c r="D75" s="338">
        <f>IF(D$8=0,0,D$8/TRE_fec!D$8)</f>
        <v>0.67307831226536319</v>
      </c>
      <c r="E75" s="338">
        <f>IF(E$8=0,0,E$8/TRE_fec!E$8)</f>
        <v>0.67307831226536341</v>
      </c>
      <c r="F75" s="338">
        <f>IF(F$8=0,0,F$8/TRE_fec!F$8)</f>
        <v>0.67307831226536297</v>
      </c>
      <c r="G75" s="338">
        <f>IF(G$8=0,0,G$8/TRE_fec!G$8)</f>
        <v>0.67307831226536319</v>
      </c>
      <c r="H75" s="338">
        <f>IF(H$8=0,0,H$8/TRE_fec!H$8)</f>
        <v>0.67307831226536319</v>
      </c>
      <c r="I75" s="338">
        <f>IF(I$8=0,0,I$8/TRE_fec!I$8)</f>
        <v>0.67307831226536308</v>
      </c>
      <c r="J75" s="338">
        <f>IF(J$8=0,0,J$8/TRE_fec!J$8)</f>
        <v>0.6730783122653633</v>
      </c>
      <c r="K75" s="338">
        <f>IF(K$8=0,0,K$8/TRE_fec!K$8)</f>
        <v>0.6730783122653633</v>
      </c>
      <c r="L75" s="338">
        <f>IF(L$8=0,0,L$8/TRE_fec!L$8)</f>
        <v>0.67307831226536308</v>
      </c>
      <c r="M75" s="338">
        <f>IF(M$8=0,0,M$8/TRE_fec!M$8)</f>
        <v>0.67307831226536341</v>
      </c>
      <c r="N75" s="338">
        <f>IF(N$8=0,0,N$8/TRE_fec!N$8)</f>
        <v>0.67307831226536352</v>
      </c>
      <c r="O75" s="338">
        <f>IF(O$8=0,0,O$8/TRE_fec!O$8)</f>
        <v>0.6730783122653633</v>
      </c>
      <c r="P75" s="338">
        <f>IF(P$8=0,0,P$8/TRE_fec!P$8)</f>
        <v>0.67307831226536297</v>
      </c>
      <c r="Q75" s="338">
        <f>IF(Q$8=0,0,Q$8/TRE_fec!Q$8)</f>
        <v>0.6730783122653633</v>
      </c>
      <c r="R75" s="338">
        <f>IF(R$8=0,0,R$8/TRE_fec!R$8)</f>
        <v>0.67307831226536341</v>
      </c>
      <c r="S75" s="338">
        <f>IF(S$8=0,0,S$8/TRE_fec!S$8)</f>
        <v>0.67307831226536363</v>
      </c>
      <c r="T75" s="338">
        <f>IF(T$8=0,0,T$8/TRE_fec!T$8)</f>
        <v>0.67307831226536308</v>
      </c>
      <c r="U75" s="338">
        <f>IF(U$8=0,0,U$8/TRE_fec!U$8)</f>
        <v>0.6730783122653633</v>
      </c>
      <c r="V75" s="338">
        <f>IF(V$8=0,0,V$8/TRE_fec!V$8)</f>
        <v>0.67307831226536352</v>
      </c>
      <c r="W75" s="338">
        <f>IF(W$8=0,0,W$8/TRE_fec!W$8)</f>
        <v>0.67307831226536285</v>
      </c>
      <c r="DA75" s="174"/>
    </row>
    <row r="76" spans="1:105" ht="12" customHeight="1" x14ac:dyDescent="0.25">
      <c r="A76" s="202" t="s">
        <v>95</v>
      </c>
      <c r="B76" s="338">
        <f>IF(B$9=0,0,B$9/TRE_fec!B$9)</f>
        <v>0.47587395879585642</v>
      </c>
      <c r="C76" s="338">
        <f>IF(C$9=0,0,C$9/TRE_fec!C$9)</f>
        <v>0.47587395879585626</v>
      </c>
      <c r="D76" s="338">
        <f>IF(D$9=0,0,D$9/TRE_fec!D$9)</f>
        <v>0.47587395879585637</v>
      </c>
      <c r="E76" s="338">
        <f>IF(E$9=0,0,E$9/TRE_fec!E$9)</f>
        <v>0.47587395879585614</v>
      </c>
      <c r="F76" s="338">
        <f>IF(F$9=0,0,F$9/TRE_fec!F$9)</f>
        <v>0.47587395879585631</v>
      </c>
      <c r="G76" s="338">
        <f>IF(G$9=0,0,G$9/TRE_fec!G$9)</f>
        <v>0.47587395879585637</v>
      </c>
      <c r="H76" s="338">
        <f>IF(H$9=0,0,H$9/TRE_fec!H$9)</f>
        <v>0.47587395879585631</v>
      </c>
      <c r="I76" s="338">
        <f>IF(I$9=0,0,I$9/TRE_fec!I$9)</f>
        <v>0.47587395879585637</v>
      </c>
      <c r="J76" s="338">
        <f>IF(J$9=0,0,J$9/TRE_fec!J$9)</f>
        <v>0.4758739587958562</v>
      </c>
      <c r="K76" s="338">
        <f>IF(K$9=0,0,K$9/TRE_fec!K$9)</f>
        <v>0.47587395879585631</v>
      </c>
      <c r="L76" s="338">
        <f>IF(L$9=0,0,L$9/TRE_fec!L$9)</f>
        <v>0.47587395879585626</v>
      </c>
      <c r="M76" s="338">
        <f>IF(M$9=0,0,M$9/TRE_fec!M$9)</f>
        <v>0.4758739587958562</v>
      </c>
      <c r="N76" s="338">
        <f>IF(N$9=0,0,N$9/TRE_fec!N$9)</f>
        <v>0.47587395879585626</v>
      </c>
      <c r="O76" s="338">
        <f>IF(O$9=0,0,O$9/TRE_fec!O$9)</f>
        <v>0.47587395879585631</v>
      </c>
      <c r="P76" s="338">
        <f>IF(P$9=0,0,P$9/TRE_fec!P$9)</f>
        <v>0.47587395879585626</v>
      </c>
      <c r="Q76" s="338">
        <f>IF(Q$9=0,0,Q$9/TRE_fec!Q$9)</f>
        <v>0.4758739587958562</v>
      </c>
      <c r="R76" s="338">
        <f>IF(R$9=0,0,R$9/TRE_fec!R$9)</f>
        <v>0.47587395879585631</v>
      </c>
      <c r="S76" s="338">
        <f>IF(S$9=0,0,S$9/TRE_fec!S$9)</f>
        <v>0.47587395879585626</v>
      </c>
      <c r="T76" s="338">
        <f>IF(T$9=0,0,T$9/TRE_fec!T$9)</f>
        <v>0.47587395879585653</v>
      </c>
      <c r="U76" s="338">
        <f>IF(U$9=0,0,U$9/TRE_fec!U$9)</f>
        <v>0.47587395879585598</v>
      </c>
      <c r="V76" s="338">
        <f>IF(V$9=0,0,V$9/TRE_fec!V$9)</f>
        <v>0.47587395879585626</v>
      </c>
      <c r="W76" s="338">
        <f>IF(W$9=0,0,W$9/TRE_fec!W$9)</f>
        <v>0.47587395879585614</v>
      </c>
      <c r="DA76" s="174"/>
    </row>
    <row r="77" spans="1:105" ht="12" customHeight="1" x14ac:dyDescent="0.25">
      <c r="A77" s="56" t="s">
        <v>96</v>
      </c>
      <c r="B77" s="339">
        <f>IF(B$10=0,0,B$10/TRE_fec!B$10)</f>
        <v>0.72216326399639974</v>
      </c>
      <c r="C77" s="339">
        <f>IF(C$10=0,0,C$10/TRE_fec!C$10)</f>
        <v>0.72604488947203483</v>
      </c>
      <c r="D77" s="339">
        <f>IF(D$10=0,0,D$10/TRE_fec!D$10)</f>
        <v>0.7290306371498142</v>
      </c>
      <c r="E77" s="339">
        <f>IF(E$10=0,0,E$10/TRE_fec!E$10)</f>
        <v>0.73721094272503895</v>
      </c>
      <c r="F77" s="339">
        <f>IF(F$10=0,0,F$10/TRE_fec!F$10)</f>
        <v>0.73842013940156315</v>
      </c>
      <c r="G77" s="339">
        <f>IF(G$10=0,0,G$10/TRE_fec!G$10)</f>
        <v>0.72889065176082357</v>
      </c>
      <c r="H77" s="339">
        <f>IF(H$10=0,0,H$10/TRE_fec!H$10)</f>
        <v>0.73511629146934987</v>
      </c>
      <c r="I77" s="339">
        <f>IF(I$10=0,0,I$10/TRE_fec!I$10)</f>
        <v>0.74143083273531807</v>
      </c>
      <c r="J77" s="339">
        <f>IF(J$10=0,0,J$10/TRE_fec!J$10)</f>
        <v>0.74663231975052613</v>
      </c>
      <c r="K77" s="339">
        <f>IF(K$10=0,0,K$10/TRE_fec!K$10)</f>
        <v>0.73338075449792783</v>
      </c>
      <c r="L77" s="339">
        <f>IF(L$10=0,0,L$10/TRE_fec!L$10)</f>
        <v>0.73510864488024008</v>
      </c>
      <c r="M77" s="339">
        <f>IF(M$10=0,0,M$10/TRE_fec!M$10)</f>
        <v>0.74799910847927309</v>
      </c>
      <c r="N77" s="339">
        <f>IF(N$10=0,0,N$10/TRE_fec!N$10)</f>
        <v>0.75283511763739841</v>
      </c>
      <c r="O77" s="339">
        <f>IF(O$10=0,0,O$10/TRE_fec!O$10)</f>
        <v>0.75860143083859211</v>
      </c>
      <c r="P77" s="339">
        <f>IF(P$10=0,0,P$10/TRE_fec!P$10)</f>
        <v>0.76421306551599011</v>
      </c>
      <c r="Q77" s="339">
        <f>IF(Q$10=0,0,Q$10/TRE_fec!Q$10)</f>
        <v>0.76656524897708744</v>
      </c>
      <c r="R77" s="339">
        <f>IF(R$10=0,0,R$10/TRE_fec!R$10)</f>
        <v>0.76270249896825171</v>
      </c>
      <c r="S77" s="339">
        <f>IF(S$10=0,0,S$10/TRE_fec!S$10)</f>
        <v>0.76859841534389095</v>
      </c>
      <c r="T77" s="339">
        <f>IF(T$10=0,0,T$10/TRE_fec!T$10)</f>
        <v>0.75873395699320534</v>
      </c>
      <c r="U77" s="339">
        <f>IF(U$10=0,0,U$10/TRE_fec!U$10)</f>
        <v>0.76554878348213495</v>
      </c>
      <c r="V77" s="339">
        <f>IF(V$10=0,0,V$10/TRE_fec!V$10)</f>
        <v>0.76237348613530387</v>
      </c>
      <c r="W77" s="339">
        <f>IF(W$10=0,0,W$10/TRE_fec!W$10)</f>
        <v>0.76975000200800103</v>
      </c>
      <c r="DA77" s="68"/>
    </row>
    <row r="78" spans="1:105" ht="12" customHeight="1" x14ac:dyDescent="0.25">
      <c r="A78" s="203" t="s">
        <v>2405</v>
      </c>
      <c r="B78" s="352">
        <f>IF(B$16=0,0,B$16/TRE_fec!B$16)</f>
        <v>0.48147159351656887</v>
      </c>
      <c r="C78" s="352">
        <f>IF(C$16=0,0,C$16/TRE_fec!C$16)</f>
        <v>0.49363275078654362</v>
      </c>
      <c r="D78" s="352">
        <f>IF(D$16=0,0,D$16/TRE_fec!D$16)</f>
        <v>0.50605833551913992</v>
      </c>
      <c r="E78" s="352">
        <f>IF(E$16=0,0,E$16/TRE_fec!E$16)</f>
        <v>0.51022999019386772</v>
      </c>
      <c r="F78" s="352">
        <f>IF(F$16=0,0,F$16/TRE_fec!F$16)</f>
        <v>0.52485716037769703</v>
      </c>
      <c r="G78" s="352">
        <f>IF(G$16=0,0,G$16/TRE_fec!G$16)</f>
        <v>0.53026327453644784</v>
      </c>
      <c r="H78" s="352">
        <f>IF(H$16=0,0,H$16/TRE_fec!H$16)</f>
        <v>0.53522607927318311</v>
      </c>
      <c r="I78" s="352">
        <f>IF(I$16=0,0,I$16/TRE_fec!I$16)</f>
        <v>0.54613068725195979</v>
      </c>
      <c r="J78" s="352">
        <f>IF(J$16=0,0,J$16/TRE_fec!J$16)</f>
        <v>0.55339303744039825</v>
      </c>
      <c r="K78" s="352">
        <f>IF(K$16=0,0,K$16/TRE_fec!K$16)</f>
        <v>0.54553399458765461</v>
      </c>
      <c r="L78" s="352">
        <f>IF(L$16=0,0,L$16/TRE_fec!L$16)</f>
        <v>0.54499355762157264</v>
      </c>
      <c r="M78" s="352">
        <f>IF(M$16=0,0,M$16/TRE_fec!M$16)</f>
        <v>0.55655530640662343</v>
      </c>
      <c r="N78" s="352">
        <f>IF(N$16=0,0,N$16/TRE_fec!N$16)</f>
        <v>0.56106795525436959</v>
      </c>
      <c r="O78" s="352">
        <f>IF(O$16=0,0,O$16/TRE_fec!O$16)</f>
        <v>0.56995711979929808</v>
      </c>
      <c r="P78" s="352">
        <f>IF(P$16=0,0,P$16/TRE_fec!P$16)</f>
        <v>0.57610711374408363</v>
      </c>
      <c r="Q78" s="352">
        <f>IF(Q$16=0,0,Q$16/TRE_fec!Q$16)</f>
        <v>0.57940805745661317</v>
      </c>
      <c r="R78" s="352">
        <f>IF(R$16=0,0,R$16/TRE_fec!R$16)</f>
        <v>0.57910769672383211</v>
      </c>
      <c r="S78" s="352">
        <f>IF(S$16=0,0,S$16/TRE_fec!S$16)</f>
        <v>0.58469705423980534</v>
      </c>
      <c r="T78" s="352">
        <f>IF(T$16=0,0,T$16/TRE_fec!T$16)</f>
        <v>0.5780853460923675</v>
      </c>
      <c r="U78" s="352">
        <f>IF(U$16=0,0,U$16/TRE_fec!U$16)</f>
        <v>0.58006298910681886</v>
      </c>
      <c r="V78" s="352">
        <f>IF(V$16=0,0,V$16/TRE_fec!V$16)</f>
        <v>0.57868693794301163</v>
      </c>
      <c r="W78" s="352">
        <f>IF(W$16=0,0,W$16/TRE_fec!W$16)</f>
        <v>0.58559536120383071</v>
      </c>
      <c r="DA78" s="175"/>
    </row>
    <row r="79" spans="1:105" ht="12" customHeight="1" x14ac:dyDescent="0.25">
      <c r="A79" s="203" t="s">
        <v>2415</v>
      </c>
      <c r="B79" s="352">
        <f>IF(B$24=0,0,B$24/TRE_fec!B$24)</f>
        <v>0.46563337456008869</v>
      </c>
      <c r="C79" s="352">
        <f>IF(C$24=0,0,C$24/TRE_fec!C$24)</f>
        <v>0.46544661575459911</v>
      </c>
      <c r="D79" s="352">
        <f>IF(D$24=0,0,D$24/TRE_fec!D$24)</f>
        <v>0.46597332511339234</v>
      </c>
      <c r="E79" s="352">
        <f>IF(E$24=0,0,E$24/TRE_fec!E$24)</f>
        <v>0.46633103528363884</v>
      </c>
      <c r="F79" s="352">
        <f>IF(F$24=0,0,F$24/TRE_fec!F$24)</f>
        <v>0.46641412956418216</v>
      </c>
      <c r="G79" s="352">
        <f>IF(G$24=0,0,G$24/TRE_fec!G$24)</f>
        <v>0.46659071148112818</v>
      </c>
      <c r="H79" s="352">
        <f>IF(H$24=0,0,H$24/TRE_fec!H$24)</f>
        <v>0.46696770674464072</v>
      </c>
      <c r="I79" s="352">
        <f>IF(I$24=0,0,I$24/TRE_fec!I$24)</f>
        <v>0.4681011331853891</v>
      </c>
      <c r="J79" s="352">
        <f>IF(J$24=0,0,J$24/TRE_fec!J$24)</f>
        <v>0.46793543546314487</v>
      </c>
      <c r="K79" s="352">
        <f>IF(K$24=0,0,K$24/TRE_fec!K$24)</f>
        <v>0.46663981187314052</v>
      </c>
      <c r="L79" s="352">
        <f>IF(L$24=0,0,L$24/TRE_fec!L$24)</f>
        <v>0.46671134211225723</v>
      </c>
      <c r="M79" s="352">
        <f>IF(M$24=0,0,M$24/TRE_fec!M$24)</f>
        <v>0.46810603363464071</v>
      </c>
      <c r="N79" s="352">
        <f>IF(N$24=0,0,N$24/TRE_fec!N$24)</f>
        <v>0.46853738085307822</v>
      </c>
      <c r="O79" s="352">
        <f>IF(O$24=0,0,O$24/TRE_fec!O$24)</f>
        <v>0.46974190303863056</v>
      </c>
      <c r="P79" s="352">
        <f>IF(P$24=0,0,P$24/TRE_fec!P$24)</f>
        <v>0.47044990560824002</v>
      </c>
      <c r="Q79" s="352">
        <f>IF(Q$24=0,0,Q$24/TRE_fec!Q$24)</f>
        <v>0.47058736079921087</v>
      </c>
      <c r="R79" s="352">
        <f>IF(R$24=0,0,R$24/TRE_fec!R$24)</f>
        <v>0.47057656585465091</v>
      </c>
      <c r="S79" s="352">
        <f>IF(S$24=0,0,S$24/TRE_fec!S$24)</f>
        <v>0.47095061456897286</v>
      </c>
      <c r="T79" s="352">
        <f>IF(T$24=0,0,T$24/TRE_fec!T$24)</f>
        <v>0.47016322811183542</v>
      </c>
      <c r="U79" s="352">
        <f>IF(U$24=0,0,U$24/TRE_fec!U$24)</f>
        <v>0.47066295198767599</v>
      </c>
      <c r="V79" s="352">
        <f>IF(V$24=0,0,V$24/TRE_fec!V$24)</f>
        <v>0.4703786481715726</v>
      </c>
      <c r="W79" s="352">
        <f>IF(W$24=0,0,W$24/TRE_fec!W$24)</f>
        <v>0.47093523794728148</v>
      </c>
      <c r="DA79" s="175"/>
    </row>
    <row r="80" spans="1:105" ht="12" customHeight="1" x14ac:dyDescent="0.25">
      <c r="A80" s="203" t="s">
        <v>2420</v>
      </c>
      <c r="B80" s="352">
        <f>IF(B$27=0,0,B$27/TRE_fec!B$27)</f>
        <v>0.41268993729991599</v>
      </c>
      <c r="C80" s="352">
        <f>IF(C$27=0,0,C$27/TRE_fec!C$27)</f>
        <v>0.42311378638846586</v>
      </c>
      <c r="D80" s="352">
        <f>IF(D$27=0,0,D$27/TRE_fec!D$27)</f>
        <v>0.43376428758783403</v>
      </c>
      <c r="E80" s="352">
        <f>IF(E$27=0,0,E$27/TRE_fec!E$27)</f>
        <v>0.43733999159474379</v>
      </c>
      <c r="F80" s="352">
        <f>IF(F$27=0,0,F$27/TRE_fec!F$27)</f>
        <v>0.44987756603802609</v>
      </c>
      <c r="G80" s="352">
        <f>IF(G$27=0,0,G$27/TRE_fec!G$27)</f>
        <v>0.4545113781740982</v>
      </c>
      <c r="H80" s="352">
        <f>IF(H$27=0,0,H$27/TRE_fec!H$27)</f>
        <v>0.45876521080558558</v>
      </c>
      <c r="I80" s="352">
        <f>IF(I$27=0,0,I$27/TRE_fec!I$27)</f>
        <v>0.46811201764453686</v>
      </c>
      <c r="J80" s="352">
        <f>IF(J$27=0,0,J$27/TRE_fec!J$27)</f>
        <v>0.47433688923462708</v>
      </c>
      <c r="K80" s="352">
        <f>IF(K$27=0,0,K$27/TRE_fec!K$27)</f>
        <v>0.46760056678941836</v>
      </c>
      <c r="L80" s="352">
        <f>IF(L$27=0,0,L$27/TRE_fec!L$27)</f>
        <v>0.46713733510420508</v>
      </c>
      <c r="M80" s="352">
        <f>IF(M$27=0,0,M$27/TRE_fec!M$27)</f>
        <v>0.47704740549139163</v>
      </c>
      <c r="N80" s="352">
        <f>IF(N$27=0,0,N$27/TRE_fec!N$27)</f>
        <v>0.48091539021803092</v>
      </c>
      <c r="O80" s="352">
        <f>IF(O$27=0,0,O$27/TRE_fec!O$27)</f>
        <v>0.48853467411368406</v>
      </c>
      <c r="P80" s="352">
        <f>IF(P$27=0,0,P$27/TRE_fec!P$27)</f>
        <v>0.49380609749492904</v>
      </c>
      <c r="Q80" s="352">
        <f>IF(Q$27=0,0,Q$27/TRE_fec!Q$27)</f>
        <v>0.49663547781995399</v>
      </c>
      <c r="R80" s="352">
        <f>IF(R$27=0,0,R$27/TRE_fec!R$27)</f>
        <v>0.49637802576328471</v>
      </c>
      <c r="S80" s="352">
        <f>IF(S$27=0,0,S$27/TRE_fec!S$27)</f>
        <v>0.50116890363411881</v>
      </c>
      <c r="T80" s="352">
        <f>IF(T$27=0,0,T$27/TRE_fec!T$27)</f>
        <v>0.49550172522202945</v>
      </c>
      <c r="U80" s="352">
        <f>IF(U$27=0,0,U$27/TRE_fec!U$27)</f>
        <v>0.49719684780584494</v>
      </c>
      <c r="V80" s="352">
        <f>IF(V$27=0,0,V$27/TRE_fec!V$27)</f>
        <v>0.49601737537972451</v>
      </c>
      <c r="W80" s="352">
        <f>IF(W$27=0,0,W$27/TRE_fec!W$27)</f>
        <v>0.50193888103185469</v>
      </c>
      <c r="DA80" s="175"/>
    </row>
    <row r="81" spans="1:105" ht="12" customHeight="1" x14ac:dyDescent="0.25">
      <c r="A81" s="203" t="s">
        <v>2430</v>
      </c>
      <c r="B81" s="352">
        <f>IF(B$35=0,0,B$35/TRE_fec!B$35)</f>
        <v>0.70407253907476453</v>
      </c>
      <c r="C81" s="352">
        <f>IF(C$35=0,0,C$35/TRE_fec!C$35)</f>
        <v>0.71786382506654145</v>
      </c>
      <c r="D81" s="352">
        <f>IF(D$35=0,0,D$35/TRE_fec!D$35)</f>
        <v>0.72022522976617631</v>
      </c>
      <c r="E81" s="352">
        <f>IF(E$35=0,0,E$35/TRE_fec!E$35)</f>
        <v>0.72449076636356669</v>
      </c>
      <c r="F81" s="352">
        <f>IF(F$35=0,0,F$35/TRE_fec!F$35)</f>
        <v>0.72497299997180031</v>
      </c>
      <c r="G81" s="352">
        <f>IF(G$35=0,0,G$35/TRE_fec!G$35)</f>
        <v>0.72367917640835888</v>
      </c>
      <c r="H81" s="352">
        <f>IF(H$35=0,0,H$35/TRE_fec!H$35)</f>
        <v>0.72278549309138662</v>
      </c>
      <c r="I81" s="352">
        <f>IF(I$35=0,0,I$35/TRE_fec!I$35)</f>
        <v>0.71956113072095418</v>
      </c>
      <c r="J81" s="352">
        <f>IF(J$35=0,0,J$35/TRE_fec!J$35)</f>
        <v>0.7252847447923888</v>
      </c>
      <c r="K81" s="352">
        <f>IF(K$35=0,0,K$35/TRE_fec!K$35)</f>
        <v>0.72393944184849202</v>
      </c>
      <c r="L81" s="352">
        <f>IF(L$35=0,0,L$35/TRE_fec!L$35)</f>
        <v>0.72293353445252628</v>
      </c>
      <c r="M81" s="352">
        <f>IF(M$35=0,0,M$35/TRE_fec!M$35)</f>
        <v>0.72494890204909046</v>
      </c>
      <c r="N81" s="352">
        <f>IF(N$35=0,0,N$35/TRE_fec!N$35)</f>
        <v>0.71630087167154555</v>
      </c>
      <c r="O81" s="352">
        <f>IF(O$35=0,0,O$35/TRE_fec!O$35)</f>
        <v>0.71337767726476253</v>
      </c>
      <c r="P81" s="352">
        <f>IF(P$35=0,0,P$35/TRE_fec!P$35)</f>
        <v>0.71336589982714749</v>
      </c>
      <c r="Q81" s="352">
        <f>IF(Q$35=0,0,Q$35/TRE_fec!Q$35)</f>
        <v>0.7121260209002962</v>
      </c>
      <c r="R81" s="352">
        <f>IF(R$35=0,0,R$35/TRE_fec!R$35)</f>
        <v>0.71075582340304844</v>
      </c>
      <c r="S81" s="352">
        <f>IF(S$35=0,0,S$35/TRE_fec!S$35)</f>
        <v>0.71570363886126842</v>
      </c>
      <c r="T81" s="352">
        <f>IF(T$35=0,0,T$35/TRE_fec!T$35)</f>
        <v>0.71392620828408149</v>
      </c>
      <c r="U81" s="352">
        <f>IF(U$35=0,0,U$35/TRE_fec!U$35)</f>
        <v>0.70985179937668741</v>
      </c>
      <c r="V81" s="352">
        <f>IF(V$35=0,0,V$35/TRE_fec!V$35)</f>
        <v>0.7104178375041158</v>
      </c>
      <c r="W81" s="352">
        <f>IF(W$35=0,0,W$35/TRE_fec!W$35)</f>
        <v>0.71526646949866057</v>
      </c>
      <c r="DA81" s="175"/>
    </row>
    <row r="82" spans="1:105" ht="12" customHeight="1" x14ac:dyDescent="0.25">
      <c r="A82" s="203" t="s">
        <v>2442</v>
      </c>
      <c r="B82" s="352">
        <f>IF(B$46=0,0,B$46/TRE_fec!B$46)</f>
        <v>0.62163433442213556</v>
      </c>
      <c r="C82" s="352">
        <f>IF(C$46=0,0,C$46/TRE_fec!C$46)</f>
        <v>0.62163433442213534</v>
      </c>
      <c r="D82" s="352">
        <f>IF(D$46=0,0,D$46/TRE_fec!D$46)</f>
        <v>0.62163433442213556</v>
      </c>
      <c r="E82" s="352">
        <f>IF(E$46=0,0,E$46/TRE_fec!E$46)</f>
        <v>0.62163433442213545</v>
      </c>
      <c r="F82" s="352">
        <f>IF(F$46=0,0,F$46/TRE_fec!F$46)</f>
        <v>0.62163433442213534</v>
      </c>
      <c r="G82" s="352">
        <f>IF(G$46=0,0,G$46/TRE_fec!G$46)</f>
        <v>0.62163433442213545</v>
      </c>
      <c r="H82" s="352">
        <f>IF(H$46=0,0,H$46/TRE_fec!H$46)</f>
        <v>0.62163433442213545</v>
      </c>
      <c r="I82" s="352">
        <f>IF(I$46=0,0,I$46/TRE_fec!I$46)</f>
        <v>0.62163433442213545</v>
      </c>
      <c r="J82" s="352">
        <f>IF(J$46=0,0,J$46/TRE_fec!J$46)</f>
        <v>0.62163433442213534</v>
      </c>
      <c r="K82" s="352">
        <f>IF(K$46=0,0,K$46/TRE_fec!K$46)</f>
        <v>0.62163433442213534</v>
      </c>
      <c r="L82" s="352">
        <f>IF(L$46=0,0,L$46/TRE_fec!L$46)</f>
        <v>0.62163433442213523</v>
      </c>
      <c r="M82" s="352">
        <f>IF(M$46=0,0,M$46/TRE_fec!M$46)</f>
        <v>0.62163433442213545</v>
      </c>
      <c r="N82" s="352">
        <f>IF(N$46=0,0,N$46/TRE_fec!N$46)</f>
        <v>0.62163433442213534</v>
      </c>
      <c r="O82" s="352">
        <f>IF(O$46=0,0,O$46/TRE_fec!O$46)</f>
        <v>0.62163433442213545</v>
      </c>
      <c r="P82" s="352">
        <f>IF(P$46=0,0,P$46/TRE_fec!P$46)</f>
        <v>0.62163433442213534</v>
      </c>
      <c r="Q82" s="352">
        <f>IF(Q$46=0,0,Q$46/TRE_fec!Q$46)</f>
        <v>0.62163433442213556</v>
      </c>
      <c r="R82" s="352">
        <f>IF(R$46=0,0,R$46/TRE_fec!R$46)</f>
        <v>0.62163433442213545</v>
      </c>
      <c r="S82" s="352">
        <f>IF(S$46=0,0,S$46/TRE_fec!S$46)</f>
        <v>0.62163433442213556</v>
      </c>
      <c r="T82" s="352">
        <f>IF(T$46=0,0,T$46/TRE_fec!T$46)</f>
        <v>0.62163433442213556</v>
      </c>
      <c r="U82" s="352">
        <f>IF(U$46=0,0,U$46/TRE_fec!U$46)</f>
        <v>0.62163433442213523</v>
      </c>
      <c r="V82" s="352">
        <f>IF(V$46=0,0,V$46/TRE_fec!V$46)</f>
        <v>0.62163433442213523</v>
      </c>
      <c r="W82" s="352">
        <f>IF(W$46=0,0,W$46/TRE_fec!W$46)</f>
        <v>0.62163433442213545</v>
      </c>
      <c r="DA82" s="175"/>
    </row>
    <row r="83" spans="1:105" ht="12" customHeight="1" x14ac:dyDescent="0.25">
      <c r="A83" s="41" t="s">
        <v>2444</v>
      </c>
      <c r="B83" s="340">
        <f>IF(B$47=0,0,B$47/TRE_fec!B$47)</f>
        <v>0.57223150979186943</v>
      </c>
      <c r="C83" s="340">
        <f>IF(C$47=0,0,C$47/TRE_fec!C$47)</f>
        <v>0.57223150979186943</v>
      </c>
      <c r="D83" s="340">
        <f>IF(D$47=0,0,D$47/TRE_fec!D$47)</f>
        <v>0.57223150979186943</v>
      </c>
      <c r="E83" s="340">
        <f>IF(E$47=0,0,E$47/TRE_fec!E$47)</f>
        <v>0.57223150979186976</v>
      </c>
      <c r="F83" s="340">
        <f>IF(F$47=0,0,F$47/TRE_fec!F$47)</f>
        <v>0.57223150979186965</v>
      </c>
      <c r="G83" s="340">
        <f>IF(G$47=0,0,G$47/TRE_fec!G$47)</f>
        <v>0.57223150979186976</v>
      </c>
      <c r="H83" s="340">
        <f>IF(H$47=0,0,H$47/TRE_fec!H$47)</f>
        <v>0.57223150979186965</v>
      </c>
      <c r="I83" s="340">
        <f>IF(I$47=0,0,I$47/TRE_fec!I$47)</f>
        <v>0.57223150979186943</v>
      </c>
      <c r="J83" s="340">
        <f>IF(J$47=0,0,J$47/TRE_fec!J$47)</f>
        <v>0.57223150979186965</v>
      </c>
      <c r="K83" s="340">
        <f>IF(K$47=0,0,K$47/TRE_fec!K$47)</f>
        <v>0.57223150979186932</v>
      </c>
      <c r="L83" s="340">
        <f>IF(L$47=0,0,L$47/TRE_fec!L$47)</f>
        <v>0.57223150979186965</v>
      </c>
      <c r="M83" s="340">
        <f>IF(M$47=0,0,M$47/TRE_fec!M$47)</f>
        <v>0.57223150979186954</v>
      </c>
      <c r="N83" s="340">
        <f>IF(N$47=0,0,N$47/TRE_fec!N$47)</f>
        <v>0.57223150979186976</v>
      </c>
      <c r="O83" s="340">
        <f>IF(O$47=0,0,O$47/TRE_fec!O$47)</f>
        <v>0.57223150979186976</v>
      </c>
      <c r="P83" s="340">
        <f>IF(P$47=0,0,P$47/TRE_fec!P$47)</f>
        <v>0.57223150979186954</v>
      </c>
      <c r="Q83" s="340">
        <f>IF(Q$47=0,0,Q$47/TRE_fec!Q$47)</f>
        <v>0.57223150979186943</v>
      </c>
      <c r="R83" s="340">
        <f>IF(R$47=0,0,R$47/TRE_fec!R$47)</f>
        <v>0.57223150979186954</v>
      </c>
      <c r="S83" s="340">
        <f>IF(S$47=0,0,S$47/TRE_fec!S$47)</f>
        <v>0.57223150979186932</v>
      </c>
      <c r="T83" s="340">
        <f>IF(T$47=0,0,T$47/TRE_fec!T$47)</f>
        <v>0.57223150979186965</v>
      </c>
      <c r="U83" s="340">
        <f>IF(U$47=0,0,U$47/TRE_fec!U$47)</f>
        <v>0.57223150979186976</v>
      </c>
      <c r="V83" s="340">
        <f>IF(V$47=0,0,V$47/TRE_fec!V$47)</f>
        <v>0.57223150979186943</v>
      </c>
      <c r="W83" s="340">
        <f>IF(W$47=0,0,W$47/TRE_fec!W$47)</f>
        <v>0.57223150979186943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PL: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6">
        <v>704.99168557383871</v>
      </c>
      <c r="C5" s="226">
        <v>561.48523403287072</v>
      </c>
      <c r="D5" s="226">
        <v>446.70162681428161</v>
      </c>
      <c r="E5" s="226">
        <v>472.07140054241972</v>
      </c>
      <c r="F5" s="226">
        <v>448.47163080288328</v>
      </c>
      <c r="G5" s="226">
        <v>476.61752404394872</v>
      </c>
      <c r="H5" s="226">
        <v>469.56626519165962</v>
      </c>
      <c r="I5" s="226">
        <v>455.93584156922208</v>
      </c>
      <c r="J5" s="226">
        <v>422.08303591293742</v>
      </c>
      <c r="K5" s="226">
        <v>346.91793091471828</v>
      </c>
      <c r="L5" s="226">
        <v>365.03128350198489</v>
      </c>
      <c r="M5" s="226">
        <v>324.59243692646879</v>
      </c>
      <c r="N5" s="226">
        <v>338.09074499571932</v>
      </c>
      <c r="O5" s="226">
        <v>367.70122075670918</v>
      </c>
      <c r="P5" s="226">
        <v>331.24698097362608</v>
      </c>
      <c r="Q5" s="226">
        <v>322.85121296947727</v>
      </c>
      <c r="R5" s="226">
        <v>347.92521077380638</v>
      </c>
      <c r="S5" s="226">
        <v>334.16248101910202</v>
      </c>
      <c r="T5" s="226">
        <v>403.04770662622008</v>
      </c>
      <c r="U5" s="226">
        <v>418.3121726030343</v>
      </c>
      <c r="V5" s="226">
        <v>386.67460303532022</v>
      </c>
      <c r="W5" s="226">
        <v>327.46925519804819</v>
      </c>
      <c r="DA5" s="89" t="s">
        <v>2486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2487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2488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2489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2490</v>
      </c>
    </row>
    <row r="10" spans="1:105" ht="12" customHeight="1" x14ac:dyDescent="0.25">
      <c r="A10" s="56" t="s">
        <v>96</v>
      </c>
      <c r="B10" s="263">
        <v>13.786032564830149</v>
      </c>
      <c r="C10" s="263">
        <v>12.22981253278463</v>
      </c>
      <c r="D10" s="263">
        <v>10.59079576541018</v>
      </c>
      <c r="E10" s="263">
        <v>10.7975147667801</v>
      </c>
      <c r="F10" s="263">
        <v>11.55930232993904</v>
      </c>
      <c r="G10" s="263">
        <v>14.14273079305706</v>
      </c>
      <c r="H10" s="263">
        <v>13.576736041488809</v>
      </c>
      <c r="I10" s="263">
        <v>13.28315400115361</v>
      </c>
      <c r="J10" s="263">
        <v>12.78951229753533</v>
      </c>
      <c r="K10" s="263">
        <v>11.29518311403581</v>
      </c>
      <c r="L10" s="263">
        <v>11.57024608058564</v>
      </c>
      <c r="M10" s="263">
        <v>9.9829513747226049</v>
      </c>
      <c r="N10" s="263">
        <v>9.5420844420070736</v>
      </c>
      <c r="O10" s="263">
        <v>10.508429832605101</v>
      </c>
      <c r="P10" s="263">
        <v>9.3869887829006728</v>
      </c>
      <c r="Q10" s="263">
        <v>9.0205285260438846</v>
      </c>
      <c r="R10" s="263">
        <v>10.17623153859094</v>
      </c>
      <c r="S10" s="263">
        <v>9.8178698377957918</v>
      </c>
      <c r="T10" s="263">
        <v>12.49837268662136</v>
      </c>
      <c r="U10" s="263">
        <v>11.87628773574151</v>
      </c>
      <c r="V10" s="263">
        <v>11.398582714909651</v>
      </c>
      <c r="W10" s="263">
        <v>9.5610076551768994</v>
      </c>
      <c r="DA10" s="68" t="s">
        <v>2491</v>
      </c>
    </row>
    <row r="11" spans="1:105" ht="12" customHeight="1" x14ac:dyDescent="0.25">
      <c r="A11" s="37" t="s">
        <v>160</v>
      </c>
      <c r="B11" s="229">
        <v>5.875595559349037</v>
      </c>
      <c r="C11" s="229">
        <v>3.919935243664237</v>
      </c>
      <c r="D11" s="229">
        <v>3.2337588706750502</v>
      </c>
      <c r="E11" s="229">
        <v>2.7530376122923048</v>
      </c>
      <c r="F11" s="229">
        <v>1.984295106411798</v>
      </c>
      <c r="G11" s="229">
        <v>4.2197551150218713</v>
      </c>
      <c r="H11" s="229">
        <v>3.5722010186156248</v>
      </c>
      <c r="I11" s="229">
        <v>4.200202697926116</v>
      </c>
      <c r="J11" s="229">
        <v>2.3160267120343501</v>
      </c>
      <c r="K11" s="229">
        <v>1.628516353253177</v>
      </c>
      <c r="L11" s="229">
        <v>1.6530699309872401</v>
      </c>
      <c r="M11" s="229">
        <v>1.7565855390220271</v>
      </c>
      <c r="N11" s="229">
        <v>1.5478330581892861</v>
      </c>
      <c r="O11" s="229">
        <v>2.178940351703694</v>
      </c>
      <c r="P11" s="229">
        <v>1.762619734568553</v>
      </c>
      <c r="Q11" s="229">
        <v>1.5983373657708551</v>
      </c>
      <c r="R11" s="229">
        <v>2.272036883212015</v>
      </c>
      <c r="S11" s="229">
        <v>1.453373269691548</v>
      </c>
      <c r="T11" s="229">
        <v>1.8368662910081359</v>
      </c>
      <c r="U11" s="229">
        <v>1.4075057294326201</v>
      </c>
      <c r="V11" s="229">
        <v>1.319366466715439</v>
      </c>
      <c r="W11" s="229">
        <v>0.97838981181384055</v>
      </c>
      <c r="DA11" s="69" t="s">
        <v>2492</v>
      </c>
    </row>
    <row r="12" spans="1:105" ht="12" customHeight="1" x14ac:dyDescent="0.25">
      <c r="A12" s="37" t="s">
        <v>162</v>
      </c>
      <c r="B12" s="229">
        <v>7.9104370054811106</v>
      </c>
      <c r="C12" s="229">
        <v>8.3098772891203971</v>
      </c>
      <c r="D12" s="229">
        <v>7.3570368947351268</v>
      </c>
      <c r="E12" s="229">
        <v>8.0444771544877902</v>
      </c>
      <c r="F12" s="229">
        <v>9.5750072235272405</v>
      </c>
      <c r="G12" s="229">
        <v>9.9229756780351916</v>
      </c>
      <c r="H12" s="229">
        <v>10.00453502287318</v>
      </c>
      <c r="I12" s="229">
        <v>9.082951303227496</v>
      </c>
      <c r="J12" s="229">
        <v>10.473485585500979</v>
      </c>
      <c r="K12" s="229">
        <v>9.6666667607826362</v>
      </c>
      <c r="L12" s="229">
        <v>9.9171761495984043</v>
      </c>
      <c r="M12" s="229">
        <v>8.2263658357005784</v>
      </c>
      <c r="N12" s="229">
        <v>7.9942513838177867</v>
      </c>
      <c r="O12" s="229">
        <v>8.3294894809014064</v>
      </c>
      <c r="P12" s="229">
        <v>7.6243690483321194</v>
      </c>
      <c r="Q12" s="229">
        <v>7.4221911602730293</v>
      </c>
      <c r="R12" s="229">
        <v>7.904194655378924</v>
      </c>
      <c r="S12" s="229">
        <v>8.3644965681042436</v>
      </c>
      <c r="T12" s="229">
        <v>10.66150639561322</v>
      </c>
      <c r="U12" s="229">
        <v>10.46878200630889</v>
      </c>
      <c r="V12" s="229">
        <v>10.07921624819422</v>
      </c>
      <c r="W12" s="229">
        <v>8.5826178433630584</v>
      </c>
      <c r="DA12" s="69" t="s">
        <v>2493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2494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2495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2496</v>
      </c>
    </row>
    <row r="16" spans="1:105" ht="12" customHeight="1" x14ac:dyDescent="0.25">
      <c r="A16" s="57" t="s">
        <v>2405</v>
      </c>
      <c r="B16" s="264">
        <f t="shared" ref="B16:W16" si="0">B17+B23</f>
        <v>217.2501277832954</v>
      </c>
      <c r="C16" s="264">
        <f t="shared" si="0"/>
        <v>175.172548122687</v>
      </c>
      <c r="D16" s="264">
        <f t="shared" si="0"/>
        <v>137.1253519955352</v>
      </c>
      <c r="E16" s="264">
        <f t="shared" si="0"/>
        <v>146.13183538032959</v>
      </c>
      <c r="F16" s="264">
        <f t="shared" si="0"/>
        <v>134.04768444223541</v>
      </c>
      <c r="G16" s="264">
        <f t="shared" si="0"/>
        <v>138.77909216176371</v>
      </c>
      <c r="H16" s="264">
        <f t="shared" si="0"/>
        <v>134.54052337841881</v>
      </c>
      <c r="I16" s="264">
        <f t="shared" si="0"/>
        <v>124.7891985324197</v>
      </c>
      <c r="J16" s="264">
        <f t="shared" si="0"/>
        <v>115.49995176660531</v>
      </c>
      <c r="K16" s="264">
        <f t="shared" si="0"/>
        <v>95.834441372959475</v>
      </c>
      <c r="L16" s="264">
        <f t="shared" si="0"/>
        <v>100.6791336591583</v>
      </c>
      <c r="M16" s="264">
        <f t="shared" si="0"/>
        <v>87.535011027932654</v>
      </c>
      <c r="N16" s="264">
        <f t="shared" si="0"/>
        <v>83.60730740673489</v>
      </c>
      <c r="O16" s="264">
        <f t="shared" si="0"/>
        <v>87.423709765158279</v>
      </c>
      <c r="P16" s="264">
        <f t="shared" si="0"/>
        <v>76.607516494159555</v>
      </c>
      <c r="Q16" s="264">
        <f t="shared" si="0"/>
        <v>72.060272182027802</v>
      </c>
      <c r="R16" s="264">
        <f t="shared" si="0"/>
        <v>77.133534685133867</v>
      </c>
      <c r="S16" s="264">
        <f t="shared" si="0"/>
        <v>73.239768485542228</v>
      </c>
      <c r="T16" s="264">
        <f t="shared" si="0"/>
        <v>90.475850934129824</v>
      </c>
      <c r="U16" s="264">
        <f t="shared" si="0"/>
        <v>91.82620440151112</v>
      </c>
      <c r="V16" s="264">
        <f t="shared" si="0"/>
        <v>85.977355790265875</v>
      </c>
      <c r="W16" s="264">
        <f t="shared" si="0"/>
        <v>71.228108464569885</v>
      </c>
      <c r="DA16" s="70"/>
    </row>
    <row r="17" spans="1:105" ht="12" customHeight="1" x14ac:dyDescent="0.25">
      <c r="A17" s="60" t="s">
        <v>2406</v>
      </c>
      <c r="B17" s="332">
        <v>217.2501277832954</v>
      </c>
      <c r="C17" s="332">
        <v>175.172548122687</v>
      </c>
      <c r="D17" s="332">
        <v>137.1253519955352</v>
      </c>
      <c r="E17" s="332">
        <v>146.13183538032959</v>
      </c>
      <c r="F17" s="332">
        <v>134.04768444223541</v>
      </c>
      <c r="G17" s="332">
        <v>138.77909216176371</v>
      </c>
      <c r="H17" s="332">
        <v>134.54052337841881</v>
      </c>
      <c r="I17" s="332">
        <v>124.7891985324197</v>
      </c>
      <c r="J17" s="332">
        <v>115.49995176660531</v>
      </c>
      <c r="K17" s="332">
        <v>95.834441372959475</v>
      </c>
      <c r="L17" s="332">
        <v>100.6791336591583</v>
      </c>
      <c r="M17" s="332">
        <v>87.535011027932654</v>
      </c>
      <c r="N17" s="332">
        <v>83.60730740673489</v>
      </c>
      <c r="O17" s="332">
        <v>87.423709765158279</v>
      </c>
      <c r="P17" s="332">
        <v>76.607516494159555</v>
      </c>
      <c r="Q17" s="332">
        <v>72.060272182027802</v>
      </c>
      <c r="R17" s="332">
        <v>77.133534685133867</v>
      </c>
      <c r="S17" s="332">
        <v>73.239768485542228</v>
      </c>
      <c r="T17" s="332">
        <v>90.475850934129824</v>
      </c>
      <c r="U17" s="332">
        <v>91.82620440151112</v>
      </c>
      <c r="V17" s="332">
        <v>85.977355790265875</v>
      </c>
      <c r="W17" s="332">
        <v>71.228108464569885</v>
      </c>
      <c r="DA17" s="72" t="s">
        <v>2497</v>
      </c>
    </row>
    <row r="18" spans="1:105" ht="12" customHeight="1" x14ac:dyDescent="0.25">
      <c r="A18" s="59" t="s">
        <v>30</v>
      </c>
      <c r="B18" s="233">
        <v>162.17010106308351</v>
      </c>
      <c r="C18" s="233">
        <v>116.8690437753494</v>
      </c>
      <c r="D18" s="233">
        <v>84.356575671002432</v>
      </c>
      <c r="E18" s="233">
        <v>92.837496630299043</v>
      </c>
      <c r="F18" s="233">
        <v>71.260584576623245</v>
      </c>
      <c r="G18" s="233">
        <v>59.099184912329108</v>
      </c>
      <c r="H18" s="233">
        <v>56.122553340799477</v>
      </c>
      <c r="I18" s="233">
        <v>47.558964710026153</v>
      </c>
      <c r="J18" s="233">
        <v>38.874208934391937</v>
      </c>
      <c r="K18" s="233">
        <v>29.385012244870708</v>
      </c>
      <c r="L18" s="233">
        <v>33.336344034429693</v>
      </c>
      <c r="M18" s="233">
        <v>28.051892947704118</v>
      </c>
      <c r="N18" s="233">
        <v>26.229167668499429</v>
      </c>
      <c r="O18" s="233">
        <v>22.092908071044189</v>
      </c>
      <c r="P18" s="233">
        <v>17.386822197109449</v>
      </c>
      <c r="Q18" s="233">
        <v>14.52548458679351</v>
      </c>
      <c r="R18" s="233">
        <v>11.795306756999789</v>
      </c>
      <c r="S18" s="233">
        <v>9.4254930547876157</v>
      </c>
      <c r="T18" s="233">
        <v>9.2825786465237936</v>
      </c>
      <c r="U18" s="233">
        <v>15.93810547347041</v>
      </c>
      <c r="V18" s="233">
        <v>12.567460665070151</v>
      </c>
      <c r="W18" s="233">
        <v>7.5349675744462878</v>
      </c>
      <c r="DA18" s="71" t="s">
        <v>2498</v>
      </c>
    </row>
    <row r="19" spans="1:105" ht="12" customHeight="1" x14ac:dyDescent="0.25">
      <c r="A19" s="59" t="s">
        <v>33</v>
      </c>
      <c r="B19" s="233">
        <v>3.0998006395434361</v>
      </c>
      <c r="C19" s="233">
        <v>4.2469419619567814</v>
      </c>
      <c r="D19" s="233">
        <v>4.2135154944085578</v>
      </c>
      <c r="E19" s="233">
        <v>4.299442532116549</v>
      </c>
      <c r="F19" s="233">
        <v>4.2394492182431636</v>
      </c>
      <c r="G19" s="233">
        <v>3.1229806294544442</v>
      </c>
      <c r="H19" s="233">
        <v>4.1475562378402522</v>
      </c>
      <c r="I19" s="233">
        <v>2.999276251396755</v>
      </c>
      <c r="J19" s="233">
        <v>3.0088229061933962</v>
      </c>
      <c r="K19" s="233">
        <v>1.980325350726494</v>
      </c>
      <c r="L19" s="233">
        <v>1.9910553607599899</v>
      </c>
      <c r="M19" s="233">
        <v>1.9381508791621589</v>
      </c>
      <c r="N19" s="233">
        <v>1.9112465064285979</v>
      </c>
      <c r="O19" s="233">
        <v>2.648017012903606</v>
      </c>
      <c r="P19" s="233">
        <v>2.523278752389261</v>
      </c>
      <c r="Q19" s="233">
        <v>2.5367592513388622</v>
      </c>
      <c r="R19" s="233">
        <v>2.5078185958658921</v>
      </c>
      <c r="S19" s="233">
        <v>2.6682812365156949</v>
      </c>
      <c r="T19" s="233">
        <v>3.2186621173972552</v>
      </c>
      <c r="U19" s="233">
        <v>2.877957529888985</v>
      </c>
      <c r="V19" s="233">
        <v>3.0432551930279259</v>
      </c>
      <c r="W19" s="233">
        <v>4.2082596837131137</v>
      </c>
      <c r="DA19" s="71" t="s">
        <v>2499</v>
      </c>
    </row>
    <row r="20" spans="1:105" ht="12" customHeight="1" x14ac:dyDescent="0.25">
      <c r="A20" s="59" t="s">
        <v>160</v>
      </c>
      <c r="B20" s="233">
        <v>18.924291614653971</v>
      </c>
      <c r="C20" s="233">
        <v>14.47407098132809</v>
      </c>
      <c r="D20" s="233">
        <v>13.4778191440545</v>
      </c>
      <c r="E20" s="233">
        <v>11.63082838787316</v>
      </c>
      <c r="F20" s="233">
        <v>9.478573399583933</v>
      </c>
      <c r="G20" s="233">
        <v>21.865990077922621</v>
      </c>
      <c r="H20" s="233">
        <v>18.683945831026801</v>
      </c>
      <c r="I20" s="233">
        <v>23.141021602656771</v>
      </c>
      <c r="J20" s="233">
        <v>13.140861754222501</v>
      </c>
      <c r="K20" s="233">
        <v>9.2950232608931724</v>
      </c>
      <c r="L20" s="233">
        <v>9.3369653590087545</v>
      </c>
      <c r="M20" s="233">
        <v>10.125528356758</v>
      </c>
      <c r="N20" s="233">
        <v>8.9973518365959784</v>
      </c>
      <c r="O20" s="233">
        <v>12.997379349221401</v>
      </c>
      <c r="P20" s="233">
        <v>10.64622381568158</v>
      </c>
      <c r="Q20" s="233">
        <v>9.7450391617269414</v>
      </c>
      <c r="R20" s="233">
        <v>14.028081696929251</v>
      </c>
      <c r="S20" s="233">
        <v>9.0488308230929295</v>
      </c>
      <c r="T20" s="233">
        <v>11.45980653381166</v>
      </c>
      <c r="U20" s="233">
        <v>8.6527199922348643</v>
      </c>
      <c r="V20" s="233">
        <v>8.144818301007307</v>
      </c>
      <c r="W20" s="233">
        <v>6.0788021094891072</v>
      </c>
      <c r="DA20" s="71" t="s">
        <v>2500</v>
      </c>
    </row>
    <row r="21" spans="1:105" ht="12" customHeight="1" x14ac:dyDescent="0.25">
      <c r="A21" s="59" t="s">
        <v>70</v>
      </c>
      <c r="B21" s="233">
        <v>7.5777654567677324</v>
      </c>
      <c r="C21" s="233">
        <v>8.8988840859831875</v>
      </c>
      <c r="D21" s="233">
        <v>4.4144217551256313</v>
      </c>
      <c r="E21" s="233">
        <v>3.378359521425319</v>
      </c>
      <c r="F21" s="233">
        <v>3.3312187626799679</v>
      </c>
      <c r="G21" s="233">
        <v>3.2719129719515481</v>
      </c>
      <c r="H21" s="233">
        <v>3.2590123026616502</v>
      </c>
      <c r="I21" s="233">
        <v>1.0474053000821759</v>
      </c>
      <c r="J21" s="233">
        <v>1.050739176655699</v>
      </c>
      <c r="K21" s="233">
        <v>0</v>
      </c>
      <c r="L21" s="233">
        <v>0</v>
      </c>
      <c r="M21" s="233">
        <v>0</v>
      </c>
      <c r="N21" s="233">
        <v>0</v>
      </c>
      <c r="O21" s="233">
        <v>0</v>
      </c>
      <c r="P21" s="233">
        <v>0</v>
      </c>
      <c r="Q21" s="233">
        <v>0</v>
      </c>
      <c r="R21" s="233">
        <v>0</v>
      </c>
      <c r="S21" s="233">
        <v>1.9066199880220059E-2</v>
      </c>
      <c r="T21" s="233">
        <v>0</v>
      </c>
      <c r="U21" s="233">
        <v>0</v>
      </c>
      <c r="V21" s="233">
        <v>0</v>
      </c>
      <c r="W21" s="233">
        <v>8.1693641136407674E-2</v>
      </c>
      <c r="DA21" s="71" t="s">
        <v>2501</v>
      </c>
    </row>
    <row r="22" spans="1:105" ht="12" customHeight="1" x14ac:dyDescent="0.25">
      <c r="A22" s="59" t="s">
        <v>162</v>
      </c>
      <c r="B22" s="233">
        <v>25.478169009246791</v>
      </c>
      <c r="C22" s="233">
        <v>30.68360731806958</v>
      </c>
      <c r="D22" s="233">
        <v>30.663019930944088</v>
      </c>
      <c r="E22" s="233">
        <v>33.985708308615543</v>
      </c>
      <c r="F22" s="233">
        <v>45.737858485105058</v>
      </c>
      <c r="G22" s="233">
        <v>51.419023570106013</v>
      </c>
      <c r="H22" s="233">
        <v>52.327455666090657</v>
      </c>
      <c r="I22" s="233">
        <v>50.042530668257832</v>
      </c>
      <c r="J22" s="233">
        <v>59.42531899514173</v>
      </c>
      <c r="K22" s="233">
        <v>55.174080516469097</v>
      </c>
      <c r="L22" s="233">
        <v>56.014768904959823</v>
      </c>
      <c r="M22" s="233">
        <v>47.419438844308367</v>
      </c>
      <c r="N22" s="233">
        <v>46.469541395210904</v>
      </c>
      <c r="O22" s="233">
        <v>49.685405331989081</v>
      </c>
      <c r="P22" s="233">
        <v>46.051191728979248</v>
      </c>
      <c r="Q22" s="233">
        <v>45.252989182168491</v>
      </c>
      <c r="R22" s="233">
        <v>48.802327635338941</v>
      </c>
      <c r="S22" s="233">
        <v>52.078097171265767</v>
      </c>
      <c r="T22" s="233">
        <v>66.514803636397104</v>
      </c>
      <c r="U22" s="233">
        <v>64.357421405916853</v>
      </c>
      <c r="V22" s="233">
        <v>62.221821631160502</v>
      </c>
      <c r="W22" s="233">
        <v>53.324385455784977</v>
      </c>
      <c r="DA22" s="71" t="s">
        <v>2502</v>
      </c>
    </row>
    <row r="23" spans="1:105" ht="12" customHeight="1" x14ac:dyDescent="0.25">
      <c r="A23" s="60" t="s">
        <v>2413</v>
      </c>
      <c r="B23" s="332">
        <v>0</v>
      </c>
      <c r="C23" s="332">
        <v>0</v>
      </c>
      <c r="D23" s="332">
        <v>0</v>
      </c>
      <c r="E23" s="332">
        <v>0</v>
      </c>
      <c r="F23" s="332">
        <v>0</v>
      </c>
      <c r="G23" s="332">
        <v>0</v>
      </c>
      <c r="H23" s="332">
        <v>0</v>
      </c>
      <c r="I23" s="332">
        <v>0</v>
      </c>
      <c r="J23" s="332">
        <v>0</v>
      </c>
      <c r="K23" s="332">
        <v>0</v>
      </c>
      <c r="L23" s="332">
        <v>0</v>
      </c>
      <c r="M23" s="332">
        <v>0</v>
      </c>
      <c r="N23" s="332">
        <v>0</v>
      </c>
      <c r="O23" s="332">
        <v>0</v>
      </c>
      <c r="P23" s="332">
        <v>0</v>
      </c>
      <c r="Q23" s="332">
        <v>0</v>
      </c>
      <c r="R23" s="332">
        <v>0</v>
      </c>
      <c r="S23" s="332">
        <v>0</v>
      </c>
      <c r="T23" s="332">
        <v>0</v>
      </c>
      <c r="U23" s="332">
        <v>0</v>
      </c>
      <c r="V23" s="332">
        <v>0</v>
      </c>
      <c r="W23" s="332">
        <v>0</v>
      </c>
      <c r="DA23" s="72" t="s">
        <v>2503</v>
      </c>
    </row>
    <row r="24" spans="1:105" ht="12" customHeight="1" x14ac:dyDescent="0.25">
      <c r="A24" s="57" t="s">
        <v>2415</v>
      </c>
      <c r="B24" s="264">
        <f t="shared" ref="B24:W24" si="1">B25+B26</f>
        <v>54.110437219354942</v>
      </c>
      <c r="C24" s="264">
        <f t="shared" si="1"/>
        <v>50.341427766971591</v>
      </c>
      <c r="D24" s="264">
        <f t="shared" si="1"/>
        <v>44.407566526282842</v>
      </c>
      <c r="E24" s="264">
        <f t="shared" si="1"/>
        <v>49.256529745831862</v>
      </c>
      <c r="F24" s="264">
        <f t="shared" si="1"/>
        <v>53.182661872742642</v>
      </c>
      <c r="G24" s="264">
        <f t="shared" si="1"/>
        <v>58.194232945930089</v>
      </c>
      <c r="H24" s="264">
        <f t="shared" si="1"/>
        <v>59.306833661358901</v>
      </c>
      <c r="I24" s="264">
        <f t="shared" si="1"/>
        <v>60.698395661469682</v>
      </c>
      <c r="J24" s="264">
        <f t="shared" si="1"/>
        <v>62.406057352679099</v>
      </c>
      <c r="K24" s="264">
        <f t="shared" si="1"/>
        <v>48.475101596295062</v>
      </c>
      <c r="L24" s="264">
        <f t="shared" si="1"/>
        <v>50.58327105617974</v>
      </c>
      <c r="M24" s="264">
        <f t="shared" si="1"/>
        <v>49.32619559211291</v>
      </c>
      <c r="N24" s="264">
        <f t="shared" si="1"/>
        <v>49.636328512907461</v>
      </c>
      <c r="O24" s="264">
        <f t="shared" si="1"/>
        <v>57.257452545353082</v>
      </c>
      <c r="P24" s="264">
        <f t="shared" si="1"/>
        <v>54.39922852876515</v>
      </c>
      <c r="Q24" s="264">
        <f t="shared" si="1"/>
        <v>53.995174808387013</v>
      </c>
      <c r="R24" s="264">
        <f t="shared" si="1"/>
        <v>57.471863632683608</v>
      </c>
      <c r="S24" s="264">
        <f t="shared" si="1"/>
        <v>59.996912409159897</v>
      </c>
      <c r="T24" s="264">
        <f t="shared" si="1"/>
        <v>67.232569776279746</v>
      </c>
      <c r="U24" s="264">
        <f t="shared" si="1"/>
        <v>69.650646647398872</v>
      </c>
      <c r="V24" s="264">
        <f t="shared" si="1"/>
        <v>64.202967534848952</v>
      </c>
      <c r="W24" s="264">
        <f t="shared" si="1"/>
        <v>59.481441083350653</v>
      </c>
      <c r="DA24" s="70"/>
    </row>
    <row r="25" spans="1:105" ht="12" customHeight="1" x14ac:dyDescent="0.25">
      <c r="A25" s="60" t="s">
        <v>2416</v>
      </c>
      <c r="B25" s="265">
        <v>54.110437219354942</v>
      </c>
      <c r="C25" s="265">
        <v>50.341427766971591</v>
      </c>
      <c r="D25" s="265">
        <v>44.407566526282842</v>
      </c>
      <c r="E25" s="265">
        <v>49.256529745831862</v>
      </c>
      <c r="F25" s="265">
        <v>53.182661872742642</v>
      </c>
      <c r="G25" s="265">
        <v>58.194232945930089</v>
      </c>
      <c r="H25" s="265">
        <v>59.306833661358901</v>
      </c>
      <c r="I25" s="265">
        <v>60.698395661469682</v>
      </c>
      <c r="J25" s="265">
        <v>62.406057352679099</v>
      </c>
      <c r="K25" s="265">
        <v>48.475101596295062</v>
      </c>
      <c r="L25" s="265">
        <v>50.58327105617974</v>
      </c>
      <c r="M25" s="265">
        <v>49.32619559211291</v>
      </c>
      <c r="N25" s="265">
        <v>49.636328512907461</v>
      </c>
      <c r="O25" s="265">
        <v>57.257452545353082</v>
      </c>
      <c r="P25" s="265">
        <v>54.39922852876515</v>
      </c>
      <c r="Q25" s="265">
        <v>53.995174808387013</v>
      </c>
      <c r="R25" s="265">
        <v>57.471863632683608</v>
      </c>
      <c r="S25" s="265">
        <v>59.996912409159897</v>
      </c>
      <c r="T25" s="265">
        <v>67.232569776279746</v>
      </c>
      <c r="U25" s="265">
        <v>69.650646647398872</v>
      </c>
      <c r="V25" s="265">
        <v>64.202967534848952</v>
      </c>
      <c r="W25" s="265">
        <v>59.481441083350653</v>
      </c>
      <c r="DA25" s="72" t="s">
        <v>2504</v>
      </c>
    </row>
    <row r="26" spans="1:105" ht="12" customHeight="1" x14ac:dyDescent="0.25">
      <c r="A26" s="60" t="s">
        <v>2418</v>
      </c>
      <c r="B26" s="265">
        <v>0</v>
      </c>
      <c r="C26" s="265">
        <v>0</v>
      </c>
      <c r="D26" s="265">
        <v>0</v>
      </c>
      <c r="E26" s="265">
        <v>0</v>
      </c>
      <c r="F26" s="265">
        <v>0</v>
      </c>
      <c r="G26" s="265">
        <v>0</v>
      </c>
      <c r="H26" s="265">
        <v>0</v>
      </c>
      <c r="I26" s="265">
        <v>0</v>
      </c>
      <c r="J26" s="265">
        <v>0</v>
      </c>
      <c r="K26" s="265">
        <v>0</v>
      </c>
      <c r="L26" s="265">
        <v>0</v>
      </c>
      <c r="M26" s="265">
        <v>0</v>
      </c>
      <c r="N26" s="265">
        <v>0</v>
      </c>
      <c r="O26" s="265">
        <v>0</v>
      </c>
      <c r="P26" s="265">
        <v>0</v>
      </c>
      <c r="Q26" s="265">
        <v>0</v>
      </c>
      <c r="R26" s="265">
        <v>0</v>
      </c>
      <c r="S26" s="265">
        <v>0</v>
      </c>
      <c r="T26" s="265">
        <v>0</v>
      </c>
      <c r="U26" s="265">
        <v>0</v>
      </c>
      <c r="V26" s="265">
        <v>0</v>
      </c>
      <c r="W26" s="265">
        <v>0</v>
      </c>
      <c r="DA26" s="72" t="s">
        <v>2505</v>
      </c>
    </row>
    <row r="27" spans="1:105" ht="12" customHeight="1" x14ac:dyDescent="0.25">
      <c r="A27" s="57" t="s">
        <v>2420</v>
      </c>
      <c r="B27" s="264">
        <f t="shared" ref="B27:W27" si="2">B28+B34</f>
        <v>310.35732540470781</v>
      </c>
      <c r="C27" s="264">
        <f t="shared" si="2"/>
        <v>250.24649731812431</v>
      </c>
      <c r="D27" s="264">
        <f t="shared" si="2"/>
        <v>195.89335999362169</v>
      </c>
      <c r="E27" s="264">
        <f t="shared" si="2"/>
        <v>208.7597648290423</v>
      </c>
      <c r="F27" s="264">
        <f t="shared" si="2"/>
        <v>191.49669206033619</v>
      </c>
      <c r="G27" s="264">
        <f t="shared" si="2"/>
        <v>198.25584594537679</v>
      </c>
      <c r="H27" s="264">
        <f t="shared" si="2"/>
        <v>192.2007476834554</v>
      </c>
      <c r="I27" s="264">
        <f t="shared" si="2"/>
        <v>178.27028361774239</v>
      </c>
      <c r="J27" s="264">
        <f t="shared" si="2"/>
        <v>164.9999310951504</v>
      </c>
      <c r="K27" s="264">
        <f t="shared" si="2"/>
        <v>136.9063448185135</v>
      </c>
      <c r="L27" s="264">
        <f t="shared" si="2"/>
        <v>143.8273337987975</v>
      </c>
      <c r="M27" s="264">
        <f t="shared" si="2"/>
        <v>125.0500157541895</v>
      </c>
      <c r="N27" s="264">
        <f t="shared" si="2"/>
        <v>119.4390105810498</v>
      </c>
      <c r="O27" s="264">
        <f t="shared" si="2"/>
        <v>124.8910139502262</v>
      </c>
      <c r="P27" s="264">
        <f t="shared" si="2"/>
        <v>109.4393092773708</v>
      </c>
      <c r="Q27" s="264">
        <f t="shared" si="2"/>
        <v>102.94324597432551</v>
      </c>
      <c r="R27" s="264">
        <f t="shared" si="2"/>
        <v>110.1907638359055</v>
      </c>
      <c r="S27" s="264">
        <f t="shared" si="2"/>
        <v>104.6282406936317</v>
      </c>
      <c r="T27" s="264">
        <f t="shared" si="2"/>
        <v>129.25121562018541</v>
      </c>
      <c r="U27" s="264">
        <f t="shared" si="2"/>
        <v>131.18029200215869</v>
      </c>
      <c r="V27" s="264">
        <f t="shared" si="2"/>
        <v>122.82479398609409</v>
      </c>
      <c r="W27" s="264">
        <f t="shared" si="2"/>
        <v>101.7544406636713</v>
      </c>
      <c r="DA27" s="70"/>
    </row>
    <row r="28" spans="1:105" ht="12" customHeight="1" x14ac:dyDescent="0.25">
      <c r="A28" s="60" t="s">
        <v>2421</v>
      </c>
      <c r="B28" s="332">
        <v>310.35732540470781</v>
      </c>
      <c r="C28" s="332">
        <v>250.24649731812431</v>
      </c>
      <c r="D28" s="332">
        <v>195.89335999362169</v>
      </c>
      <c r="E28" s="332">
        <v>208.7597648290423</v>
      </c>
      <c r="F28" s="332">
        <v>191.49669206033619</v>
      </c>
      <c r="G28" s="332">
        <v>198.25584594537679</v>
      </c>
      <c r="H28" s="332">
        <v>192.2007476834554</v>
      </c>
      <c r="I28" s="332">
        <v>178.27028361774239</v>
      </c>
      <c r="J28" s="332">
        <v>164.9999310951504</v>
      </c>
      <c r="K28" s="332">
        <v>136.9063448185135</v>
      </c>
      <c r="L28" s="332">
        <v>143.8273337987975</v>
      </c>
      <c r="M28" s="332">
        <v>125.0500157541895</v>
      </c>
      <c r="N28" s="332">
        <v>119.4390105810498</v>
      </c>
      <c r="O28" s="332">
        <v>124.8910139502262</v>
      </c>
      <c r="P28" s="332">
        <v>109.4393092773708</v>
      </c>
      <c r="Q28" s="332">
        <v>102.94324597432551</v>
      </c>
      <c r="R28" s="332">
        <v>110.1907638359055</v>
      </c>
      <c r="S28" s="332">
        <v>104.6282406936317</v>
      </c>
      <c r="T28" s="332">
        <v>129.25121562018541</v>
      </c>
      <c r="U28" s="332">
        <v>131.18029200215869</v>
      </c>
      <c r="V28" s="332">
        <v>122.82479398609409</v>
      </c>
      <c r="W28" s="332">
        <v>101.7544406636713</v>
      </c>
      <c r="DA28" s="72" t="s">
        <v>2506</v>
      </c>
    </row>
    <row r="29" spans="1:105" ht="12" customHeight="1" x14ac:dyDescent="0.25">
      <c r="A29" s="59" t="s">
        <v>30</v>
      </c>
      <c r="B29" s="233">
        <v>231.67157294726221</v>
      </c>
      <c r="C29" s="233">
        <v>166.9557768219276</v>
      </c>
      <c r="D29" s="233">
        <v>120.5093938157177</v>
      </c>
      <c r="E29" s="233">
        <v>132.62499518614149</v>
      </c>
      <c r="F29" s="233">
        <v>101.8008351094618</v>
      </c>
      <c r="G29" s="233">
        <v>84.427407017613049</v>
      </c>
      <c r="H29" s="233">
        <v>80.17507620114209</v>
      </c>
      <c r="I29" s="233">
        <v>67.94137815718021</v>
      </c>
      <c r="J29" s="233">
        <v>55.534584191988493</v>
      </c>
      <c r="K29" s="233">
        <v>41.978588921243869</v>
      </c>
      <c r="L29" s="233">
        <v>47.623348620613839</v>
      </c>
      <c r="M29" s="233">
        <v>40.074132782434461</v>
      </c>
      <c r="N29" s="233">
        <v>37.470239526427747</v>
      </c>
      <c r="O29" s="233">
        <v>31.56129724434885</v>
      </c>
      <c r="P29" s="233">
        <v>24.838317424442081</v>
      </c>
      <c r="Q29" s="233">
        <v>20.750692266847881</v>
      </c>
      <c r="R29" s="233">
        <v>16.850438224285419</v>
      </c>
      <c r="S29" s="233">
        <v>13.46499007826802</v>
      </c>
      <c r="T29" s="233">
        <v>13.26082663789113</v>
      </c>
      <c r="U29" s="233">
        <v>22.768722104957721</v>
      </c>
      <c r="V29" s="233">
        <v>17.953515235814489</v>
      </c>
      <c r="W29" s="233">
        <v>10.764239392066131</v>
      </c>
      <c r="DA29" s="71" t="s">
        <v>2507</v>
      </c>
    </row>
    <row r="30" spans="1:105" ht="12" customHeight="1" x14ac:dyDescent="0.25">
      <c r="A30" s="59" t="s">
        <v>33</v>
      </c>
      <c r="B30" s="233">
        <v>4.4282866279191957</v>
      </c>
      <c r="C30" s="233">
        <v>6.0670599456525451</v>
      </c>
      <c r="D30" s="233">
        <v>6.0193078491550818</v>
      </c>
      <c r="E30" s="233">
        <v>6.1420607601664994</v>
      </c>
      <c r="F30" s="233">
        <v>6.0563560260616631</v>
      </c>
      <c r="G30" s="233">
        <v>4.4614008992206369</v>
      </c>
      <c r="H30" s="233">
        <v>5.9250803397717862</v>
      </c>
      <c r="I30" s="233">
        <v>4.2846803591382221</v>
      </c>
      <c r="J30" s="233">
        <v>4.2983184374191374</v>
      </c>
      <c r="K30" s="233">
        <v>2.8290362153235629</v>
      </c>
      <c r="L30" s="233">
        <v>2.8443648010857001</v>
      </c>
      <c r="M30" s="233">
        <v>2.7687869702316559</v>
      </c>
      <c r="N30" s="233">
        <v>2.730352152040854</v>
      </c>
      <c r="O30" s="233">
        <v>3.7828814470051522</v>
      </c>
      <c r="P30" s="233">
        <v>3.6046839319846611</v>
      </c>
      <c r="Q30" s="233">
        <v>3.6239417876269462</v>
      </c>
      <c r="R30" s="233">
        <v>3.5825979940941308</v>
      </c>
      <c r="S30" s="233">
        <v>3.8118303378795639</v>
      </c>
      <c r="T30" s="233">
        <v>4.5980887391389347</v>
      </c>
      <c r="U30" s="233">
        <v>4.1113678998414054</v>
      </c>
      <c r="V30" s="233">
        <v>4.3475074186113236</v>
      </c>
      <c r="W30" s="233">
        <v>6.0117995481615916</v>
      </c>
      <c r="DA30" s="71" t="s">
        <v>2508</v>
      </c>
    </row>
    <row r="31" spans="1:105" ht="12" customHeight="1" x14ac:dyDescent="0.25">
      <c r="A31" s="59" t="s">
        <v>160</v>
      </c>
      <c r="B31" s="233">
        <v>27.034702306648541</v>
      </c>
      <c r="C31" s="233">
        <v>20.67724425904013</v>
      </c>
      <c r="D31" s="233">
        <v>19.254027348649281</v>
      </c>
      <c r="E31" s="233">
        <v>16.615469125533089</v>
      </c>
      <c r="F31" s="233">
        <v>13.540819142262761</v>
      </c>
      <c r="G31" s="233">
        <v>31.237128682746611</v>
      </c>
      <c r="H31" s="233">
        <v>26.691351187181141</v>
      </c>
      <c r="I31" s="233">
        <v>33.058602289509658</v>
      </c>
      <c r="J31" s="233">
        <v>18.772659648889292</v>
      </c>
      <c r="K31" s="233">
        <v>13.278604658418811</v>
      </c>
      <c r="L31" s="233">
        <v>13.33852194144108</v>
      </c>
      <c r="M31" s="233">
        <v>14.46504050965429</v>
      </c>
      <c r="N31" s="233">
        <v>12.85335976656568</v>
      </c>
      <c r="O31" s="233">
        <v>18.567684784602012</v>
      </c>
      <c r="P31" s="233">
        <v>15.208891165259409</v>
      </c>
      <c r="Q31" s="233">
        <v>13.921484516752781</v>
      </c>
      <c r="R31" s="233">
        <v>20.040116709898928</v>
      </c>
      <c r="S31" s="233">
        <v>12.926901175847039</v>
      </c>
      <c r="T31" s="233">
        <v>16.371152191159521</v>
      </c>
      <c r="U31" s="233">
        <v>12.361028560335519</v>
      </c>
      <c r="V31" s="233">
        <v>11.63545471572472</v>
      </c>
      <c r="W31" s="233">
        <v>8.6840030135558699</v>
      </c>
      <c r="DA31" s="71" t="s">
        <v>2509</v>
      </c>
    </row>
    <row r="32" spans="1:105" ht="12" customHeight="1" x14ac:dyDescent="0.25">
      <c r="A32" s="59" t="s">
        <v>70</v>
      </c>
      <c r="B32" s="233">
        <v>10.825379223953901</v>
      </c>
      <c r="C32" s="233">
        <v>12.71269155140455</v>
      </c>
      <c r="D32" s="233">
        <v>6.3063167930366149</v>
      </c>
      <c r="E32" s="233">
        <v>4.8262278877504574</v>
      </c>
      <c r="F32" s="233">
        <v>4.7588839466856676</v>
      </c>
      <c r="G32" s="233">
        <v>4.6741613885022124</v>
      </c>
      <c r="H32" s="233">
        <v>4.6557318609452123</v>
      </c>
      <c r="I32" s="233">
        <v>1.4962932858316791</v>
      </c>
      <c r="J32" s="233">
        <v>1.5010559666509979</v>
      </c>
      <c r="K32" s="233">
        <v>0</v>
      </c>
      <c r="L32" s="233">
        <v>0</v>
      </c>
      <c r="M32" s="233">
        <v>0</v>
      </c>
      <c r="N32" s="233">
        <v>0</v>
      </c>
      <c r="O32" s="233">
        <v>0</v>
      </c>
      <c r="P32" s="233">
        <v>0</v>
      </c>
      <c r="Q32" s="233">
        <v>0</v>
      </c>
      <c r="R32" s="233">
        <v>0</v>
      </c>
      <c r="S32" s="233">
        <v>2.7237428400314359E-2</v>
      </c>
      <c r="T32" s="233">
        <v>0</v>
      </c>
      <c r="U32" s="233">
        <v>0</v>
      </c>
      <c r="V32" s="233">
        <v>0</v>
      </c>
      <c r="W32" s="233">
        <v>0.1167052016234396</v>
      </c>
      <c r="DA32" s="71" t="s">
        <v>2510</v>
      </c>
    </row>
    <row r="33" spans="1:105" ht="12" customHeight="1" x14ac:dyDescent="0.25">
      <c r="A33" s="59" t="s">
        <v>162</v>
      </c>
      <c r="B33" s="233">
        <v>36.397384298923988</v>
      </c>
      <c r="C33" s="233">
        <v>43.833724740099413</v>
      </c>
      <c r="D33" s="233">
        <v>43.804314187062978</v>
      </c>
      <c r="E33" s="233">
        <v>48.551011869450782</v>
      </c>
      <c r="F33" s="233">
        <v>65.33979783586436</v>
      </c>
      <c r="G33" s="233">
        <v>73.455747957294321</v>
      </c>
      <c r="H33" s="233">
        <v>74.753508094415196</v>
      </c>
      <c r="I33" s="233">
        <v>71.489329526082585</v>
      </c>
      <c r="J33" s="233">
        <v>84.893312850202477</v>
      </c>
      <c r="K33" s="233">
        <v>78.820115023527279</v>
      </c>
      <c r="L33" s="233">
        <v>80.021098435656882</v>
      </c>
      <c r="M33" s="233">
        <v>67.74205549186911</v>
      </c>
      <c r="N33" s="233">
        <v>66.38505913601557</v>
      </c>
      <c r="O33" s="233">
        <v>70.979150474270142</v>
      </c>
      <c r="P33" s="233">
        <v>65.787416755684646</v>
      </c>
      <c r="Q33" s="233">
        <v>64.647127403097855</v>
      </c>
      <c r="R33" s="233">
        <v>69.717610907627048</v>
      </c>
      <c r="S33" s="233">
        <v>74.39728167323679</v>
      </c>
      <c r="T33" s="233">
        <v>95.021148051995851</v>
      </c>
      <c r="U33" s="233">
        <v>91.939173437024067</v>
      </c>
      <c r="V33" s="233">
        <v>88.888316615943566</v>
      </c>
      <c r="W33" s="233">
        <v>76.177693508264298</v>
      </c>
      <c r="DA33" s="71" t="s">
        <v>2511</v>
      </c>
    </row>
    <row r="34" spans="1:105" ht="12" customHeight="1" x14ac:dyDescent="0.25">
      <c r="A34" s="60" t="s">
        <v>2428</v>
      </c>
      <c r="B34" s="332">
        <v>0</v>
      </c>
      <c r="C34" s="332">
        <v>0</v>
      </c>
      <c r="D34" s="332">
        <v>0</v>
      </c>
      <c r="E34" s="332">
        <v>0</v>
      </c>
      <c r="F34" s="332">
        <v>0</v>
      </c>
      <c r="G34" s="332">
        <v>0</v>
      </c>
      <c r="H34" s="332">
        <v>0</v>
      </c>
      <c r="I34" s="332">
        <v>0</v>
      </c>
      <c r="J34" s="332">
        <v>0</v>
      </c>
      <c r="K34" s="332">
        <v>0</v>
      </c>
      <c r="L34" s="332">
        <v>0</v>
      </c>
      <c r="M34" s="332">
        <v>0</v>
      </c>
      <c r="N34" s="332">
        <v>0</v>
      </c>
      <c r="O34" s="332">
        <v>0</v>
      </c>
      <c r="P34" s="332">
        <v>0</v>
      </c>
      <c r="Q34" s="332">
        <v>0</v>
      </c>
      <c r="R34" s="332">
        <v>0</v>
      </c>
      <c r="S34" s="332">
        <v>0</v>
      </c>
      <c r="T34" s="332">
        <v>0</v>
      </c>
      <c r="U34" s="332">
        <v>0</v>
      </c>
      <c r="V34" s="332">
        <v>0</v>
      </c>
      <c r="W34" s="332">
        <v>0</v>
      </c>
      <c r="DA34" s="72" t="s">
        <v>2512</v>
      </c>
    </row>
    <row r="35" spans="1:105" ht="12" customHeight="1" x14ac:dyDescent="0.25">
      <c r="A35" s="57" t="s">
        <v>2430</v>
      </c>
      <c r="B35" s="264">
        <v>109.4877626016505</v>
      </c>
      <c r="C35" s="264">
        <v>73.494948292303292</v>
      </c>
      <c r="D35" s="264">
        <v>58.684552533431699</v>
      </c>
      <c r="E35" s="264">
        <v>57.125755820435842</v>
      </c>
      <c r="F35" s="264">
        <v>58.18529009763008</v>
      </c>
      <c r="G35" s="264">
        <v>67.245622197820978</v>
      </c>
      <c r="H35" s="264">
        <v>69.94142442693763</v>
      </c>
      <c r="I35" s="264">
        <v>78.894809756436757</v>
      </c>
      <c r="J35" s="264">
        <v>66.387583400967287</v>
      </c>
      <c r="K35" s="264">
        <v>54.40686001291445</v>
      </c>
      <c r="L35" s="264">
        <v>58.371298907263792</v>
      </c>
      <c r="M35" s="264">
        <v>52.698263177511222</v>
      </c>
      <c r="N35" s="264">
        <v>75.866014053020038</v>
      </c>
      <c r="O35" s="264">
        <v>87.620614663366553</v>
      </c>
      <c r="P35" s="264">
        <v>81.413937890429892</v>
      </c>
      <c r="Q35" s="264">
        <v>84.831991478693169</v>
      </c>
      <c r="R35" s="264">
        <v>92.952817081492412</v>
      </c>
      <c r="S35" s="264">
        <v>86.479689592972363</v>
      </c>
      <c r="T35" s="264">
        <v>103.58969760900381</v>
      </c>
      <c r="U35" s="264">
        <v>113.7787418162241</v>
      </c>
      <c r="V35" s="264">
        <v>102.2709030092016</v>
      </c>
      <c r="W35" s="264">
        <v>85.444257331279431</v>
      </c>
      <c r="DA35" s="70" t="s">
        <v>2513</v>
      </c>
    </row>
    <row r="36" spans="1:105" ht="12" customHeight="1" x14ac:dyDescent="0.25">
      <c r="A36" s="46" t="s">
        <v>30</v>
      </c>
      <c r="B36" s="232">
        <v>74.596685283725662</v>
      </c>
      <c r="C36" s="232">
        <v>44.706915435497379</v>
      </c>
      <c r="D36" s="232">
        <v>34.150876127468123</v>
      </c>
      <c r="E36" s="232">
        <v>32.327134365696473</v>
      </c>
      <c r="F36" s="232">
        <v>27.61396639661827</v>
      </c>
      <c r="G36" s="232">
        <v>25.91796715386635</v>
      </c>
      <c r="H36" s="232">
        <v>25.24952092959029</v>
      </c>
      <c r="I36" s="232">
        <v>26.4810233020346</v>
      </c>
      <c r="J36" s="232">
        <v>21.277089706483562</v>
      </c>
      <c r="K36" s="232">
        <v>14.778223828560041</v>
      </c>
      <c r="L36" s="232">
        <v>16.23876492686432</v>
      </c>
      <c r="M36" s="232">
        <v>15.89719599630231</v>
      </c>
      <c r="N36" s="232">
        <v>15.97017584094367</v>
      </c>
      <c r="O36" s="232">
        <v>18.995989561868591</v>
      </c>
      <c r="P36" s="232">
        <v>17.77602103267516</v>
      </c>
      <c r="Q36" s="232">
        <v>14.58425619623557</v>
      </c>
      <c r="R36" s="232">
        <v>12.310279193300101</v>
      </c>
      <c r="S36" s="232">
        <v>10.71988148666072</v>
      </c>
      <c r="T36" s="232">
        <v>10.4553121025716</v>
      </c>
      <c r="U36" s="232">
        <v>18.952813705373199</v>
      </c>
      <c r="V36" s="232">
        <v>14.680528175047099</v>
      </c>
      <c r="W36" s="232">
        <v>8.8145098320067632</v>
      </c>
      <c r="DA36" s="73" t="s">
        <v>2514</v>
      </c>
    </row>
    <row r="37" spans="1:105" ht="12" customHeight="1" x14ac:dyDescent="0.25">
      <c r="A37" s="46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2515</v>
      </c>
    </row>
    <row r="38" spans="1:105" ht="12" customHeight="1" x14ac:dyDescent="0.25">
      <c r="A38" s="46" t="s">
        <v>33</v>
      </c>
      <c r="B38" s="232">
        <v>1.425878452529076</v>
      </c>
      <c r="C38" s="232">
        <v>1.624619052395422</v>
      </c>
      <c r="D38" s="232">
        <v>1.705797616440923</v>
      </c>
      <c r="E38" s="232">
        <v>1.4971176677329829</v>
      </c>
      <c r="F38" s="232">
        <v>1.642815715704079</v>
      </c>
      <c r="G38" s="232">
        <v>1.3695841913290989</v>
      </c>
      <c r="H38" s="232">
        <v>1.865984382393896</v>
      </c>
      <c r="I38" s="232">
        <v>1.670009109465175</v>
      </c>
      <c r="J38" s="232">
        <v>1.646824376389096</v>
      </c>
      <c r="K38" s="232">
        <v>0.99593939395129072</v>
      </c>
      <c r="L38" s="232">
        <v>0.96988079815716477</v>
      </c>
      <c r="M38" s="232">
        <v>1.0983631106067011</v>
      </c>
      <c r="N38" s="232">
        <v>1.1637023015301879</v>
      </c>
      <c r="O38" s="232">
        <v>2.2768258200781939</v>
      </c>
      <c r="P38" s="232">
        <v>2.5797615956083568</v>
      </c>
      <c r="Q38" s="232">
        <v>2.5470232410238429</v>
      </c>
      <c r="R38" s="232">
        <v>2.6173076900215722</v>
      </c>
      <c r="S38" s="232">
        <v>3.034712185586911</v>
      </c>
      <c r="T38" s="232">
        <v>3.6252983434419459</v>
      </c>
      <c r="U38" s="232">
        <v>3.4223260102497659</v>
      </c>
      <c r="V38" s="232">
        <v>3.5549419883428368</v>
      </c>
      <c r="W38" s="232">
        <v>4.9228806881033984</v>
      </c>
      <c r="DA38" s="73" t="s">
        <v>2516</v>
      </c>
    </row>
    <row r="39" spans="1:105" ht="12" customHeight="1" x14ac:dyDescent="0.25">
      <c r="A39" s="46" t="s">
        <v>160</v>
      </c>
      <c r="B39" s="232">
        <v>8.7049919593171481</v>
      </c>
      <c r="C39" s="232">
        <v>5.5368902359934378</v>
      </c>
      <c r="D39" s="232">
        <v>5.4563539166424997</v>
      </c>
      <c r="E39" s="232">
        <v>4.0499945143546823</v>
      </c>
      <c r="F39" s="232">
        <v>3.6730123517658262</v>
      </c>
      <c r="G39" s="232">
        <v>9.5893372043467586</v>
      </c>
      <c r="H39" s="232">
        <v>8.4059019632110381</v>
      </c>
      <c r="I39" s="232">
        <v>12.885014129915509</v>
      </c>
      <c r="J39" s="232">
        <v>7.1924111648669484</v>
      </c>
      <c r="K39" s="232">
        <v>4.6746257274447389</v>
      </c>
      <c r="L39" s="232">
        <v>4.5482127685814904</v>
      </c>
      <c r="M39" s="232">
        <v>5.7382048745723973</v>
      </c>
      <c r="N39" s="232">
        <v>5.4782253386500894</v>
      </c>
      <c r="O39" s="232">
        <v>11.175445154413611</v>
      </c>
      <c r="P39" s="232">
        <v>10.884536364418871</v>
      </c>
      <c r="Q39" s="232">
        <v>9.784468595711628</v>
      </c>
      <c r="R39" s="232">
        <v>14.640535069860849</v>
      </c>
      <c r="S39" s="232">
        <v>10.29149281130997</v>
      </c>
      <c r="T39" s="232">
        <v>12.907604503944579</v>
      </c>
      <c r="U39" s="232">
        <v>10.28939043793874</v>
      </c>
      <c r="V39" s="232">
        <v>9.5142716365056277</v>
      </c>
      <c r="W39" s="232">
        <v>7.1110672251104772</v>
      </c>
      <c r="DA39" s="73" t="s">
        <v>2517</v>
      </c>
    </row>
    <row r="40" spans="1:105" ht="12" customHeight="1" x14ac:dyDescent="0.25">
      <c r="A40" s="46" t="s">
        <v>70</v>
      </c>
      <c r="B40" s="232">
        <v>3.4856991592580919</v>
      </c>
      <c r="C40" s="232">
        <v>3.404166282622215</v>
      </c>
      <c r="D40" s="232">
        <v>1.787132411842534</v>
      </c>
      <c r="E40" s="232">
        <v>1.176385470836824</v>
      </c>
      <c r="F40" s="232">
        <v>1.290870170641363</v>
      </c>
      <c r="G40" s="232">
        <v>1.434898519550621</v>
      </c>
      <c r="H40" s="232">
        <v>1.4662287163978029</v>
      </c>
      <c r="I40" s="232">
        <v>0.58319949408619876</v>
      </c>
      <c r="J40" s="232">
        <v>0.57510293669387214</v>
      </c>
      <c r="K40" s="232">
        <v>0</v>
      </c>
      <c r="L40" s="232">
        <v>0</v>
      </c>
      <c r="M40" s="232">
        <v>0</v>
      </c>
      <c r="N40" s="232">
        <v>0</v>
      </c>
      <c r="O40" s="232">
        <v>0</v>
      </c>
      <c r="P40" s="232">
        <v>0</v>
      </c>
      <c r="Q40" s="232">
        <v>0</v>
      </c>
      <c r="R40" s="232">
        <v>0</v>
      </c>
      <c r="S40" s="232">
        <v>2.1684531719338179E-2</v>
      </c>
      <c r="T40" s="232">
        <v>0</v>
      </c>
      <c r="U40" s="232">
        <v>0</v>
      </c>
      <c r="V40" s="232">
        <v>0</v>
      </c>
      <c r="W40" s="232">
        <v>9.5566357239727631E-2</v>
      </c>
      <c r="DA40" s="73" t="s">
        <v>2518</v>
      </c>
    </row>
    <row r="41" spans="1:105" ht="12" customHeight="1" x14ac:dyDescent="0.25">
      <c r="A41" s="46" t="s">
        <v>34</v>
      </c>
      <c r="B41" s="232">
        <v>9.411680879916215</v>
      </c>
      <c r="C41" s="232">
        <v>6.3415799999607172</v>
      </c>
      <c r="D41" s="232">
        <v>3.1707899999822589</v>
      </c>
      <c r="E41" s="232">
        <v>6.2408908799480978</v>
      </c>
      <c r="F41" s="232">
        <v>6.2408908799639988</v>
      </c>
      <c r="G41" s="232">
        <v>6.2408908799612304</v>
      </c>
      <c r="H41" s="232">
        <v>9.4116808799376628</v>
      </c>
      <c r="I41" s="232">
        <v>9.4116808799459299</v>
      </c>
      <c r="J41" s="232">
        <v>3.1707899999718929</v>
      </c>
      <c r="K41" s="232">
        <v>6.2100849599510104</v>
      </c>
      <c r="L41" s="232">
        <v>9.3285849599005548</v>
      </c>
      <c r="M41" s="232">
        <v>3.0915849599750911</v>
      </c>
      <c r="N41" s="232">
        <v>24.959960999839929</v>
      </c>
      <c r="O41" s="232">
        <v>12.451701959866339</v>
      </c>
      <c r="P41" s="232">
        <v>3.0915849599683289</v>
      </c>
      <c r="Q41" s="232">
        <v>12.480155999918541</v>
      </c>
      <c r="R41" s="232">
        <v>12.451701959869631</v>
      </c>
      <c r="S41" s="232">
        <v>3.1562765999736579</v>
      </c>
      <c r="T41" s="232">
        <v>1.3657643999895099</v>
      </c>
      <c r="U41" s="232">
        <v>3.9992230799705899</v>
      </c>
      <c r="V41" s="232">
        <v>1.8307954799884709</v>
      </c>
      <c r="W41" s="232">
        <v>1.3576921199917</v>
      </c>
      <c r="DA41" s="73" t="s">
        <v>2519</v>
      </c>
    </row>
    <row r="42" spans="1:105" ht="12" customHeight="1" x14ac:dyDescent="0.25">
      <c r="A42" s="46" t="s">
        <v>162</v>
      </c>
      <c r="B42" s="232">
        <v>11.71971246690557</v>
      </c>
      <c r="C42" s="232">
        <v>11.737662885835009</v>
      </c>
      <c r="D42" s="232">
        <v>12.41360246105536</v>
      </c>
      <c r="E42" s="232">
        <v>11.83423292186678</v>
      </c>
      <c r="F42" s="232">
        <v>17.72373458293654</v>
      </c>
      <c r="G42" s="232">
        <v>22.549829848767821</v>
      </c>
      <c r="H42" s="232">
        <v>23.54210755540694</v>
      </c>
      <c r="I42" s="232">
        <v>27.863882840989358</v>
      </c>
      <c r="J42" s="232">
        <v>32.525365216561923</v>
      </c>
      <c r="K42" s="232">
        <v>27.74798610300736</v>
      </c>
      <c r="L42" s="232">
        <v>27.28585545376027</v>
      </c>
      <c r="M42" s="232">
        <v>26.872914236054729</v>
      </c>
      <c r="N42" s="232">
        <v>28.29394957205616</v>
      </c>
      <c r="O42" s="232">
        <v>42.720652167139818</v>
      </c>
      <c r="P42" s="232">
        <v>47.082033937759171</v>
      </c>
      <c r="Q42" s="232">
        <v>45.436087445803579</v>
      </c>
      <c r="R42" s="232">
        <v>50.932993168440262</v>
      </c>
      <c r="S42" s="232">
        <v>59.22990197772198</v>
      </c>
      <c r="T42" s="232">
        <v>74.918086659058602</v>
      </c>
      <c r="U42" s="232">
        <v>76.530690582696124</v>
      </c>
      <c r="V42" s="232">
        <v>72.683673329317571</v>
      </c>
      <c r="W42" s="232">
        <v>62.379607508832017</v>
      </c>
      <c r="DA42" s="73" t="s">
        <v>2520</v>
      </c>
    </row>
    <row r="43" spans="1:105" ht="12" customHeight="1" x14ac:dyDescent="0.25">
      <c r="A43" s="46" t="s">
        <v>36</v>
      </c>
      <c r="B43" s="232">
        <v>0</v>
      </c>
      <c r="C43" s="232">
        <v>0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32">
        <v>0</v>
      </c>
      <c r="K43" s="232">
        <v>0</v>
      </c>
      <c r="L43" s="232">
        <v>0</v>
      </c>
      <c r="M43" s="232">
        <v>0</v>
      </c>
      <c r="N43" s="232">
        <v>0</v>
      </c>
      <c r="O43" s="232">
        <v>0</v>
      </c>
      <c r="P43" s="232">
        <v>0</v>
      </c>
      <c r="Q43" s="232">
        <v>0</v>
      </c>
      <c r="R43" s="232">
        <v>0</v>
      </c>
      <c r="S43" s="232">
        <v>0</v>
      </c>
      <c r="T43" s="232">
        <v>0</v>
      </c>
      <c r="U43" s="232">
        <v>0</v>
      </c>
      <c r="V43" s="232">
        <v>0</v>
      </c>
      <c r="W43" s="232">
        <v>0</v>
      </c>
      <c r="DA43" s="73" t="s">
        <v>2521</v>
      </c>
    </row>
    <row r="44" spans="1:105" ht="12" customHeight="1" x14ac:dyDescent="0.25">
      <c r="A44" s="46" t="s">
        <v>73</v>
      </c>
      <c r="B44" s="232">
        <v>0.14311439999872599</v>
      </c>
      <c r="C44" s="232">
        <v>0.14311439999911341</v>
      </c>
      <c r="D44" s="232">
        <v>0</v>
      </c>
      <c r="E44" s="232">
        <v>0</v>
      </c>
      <c r="F44" s="232">
        <v>0</v>
      </c>
      <c r="G44" s="232">
        <v>0.14311439999911091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2.5739999999785181E-2</v>
      </c>
      <c r="T44" s="232">
        <v>0.31763159999756058</v>
      </c>
      <c r="U44" s="232">
        <v>0.5842979999957032</v>
      </c>
      <c r="V44" s="232">
        <v>6.692399999957856E-3</v>
      </c>
      <c r="W44" s="232">
        <v>0.76293359999533616</v>
      </c>
      <c r="DA44" s="73" t="s">
        <v>2522</v>
      </c>
    </row>
    <row r="45" spans="1:105" ht="12" customHeight="1" x14ac:dyDescent="0.25">
      <c r="A45" s="46" t="s">
        <v>79</v>
      </c>
      <c r="B45" s="232">
        <v>0</v>
      </c>
      <c r="C45" s="232">
        <v>0</v>
      </c>
      <c r="D45" s="232">
        <v>0</v>
      </c>
      <c r="E45" s="232">
        <v>0</v>
      </c>
      <c r="F45" s="232">
        <v>0</v>
      </c>
      <c r="G45" s="232">
        <v>0</v>
      </c>
      <c r="H45" s="232">
        <v>0</v>
      </c>
      <c r="I45" s="232">
        <v>0</v>
      </c>
      <c r="J45" s="232">
        <v>0</v>
      </c>
      <c r="K45" s="232">
        <v>0</v>
      </c>
      <c r="L45" s="232">
        <v>0</v>
      </c>
      <c r="M45" s="232">
        <v>0</v>
      </c>
      <c r="N45" s="232">
        <v>0</v>
      </c>
      <c r="O45" s="232">
        <v>0</v>
      </c>
      <c r="P45" s="232">
        <v>0</v>
      </c>
      <c r="Q45" s="232">
        <v>0</v>
      </c>
      <c r="R45" s="232">
        <v>0</v>
      </c>
      <c r="S45" s="232">
        <v>0</v>
      </c>
      <c r="T45" s="232">
        <v>0</v>
      </c>
      <c r="U45" s="232">
        <v>0</v>
      </c>
      <c r="V45" s="232">
        <v>0</v>
      </c>
      <c r="W45" s="232">
        <v>0</v>
      </c>
      <c r="DA45" s="73" t="s">
        <v>2523</v>
      </c>
    </row>
    <row r="46" spans="1:105" ht="12" customHeight="1" x14ac:dyDescent="0.25">
      <c r="A46" s="57" t="s">
        <v>2442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0" t="s">
        <v>2524</v>
      </c>
    </row>
    <row r="47" spans="1:105" ht="12" customHeight="1" x14ac:dyDescent="0.25">
      <c r="A47" s="41" t="s">
        <v>2444</v>
      </c>
      <c r="B47" s="353">
        <v>0</v>
      </c>
      <c r="C47" s="353">
        <v>0</v>
      </c>
      <c r="D47" s="353">
        <v>0</v>
      </c>
      <c r="E47" s="353">
        <v>0</v>
      </c>
      <c r="F47" s="353">
        <v>0</v>
      </c>
      <c r="G47" s="353">
        <v>0</v>
      </c>
      <c r="H47" s="353">
        <v>0</v>
      </c>
      <c r="I47" s="353">
        <v>0</v>
      </c>
      <c r="J47" s="353">
        <v>0</v>
      </c>
      <c r="K47" s="353">
        <v>0</v>
      </c>
      <c r="L47" s="353">
        <v>0</v>
      </c>
      <c r="M47" s="353">
        <v>0</v>
      </c>
      <c r="N47" s="353">
        <v>0</v>
      </c>
      <c r="O47" s="353">
        <v>0</v>
      </c>
      <c r="P47" s="353">
        <v>0</v>
      </c>
      <c r="Q47" s="353">
        <v>0</v>
      </c>
      <c r="R47" s="353">
        <v>0</v>
      </c>
      <c r="S47" s="353">
        <v>0</v>
      </c>
      <c r="T47" s="353">
        <v>0</v>
      </c>
      <c r="U47" s="353">
        <v>0</v>
      </c>
      <c r="V47" s="353">
        <v>0</v>
      </c>
      <c r="W47" s="353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5">
        <f t="shared" ref="B51:W51" si="3">SUM(B$52:B$56,B$58:B$59,B$61:B$62,B$64:B$65,B$66:B$68)</f>
        <v>1</v>
      </c>
      <c r="C51" s="235">
        <f t="shared" si="3"/>
        <v>1.0000000000000002</v>
      </c>
      <c r="D51" s="235">
        <f t="shared" si="3"/>
        <v>1</v>
      </c>
      <c r="E51" s="235">
        <f t="shared" si="3"/>
        <v>0.99999999999999989</v>
      </c>
      <c r="F51" s="235">
        <f t="shared" si="3"/>
        <v>1.0000000000000002</v>
      </c>
      <c r="G51" s="235">
        <f t="shared" si="3"/>
        <v>0.99999999999999978</v>
      </c>
      <c r="H51" s="235">
        <f t="shared" si="3"/>
        <v>1</v>
      </c>
      <c r="I51" s="235">
        <f t="shared" si="3"/>
        <v>1.0000000000000002</v>
      </c>
      <c r="J51" s="235">
        <f t="shared" si="3"/>
        <v>1</v>
      </c>
      <c r="K51" s="235">
        <f t="shared" si="3"/>
        <v>1</v>
      </c>
      <c r="L51" s="235">
        <f t="shared" si="3"/>
        <v>1.0000000000000002</v>
      </c>
      <c r="M51" s="235">
        <f t="shared" si="3"/>
        <v>1.0000000000000004</v>
      </c>
      <c r="N51" s="235">
        <f t="shared" si="3"/>
        <v>0.99999999999999978</v>
      </c>
      <c r="O51" s="235">
        <f t="shared" si="3"/>
        <v>1</v>
      </c>
      <c r="P51" s="235">
        <f t="shared" si="3"/>
        <v>1</v>
      </c>
      <c r="Q51" s="235">
        <f t="shared" si="3"/>
        <v>1.0000000000000004</v>
      </c>
      <c r="R51" s="235">
        <f t="shared" si="3"/>
        <v>1</v>
      </c>
      <c r="S51" s="235">
        <f t="shared" si="3"/>
        <v>0.99999999999999989</v>
      </c>
      <c r="T51" s="235">
        <f t="shared" si="3"/>
        <v>1</v>
      </c>
      <c r="U51" s="235">
        <f t="shared" si="3"/>
        <v>1</v>
      </c>
      <c r="V51" s="235">
        <f t="shared" si="3"/>
        <v>1</v>
      </c>
      <c r="W51" s="235">
        <f t="shared" si="3"/>
        <v>1</v>
      </c>
      <c r="DA51" s="95"/>
    </row>
    <row r="52" spans="1:105" ht="12" customHeight="1" x14ac:dyDescent="0.25">
      <c r="A52" s="55" t="s">
        <v>92</v>
      </c>
      <c r="B52" s="302">
        <f t="shared" ref="B52:W52" si="4">IF(B$6=0,0,B$6/B$5)</f>
        <v>0</v>
      </c>
      <c r="C52" s="302">
        <f t="shared" si="4"/>
        <v>0</v>
      </c>
      <c r="D52" s="302">
        <f t="shared" si="4"/>
        <v>0</v>
      </c>
      <c r="E52" s="302">
        <f t="shared" si="4"/>
        <v>0</v>
      </c>
      <c r="F52" s="302">
        <f t="shared" si="4"/>
        <v>0</v>
      </c>
      <c r="G52" s="302">
        <f t="shared" si="4"/>
        <v>0</v>
      </c>
      <c r="H52" s="302">
        <f t="shared" si="4"/>
        <v>0</v>
      </c>
      <c r="I52" s="302">
        <f t="shared" si="4"/>
        <v>0</v>
      </c>
      <c r="J52" s="302">
        <f t="shared" si="4"/>
        <v>0</v>
      </c>
      <c r="K52" s="302">
        <f t="shared" si="4"/>
        <v>0</v>
      </c>
      <c r="L52" s="302">
        <f t="shared" si="4"/>
        <v>0</v>
      </c>
      <c r="M52" s="302">
        <f t="shared" si="4"/>
        <v>0</v>
      </c>
      <c r="N52" s="302">
        <f t="shared" si="4"/>
        <v>0</v>
      </c>
      <c r="O52" s="302">
        <f t="shared" si="4"/>
        <v>0</v>
      </c>
      <c r="P52" s="302">
        <f t="shared" si="4"/>
        <v>0</v>
      </c>
      <c r="Q52" s="302">
        <f t="shared" si="4"/>
        <v>0</v>
      </c>
      <c r="R52" s="302">
        <f t="shared" si="4"/>
        <v>0</v>
      </c>
      <c r="S52" s="302">
        <f t="shared" si="4"/>
        <v>0</v>
      </c>
      <c r="T52" s="302">
        <f t="shared" si="4"/>
        <v>0</v>
      </c>
      <c r="U52" s="302">
        <f t="shared" si="4"/>
        <v>0</v>
      </c>
      <c r="V52" s="302">
        <f t="shared" si="4"/>
        <v>0</v>
      </c>
      <c r="W52" s="302">
        <f t="shared" si="4"/>
        <v>0</v>
      </c>
      <c r="DA52" s="67"/>
    </row>
    <row r="53" spans="1:105" ht="12" customHeight="1" x14ac:dyDescent="0.25">
      <c r="A53" s="202" t="s">
        <v>93</v>
      </c>
      <c r="B53" s="236">
        <f t="shared" ref="B53:W53" si="5">IF(B$7=0,0,B$7/B$5)</f>
        <v>0</v>
      </c>
      <c r="C53" s="236">
        <f t="shared" si="5"/>
        <v>0</v>
      </c>
      <c r="D53" s="236">
        <f t="shared" si="5"/>
        <v>0</v>
      </c>
      <c r="E53" s="236">
        <f t="shared" si="5"/>
        <v>0</v>
      </c>
      <c r="F53" s="236">
        <f t="shared" si="5"/>
        <v>0</v>
      </c>
      <c r="G53" s="236">
        <f t="shared" si="5"/>
        <v>0</v>
      </c>
      <c r="H53" s="236">
        <f t="shared" si="5"/>
        <v>0</v>
      </c>
      <c r="I53" s="236">
        <f t="shared" si="5"/>
        <v>0</v>
      </c>
      <c r="J53" s="236">
        <f t="shared" si="5"/>
        <v>0</v>
      </c>
      <c r="K53" s="236">
        <f t="shared" si="5"/>
        <v>0</v>
      </c>
      <c r="L53" s="236">
        <f t="shared" si="5"/>
        <v>0</v>
      </c>
      <c r="M53" s="236">
        <f t="shared" si="5"/>
        <v>0</v>
      </c>
      <c r="N53" s="236">
        <f t="shared" si="5"/>
        <v>0</v>
      </c>
      <c r="O53" s="236">
        <f t="shared" si="5"/>
        <v>0</v>
      </c>
      <c r="P53" s="236">
        <f t="shared" si="5"/>
        <v>0</v>
      </c>
      <c r="Q53" s="236">
        <f t="shared" si="5"/>
        <v>0</v>
      </c>
      <c r="R53" s="236">
        <f t="shared" si="5"/>
        <v>0</v>
      </c>
      <c r="S53" s="236">
        <f t="shared" si="5"/>
        <v>0</v>
      </c>
      <c r="T53" s="236">
        <f t="shared" si="5"/>
        <v>0</v>
      </c>
      <c r="U53" s="236">
        <f t="shared" si="5"/>
        <v>0</v>
      </c>
      <c r="V53" s="236">
        <f t="shared" si="5"/>
        <v>0</v>
      </c>
      <c r="W53" s="236">
        <f t="shared" si="5"/>
        <v>0</v>
      </c>
      <c r="DA53" s="174"/>
    </row>
    <row r="54" spans="1:105" ht="12" customHeight="1" x14ac:dyDescent="0.25">
      <c r="A54" s="202" t="s">
        <v>94</v>
      </c>
      <c r="B54" s="236">
        <f t="shared" ref="B54:W54" si="6">IF(B$8=0,0,B$8/B$5)</f>
        <v>0</v>
      </c>
      <c r="C54" s="236">
        <f t="shared" si="6"/>
        <v>0</v>
      </c>
      <c r="D54" s="236">
        <f t="shared" si="6"/>
        <v>0</v>
      </c>
      <c r="E54" s="236">
        <f t="shared" si="6"/>
        <v>0</v>
      </c>
      <c r="F54" s="236">
        <f t="shared" si="6"/>
        <v>0</v>
      </c>
      <c r="G54" s="236">
        <f t="shared" si="6"/>
        <v>0</v>
      </c>
      <c r="H54" s="236">
        <f t="shared" si="6"/>
        <v>0</v>
      </c>
      <c r="I54" s="236">
        <f t="shared" si="6"/>
        <v>0</v>
      </c>
      <c r="J54" s="236">
        <f t="shared" si="6"/>
        <v>0</v>
      </c>
      <c r="K54" s="236">
        <f t="shared" si="6"/>
        <v>0</v>
      </c>
      <c r="L54" s="236">
        <f t="shared" si="6"/>
        <v>0</v>
      </c>
      <c r="M54" s="236">
        <f t="shared" si="6"/>
        <v>0</v>
      </c>
      <c r="N54" s="236">
        <f t="shared" si="6"/>
        <v>0</v>
      </c>
      <c r="O54" s="236">
        <f t="shared" si="6"/>
        <v>0</v>
      </c>
      <c r="P54" s="236">
        <f t="shared" si="6"/>
        <v>0</v>
      </c>
      <c r="Q54" s="236">
        <f t="shared" si="6"/>
        <v>0</v>
      </c>
      <c r="R54" s="236">
        <f t="shared" si="6"/>
        <v>0</v>
      </c>
      <c r="S54" s="236">
        <f t="shared" si="6"/>
        <v>0</v>
      </c>
      <c r="T54" s="236">
        <f t="shared" si="6"/>
        <v>0</v>
      </c>
      <c r="U54" s="236">
        <f t="shared" si="6"/>
        <v>0</v>
      </c>
      <c r="V54" s="236">
        <f t="shared" si="6"/>
        <v>0</v>
      </c>
      <c r="W54" s="236">
        <f t="shared" si="6"/>
        <v>0</v>
      </c>
      <c r="DA54" s="174"/>
    </row>
    <row r="55" spans="1:105" ht="12" customHeight="1" x14ac:dyDescent="0.25">
      <c r="A55" s="202" t="s">
        <v>95</v>
      </c>
      <c r="B55" s="236">
        <f t="shared" ref="B55:W55" si="7">IF(B$9=0,0,B$9/B$5)</f>
        <v>0</v>
      </c>
      <c r="C55" s="236">
        <f t="shared" si="7"/>
        <v>0</v>
      </c>
      <c r="D55" s="236">
        <f t="shared" si="7"/>
        <v>0</v>
      </c>
      <c r="E55" s="236">
        <f t="shared" si="7"/>
        <v>0</v>
      </c>
      <c r="F55" s="236">
        <f t="shared" si="7"/>
        <v>0</v>
      </c>
      <c r="G55" s="236">
        <f t="shared" si="7"/>
        <v>0</v>
      </c>
      <c r="H55" s="236">
        <f t="shared" si="7"/>
        <v>0</v>
      </c>
      <c r="I55" s="236">
        <f t="shared" si="7"/>
        <v>0</v>
      </c>
      <c r="J55" s="236">
        <f t="shared" si="7"/>
        <v>0</v>
      </c>
      <c r="K55" s="236">
        <f t="shared" si="7"/>
        <v>0</v>
      </c>
      <c r="L55" s="236">
        <f t="shared" si="7"/>
        <v>0</v>
      </c>
      <c r="M55" s="236">
        <f t="shared" si="7"/>
        <v>0</v>
      </c>
      <c r="N55" s="236">
        <f t="shared" si="7"/>
        <v>0</v>
      </c>
      <c r="O55" s="236">
        <f t="shared" si="7"/>
        <v>0</v>
      </c>
      <c r="P55" s="236">
        <f t="shared" si="7"/>
        <v>0</v>
      </c>
      <c r="Q55" s="236">
        <f t="shared" si="7"/>
        <v>0</v>
      </c>
      <c r="R55" s="236">
        <f t="shared" si="7"/>
        <v>0</v>
      </c>
      <c r="S55" s="236">
        <f t="shared" si="7"/>
        <v>0</v>
      </c>
      <c r="T55" s="236">
        <f t="shared" si="7"/>
        <v>0</v>
      </c>
      <c r="U55" s="236">
        <f t="shared" si="7"/>
        <v>0</v>
      </c>
      <c r="V55" s="236">
        <f t="shared" si="7"/>
        <v>0</v>
      </c>
      <c r="W55" s="236">
        <f t="shared" si="7"/>
        <v>0</v>
      </c>
      <c r="DA55" s="174"/>
    </row>
    <row r="56" spans="1:105" ht="12" customHeight="1" x14ac:dyDescent="0.25">
      <c r="A56" s="56" t="s">
        <v>96</v>
      </c>
      <c r="B56" s="303">
        <f t="shared" ref="B56:W56" si="8">IF(B$10=0,0,B$10/B$5)</f>
        <v>1.9554886741123476E-2</v>
      </c>
      <c r="C56" s="303">
        <f t="shared" si="8"/>
        <v>2.1781182819259441E-2</v>
      </c>
      <c r="D56" s="303">
        <f t="shared" si="8"/>
        <v>2.370888111811904E-2</v>
      </c>
      <c r="E56" s="303">
        <f t="shared" si="8"/>
        <v>2.2872630611330266E-2</v>
      </c>
      <c r="F56" s="303">
        <f t="shared" si="8"/>
        <v>2.5774879693604744E-2</v>
      </c>
      <c r="G56" s="303">
        <f t="shared" si="8"/>
        <v>2.9673123793394061E-2</v>
      </c>
      <c r="H56" s="303">
        <f t="shared" si="8"/>
        <v>2.8913354829583609E-2</v>
      </c>
      <c r="I56" s="303">
        <f t="shared" si="8"/>
        <v>2.9133822766458043E-2</v>
      </c>
      <c r="J56" s="303">
        <f t="shared" si="8"/>
        <v>3.0300938936985395E-2</v>
      </c>
      <c r="K56" s="303">
        <f t="shared" si="8"/>
        <v>3.2558660442410133E-2</v>
      </c>
      <c r="L56" s="303">
        <f t="shared" si="8"/>
        <v>3.1696587672115854E-2</v>
      </c>
      <c r="M56" s="303">
        <f t="shared" si="8"/>
        <v>3.0755341896595338E-2</v>
      </c>
      <c r="N56" s="303">
        <f t="shared" si="8"/>
        <v>2.822344173345499E-2</v>
      </c>
      <c r="O56" s="303">
        <f t="shared" si="8"/>
        <v>2.8578718914719189E-2</v>
      </c>
      <c r="P56" s="303">
        <f t="shared" si="8"/>
        <v>2.8338337621401796E-2</v>
      </c>
      <c r="Q56" s="303">
        <f t="shared" si="8"/>
        <v>2.7940203300077723E-2</v>
      </c>
      <c r="R56" s="303">
        <f t="shared" si="8"/>
        <v>2.9248330455727528E-2</v>
      </c>
      <c r="S56" s="303">
        <f t="shared" si="8"/>
        <v>2.9380527125169878E-2</v>
      </c>
      <c r="T56" s="303">
        <f t="shared" si="8"/>
        <v>3.1009660844472063E-2</v>
      </c>
      <c r="U56" s="303">
        <f t="shared" si="8"/>
        <v>2.8390968548294555E-2</v>
      </c>
      <c r="V56" s="303">
        <f t="shared" si="8"/>
        <v>2.9478488179552006E-2</v>
      </c>
      <c r="W56" s="303">
        <f t="shared" si="8"/>
        <v>2.919665740649318E-2</v>
      </c>
      <c r="DA56" s="68"/>
    </row>
    <row r="57" spans="1:105" ht="12" customHeight="1" x14ac:dyDescent="0.25">
      <c r="A57" s="203" t="s">
        <v>2405</v>
      </c>
      <c r="B57" s="304">
        <f t="shared" ref="B57:W57" si="9">IF(B$16=0,0,B$16/B$5)</f>
        <v>0.30815984390860063</v>
      </c>
      <c r="C57" s="304">
        <f t="shared" si="9"/>
        <v>0.31198068534146345</v>
      </c>
      <c r="D57" s="304">
        <f t="shared" si="9"/>
        <v>0.30697303023824835</v>
      </c>
      <c r="E57" s="304">
        <f t="shared" si="9"/>
        <v>0.30955451910965398</v>
      </c>
      <c r="F57" s="304">
        <f t="shared" si="9"/>
        <v>0.29889891630882975</v>
      </c>
      <c r="G57" s="304">
        <f t="shared" si="9"/>
        <v>0.2911749676853404</v>
      </c>
      <c r="H57" s="304">
        <f t="shared" si="9"/>
        <v>0.28652084562229857</v>
      </c>
      <c r="I57" s="304">
        <f t="shared" si="9"/>
        <v>0.27369903208952634</v>
      </c>
      <c r="J57" s="304">
        <f t="shared" si="9"/>
        <v>0.27364272415447027</v>
      </c>
      <c r="K57" s="304">
        <f t="shared" si="9"/>
        <v>0.27624528118299585</v>
      </c>
      <c r="L57" s="304">
        <f t="shared" si="9"/>
        <v>0.27580960375033403</v>
      </c>
      <c r="M57" s="304">
        <f t="shared" si="9"/>
        <v>0.26967668087646263</v>
      </c>
      <c r="N57" s="304">
        <f t="shared" si="9"/>
        <v>0.24729250547155163</v>
      </c>
      <c r="O57" s="304">
        <f t="shared" si="9"/>
        <v>0.23775746402267858</v>
      </c>
      <c r="P57" s="304">
        <f t="shared" si="9"/>
        <v>0.23127008212720601</v>
      </c>
      <c r="Q57" s="304">
        <f t="shared" si="9"/>
        <v>0.22319963279444288</v>
      </c>
      <c r="R57" s="304">
        <f t="shared" si="9"/>
        <v>0.22169573315364038</v>
      </c>
      <c r="S57" s="304">
        <f t="shared" si="9"/>
        <v>0.21917412230775113</v>
      </c>
      <c r="T57" s="304">
        <f t="shared" si="9"/>
        <v>0.22447926001483409</v>
      </c>
      <c r="U57" s="304">
        <f t="shared" si="9"/>
        <v>0.21951597494785655</v>
      </c>
      <c r="V57" s="304">
        <f t="shared" si="9"/>
        <v>0.22235066672432169</v>
      </c>
      <c r="W57" s="304">
        <f t="shared" si="9"/>
        <v>0.21751082684538511</v>
      </c>
      <c r="DA57" s="175"/>
    </row>
    <row r="58" spans="1:105" ht="12" customHeight="1" x14ac:dyDescent="0.25">
      <c r="A58" s="62" t="s">
        <v>2406</v>
      </c>
      <c r="B58" s="305">
        <f t="shared" ref="B58:W58" si="10">IF(B$17=0,0,B$17/B$5)</f>
        <v>0.30815984390860063</v>
      </c>
      <c r="C58" s="305">
        <f t="shared" si="10"/>
        <v>0.31198068534146345</v>
      </c>
      <c r="D58" s="305">
        <f t="shared" si="10"/>
        <v>0.30697303023824835</v>
      </c>
      <c r="E58" s="305">
        <f t="shared" si="10"/>
        <v>0.30955451910965398</v>
      </c>
      <c r="F58" s="305">
        <f t="shared" si="10"/>
        <v>0.29889891630882975</v>
      </c>
      <c r="G58" s="305">
        <f t="shared" si="10"/>
        <v>0.2911749676853404</v>
      </c>
      <c r="H58" s="305">
        <f t="shared" si="10"/>
        <v>0.28652084562229857</v>
      </c>
      <c r="I58" s="305">
        <f t="shared" si="10"/>
        <v>0.27369903208952634</v>
      </c>
      <c r="J58" s="305">
        <f t="shared" si="10"/>
        <v>0.27364272415447027</v>
      </c>
      <c r="K58" s="305">
        <f t="shared" si="10"/>
        <v>0.27624528118299585</v>
      </c>
      <c r="L58" s="305">
        <f t="shared" si="10"/>
        <v>0.27580960375033403</v>
      </c>
      <c r="M58" s="305">
        <f t="shared" si="10"/>
        <v>0.26967668087646263</v>
      </c>
      <c r="N58" s="305">
        <f t="shared" si="10"/>
        <v>0.24729250547155163</v>
      </c>
      <c r="O58" s="305">
        <f t="shared" si="10"/>
        <v>0.23775746402267858</v>
      </c>
      <c r="P58" s="305">
        <f t="shared" si="10"/>
        <v>0.23127008212720601</v>
      </c>
      <c r="Q58" s="305">
        <f t="shared" si="10"/>
        <v>0.22319963279444288</v>
      </c>
      <c r="R58" s="305">
        <f t="shared" si="10"/>
        <v>0.22169573315364038</v>
      </c>
      <c r="S58" s="305">
        <f t="shared" si="10"/>
        <v>0.21917412230775113</v>
      </c>
      <c r="T58" s="305">
        <f t="shared" si="10"/>
        <v>0.22447926001483409</v>
      </c>
      <c r="U58" s="305">
        <f t="shared" si="10"/>
        <v>0.21951597494785655</v>
      </c>
      <c r="V58" s="305">
        <f t="shared" si="10"/>
        <v>0.22235066672432169</v>
      </c>
      <c r="W58" s="305">
        <f t="shared" si="10"/>
        <v>0.21751082684538511</v>
      </c>
      <c r="DA58" s="72"/>
    </row>
    <row r="59" spans="1:105" ht="12" customHeight="1" x14ac:dyDescent="0.25">
      <c r="A59" s="62" t="s">
        <v>2413</v>
      </c>
      <c r="B59" s="305">
        <f t="shared" ref="B59:W59" si="11">IF(B$23=0,0,B$23/B$5)</f>
        <v>0</v>
      </c>
      <c r="C59" s="305">
        <f t="shared" si="11"/>
        <v>0</v>
      </c>
      <c r="D59" s="305">
        <f t="shared" si="11"/>
        <v>0</v>
      </c>
      <c r="E59" s="305">
        <f t="shared" si="11"/>
        <v>0</v>
      </c>
      <c r="F59" s="305">
        <f t="shared" si="11"/>
        <v>0</v>
      </c>
      <c r="G59" s="305">
        <f t="shared" si="11"/>
        <v>0</v>
      </c>
      <c r="H59" s="305">
        <f t="shared" si="11"/>
        <v>0</v>
      </c>
      <c r="I59" s="305">
        <f t="shared" si="11"/>
        <v>0</v>
      </c>
      <c r="J59" s="305">
        <f t="shared" si="11"/>
        <v>0</v>
      </c>
      <c r="K59" s="305">
        <f t="shared" si="11"/>
        <v>0</v>
      </c>
      <c r="L59" s="305">
        <f t="shared" si="11"/>
        <v>0</v>
      </c>
      <c r="M59" s="305">
        <f t="shared" si="11"/>
        <v>0</v>
      </c>
      <c r="N59" s="305">
        <f t="shared" si="11"/>
        <v>0</v>
      </c>
      <c r="O59" s="305">
        <f t="shared" si="11"/>
        <v>0</v>
      </c>
      <c r="P59" s="305">
        <f t="shared" si="11"/>
        <v>0</v>
      </c>
      <c r="Q59" s="305">
        <f t="shared" si="11"/>
        <v>0</v>
      </c>
      <c r="R59" s="305">
        <f t="shared" si="11"/>
        <v>0</v>
      </c>
      <c r="S59" s="305">
        <f t="shared" si="11"/>
        <v>0</v>
      </c>
      <c r="T59" s="305">
        <f t="shared" si="11"/>
        <v>0</v>
      </c>
      <c r="U59" s="305">
        <f t="shared" si="11"/>
        <v>0</v>
      </c>
      <c r="V59" s="305">
        <f t="shared" si="11"/>
        <v>0</v>
      </c>
      <c r="W59" s="305">
        <f t="shared" si="11"/>
        <v>0</v>
      </c>
      <c r="DA59" s="72"/>
    </row>
    <row r="60" spans="1:105" ht="12" customHeight="1" x14ac:dyDescent="0.25">
      <c r="A60" s="203" t="s">
        <v>2415</v>
      </c>
      <c r="B60" s="304">
        <f t="shared" ref="B60:W60" si="12">IF(B$24=0,0,B$24/B$5)</f>
        <v>7.6753298409910936E-2</v>
      </c>
      <c r="C60" s="304">
        <f t="shared" si="12"/>
        <v>8.9657616470862497E-2</v>
      </c>
      <c r="D60" s="304">
        <f t="shared" si="12"/>
        <v>9.9412144171002775E-2</v>
      </c>
      <c r="E60" s="304">
        <f t="shared" si="12"/>
        <v>0.10434127059854738</v>
      </c>
      <c r="F60" s="304">
        <f t="shared" si="12"/>
        <v>0.11858645724709846</v>
      </c>
      <c r="G60" s="304">
        <f t="shared" si="12"/>
        <v>0.12209839128903709</v>
      </c>
      <c r="H60" s="304">
        <f t="shared" si="12"/>
        <v>0.12630130837263626</v>
      </c>
      <c r="I60" s="304">
        <f t="shared" si="12"/>
        <v>0.13312924786206834</v>
      </c>
      <c r="J60" s="304">
        <f t="shared" si="12"/>
        <v>0.14785255990613072</v>
      </c>
      <c r="K60" s="304">
        <f t="shared" si="12"/>
        <v>0.13973074689013851</v>
      </c>
      <c r="L60" s="304">
        <f t="shared" si="12"/>
        <v>0.13857242746676721</v>
      </c>
      <c r="M60" s="304">
        <f t="shared" si="12"/>
        <v>0.1519634778283111</v>
      </c>
      <c r="N60" s="304">
        <f t="shared" si="12"/>
        <v>0.1468136269554966</v>
      </c>
      <c r="O60" s="304">
        <f t="shared" si="12"/>
        <v>0.15571733057486278</v>
      </c>
      <c r="P60" s="304">
        <f t="shared" si="12"/>
        <v>0.16422558288341479</v>
      </c>
      <c r="Q60" s="304">
        <f t="shared" si="12"/>
        <v>0.16724476365368893</v>
      </c>
      <c r="R60" s="304">
        <f t="shared" si="12"/>
        <v>0.16518453349460582</v>
      </c>
      <c r="S60" s="304">
        <f t="shared" si="12"/>
        <v>0.17954413142428829</v>
      </c>
      <c r="T60" s="304">
        <f t="shared" si="12"/>
        <v>0.16681045114748697</v>
      </c>
      <c r="U60" s="304">
        <f t="shared" si="12"/>
        <v>0.16650399201625732</v>
      </c>
      <c r="V60" s="304">
        <f t="shared" si="12"/>
        <v>0.16603874945721334</v>
      </c>
      <c r="W60" s="304">
        <f t="shared" si="12"/>
        <v>0.18163977270897455</v>
      </c>
      <c r="DA60" s="175"/>
    </row>
    <row r="61" spans="1:105" ht="12" customHeight="1" x14ac:dyDescent="0.25">
      <c r="A61" s="62" t="s">
        <v>2416</v>
      </c>
      <c r="B61" s="305">
        <f t="shared" ref="B61:W61" si="13">IF(B$25=0,0,B$25/B$5)</f>
        <v>7.6753298409910936E-2</v>
      </c>
      <c r="C61" s="305">
        <f t="shared" si="13"/>
        <v>8.9657616470862497E-2</v>
      </c>
      <c r="D61" s="305">
        <f t="shared" si="13"/>
        <v>9.9412144171002775E-2</v>
      </c>
      <c r="E61" s="305">
        <f t="shared" si="13"/>
        <v>0.10434127059854738</v>
      </c>
      <c r="F61" s="305">
        <f t="shared" si="13"/>
        <v>0.11858645724709846</v>
      </c>
      <c r="G61" s="305">
        <f t="shared" si="13"/>
        <v>0.12209839128903709</v>
      </c>
      <c r="H61" s="305">
        <f t="shared" si="13"/>
        <v>0.12630130837263626</v>
      </c>
      <c r="I61" s="305">
        <f t="shared" si="13"/>
        <v>0.13312924786206834</v>
      </c>
      <c r="J61" s="305">
        <f t="shared" si="13"/>
        <v>0.14785255990613072</v>
      </c>
      <c r="K61" s="305">
        <f t="shared" si="13"/>
        <v>0.13973074689013851</v>
      </c>
      <c r="L61" s="305">
        <f t="shared" si="13"/>
        <v>0.13857242746676721</v>
      </c>
      <c r="M61" s="305">
        <f t="shared" si="13"/>
        <v>0.1519634778283111</v>
      </c>
      <c r="N61" s="305">
        <f t="shared" si="13"/>
        <v>0.1468136269554966</v>
      </c>
      <c r="O61" s="305">
        <f t="shared" si="13"/>
        <v>0.15571733057486278</v>
      </c>
      <c r="P61" s="305">
        <f t="shared" si="13"/>
        <v>0.16422558288341479</v>
      </c>
      <c r="Q61" s="305">
        <f t="shared" si="13"/>
        <v>0.16724476365368893</v>
      </c>
      <c r="R61" s="305">
        <f t="shared" si="13"/>
        <v>0.16518453349460582</v>
      </c>
      <c r="S61" s="305">
        <f t="shared" si="13"/>
        <v>0.17954413142428829</v>
      </c>
      <c r="T61" s="305">
        <f t="shared" si="13"/>
        <v>0.16681045114748697</v>
      </c>
      <c r="U61" s="305">
        <f t="shared" si="13"/>
        <v>0.16650399201625732</v>
      </c>
      <c r="V61" s="305">
        <f t="shared" si="13"/>
        <v>0.16603874945721334</v>
      </c>
      <c r="W61" s="305">
        <f t="shared" si="13"/>
        <v>0.18163977270897455</v>
      </c>
      <c r="DA61" s="72"/>
    </row>
    <row r="62" spans="1:105" ht="12" customHeight="1" x14ac:dyDescent="0.25">
      <c r="A62" s="62" t="s">
        <v>2418</v>
      </c>
      <c r="B62" s="305">
        <f t="shared" ref="B62:W62" si="14">IF(B$26=0,0,B$26/B$5)</f>
        <v>0</v>
      </c>
      <c r="C62" s="305">
        <f t="shared" si="14"/>
        <v>0</v>
      </c>
      <c r="D62" s="305">
        <f t="shared" si="14"/>
        <v>0</v>
      </c>
      <c r="E62" s="305">
        <f t="shared" si="14"/>
        <v>0</v>
      </c>
      <c r="F62" s="305">
        <f t="shared" si="14"/>
        <v>0</v>
      </c>
      <c r="G62" s="305">
        <f t="shared" si="14"/>
        <v>0</v>
      </c>
      <c r="H62" s="305">
        <f t="shared" si="14"/>
        <v>0</v>
      </c>
      <c r="I62" s="305">
        <f t="shared" si="14"/>
        <v>0</v>
      </c>
      <c r="J62" s="305">
        <f t="shared" si="14"/>
        <v>0</v>
      </c>
      <c r="K62" s="305">
        <f t="shared" si="14"/>
        <v>0</v>
      </c>
      <c r="L62" s="305">
        <f t="shared" si="14"/>
        <v>0</v>
      </c>
      <c r="M62" s="305">
        <f t="shared" si="14"/>
        <v>0</v>
      </c>
      <c r="N62" s="305">
        <f t="shared" si="14"/>
        <v>0</v>
      </c>
      <c r="O62" s="305">
        <f t="shared" si="14"/>
        <v>0</v>
      </c>
      <c r="P62" s="305">
        <f t="shared" si="14"/>
        <v>0</v>
      </c>
      <c r="Q62" s="305">
        <f t="shared" si="14"/>
        <v>0</v>
      </c>
      <c r="R62" s="305">
        <f t="shared" si="14"/>
        <v>0</v>
      </c>
      <c r="S62" s="305">
        <f t="shared" si="14"/>
        <v>0</v>
      </c>
      <c r="T62" s="305">
        <f t="shared" si="14"/>
        <v>0</v>
      </c>
      <c r="U62" s="305">
        <f t="shared" si="14"/>
        <v>0</v>
      </c>
      <c r="V62" s="305">
        <f t="shared" si="14"/>
        <v>0</v>
      </c>
      <c r="W62" s="305">
        <f t="shared" si="14"/>
        <v>0</v>
      </c>
      <c r="DA62" s="72"/>
    </row>
    <row r="63" spans="1:105" ht="12" customHeight="1" x14ac:dyDescent="0.25">
      <c r="A63" s="203" t="s">
        <v>2420</v>
      </c>
      <c r="B63" s="304">
        <f t="shared" ref="B63:W63" si="15">IF(B$27=0,0,B$27/B$5)</f>
        <v>0.44022834844085817</v>
      </c>
      <c r="C63" s="304">
        <f t="shared" si="15"/>
        <v>0.44568669334494782</v>
      </c>
      <c r="D63" s="304">
        <f t="shared" si="15"/>
        <v>0.43853290034035475</v>
      </c>
      <c r="E63" s="304">
        <f t="shared" si="15"/>
        <v>0.44222074158522007</v>
      </c>
      <c r="F63" s="304">
        <f t="shared" si="15"/>
        <v>0.42699845186975655</v>
      </c>
      <c r="G63" s="304">
        <f t="shared" si="15"/>
        <v>0.41596423955048639</v>
      </c>
      <c r="H63" s="304">
        <f t="shared" si="15"/>
        <v>0.40931549374614073</v>
      </c>
      <c r="I63" s="304">
        <f t="shared" si="15"/>
        <v>0.3909986172707518</v>
      </c>
      <c r="J63" s="304">
        <f t="shared" si="15"/>
        <v>0.39091817736352891</v>
      </c>
      <c r="K63" s="304">
        <f t="shared" si="15"/>
        <v>0.39463611597570825</v>
      </c>
      <c r="L63" s="304">
        <f t="shared" si="15"/>
        <v>0.39401371964333415</v>
      </c>
      <c r="M63" s="304">
        <f t="shared" si="15"/>
        <v>0.38525240125208948</v>
      </c>
      <c r="N63" s="304">
        <f t="shared" si="15"/>
        <v>0.35327500781650223</v>
      </c>
      <c r="O63" s="304">
        <f t="shared" si="15"/>
        <v>0.33965352003239818</v>
      </c>
      <c r="P63" s="304">
        <f t="shared" si="15"/>
        <v>0.33038583161029433</v>
      </c>
      <c r="Q63" s="304">
        <f t="shared" si="15"/>
        <v>0.31885661827777578</v>
      </c>
      <c r="R63" s="304">
        <f t="shared" si="15"/>
        <v>0.31670819021948621</v>
      </c>
      <c r="S63" s="304">
        <f t="shared" si="15"/>
        <v>0.31310588901107284</v>
      </c>
      <c r="T63" s="304">
        <f t="shared" si="15"/>
        <v>0.32068465716404854</v>
      </c>
      <c r="U63" s="304">
        <f t="shared" si="15"/>
        <v>0.31359424992550922</v>
      </c>
      <c r="V63" s="304">
        <f t="shared" si="15"/>
        <v>0.31764380960617383</v>
      </c>
      <c r="W63" s="304">
        <f t="shared" si="15"/>
        <v>0.31072975263626457</v>
      </c>
      <c r="DA63" s="175"/>
    </row>
    <row r="64" spans="1:105" ht="12" customHeight="1" x14ac:dyDescent="0.25">
      <c r="A64" s="62" t="s">
        <v>2421</v>
      </c>
      <c r="B64" s="305">
        <f t="shared" ref="B64:W64" si="16">IF(B$28=0,0,B$28/B$5)</f>
        <v>0.44022834844085817</v>
      </c>
      <c r="C64" s="305">
        <f t="shared" si="16"/>
        <v>0.44568669334494782</v>
      </c>
      <c r="D64" s="305">
        <f t="shared" si="16"/>
        <v>0.43853290034035475</v>
      </c>
      <c r="E64" s="305">
        <f t="shared" si="16"/>
        <v>0.44222074158522007</v>
      </c>
      <c r="F64" s="305">
        <f t="shared" si="16"/>
        <v>0.42699845186975655</v>
      </c>
      <c r="G64" s="305">
        <f t="shared" si="16"/>
        <v>0.41596423955048639</v>
      </c>
      <c r="H64" s="305">
        <f t="shared" si="16"/>
        <v>0.40931549374614073</v>
      </c>
      <c r="I64" s="305">
        <f t="shared" si="16"/>
        <v>0.3909986172707518</v>
      </c>
      <c r="J64" s="305">
        <f t="shared" si="16"/>
        <v>0.39091817736352891</v>
      </c>
      <c r="K64" s="305">
        <f t="shared" si="16"/>
        <v>0.39463611597570825</v>
      </c>
      <c r="L64" s="305">
        <f t="shared" si="16"/>
        <v>0.39401371964333415</v>
      </c>
      <c r="M64" s="305">
        <f t="shared" si="16"/>
        <v>0.38525240125208948</v>
      </c>
      <c r="N64" s="305">
        <f t="shared" si="16"/>
        <v>0.35327500781650223</v>
      </c>
      <c r="O64" s="305">
        <f t="shared" si="16"/>
        <v>0.33965352003239818</v>
      </c>
      <c r="P64" s="305">
        <f t="shared" si="16"/>
        <v>0.33038583161029433</v>
      </c>
      <c r="Q64" s="305">
        <f t="shared" si="16"/>
        <v>0.31885661827777578</v>
      </c>
      <c r="R64" s="305">
        <f t="shared" si="16"/>
        <v>0.31670819021948621</v>
      </c>
      <c r="S64" s="305">
        <f t="shared" si="16"/>
        <v>0.31310588901107284</v>
      </c>
      <c r="T64" s="305">
        <f t="shared" si="16"/>
        <v>0.32068465716404854</v>
      </c>
      <c r="U64" s="305">
        <f t="shared" si="16"/>
        <v>0.31359424992550922</v>
      </c>
      <c r="V64" s="305">
        <f t="shared" si="16"/>
        <v>0.31764380960617383</v>
      </c>
      <c r="W64" s="305">
        <f t="shared" si="16"/>
        <v>0.31072975263626457</v>
      </c>
      <c r="DA64" s="72"/>
    </row>
    <row r="65" spans="1:105" ht="12" customHeight="1" x14ac:dyDescent="0.25">
      <c r="A65" s="62" t="s">
        <v>2428</v>
      </c>
      <c r="B65" s="305">
        <f t="shared" ref="B65:W65" si="17">IF(B$34=0,0,B$34/B$5)</f>
        <v>0</v>
      </c>
      <c r="C65" s="305">
        <f t="shared" si="17"/>
        <v>0</v>
      </c>
      <c r="D65" s="305">
        <f t="shared" si="17"/>
        <v>0</v>
      </c>
      <c r="E65" s="305">
        <f t="shared" si="17"/>
        <v>0</v>
      </c>
      <c r="F65" s="305">
        <f t="shared" si="17"/>
        <v>0</v>
      </c>
      <c r="G65" s="305">
        <f t="shared" si="17"/>
        <v>0</v>
      </c>
      <c r="H65" s="305">
        <f t="shared" si="17"/>
        <v>0</v>
      </c>
      <c r="I65" s="305">
        <f t="shared" si="17"/>
        <v>0</v>
      </c>
      <c r="J65" s="305">
        <f t="shared" si="17"/>
        <v>0</v>
      </c>
      <c r="K65" s="305">
        <f t="shared" si="17"/>
        <v>0</v>
      </c>
      <c r="L65" s="305">
        <f t="shared" si="17"/>
        <v>0</v>
      </c>
      <c r="M65" s="305">
        <f t="shared" si="17"/>
        <v>0</v>
      </c>
      <c r="N65" s="305">
        <f t="shared" si="17"/>
        <v>0</v>
      </c>
      <c r="O65" s="305">
        <f t="shared" si="17"/>
        <v>0</v>
      </c>
      <c r="P65" s="305">
        <f t="shared" si="17"/>
        <v>0</v>
      </c>
      <c r="Q65" s="305">
        <f t="shared" si="17"/>
        <v>0</v>
      </c>
      <c r="R65" s="305">
        <f t="shared" si="17"/>
        <v>0</v>
      </c>
      <c r="S65" s="305">
        <f t="shared" si="17"/>
        <v>0</v>
      </c>
      <c r="T65" s="305">
        <f t="shared" si="17"/>
        <v>0</v>
      </c>
      <c r="U65" s="305">
        <f t="shared" si="17"/>
        <v>0</v>
      </c>
      <c r="V65" s="305">
        <f t="shared" si="17"/>
        <v>0</v>
      </c>
      <c r="W65" s="305">
        <f t="shared" si="17"/>
        <v>0</v>
      </c>
      <c r="DA65" s="72"/>
    </row>
    <row r="66" spans="1:105" ht="12" customHeight="1" x14ac:dyDescent="0.25">
      <c r="A66" s="203" t="s">
        <v>2430</v>
      </c>
      <c r="B66" s="304">
        <f t="shared" ref="B66:W66" si="18">IF(B$35=0,0,B$35/B$5)</f>
        <v>0.15530362249950688</v>
      </c>
      <c r="C66" s="304">
        <f t="shared" si="18"/>
        <v>0.130893822023467</v>
      </c>
      <c r="D66" s="304">
        <f t="shared" si="18"/>
        <v>0.1313730441322751</v>
      </c>
      <c r="E66" s="304">
        <f t="shared" si="18"/>
        <v>0.12101083809524825</v>
      </c>
      <c r="F66" s="304">
        <f t="shared" si="18"/>
        <v>0.12974129488071065</v>
      </c>
      <c r="G66" s="304">
        <f t="shared" si="18"/>
        <v>0.1410892776817419</v>
      </c>
      <c r="H66" s="304">
        <f t="shared" si="18"/>
        <v>0.1489489974293407</v>
      </c>
      <c r="I66" s="304">
        <f t="shared" si="18"/>
        <v>0.17303928001119565</v>
      </c>
      <c r="J66" s="304">
        <f t="shared" si="18"/>
        <v>0.15728559963888475</v>
      </c>
      <c r="K66" s="304">
        <f t="shared" si="18"/>
        <v>0.15682919550874733</v>
      </c>
      <c r="L66" s="304">
        <f t="shared" si="18"/>
        <v>0.15990766146744897</v>
      </c>
      <c r="M66" s="304">
        <f t="shared" si="18"/>
        <v>0.16235209814654175</v>
      </c>
      <c r="N66" s="304">
        <f t="shared" si="18"/>
        <v>0.2243954180229944</v>
      </c>
      <c r="O66" s="304">
        <f t="shared" si="18"/>
        <v>0.23829296645534132</v>
      </c>
      <c r="P66" s="304">
        <f t="shared" si="18"/>
        <v>0.24578016575768302</v>
      </c>
      <c r="Q66" s="304">
        <f t="shared" si="18"/>
        <v>0.26275878197401503</v>
      </c>
      <c r="R66" s="304">
        <f t="shared" si="18"/>
        <v>0.26716321267653992</v>
      </c>
      <c r="S66" s="304">
        <f t="shared" si="18"/>
        <v>0.25879533013171774</v>
      </c>
      <c r="T66" s="304">
        <f t="shared" si="18"/>
        <v>0.2570159708291585</v>
      </c>
      <c r="U66" s="304">
        <f t="shared" si="18"/>
        <v>0.27199481456208235</v>
      </c>
      <c r="V66" s="304">
        <f t="shared" si="18"/>
        <v>0.26448828603273905</v>
      </c>
      <c r="W66" s="304">
        <f t="shared" si="18"/>
        <v>0.26092299040288258</v>
      </c>
      <c r="DA66" s="175"/>
    </row>
    <row r="67" spans="1:105" ht="12" customHeight="1" x14ac:dyDescent="0.25">
      <c r="A67" s="203" t="s">
        <v>2442</v>
      </c>
      <c r="B67" s="304">
        <f t="shared" ref="B67:W67" si="19">IF(B$46=0,0,B$46/B$5)</f>
        <v>0</v>
      </c>
      <c r="C67" s="304">
        <f t="shared" si="19"/>
        <v>0</v>
      </c>
      <c r="D67" s="304">
        <f t="shared" si="19"/>
        <v>0</v>
      </c>
      <c r="E67" s="304">
        <f t="shared" si="19"/>
        <v>0</v>
      </c>
      <c r="F67" s="304">
        <f t="shared" si="19"/>
        <v>0</v>
      </c>
      <c r="G67" s="304">
        <f t="shared" si="19"/>
        <v>0</v>
      </c>
      <c r="H67" s="304">
        <f t="shared" si="19"/>
        <v>0</v>
      </c>
      <c r="I67" s="304">
        <f t="shared" si="19"/>
        <v>0</v>
      </c>
      <c r="J67" s="304">
        <f t="shared" si="19"/>
        <v>0</v>
      </c>
      <c r="K67" s="304">
        <f t="shared" si="19"/>
        <v>0</v>
      </c>
      <c r="L67" s="304">
        <f t="shared" si="19"/>
        <v>0</v>
      </c>
      <c r="M67" s="304">
        <f t="shared" si="19"/>
        <v>0</v>
      </c>
      <c r="N67" s="304">
        <f t="shared" si="19"/>
        <v>0</v>
      </c>
      <c r="O67" s="304">
        <f t="shared" si="19"/>
        <v>0</v>
      </c>
      <c r="P67" s="304">
        <f t="shared" si="19"/>
        <v>0</v>
      </c>
      <c r="Q67" s="304">
        <f t="shared" si="19"/>
        <v>0</v>
      </c>
      <c r="R67" s="304">
        <f t="shared" si="19"/>
        <v>0</v>
      </c>
      <c r="S67" s="304">
        <f t="shared" si="19"/>
        <v>0</v>
      </c>
      <c r="T67" s="304">
        <f t="shared" si="19"/>
        <v>0</v>
      </c>
      <c r="U67" s="304">
        <f t="shared" si="19"/>
        <v>0</v>
      </c>
      <c r="V67" s="304">
        <f t="shared" si="19"/>
        <v>0</v>
      </c>
      <c r="W67" s="304">
        <f t="shared" si="19"/>
        <v>0</v>
      </c>
      <c r="DA67" s="175"/>
    </row>
    <row r="68" spans="1:105" ht="12" customHeight="1" x14ac:dyDescent="0.25">
      <c r="A68" s="41" t="s">
        <v>2444</v>
      </c>
      <c r="B68" s="238">
        <f t="shared" ref="B68:W68" si="20">IF(B$47=0,0,B$47/B$5)</f>
        <v>0</v>
      </c>
      <c r="C68" s="238">
        <f t="shared" si="20"/>
        <v>0</v>
      </c>
      <c r="D68" s="238">
        <f t="shared" si="20"/>
        <v>0</v>
      </c>
      <c r="E68" s="238">
        <f t="shared" si="20"/>
        <v>0</v>
      </c>
      <c r="F68" s="238">
        <f t="shared" si="20"/>
        <v>0</v>
      </c>
      <c r="G68" s="238">
        <f t="shared" si="20"/>
        <v>0</v>
      </c>
      <c r="H68" s="238">
        <f t="shared" si="20"/>
        <v>0</v>
      </c>
      <c r="I68" s="238">
        <f t="shared" si="20"/>
        <v>0</v>
      </c>
      <c r="J68" s="238">
        <f t="shared" si="20"/>
        <v>0</v>
      </c>
      <c r="K68" s="238">
        <f t="shared" si="20"/>
        <v>0</v>
      </c>
      <c r="L68" s="238">
        <f t="shared" si="20"/>
        <v>0</v>
      </c>
      <c r="M68" s="238">
        <f t="shared" si="20"/>
        <v>0</v>
      </c>
      <c r="N68" s="238">
        <f t="shared" si="20"/>
        <v>0</v>
      </c>
      <c r="O68" s="238">
        <f t="shared" si="20"/>
        <v>0</v>
      </c>
      <c r="P68" s="238">
        <f t="shared" si="20"/>
        <v>0</v>
      </c>
      <c r="Q68" s="238">
        <f t="shared" si="20"/>
        <v>0</v>
      </c>
      <c r="R68" s="238">
        <f t="shared" si="20"/>
        <v>0</v>
      </c>
      <c r="S68" s="238">
        <f t="shared" si="20"/>
        <v>0</v>
      </c>
      <c r="T68" s="238">
        <f t="shared" si="20"/>
        <v>0</v>
      </c>
      <c r="U68" s="238">
        <f t="shared" si="20"/>
        <v>0</v>
      </c>
      <c r="V68" s="238">
        <f t="shared" si="20"/>
        <v>0</v>
      </c>
      <c r="W68" s="238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3">
        <f>IF(B$5=0,0,B$5/TRE_fec!B$5)</f>
        <v>1.6935007304010929</v>
      </c>
      <c r="C72" s="323">
        <f>IF(C$5=0,0,C$5/TRE_fec!C$5)</f>
        <v>1.45775401956143</v>
      </c>
      <c r="D72" s="323">
        <f>IF(D$5=0,0,D$5/TRE_fec!D$5)</f>
        <v>1.3387558795698715</v>
      </c>
      <c r="E72" s="323">
        <f>IF(E$5=0,0,E$5/TRE_fec!E$5)</f>
        <v>1.2330227500099025</v>
      </c>
      <c r="F72" s="323">
        <f>IF(F$5=0,0,F$5/TRE_fec!F$5)</f>
        <v>1.1302526833512399</v>
      </c>
      <c r="G72" s="323">
        <f>IF(G$5=0,0,G$5/TRE_fec!G$5)</f>
        <v>1.1216733497453293</v>
      </c>
      <c r="H72" s="323">
        <f>IF(H$5=0,0,H$5/TRE_fec!H$5)</f>
        <v>1.080672147909284</v>
      </c>
      <c r="I72" s="323">
        <f>IF(I$5=0,0,I$5/TRE_fec!I$5)</f>
        <v>1.0299239982996995</v>
      </c>
      <c r="J72" s="323">
        <f>IF(J$5=0,0,J$5/TRE_fec!J$5)</f>
        <v>0.93761796234715389</v>
      </c>
      <c r="K72" s="323">
        <f>IF(K$5=0,0,K$5/TRE_fec!K$5)</f>
        <v>1.0201825098071484</v>
      </c>
      <c r="L72" s="323">
        <f>IF(L$5=0,0,L$5/TRE_fec!L$5)</f>
        <v>1.0201091609430843</v>
      </c>
      <c r="M72" s="323">
        <f>IF(M$5=0,0,M$5/TRE_fec!M$5)</f>
        <v>0.91385660537545532</v>
      </c>
      <c r="N72" s="323">
        <f>IF(N$5=0,0,N$5/TRE_fec!N$5)</f>
        <v>0.94406807005325033</v>
      </c>
      <c r="O72" s="323">
        <f>IF(O$5=0,0,O$5/TRE_fec!O$5)</f>
        <v>0.89847268430889871</v>
      </c>
      <c r="P72" s="323">
        <f>IF(P$5=0,0,P$5/TRE_fec!P$5)</f>
        <v>0.85063984282101868</v>
      </c>
      <c r="Q72" s="323">
        <f>IF(Q$5=0,0,Q$5/TRE_fec!Q$5)</f>
        <v>0.82960127469271772</v>
      </c>
      <c r="R72" s="323">
        <f>IF(R$5=0,0,R$5/TRE_fec!R$5)</f>
        <v>0.84462744218178842</v>
      </c>
      <c r="S72" s="323">
        <f>IF(S$5=0,0,S$5/TRE_fec!S$5)</f>
        <v>0.7758144163124755</v>
      </c>
      <c r="T72" s="323">
        <f>IF(T$5=0,0,T$5/TRE_fec!T$5)</f>
        <v>0.85935723686546406</v>
      </c>
      <c r="U72" s="323">
        <f>IF(U$5=0,0,U$5/TRE_fec!U$5)</f>
        <v>0.85035609726896633</v>
      </c>
      <c r="V72" s="323">
        <f>IF(V$5=0,0,V$5/TRE_fec!V$5)</f>
        <v>0.86023863371484477</v>
      </c>
      <c r="W72" s="323">
        <f>IF(W$5=0,0,W$5/TRE_fec!W$5)</f>
        <v>0.77041660666124234</v>
      </c>
      <c r="DA72" s="95"/>
    </row>
    <row r="73" spans="1:105" ht="12" customHeight="1" x14ac:dyDescent="0.25">
      <c r="A73" s="55" t="s">
        <v>92</v>
      </c>
      <c r="B73" s="333">
        <f>IF(B$6=0,0,B$6/TRE_fec!B$6)</f>
        <v>0</v>
      </c>
      <c r="C73" s="333">
        <f>IF(C$6=0,0,C$6/TRE_fec!C$6)</f>
        <v>0</v>
      </c>
      <c r="D73" s="333">
        <f>IF(D$6=0,0,D$6/TRE_fec!D$6)</f>
        <v>0</v>
      </c>
      <c r="E73" s="333">
        <f>IF(E$6=0,0,E$6/TRE_fec!E$6)</f>
        <v>0</v>
      </c>
      <c r="F73" s="333">
        <f>IF(F$6=0,0,F$6/TRE_fec!F$6)</f>
        <v>0</v>
      </c>
      <c r="G73" s="333">
        <f>IF(G$6=0,0,G$6/TRE_fec!G$6)</f>
        <v>0</v>
      </c>
      <c r="H73" s="333">
        <f>IF(H$6=0,0,H$6/TRE_fec!H$6)</f>
        <v>0</v>
      </c>
      <c r="I73" s="333">
        <f>IF(I$6=0,0,I$6/TRE_fec!I$6)</f>
        <v>0</v>
      </c>
      <c r="J73" s="333">
        <f>IF(J$6=0,0,J$6/TRE_fec!J$6)</f>
        <v>0</v>
      </c>
      <c r="K73" s="333">
        <f>IF(K$6=0,0,K$6/TRE_fec!K$6)</f>
        <v>0</v>
      </c>
      <c r="L73" s="333">
        <f>IF(L$6=0,0,L$6/TRE_fec!L$6)</f>
        <v>0</v>
      </c>
      <c r="M73" s="333">
        <f>IF(M$6=0,0,M$6/TRE_fec!M$6)</f>
        <v>0</v>
      </c>
      <c r="N73" s="333">
        <f>IF(N$6=0,0,N$6/TRE_fec!N$6)</f>
        <v>0</v>
      </c>
      <c r="O73" s="333">
        <f>IF(O$6=0,0,O$6/TRE_fec!O$6)</f>
        <v>0</v>
      </c>
      <c r="P73" s="333">
        <f>IF(P$6=0,0,P$6/TRE_fec!P$6)</f>
        <v>0</v>
      </c>
      <c r="Q73" s="333">
        <f>IF(Q$6=0,0,Q$6/TRE_fec!Q$6)</f>
        <v>0</v>
      </c>
      <c r="R73" s="333">
        <f>IF(R$6=0,0,R$6/TRE_fec!R$6)</f>
        <v>0</v>
      </c>
      <c r="S73" s="333">
        <f>IF(S$6=0,0,S$6/TRE_fec!S$6)</f>
        <v>0</v>
      </c>
      <c r="T73" s="333">
        <f>IF(T$6=0,0,T$6/TRE_fec!T$6)</f>
        <v>0</v>
      </c>
      <c r="U73" s="333">
        <f>IF(U$6=0,0,U$6/TRE_fec!U$6)</f>
        <v>0</v>
      </c>
      <c r="V73" s="333">
        <f>IF(V$6=0,0,V$6/TRE_fec!V$6)</f>
        <v>0</v>
      </c>
      <c r="W73" s="333">
        <f>IF(W$6=0,0,W$6/TRE_fec!W$6)</f>
        <v>0</v>
      </c>
      <c r="DA73" s="67"/>
    </row>
    <row r="74" spans="1:105" ht="12" customHeight="1" x14ac:dyDescent="0.25">
      <c r="A74" s="202" t="s">
        <v>93</v>
      </c>
      <c r="B74" s="334">
        <f>IF(B$7=0,0,B$7/TRE_fec!B$7)</f>
        <v>0</v>
      </c>
      <c r="C74" s="334">
        <f>IF(C$7=0,0,C$7/TRE_fec!C$7)</f>
        <v>0</v>
      </c>
      <c r="D74" s="334">
        <f>IF(D$7=0,0,D$7/TRE_fec!D$7)</f>
        <v>0</v>
      </c>
      <c r="E74" s="334">
        <f>IF(E$7=0,0,E$7/TRE_fec!E$7)</f>
        <v>0</v>
      </c>
      <c r="F74" s="334">
        <f>IF(F$7=0,0,F$7/TRE_fec!F$7)</f>
        <v>0</v>
      </c>
      <c r="G74" s="334">
        <f>IF(G$7=0,0,G$7/TRE_fec!G$7)</f>
        <v>0</v>
      </c>
      <c r="H74" s="334">
        <f>IF(H$7=0,0,H$7/TRE_fec!H$7)</f>
        <v>0</v>
      </c>
      <c r="I74" s="334">
        <f>IF(I$7=0,0,I$7/TRE_fec!I$7)</f>
        <v>0</v>
      </c>
      <c r="J74" s="334">
        <f>IF(J$7=0,0,J$7/TRE_fec!J$7)</f>
        <v>0</v>
      </c>
      <c r="K74" s="334">
        <f>IF(K$7=0,0,K$7/TRE_fec!K$7)</f>
        <v>0</v>
      </c>
      <c r="L74" s="334">
        <f>IF(L$7=0,0,L$7/TRE_fec!L$7)</f>
        <v>0</v>
      </c>
      <c r="M74" s="334">
        <f>IF(M$7=0,0,M$7/TRE_fec!M$7)</f>
        <v>0</v>
      </c>
      <c r="N74" s="334">
        <f>IF(N$7=0,0,N$7/TRE_fec!N$7)</f>
        <v>0</v>
      </c>
      <c r="O74" s="334">
        <f>IF(O$7=0,0,O$7/TRE_fec!O$7)</f>
        <v>0</v>
      </c>
      <c r="P74" s="334">
        <f>IF(P$7=0,0,P$7/TRE_fec!P$7)</f>
        <v>0</v>
      </c>
      <c r="Q74" s="334">
        <f>IF(Q$7=0,0,Q$7/TRE_fec!Q$7)</f>
        <v>0</v>
      </c>
      <c r="R74" s="334">
        <f>IF(R$7=0,0,R$7/TRE_fec!R$7)</f>
        <v>0</v>
      </c>
      <c r="S74" s="334">
        <f>IF(S$7=0,0,S$7/TRE_fec!S$7)</f>
        <v>0</v>
      </c>
      <c r="T74" s="334">
        <f>IF(T$7=0,0,T$7/TRE_fec!T$7)</f>
        <v>0</v>
      </c>
      <c r="U74" s="334">
        <f>IF(U$7=0,0,U$7/TRE_fec!U$7)</f>
        <v>0</v>
      </c>
      <c r="V74" s="334">
        <f>IF(V$7=0,0,V$7/TRE_fec!V$7)</f>
        <v>0</v>
      </c>
      <c r="W74" s="334">
        <f>IF(W$7=0,0,W$7/TRE_fec!W$7)</f>
        <v>0</v>
      </c>
      <c r="DA74" s="174"/>
    </row>
    <row r="75" spans="1:105" ht="12" customHeight="1" x14ac:dyDescent="0.25">
      <c r="A75" s="202" t="s">
        <v>94</v>
      </c>
      <c r="B75" s="334">
        <f>IF(B$8=0,0,B$8/TRE_fec!B$8)</f>
        <v>0</v>
      </c>
      <c r="C75" s="334">
        <f>IF(C$8=0,0,C$8/TRE_fec!C$8)</f>
        <v>0</v>
      </c>
      <c r="D75" s="334">
        <f>IF(D$8=0,0,D$8/TRE_fec!D$8)</f>
        <v>0</v>
      </c>
      <c r="E75" s="334">
        <f>IF(E$8=0,0,E$8/TRE_fec!E$8)</f>
        <v>0</v>
      </c>
      <c r="F75" s="334">
        <f>IF(F$8=0,0,F$8/TRE_fec!F$8)</f>
        <v>0</v>
      </c>
      <c r="G75" s="334">
        <f>IF(G$8=0,0,G$8/TRE_fec!G$8)</f>
        <v>0</v>
      </c>
      <c r="H75" s="334">
        <f>IF(H$8=0,0,H$8/TRE_fec!H$8)</f>
        <v>0</v>
      </c>
      <c r="I75" s="334">
        <f>IF(I$8=0,0,I$8/TRE_fec!I$8)</f>
        <v>0</v>
      </c>
      <c r="J75" s="334">
        <f>IF(J$8=0,0,J$8/TRE_fec!J$8)</f>
        <v>0</v>
      </c>
      <c r="K75" s="334">
        <f>IF(K$8=0,0,K$8/TRE_fec!K$8)</f>
        <v>0</v>
      </c>
      <c r="L75" s="334">
        <f>IF(L$8=0,0,L$8/TRE_fec!L$8)</f>
        <v>0</v>
      </c>
      <c r="M75" s="334">
        <f>IF(M$8=0,0,M$8/TRE_fec!M$8)</f>
        <v>0</v>
      </c>
      <c r="N75" s="334">
        <f>IF(N$8=0,0,N$8/TRE_fec!N$8)</f>
        <v>0</v>
      </c>
      <c r="O75" s="334">
        <f>IF(O$8=0,0,O$8/TRE_fec!O$8)</f>
        <v>0</v>
      </c>
      <c r="P75" s="334">
        <f>IF(P$8=0,0,P$8/TRE_fec!P$8)</f>
        <v>0</v>
      </c>
      <c r="Q75" s="334">
        <f>IF(Q$8=0,0,Q$8/TRE_fec!Q$8)</f>
        <v>0</v>
      </c>
      <c r="R75" s="334">
        <f>IF(R$8=0,0,R$8/TRE_fec!R$8)</f>
        <v>0</v>
      </c>
      <c r="S75" s="334">
        <f>IF(S$8=0,0,S$8/TRE_fec!S$8)</f>
        <v>0</v>
      </c>
      <c r="T75" s="334">
        <f>IF(T$8=0,0,T$8/TRE_fec!T$8)</f>
        <v>0</v>
      </c>
      <c r="U75" s="334">
        <f>IF(U$8=0,0,U$8/TRE_fec!U$8)</f>
        <v>0</v>
      </c>
      <c r="V75" s="334">
        <f>IF(V$8=0,0,V$8/TRE_fec!V$8)</f>
        <v>0</v>
      </c>
      <c r="W75" s="334">
        <f>IF(W$8=0,0,W$8/TRE_fec!W$8)</f>
        <v>0</v>
      </c>
      <c r="DA75" s="174"/>
    </row>
    <row r="76" spans="1:105" ht="12" customHeight="1" x14ac:dyDescent="0.25">
      <c r="A76" s="202" t="s">
        <v>95</v>
      </c>
      <c r="B76" s="334">
        <f>IF(B$9=0,0,B$9/TRE_fec!B$9)</f>
        <v>0</v>
      </c>
      <c r="C76" s="334">
        <f>IF(C$9=0,0,C$9/TRE_fec!C$9)</f>
        <v>0</v>
      </c>
      <c r="D76" s="334">
        <f>IF(D$9=0,0,D$9/TRE_fec!D$9)</f>
        <v>0</v>
      </c>
      <c r="E76" s="334">
        <f>IF(E$9=0,0,E$9/TRE_fec!E$9)</f>
        <v>0</v>
      </c>
      <c r="F76" s="334">
        <f>IF(F$9=0,0,F$9/TRE_fec!F$9)</f>
        <v>0</v>
      </c>
      <c r="G76" s="334">
        <f>IF(G$9=0,0,G$9/TRE_fec!G$9)</f>
        <v>0</v>
      </c>
      <c r="H76" s="334">
        <f>IF(H$9=0,0,H$9/TRE_fec!H$9)</f>
        <v>0</v>
      </c>
      <c r="I76" s="334">
        <f>IF(I$9=0,0,I$9/TRE_fec!I$9)</f>
        <v>0</v>
      </c>
      <c r="J76" s="334">
        <f>IF(J$9=0,0,J$9/TRE_fec!J$9)</f>
        <v>0</v>
      </c>
      <c r="K76" s="334">
        <f>IF(K$9=0,0,K$9/TRE_fec!K$9)</f>
        <v>0</v>
      </c>
      <c r="L76" s="334">
        <f>IF(L$9=0,0,L$9/TRE_fec!L$9)</f>
        <v>0</v>
      </c>
      <c r="M76" s="334">
        <f>IF(M$9=0,0,M$9/TRE_fec!M$9)</f>
        <v>0</v>
      </c>
      <c r="N76" s="334">
        <f>IF(N$9=0,0,N$9/TRE_fec!N$9)</f>
        <v>0</v>
      </c>
      <c r="O76" s="334">
        <f>IF(O$9=0,0,O$9/TRE_fec!O$9)</f>
        <v>0</v>
      </c>
      <c r="P76" s="334">
        <f>IF(P$9=0,0,P$9/TRE_fec!P$9)</f>
        <v>0</v>
      </c>
      <c r="Q76" s="334">
        <f>IF(Q$9=0,0,Q$9/TRE_fec!Q$9)</f>
        <v>0</v>
      </c>
      <c r="R76" s="334">
        <f>IF(R$9=0,0,R$9/TRE_fec!R$9)</f>
        <v>0</v>
      </c>
      <c r="S76" s="334">
        <f>IF(S$9=0,0,S$9/TRE_fec!S$9)</f>
        <v>0</v>
      </c>
      <c r="T76" s="334">
        <f>IF(T$9=0,0,T$9/TRE_fec!T$9)</f>
        <v>0</v>
      </c>
      <c r="U76" s="334">
        <f>IF(U$9=0,0,U$9/TRE_fec!U$9)</f>
        <v>0</v>
      </c>
      <c r="V76" s="334">
        <f>IF(V$9=0,0,V$9/TRE_fec!V$9)</f>
        <v>0</v>
      </c>
      <c r="W76" s="334">
        <f>IF(W$9=0,0,W$9/TRE_fec!W$9)</f>
        <v>0</v>
      </c>
      <c r="DA76" s="174"/>
    </row>
    <row r="77" spans="1:105" ht="12" customHeight="1" x14ac:dyDescent="0.25">
      <c r="A77" s="56" t="s">
        <v>96</v>
      </c>
      <c r="B77" s="335">
        <f>IF(B$10=0,0,B$10/TRE_fec!B$10)</f>
        <v>1.5250363639902271</v>
      </c>
      <c r="C77" s="335">
        <f>IF(C$10=0,0,C$10/TRE_fec!C$10)</f>
        <v>1.4801411892547849</v>
      </c>
      <c r="D77" s="335">
        <f>IF(D$10=0,0,D$10/TRE_fec!D$10)</f>
        <v>1.4395381556708875</v>
      </c>
      <c r="E77" s="335">
        <f>IF(E$10=0,0,E$10/TRE_fec!E$10)</f>
        <v>1.3286119791495916</v>
      </c>
      <c r="F77" s="335">
        <f>IF(F$10=0,0,F$10/TRE_fec!F$10)</f>
        <v>1.3181287882021691</v>
      </c>
      <c r="G77" s="335">
        <f>IF(G$10=0,0,G$10/TRE_fec!G$10)</f>
        <v>1.4421023629970111</v>
      </c>
      <c r="H77" s="335">
        <f>IF(H$10=0,0,H$10/TRE_fec!H$10)</f>
        <v>1.3574641209783083</v>
      </c>
      <c r="I77" s="335">
        <f>IF(I$10=0,0,I$10/TRE_fec!I$10)</f>
        <v>1.2645362877353497</v>
      </c>
      <c r="J77" s="335">
        <f>IF(J$10=0,0,J$10/TRE_fec!J$10)</f>
        <v>1.2011693274637596</v>
      </c>
      <c r="K77" s="335">
        <f>IF(K$10=0,0,K$10/TRE_fec!K$10)</f>
        <v>1.3917782160055585</v>
      </c>
      <c r="L77" s="335">
        <f>IF(L$10=0,0,L$10/TRE_fec!L$10)</f>
        <v>1.36737898600478</v>
      </c>
      <c r="M77" s="335">
        <f>IF(M$10=0,0,M$10/TRE_fec!M$10)</f>
        <v>1.1821907027243808</v>
      </c>
      <c r="N77" s="335">
        <f>IF(N$10=0,0,N$10/TRE_fec!N$10)</f>
        <v>1.1146516678321607</v>
      </c>
      <c r="O77" s="335">
        <f>IF(O$10=0,0,O$10/TRE_fec!O$10)</f>
        <v>1.0301665831305891</v>
      </c>
      <c r="P77" s="335">
        <f>IF(P$10=0,0,P$10/TRE_fec!P$10)</f>
        <v>0.95199386404576525</v>
      </c>
      <c r="Q77" s="335">
        <f>IF(Q$10=0,0,Q$10/TRE_fec!Q$10)</f>
        <v>0.9193032558338472</v>
      </c>
      <c r="R77" s="335">
        <f>IF(R$10=0,0,R$10/TRE_fec!R$10)</f>
        <v>0.97129623551602595</v>
      </c>
      <c r="S77" s="335">
        <f>IF(S$10=0,0,S$10/TRE_fec!S$10)</f>
        <v>0.89208359372593438</v>
      </c>
      <c r="T77" s="335">
        <f>IF(T$10=0,0,T$10/TRE_fec!T$10)</f>
        <v>1.0320236791785349</v>
      </c>
      <c r="U77" s="335">
        <f>IF(U$10=0,0,U$10/TRE_fec!U$10)</f>
        <v>0.93698743293927589</v>
      </c>
      <c r="V77" s="335">
        <f>IF(V$10=0,0,V$10/TRE_fec!V$10)</f>
        <v>0.98225530113616599</v>
      </c>
      <c r="W77" s="335">
        <f>IF(W$10=0,0,W$10/TRE_fec!W$10)</f>
        <v>0.87816509095275008</v>
      </c>
      <c r="DA77" s="68"/>
    </row>
    <row r="78" spans="1:105" ht="12" customHeight="1" x14ac:dyDescent="0.25">
      <c r="A78" s="203" t="s">
        <v>2405</v>
      </c>
      <c r="B78" s="351">
        <f>IF(B$16=0,0,B$16/TRE_fec!B$16)</f>
        <v>2.9720103938983038</v>
      </c>
      <c r="C78" s="351">
        <f>IF(C$16=0,0,C$16/TRE_fec!C$16)</f>
        <v>2.7402654912409199</v>
      </c>
      <c r="D78" s="351">
        <f>IF(D$16=0,0,D$16/TRE_fec!D$16)</f>
        <v>2.5132542143361021</v>
      </c>
      <c r="E78" s="351">
        <f>IF(E$16=0,0,E$16/TRE_fec!E$16)</f>
        <v>2.4268449876558642</v>
      </c>
      <c r="F78" s="351">
        <f>IF(F$16=0,0,F$16/TRE_fec!F$16)</f>
        <v>2.152427064709912</v>
      </c>
      <c r="G78" s="351">
        <f>IF(G$16=0,0,G$16/TRE_fec!G$16)</f>
        <v>2.0482496449048959</v>
      </c>
      <c r="H78" s="351">
        <f>IF(H$16=0,0,H$16/TRE_fec!H$16)</f>
        <v>1.9522327307289913</v>
      </c>
      <c r="I78" s="351">
        <f>IF(I$16=0,0,I$16/TRE_fec!I$16)</f>
        <v>1.7536359988898975</v>
      </c>
      <c r="J78" s="351">
        <f>IF(J$16=0,0,J$16/TRE_fec!J$16)</f>
        <v>1.6142561435169918</v>
      </c>
      <c r="K78" s="351">
        <f>IF(K$16=0,0,K$16/TRE_fec!K$16)</f>
        <v>1.759954166022496</v>
      </c>
      <c r="L78" s="351">
        <f>IF(L$16=0,0,L$16/TRE_fec!L$16)</f>
        <v>1.7675771676566949</v>
      </c>
      <c r="M78" s="351">
        <f>IF(M$16=0,0,M$16/TRE_fec!M$16)</f>
        <v>1.5498012826431373</v>
      </c>
      <c r="N78" s="351">
        <f>IF(N$16=0,0,N$16/TRE_fec!N$16)</f>
        <v>1.4641882691623285</v>
      </c>
      <c r="O78" s="351">
        <f>IF(O$16=0,0,O$16/TRE_fec!O$16)</f>
        <v>1.2966873790265641</v>
      </c>
      <c r="P78" s="351">
        <f>IF(P$16=0,0,P$16/TRE_fec!P$16)</f>
        <v>1.1804523702099088</v>
      </c>
      <c r="Q78" s="351">
        <f>IF(Q$16=0,0,Q$16/TRE_fec!Q$16)</f>
        <v>1.1180743098114305</v>
      </c>
      <c r="R78" s="351">
        <f>IF(R$16=0,0,R$16/TRE_fec!R$16)</f>
        <v>1.1242096300835636</v>
      </c>
      <c r="S78" s="351">
        <f>IF(S$16=0,0,S$16/TRE_fec!S$16)</f>
        <v>1.0184500712858877</v>
      </c>
      <c r="T78" s="351">
        <f>IF(T$16=0,0,T$16/TRE_fec!T$16)</f>
        <v>1.1436379139216699</v>
      </c>
      <c r="U78" s="351">
        <f>IF(U$16=0,0,U$16/TRE_fec!U$16)</f>
        <v>1.1060103880803813</v>
      </c>
      <c r="V78" s="351">
        <f>IF(V$16=0,0,V$16/TRE_fec!V$16)</f>
        <v>1.1318956506504829</v>
      </c>
      <c r="W78" s="351">
        <f>IF(W$16=0,0,W$16/TRE_fec!W$16)</f>
        <v>1.0009133679658833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1.8032957655490429</v>
      </c>
      <c r="C79" s="351">
        <f>IF(C$24=0,0,C$24/TRE_fec!C$24)</f>
        <v>1.8074174087604877</v>
      </c>
      <c r="D79" s="351">
        <f>IF(D$24=0,0,D$24/TRE_fec!D$24)</f>
        <v>1.7957932818692093</v>
      </c>
      <c r="E79" s="351">
        <f>IF(E$24=0,0,E$24/TRE_fec!E$24)</f>
        <v>1.7878988551994932</v>
      </c>
      <c r="F79" s="351">
        <f>IF(F$24=0,0,F$24/TRE_fec!F$24)</f>
        <v>1.7860650194324814</v>
      </c>
      <c r="G79" s="351">
        <f>IF(G$24=0,0,G$24/TRE_fec!G$24)</f>
        <v>1.7821679734145628</v>
      </c>
      <c r="H79" s="351">
        <f>IF(H$24=0,0,H$24/TRE_fec!H$24)</f>
        <v>1.7738479375023055</v>
      </c>
      <c r="I79" s="351">
        <f>IF(I$24=0,0,I$24/TRE_fec!I$24)</f>
        <v>1.7488339662309855</v>
      </c>
      <c r="J79" s="351">
        <f>IF(J$24=0,0,J$24/TRE_fec!J$24)</f>
        <v>1.7524908052766703</v>
      </c>
      <c r="K79" s="351">
        <f>IF(K$24=0,0,K$24/TRE_fec!K$24)</f>
        <v>1.7810843602650421</v>
      </c>
      <c r="L79" s="351">
        <f>IF(L$24=0,0,L$24/TRE_fec!L$24)</f>
        <v>1.7795057352374573</v>
      </c>
      <c r="M79" s="351">
        <f>IF(M$24=0,0,M$24/TRE_fec!M$24)</f>
        <v>1.748725816559876</v>
      </c>
      <c r="N79" s="351">
        <f>IF(N$24=0,0,N$24/TRE_fec!N$24)</f>
        <v>1.7392062689809096</v>
      </c>
      <c r="O79" s="351">
        <f>IF(O$24=0,0,O$24/TRE_fec!O$24)</f>
        <v>1.7126232616838628</v>
      </c>
      <c r="P79" s="351">
        <f>IF(P$24=0,0,P$24/TRE_fec!P$24)</f>
        <v>1.696998113637614</v>
      </c>
      <c r="Q79" s="351">
        <f>IF(Q$24=0,0,Q$24/TRE_fec!Q$24)</f>
        <v>1.6939645685618785</v>
      </c>
      <c r="R79" s="351">
        <f>IF(R$24=0,0,R$24/TRE_fec!R$24)</f>
        <v>1.6942028058425593</v>
      </c>
      <c r="S79" s="351">
        <f>IF(S$24=0,0,S$24/TRE_fec!S$24)</f>
        <v>1.6859477983204583</v>
      </c>
      <c r="T79" s="351">
        <f>IF(T$24=0,0,T$24/TRE_fec!T$24)</f>
        <v>1.7033248962159913</v>
      </c>
      <c r="U79" s="351">
        <f>IF(U$24=0,0,U$24/TRE_fec!U$24)</f>
        <v>1.6922963210703286</v>
      </c>
      <c r="V79" s="351">
        <f>IF(V$24=0,0,V$24/TRE_fec!V$24)</f>
        <v>1.6985707180957217</v>
      </c>
      <c r="W79" s="351">
        <f>IF(W$24=0,0,W$24/TRE_fec!W$24)</f>
        <v>1.6862871501825771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2.9720103938983038</v>
      </c>
      <c r="C80" s="351">
        <f>IF(C$27=0,0,C$27/TRE_fec!C$27)</f>
        <v>2.7402654912409203</v>
      </c>
      <c r="D80" s="351">
        <f>IF(D$27=0,0,D$27/TRE_fec!D$27)</f>
        <v>2.5132542143361021</v>
      </c>
      <c r="E80" s="351">
        <f>IF(E$27=0,0,E$27/TRE_fec!E$27)</f>
        <v>2.4268449876558642</v>
      </c>
      <c r="F80" s="351">
        <f>IF(F$27=0,0,F$27/TRE_fec!F$27)</f>
        <v>2.1524270647099115</v>
      </c>
      <c r="G80" s="351">
        <f>IF(G$27=0,0,G$27/TRE_fec!G$27)</f>
        <v>2.0482496449048968</v>
      </c>
      <c r="H80" s="351">
        <f>IF(H$27=0,0,H$27/TRE_fec!H$27)</f>
        <v>1.9522327307289919</v>
      </c>
      <c r="I80" s="351">
        <f>IF(I$27=0,0,I$27/TRE_fec!I$27)</f>
        <v>1.7536359988898973</v>
      </c>
      <c r="J80" s="351">
        <f>IF(J$27=0,0,J$27/TRE_fec!J$27)</f>
        <v>1.6142561435169915</v>
      </c>
      <c r="K80" s="351">
        <f>IF(K$27=0,0,K$27/TRE_fec!K$27)</f>
        <v>1.759954166022496</v>
      </c>
      <c r="L80" s="351">
        <f>IF(L$27=0,0,L$27/TRE_fec!L$27)</f>
        <v>1.7675771676566936</v>
      </c>
      <c r="M80" s="351">
        <f>IF(M$27=0,0,M$27/TRE_fec!M$27)</f>
        <v>1.5498012826431371</v>
      </c>
      <c r="N80" s="351">
        <f>IF(N$27=0,0,N$27/TRE_fec!N$27)</f>
        <v>1.4641882691623285</v>
      </c>
      <c r="O80" s="351">
        <f>IF(O$27=0,0,O$27/TRE_fec!O$27)</f>
        <v>1.2966873790265645</v>
      </c>
      <c r="P80" s="351">
        <f>IF(P$27=0,0,P$27/TRE_fec!P$27)</f>
        <v>1.1804523702099088</v>
      </c>
      <c r="Q80" s="351">
        <f>IF(Q$27=0,0,Q$27/TRE_fec!Q$27)</f>
        <v>1.118074309811431</v>
      </c>
      <c r="R80" s="351">
        <f>IF(R$27=0,0,R$27/TRE_fec!R$27)</f>
        <v>1.1242096300835631</v>
      </c>
      <c r="S80" s="351">
        <f>IF(S$27=0,0,S$27/TRE_fec!S$27)</f>
        <v>1.0184500712858875</v>
      </c>
      <c r="T80" s="351">
        <f>IF(T$27=0,0,T$27/TRE_fec!T$27)</f>
        <v>1.1436379139216695</v>
      </c>
      <c r="U80" s="351">
        <f>IF(U$27=0,0,U$27/TRE_fec!U$27)</f>
        <v>1.1060103880803811</v>
      </c>
      <c r="V80" s="351">
        <f>IF(V$27=0,0,V$27/TRE_fec!V$27)</f>
        <v>1.1318956506504831</v>
      </c>
      <c r="W80" s="351">
        <f>IF(W$27=0,0,W$27/TRE_fec!W$27)</f>
        <v>1.000913367965883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0.99524161992929205</v>
      </c>
      <c r="C81" s="351">
        <f>IF(C$35=0,0,C$35/TRE_fec!C$35)</f>
        <v>0.66112023379248464</v>
      </c>
      <c r="D81" s="351">
        <f>IF(D$35=0,0,D$35/TRE_fec!D$35)</f>
        <v>0.62343586046796751</v>
      </c>
      <c r="E81" s="351">
        <f>IF(E$35=0,0,E$35/TRE_fec!E$35)</f>
        <v>0.49138761590803931</v>
      </c>
      <c r="F81" s="351">
        <f>IF(F$35=0,0,F$35/TRE_fec!F$35)</f>
        <v>0.50524023084228065</v>
      </c>
      <c r="G81" s="351">
        <f>IF(G$35=0,0,G$35/TRE_fec!G$35)</f>
        <v>0.5772004035246292</v>
      </c>
      <c r="H81" s="351">
        <f>IF(H$35=0,0,H$35/TRE_fec!H$35)</f>
        <v>0.59093814144574797</v>
      </c>
      <c r="I81" s="351">
        <f>IF(I$35=0,0,I$35/TRE_fec!I$35)</f>
        <v>0.71376507070595052</v>
      </c>
      <c r="J81" s="351">
        <f>IF(J$35=0,0,J$35/TRE_fec!J$35)</f>
        <v>0.58354532167371198</v>
      </c>
      <c r="K81" s="351">
        <f>IF(K$35=0,0,K$35/TRE_fec!K$35)</f>
        <v>0.61968375534559827</v>
      </c>
      <c r="L81" s="351">
        <f>IF(L$35=0,0,L$35/TRE_fec!L$35)</f>
        <v>0.62143065031104905</v>
      </c>
      <c r="M81" s="351">
        <f>IF(M$35=0,0,M$35/TRE_fec!M$35)</f>
        <v>0.59476671778540113</v>
      </c>
      <c r="N81" s="351">
        <f>IF(N$35=0,0,N$35/TRE_fec!N$35)</f>
        <v>0.8720545554881205</v>
      </c>
      <c r="O81" s="351">
        <f>IF(O$35=0,0,O$35/TRE_fec!O$35)</f>
        <v>1.0270256345211264</v>
      </c>
      <c r="P81" s="351">
        <f>IF(P$35=0,0,P$35/TRE_fec!P$35)</f>
        <v>1.0801414912971985</v>
      </c>
      <c r="Q81" s="351">
        <f>IF(Q$35=0,0,Q$35/TRE_fec!Q$35)</f>
        <v>1.1080631050529026</v>
      </c>
      <c r="R81" s="351">
        <f>IF(R$35=0,0,R$35/TRE_fec!R$35)</f>
        <v>1.1736468276209941</v>
      </c>
      <c r="S81" s="351">
        <f>IF(S$35=0,0,S$35/TRE_fec!S$35)</f>
        <v>1.0781973937114468</v>
      </c>
      <c r="T81" s="351">
        <f>IF(T$35=0,0,T$35/TRE_fec!T$35)</f>
        <v>1.2092352838452147</v>
      </c>
      <c r="U81" s="351">
        <f>IF(U$35=0,0,U$35/TRE_fec!U$35)</f>
        <v>1.2874369964270562</v>
      </c>
      <c r="V81" s="351">
        <f>IF(V$35=0,0,V$35/TRE_fec!V$35)</f>
        <v>1.2637953362579368</v>
      </c>
      <c r="W81" s="351">
        <f>IF(W$35=0,0,W$35/TRE_fec!W$35)</f>
        <v>1.0955546153366467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</v>
      </c>
      <c r="C82" s="351">
        <f>IF(C$46=0,0,C$46/TRE_fec!C$46)</f>
        <v>0</v>
      </c>
      <c r="D82" s="351">
        <f>IF(D$46=0,0,D$46/TRE_fec!D$46)</f>
        <v>0</v>
      </c>
      <c r="E82" s="351">
        <f>IF(E$46=0,0,E$46/TRE_fec!E$46)</f>
        <v>0</v>
      </c>
      <c r="F82" s="351">
        <f>IF(F$46=0,0,F$46/TRE_fec!F$46)</f>
        <v>0</v>
      </c>
      <c r="G82" s="351">
        <f>IF(G$46=0,0,G$46/TRE_fec!G$46)</f>
        <v>0</v>
      </c>
      <c r="H82" s="351">
        <f>IF(H$46=0,0,H$46/TRE_fec!H$46)</f>
        <v>0</v>
      </c>
      <c r="I82" s="351">
        <f>IF(I$46=0,0,I$46/TRE_fec!I$46)</f>
        <v>0</v>
      </c>
      <c r="J82" s="351">
        <f>IF(J$46=0,0,J$46/TRE_fec!J$46)</f>
        <v>0</v>
      </c>
      <c r="K82" s="351">
        <f>IF(K$46=0,0,K$46/TRE_fec!K$46)</f>
        <v>0</v>
      </c>
      <c r="L82" s="351">
        <f>IF(L$46=0,0,L$46/TRE_fec!L$46)</f>
        <v>0</v>
      </c>
      <c r="M82" s="351">
        <f>IF(M$46=0,0,M$46/TRE_fec!M$46)</f>
        <v>0</v>
      </c>
      <c r="N82" s="351">
        <f>IF(N$46=0,0,N$46/TRE_fec!N$46)</f>
        <v>0</v>
      </c>
      <c r="O82" s="351">
        <f>IF(O$46=0,0,O$46/TRE_fec!O$46)</f>
        <v>0</v>
      </c>
      <c r="P82" s="351">
        <f>IF(P$46=0,0,P$46/TRE_fec!P$46)</f>
        <v>0</v>
      </c>
      <c r="Q82" s="351">
        <f>IF(Q$46=0,0,Q$46/TRE_fec!Q$46)</f>
        <v>0</v>
      </c>
      <c r="R82" s="351">
        <f>IF(R$46=0,0,R$46/TRE_fec!R$46)</f>
        <v>0</v>
      </c>
      <c r="S82" s="351">
        <f>IF(S$46=0,0,S$46/TRE_fec!S$46)</f>
        <v>0</v>
      </c>
      <c r="T82" s="351">
        <f>IF(T$46=0,0,T$46/TRE_fec!T$46)</f>
        <v>0</v>
      </c>
      <c r="U82" s="351">
        <f>IF(U$46=0,0,U$46/TRE_fec!U$46)</f>
        <v>0</v>
      </c>
      <c r="V82" s="351">
        <f>IF(V$46=0,0,V$46/TRE_fec!V$46)</f>
        <v>0</v>
      </c>
      <c r="W82" s="351">
        <f>IF(W$46=0,0,W$46/TRE_fec!W$46)</f>
        <v>0</v>
      </c>
      <c r="DA82" s="175"/>
    </row>
    <row r="83" spans="1:105" ht="12" customHeight="1" x14ac:dyDescent="0.25">
      <c r="A83" s="41" t="s">
        <v>2444</v>
      </c>
      <c r="B83" s="336">
        <f>IF(B$47=0,0,B$47/TRE_fec!B$47)</f>
        <v>0</v>
      </c>
      <c r="C83" s="336">
        <f>IF(C$47=0,0,C$47/TRE_fec!C$47)</f>
        <v>0</v>
      </c>
      <c r="D83" s="336">
        <f>IF(D$47=0,0,D$47/TRE_fec!D$47)</f>
        <v>0</v>
      </c>
      <c r="E83" s="336">
        <f>IF(E$47=0,0,E$47/TRE_fec!E$47)</f>
        <v>0</v>
      </c>
      <c r="F83" s="336">
        <f>IF(F$47=0,0,F$47/TRE_fec!F$47)</f>
        <v>0</v>
      </c>
      <c r="G83" s="336">
        <f>IF(G$47=0,0,G$47/TRE_fec!G$47)</f>
        <v>0</v>
      </c>
      <c r="H83" s="336">
        <f>IF(H$47=0,0,H$47/TRE_fec!H$47)</f>
        <v>0</v>
      </c>
      <c r="I83" s="336">
        <f>IF(I$47=0,0,I$47/TRE_fec!I$47)</f>
        <v>0</v>
      </c>
      <c r="J83" s="336">
        <f>IF(J$47=0,0,J$47/TRE_fec!J$47)</f>
        <v>0</v>
      </c>
      <c r="K83" s="336">
        <f>IF(K$47=0,0,K$47/TRE_fec!K$47)</f>
        <v>0</v>
      </c>
      <c r="L83" s="336">
        <f>IF(L$47=0,0,L$47/TRE_fec!L$47)</f>
        <v>0</v>
      </c>
      <c r="M83" s="336">
        <f>IF(M$47=0,0,M$47/TRE_fec!M$47)</f>
        <v>0</v>
      </c>
      <c r="N83" s="336">
        <f>IF(N$47=0,0,N$47/TRE_fec!N$47)</f>
        <v>0</v>
      </c>
      <c r="O83" s="336">
        <f>IF(O$47=0,0,O$47/TRE_fec!O$47)</f>
        <v>0</v>
      </c>
      <c r="P83" s="336">
        <f>IF(P$47=0,0,P$47/TRE_fec!P$47)</f>
        <v>0</v>
      </c>
      <c r="Q83" s="336">
        <f>IF(Q$47=0,0,Q$47/TRE_fec!Q$47)</f>
        <v>0</v>
      </c>
      <c r="R83" s="336">
        <f>IF(R$47=0,0,R$47/TRE_fec!R$47)</f>
        <v>0</v>
      </c>
      <c r="S83" s="336">
        <f>IF(S$47=0,0,S$47/TRE_fec!S$47)</f>
        <v>0</v>
      </c>
      <c r="T83" s="336">
        <f>IF(T$47=0,0,T$47/TRE_fec!T$47)</f>
        <v>0</v>
      </c>
      <c r="U83" s="336">
        <f>IF(U$47=0,0,U$47/TRE_fec!U$47)</f>
        <v>0</v>
      </c>
      <c r="V83" s="336">
        <f>IF(V$47=0,0,V$47/TRE_fec!V$47)</f>
        <v>0</v>
      </c>
      <c r="W83" s="336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PL: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v>8243.7904233925765</v>
      </c>
      <c r="C3" s="206">
        <v>7667.79252110977</v>
      </c>
      <c r="D3" s="206">
        <v>7727.1417655238083</v>
      </c>
      <c r="E3" s="206">
        <v>9018.1519320967545</v>
      </c>
      <c r="F3" s="206">
        <v>9331.5281538568343</v>
      </c>
      <c r="G3" s="206">
        <v>9755.0709387133065</v>
      </c>
      <c r="H3" s="206">
        <v>11008.35680317651</v>
      </c>
      <c r="I3" s="206">
        <v>11829.060385922619</v>
      </c>
      <c r="J3" s="206">
        <v>13295.6647202936</v>
      </c>
      <c r="K3" s="206">
        <v>13876.96596111136</v>
      </c>
      <c r="L3" s="206">
        <v>14231.80032835263</v>
      </c>
      <c r="M3" s="206">
        <v>15066.97310676179</v>
      </c>
      <c r="N3" s="206">
        <v>15220.49644954673</v>
      </c>
      <c r="O3" s="206">
        <v>13456.32199180303</v>
      </c>
      <c r="P3" s="206">
        <v>15583.84948351192</v>
      </c>
      <c r="Q3" s="206">
        <v>17065.8</v>
      </c>
      <c r="R3" s="206">
        <v>18061.83475878798</v>
      </c>
      <c r="S3" s="206">
        <v>17707.741870532569</v>
      </c>
      <c r="T3" s="206">
        <v>18980.526347293438</v>
      </c>
      <c r="U3" s="206">
        <v>20267.42750488485</v>
      </c>
      <c r="V3" s="206">
        <v>21014.770082889401</v>
      </c>
      <c r="W3" s="206">
        <v>24059.12170164385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6">
        <v>27751.25885076918</v>
      </c>
      <c r="C5" s="206">
        <v>24934.626601399988</v>
      </c>
      <c r="D5" s="206">
        <v>23190.633234143079</v>
      </c>
      <c r="E5" s="206">
        <v>21724.610926379799</v>
      </c>
      <c r="F5" s="206">
        <v>21082.54443246188</v>
      </c>
      <c r="G5" s="206">
        <v>21329.766532345981</v>
      </c>
      <c r="H5" s="206">
        <v>22629.95652122868</v>
      </c>
      <c r="I5" s="206">
        <v>23858.741295341169</v>
      </c>
      <c r="J5" s="206">
        <v>21543.983237380591</v>
      </c>
      <c r="K5" s="206">
        <v>17595.148909228628</v>
      </c>
      <c r="L5" s="206">
        <v>19742.374137626259</v>
      </c>
      <c r="M5" s="206">
        <v>21418.452276364958</v>
      </c>
      <c r="N5" s="206">
        <v>21399.922318653891</v>
      </c>
      <c r="O5" s="206">
        <v>21874.156801508681</v>
      </c>
      <c r="P5" s="206">
        <v>23255.901376364829</v>
      </c>
      <c r="Q5" s="206">
        <v>24673.33199615069</v>
      </c>
      <c r="R5" s="206">
        <v>24318.333228705669</v>
      </c>
      <c r="S5" s="206">
        <v>25725.129727727512</v>
      </c>
      <c r="T5" s="206">
        <v>27273.359392821891</v>
      </c>
      <c r="U5" s="206">
        <v>26098.37577435638</v>
      </c>
      <c r="V5" s="206">
        <v>24912.859629000901</v>
      </c>
      <c r="W5" s="206">
        <v>27796.560408734102</v>
      </c>
      <c r="DA5" s="112" t="s">
        <v>2527</v>
      </c>
    </row>
    <row r="6" spans="1:105" ht="12" customHeight="1" x14ac:dyDescent="0.25">
      <c r="A6" s="154" t="s">
        <v>2114</v>
      </c>
      <c r="B6" s="341">
        <v>34689.073563461483</v>
      </c>
      <c r="C6" s="341">
        <v>32954.619885288397</v>
      </c>
      <c r="D6" s="341">
        <v>32954.619885288397</v>
      </c>
      <c r="E6" s="341">
        <v>31220.16620711533</v>
      </c>
      <c r="F6" s="341">
        <v>29485.712528942251</v>
      </c>
      <c r="G6" s="341">
        <v>27751.25885076918</v>
      </c>
      <c r="H6" s="341">
        <v>27751.25885076918</v>
      </c>
      <c r="I6" s="341">
        <v>26016.805172596101</v>
      </c>
      <c r="J6" s="341">
        <v>26016.805172596101</v>
      </c>
      <c r="K6" s="341">
        <v>24282.35149442303</v>
      </c>
      <c r="L6" s="341">
        <v>22547.897816249959</v>
      </c>
      <c r="M6" s="341">
        <v>22547.897816249959</v>
      </c>
      <c r="N6" s="341">
        <v>22547.897816249959</v>
      </c>
      <c r="O6" s="341">
        <v>24282.35149442303</v>
      </c>
      <c r="P6" s="341">
        <v>26016.805172596101</v>
      </c>
      <c r="Q6" s="341">
        <v>26016.805172596101</v>
      </c>
      <c r="R6" s="341">
        <v>26016.805172596101</v>
      </c>
      <c r="S6" s="341">
        <v>27751.25885076918</v>
      </c>
      <c r="T6" s="341">
        <v>29485.712528942251</v>
      </c>
      <c r="U6" s="341">
        <v>27751.25885076918</v>
      </c>
      <c r="V6" s="341">
        <v>27751.25885076918</v>
      </c>
      <c r="W6" s="341">
        <v>29485.712528942251</v>
      </c>
      <c r="DA6" s="160" t="s">
        <v>2528</v>
      </c>
    </row>
    <row r="7" spans="1:105" ht="12" customHeight="1" x14ac:dyDescent="0.25">
      <c r="A7" s="156" t="s">
        <v>2116</v>
      </c>
      <c r="B7" s="342">
        <v>0</v>
      </c>
      <c r="C7" s="343">
        <v>0</v>
      </c>
      <c r="D7" s="343">
        <v>0</v>
      </c>
      <c r="E7" s="343">
        <v>0</v>
      </c>
      <c r="F7" s="343">
        <v>0</v>
      </c>
      <c r="G7" s="343">
        <v>0</v>
      </c>
      <c r="H7" s="343">
        <v>0</v>
      </c>
      <c r="I7" s="343">
        <v>0</v>
      </c>
      <c r="J7" s="343">
        <v>0</v>
      </c>
      <c r="K7" s="343">
        <v>0</v>
      </c>
      <c r="L7" s="343">
        <v>0</v>
      </c>
      <c r="M7" s="343">
        <v>0</v>
      </c>
      <c r="N7" s="343">
        <v>1734.453678173074</v>
      </c>
      <c r="O7" s="343">
        <v>3468.9073563461479</v>
      </c>
      <c r="P7" s="343">
        <v>1734.453678173074</v>
      </c>
      <c r="Q7" s="343">
        <v>1734.453678173074</v>
      </c>
      <c r="R7" s="343">
        <v>1734.453678173074</v>
      </c>
      <c r="S7" s="343">
        <v>1734.453678173074</v>
      </c>
      <c r="T7" s="343">
        <v>3468.9073563461479</v>
      </c>
      <c r="U7" s="343">
        <v>0</v>
      </c>
      <c r="V7" s="343">
        <v>0</v>
      </c>
      <c r="W7" s="343">
        <v>3468.9073563461479</v>
      </c>
      <c r="DA7" s="161" t="s">
        <v>2529</v>
      </c>
    </row>
    <row r="8" spans="1:105" ht="12" customHeight="1" x14ac:dyDescent="0.25">
      <c r="A8" s="157" t="s">
        <v>2118</v>
      </c>
      <c r="B8" s="344"/>
      <c r="C8" s="345">
        <f t="shared" ref="C8:W8" si="0">B6+C7-C6</f>
        <v>1734.4536781730858</v>
      </c>
      <c r="D8" s="345">
        <f t="shared" si="0"/>
        <v>0</v>
      </c>
      <c r="E8" s="345">
        <f t="shared" si="0"/>
        <v>1734.4536781730676</v>
      </c>
      <c r="F8" s="345">
        <f t="shared" si="0"/>
        <v>1734.4536781730785</v>
      </c>
      <c r="G8" s="345">
        <f t="shared" si="0"/>
        <v>1734.4536781730712</v>
      </c>
      <c r="H8" s="345">
        <f t="shared" si="0"/>
        <v>0</v>
      </c>
      <c r="I8" s="345">
        <f t="shared" si="0"/>
        <v>1734.4536781730785</v>
      </c>
      <c r="J8" s="345">
        <f t="shared" si="0"/>
        <v>0</v>
      </c>
      <c r="K8" s="345">
        <f t="shared" si="0"/>
        <v>1734.4536781730712</v>
      </c>
      <c r="L8" s="345">
        <f t="shared" si="0"/>
        <v>1734.4536781730712</v>
      </c>
      <c r="M8" s="345">
        <f t="shared" si="0"/>
        <v>0</v>
      </c>
      <c r="N8" s="345">
        <f t="shared" si="0"/>
        <v>1734.4536781730749</v>
      </c>
      <c r="O8" s="345">
        <f t="shared" si="0"/>
        <v>1734.4536781730749</v>
      </c>
      <c r="P8" s="345">
        <f t="shared" si="0"/>
        <v>0</v>
      </c>
      <c r="Q8" s="345">
        <f t="shared" si="0"/>
        <v>1734.4536781730749</v>
      </c>
      <c r="R8" s="345">
        <f t="shared" si="0"/>
        <v>1734.4536781730749</v>
      </c>
      <c r="S8" s="345">
        <f t="shared" si="0"/>
        <v>0</v>
      </c>
      <c r="T8" s="345">
        <f t="shared" si="0"/>
        <v>1734.4536781730749</v>
      </c>
      <c r="U8" s="345">
        <f t="shared" si="0"/>
        <v>1734.4536781730712</v>
      </c>
      <c r="V8" s="345">
        <f t="shared" si="0"/>
        <v>0</v>
      </c>
      <c r="W8" s="345">
        <f t="shared" si="0"/>
        <v>1734.4536781730749</v>
      </c>
      <c r="DA8" s="162"/>
    </row>
    <row r="9" spans="1:105" ht="12" customHeight="1" x14ac:dyDescent="0.25">
      <c r="A9" s="155" t="s">
        <v>2119</v>
      </c>
      <c r="B9" s="346">
        <f t="shared" ref="B9:W9" si="1">B6-B5</f>
        <v>6937.8147126923031</v>
      </c>
      <c r="C9" s="346">
        <f t="shared" si="1"/>
        <v>8019.9932838884088</v>
      </c>
      <c r="D9" s="346">
        <f t="shared" si="1"/>
        <v>9763.9866511453183</v>
      </c>
      <c r="E9" s="346">
        <f t="shared" si="1"/>
        <v>9495.5552807355307</v>
      </c>
      <c r="F9" s="346">
        <f t="shared" si="1"/>
        <v>8403.1680964803709</v>
      </c>
      <c r="G9" s="346">
        <f t="shared" si="1"/>
        <v>6421.4923184231993</v>
      </c>
      <c r="H9" s="346">
        <f t="shared" si="1"/>
        <v>5121.3023295405001</v>
      </c>
      <c r="I9" s="346">
        <f t="shared" si="1"/>
        <v>2158.0638772549319</v>
      </c>
      <c r="J9" s="346">
        <f t="shared" si="1"/>
        <v>4472.8219352155102</v>
      </c>
      <c r="K9" s="346">
        <f t="shared" si="1"/>
        <v>6687.2025851944018</v>
      </c>
      <c r="L9" s="346">
        <f t="shared" si="1"/>
        <v>2805.5236786237001</v>
      </c>
      <c r="M9" s="346">
        <f t="shared" si="1"/>
        <v>1129.4455398850005</v>
      </c>
      <c r="N9" s="346">
        <f t="shared" si="1"/>
        <v>1147.9754975960677</v>
      </c>
      <c r="O9" s="346">
        <f t="shared" si="1"/>
        <v>2408.1946929143487</v>
      </c>
      <c r="P9" s="346">
        <f t="shared" si="1"/>
        <v>2760.9037962312723</v>
      </c>
      <c r="Q9" s="346">
        <f t="shared" si="1"/>
        <v>1343.4731764454118</v>
      </c>
      <c r="R9" s="346">
        <f t="shared" si="1"/>
        <v>1698.4719438904322</v>
      </c>
      <c r="S9" s="346">
        <f t="shared" si="1"/>
        <v>2026.1291230416682</v>
      </c>
      <c r="T9" s="346">
        <f t="shared" si="1"/>
        <v>2212.3531361203604</v>
      </c>
      <c r="U9" s="346">
        <f t="shared" si="1"/>
        <v>1652.8830764127997</v>
      </c>
      <c r="V9" s="346">
        <f t="shared" si="1"/>
        <v>2838.3992217682789</v>
      </c>
      <c r="W9" s="346">
        <f t="shared" si="1"/>
        <v>1689.1521202081494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3">
        <v>888.42012037833206</v>
      </c>
      <c r="C12" s="213">
        <v>834.84350816852975</v>
      </c>
      <c r="D12" s="213">
        <v>786.12373172828893</v>
      </c>
      <c r="E12" s="213">
        <v>818.05288048151317</v>
      </c>
      <c r="F12" s="213">
        <v>777.88632846087705</v>
      </c>
      <c r="G12" s="213">
        <v>770.11401547721402</v>
      </c>
      <c r="H12" s="213">
        <v>768.25631986242468</v>
      </c>
      <c r="I12" s="213">
        <v>769.48073946689601</v>
      </c>
      <c r="J12" s="213">
        <v>734.5568357695613</v>
      </c>
      <c r="K12" s="213">
        <v>632.37153912295776</v>
      </c>
      <c r="L12" s="213">
        <v>700.98452278589843</v>
      </c>
      <c r="M12" s="213">
        <v>704.16517626827169</v>
      </c>
      <c r="N12" s="213">
        <v>700.00300945829758</v>
      </c>
      <c r="O12" s="213">
        <v>734.8708512467756</v>
      </c>
      <c r="P12" s="213">
        <v>733.83929492691323</v>
      </c>
      <c r="Q12" s="213">
        <v>753.31315563198621</v>
      </c>
      <c r="R12" s="213">
        <v>737.54815133276009</v>
      </c>
      <c r="S12" s="213">
        <v>774.98813413585549</v>
      </c>
      <c r="T12" s="213">
        <v>801.31410146173675</v>
      </c>
      <c r="U12" s="213">
        <v>758.9159071367153</v>
      </c>
      <c r="V12" s="213">
        <v>727.91444539982785</v>
      </c>
      <c r="W12" s="213">
        <v>820.53379191745478</v>
      </c>
      <c r="DA12" s="109" t="s">
        <v>2530</v>
      </c>
    </row>
    <row r="13" spans="1:105" ht="12" customHeight="1" x14ac:dyDescent="0.25">
      <c r="A13" s="24" t="s">
        <v>30</v>
      </c>
      <c r="B13" s="216">
        <v>235.75460017196909</v>
      </c>
      <c r="C13" s="216">
        <v>199.72837489251941</v>
      </c>
      <c r="D13" s="216">
        <v>168.07644024075671</v>
      </c>
      <c r="E13" s="216">
        <v>151.26680997420459</v>
      </c>
      <c r="F13" s="216">
        <v>122.29251934651759</v>
      </c>
      <c r="G13" s="216">
        <v>118.4348237317283</v>
      </c>
      <c r="H13" s="216">
        <v>95.045141874462601</v>
      </c>
      <c r="I13" s="216">
        <v>80.775838349097143</v>
      </c>
      <c r="J13" s="216">
        <v>70.357437661220985</v>
      </c>
      <c r="K13" s="216">
        <v>51.706104901117797</v>
      </c>
      <c r="L13" s="216">
        <v>55.14290627687015</v>
      </c>
      <c r="M13" s="216">
        <v>48.179707652622533</v>
      </c>
      <c r="N13" s="216">
        <v>44.781943250214937</v>
      </c>
      <c r="O13" s="216">
        <v>44.684952708512469</v>
      </c>
      <c r="P13" s="216">
        <v>35.387618228718821</v>
      </c>
      <c r="Q13" s="216">
        <v>53.047893379191741</v>
      </c>
      <c r="R13" s="216">
        <v>34.760533104041272</v>
      </c>
      <c r="S13" s="216">
        <v>31.481513327601029</v>
      </c>
      <c r="T13" s="216">
        <v>28.606018916595019</v>
      </c>
      <c r="U13" s="216">
        <v>25.213327601031821</v>
      </c>
      <c r="V13" s="216">
        <v>24.40223559759243</v>
      </c>
      <c r="W13" s="216">
        <v>27.789681857265691</v>
      </c>
      <c r="DA13" s="85" t="s">
        <v>2531</v>
      </c>
    </row>
    <row r="14" spans="1:105" ht="12" customHeight="1" x14ac:dyDescent="0.25">
      <c r="A14" s="14" t="s">
        <v>31</v>
      </c>
      <c r="B14" s="207">
        <f t="shared" ref="B14:W14" si="2">B15+B16+B17+B18+B19</f>
        <v>60.511607910576089</v>
      </c>
      <c r="C14" s="207">
        <f t="shared" si="2"/>
        <v>56.403439380911436</v>
      </c>
      <c r="D14" s="207">
        <f t="shared" si="2"/>
        <v>43.020980223559761</v>
      </c>
      <c r="E14" s="207">
        <f t="shared" si="2"/>
        <v>46.98099742046432</v>
      </c>
      <c r="F14" s="207">
        <f t="shared" si="2"/>
        <v>40.983662940670669</v>
      </c>
      <c r="G14" s="207">
        <f t="shared" si="2"/>
        <v>42.896818572656919</v>
      </c>
      <c r="H14" s="207">
        <f t="shared" si="2"/>
        <v>41.802923473774719</v>
      </c>
      <c r="I14" s="207">
        <f t="shared" si="2"/>
        <v>33.495700773860705</v>
      </c>
      <c r="J14" s="207">
        <f t="shared" si="2"/>
        <v>32.272828890799659</v>
      </c>
      <c r="K14" s="207">
        <f t="shared" si="2"/>
        <v>26.347033533963891</v>
      </c>
      <c r="L14" s="207">
        <f t="shared" si="2"/>
        <v>31.250558899398104</v>
      </c>
      <c r="M14" s="207">
        <f t="shared" si="2"/>
        <v>31.379535683576943</v>
      </c>
      <c r="N14" s="207">
        <f t="shared" si="2"/>
        <v>47.484866723989683</v>
      </c>
      <c r="O14" s="207">
        <f t="shared" si="2"/>
        <v>37.761564918314704</v>
      </c>
      <c r="P14" s="207">
        <f t="shared" si="2"/>
        <v>47.897506448839202</v>
      </c>
      <c r="Q14" s="207">
        <f t="shared" si="2"/>
        <v>44.872055030094572</v>
      </c>
      <c r="R14" s="207">
        <f t="shared" si="2"/>
        <v>31.974548581255377</v>
      </c>
      <c r="S14" s="207">
        <f t="shared" si="2"/>
        <v>31.569991401547725</v>
      </c>
      <c r="T14" s="207">
        <f t="shared" si="2"/>
        <v>31.118314703353395</v>
      </c>
      <c r="U14" s="207">
        <f t="shared" si="2"/>
        <v>28.000515907136709</v>
      </c>
      <c r="V14" s="207">
        <f t="shared" si="2"/>
        <v>22.846947549441104</v>
      </c>
      <c r="W14" s="207">
        <f t="shared" si="2"/>
        <v>23.53516766981943</v>
      </c>
      <c r="DA14" s="71"/>
    </row>
    <row r="15" spans="1:105" ht="12" customHeight="1" x14ac:dyDescent="0.25">
      <c r="A15" s="18" t="s">
        <v>32</v>
      </c>
      <c r="B15" s="207">
        <v>0</v>
      </c>
      <c r="C15" s="207">
        <v>0</v>
      </c>
      <c r="D15" s="207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7">
        <v>0</v>
      </c>
      <c r="L15" s="207">
        <v>0</v>
      </c>
      <c r="M15" s="207">
        <v>0</v>
      </c>
      <c r="N15" s="207">
        <v>0</v>
      </c>
      <c r="O15" s="207">
        <v>0</v>
      </c>
      <c r="P15" s="207">
        <v>0</v>
      </c>
      <c r="Q15" s="207">
        <v>0</v>
      </c>
      <c r="R15" s="207">
        <v>0</v>
      </c>
      <c r="S15" s="207">
        <v>0</v>
      </c>
      <c r="T15" s="207">
        <v>0</v>
      </c>
      <c r="U15" s="207">
        <v>0</v>
      </c>
      <c r="V15" s="207">
        <v>0</v>
      </c>
      <c r="W15" s="207">
        <v>0</v>
      </c>
      <c r="DA15" s="71" t="s">
        <v>2532</v>
      </c>
    </row>
    <row r="16" spans="1:105" ht="12" customHeight="1" x14ac:dyDescent="0.25">
      <c r="A16" s="18" t="s">
        <v>33</v>
      </c>
      <c r="B16" s="207">
        <v>21.465090283748921</v>
      </c>
      <c r="C16" s="207">
        <v>10.167669819432501</v>
      </c>
      <c r="D16" s="207">
        <v>10.167669819432501</v>
      </c>
      <c r="E16" s="207">
        <v>10.167669819432501</v>
      </c>
      <c r="F16" s="207">
        <v>11.297420464316421</v>
      </c>
      <c r="G16" s="207">
        <v>10.167669819432501</v>
      </c>
      <c r="H16" s="207">
        <v>10.167669819432501</v>
      </c>
      <c r="I16" s="207">
        <v>9.0379191745485805</v>
      </c>
      <c r="J16" s="207">
        <v>9.0379191745485805</v>
      </c>
      <c r="K16" s="207">
        <v>7.690799656061909</v>
      </c>
      <c r="L16" s="207">
        <v>9.8882201203783318</v>
      </c>
      <c r="M16" s="207">
        <v>12.085640584694749</v>
      </c>
      <c r="N16" s="207">
        <v>8.7895098882201186</v>
      </c>
      <c r="O16" s="207">
        <v>9.8882201203783318</v>
      </c>
      <c r="P16" s="207">
        <v>9.8882201203783318</v>
      </c>
      <c r="Q16" s="207">
        <v>8.7895098882201186</v>
      </c>
      <c r="R16" s="207">
        <v>9.8882201203783318</v>
      </c>
      <c r="S16" s="207">
        <v>11.053912295786761</v>
      </c>
      <c r="T16" s="207">
        <v>11.19122957867584</v>
      </c>
      <c r="U16" s="207">
        <v>10.26173688736027</v>
      </c>
      <c r="V16" s="207">
        <v>9.6432502149613057</v>
      </c>
      <c r="W16" s="207">
        <v>11.41324161650903</v>
      </c>
      <c r="DA16" s="71" t="s">
        <v>2533</v>
      </c>
    </row>
    <row r="17" spans="1:105" ht="12" customHeight="1" x14ac:dyDescent="0.25">
      <c r="A17" s="18" t="s">
        <v>69</v>
      </c>
      <c r="B17" s="207">
        <v>34.919260533104037</v>
      </c>
      <c r="C17" s="207">
        <v>42.108512467755801</v>
      </c>
      <c r="D17" s="207">
        <v>29.784092863284609</v>
      </c>
      <c r="E17" s="207">
        <v>32.865176268271711</v>
      </c>
      <c r="F17" s="207">
        <v>26.703009458297501</v>
      </c>
      <c r="G17" s="207">
        <v>27.73000859845228</v>
      </c>
      <c r="H17" s="207">
        <v>25.67592433361995</v>
      </c>
      <c r="I17" s="207">
        <v>21.56775580395529</v>
      </c>
      <c r="J17" s="207">
        <v>20.540756663800519</v>
      </c>
      <c r="K17" s="207">
        <v>17.58142734307825</v>
      </c>
      <c r="L17" s="207">
        <v>18.615649183147031</v>
      </c>
      <c r="M17" s="207">
        <v>16.547205503009451</v>
      </c>
      <c r="N17" s="207">
        <v>17.58142734307825</v>
      </c>
      <c r="O17" s="207">
        <v>20.684092863284611</v>
      </c>
      <c r="P17" s="207">
        <v>18.615649183147031</v>
      </c>
      <c r="Q17" s="207">
        <v>17.45967325881341</v>
      </c>
      <c r="R17" s="207">
        <v>19.51367153912296</v>
      </c>
      <c r="S17" s="207">
        <v>17.656835769561479</v>
      </c>
      <c r="T17" s="207">
        <v>17.760533104041269</v>
      </c>
      <c r="U17" s="207">
        <v>15.429148753224419</v>
      </c>
      <c r="V17" s="207">
        <v>12.23404987102322</v>
      </c>
      <c r="W17" s="207">
        <v>10.93387790197764</v>
      </c>
      <c r="DA17" s="71" t="s">
        <v>2534</v>
      </c>
    </row>
    <row r="18" spans="1:105" ht="12" customHeight="1" x14ac:dyDescent="0.25">
      <c r="A18" s="18" t="s">
        <v>70</v>
      </c>
      <c r="B18" s="207">
        <v>0.96491831470335332</v>
      </c>
      <c r="C18" s="207">
        <v>0.96491831470335332</v>
      </c>
      <c r="D18" s="207">
        <v>0.96491831470335332</v>
      </c>
      <c r="E18" s="207">
        <v>1.9298366294067071</v>
      </c>
      <c r="F18" s="207">
        <v>0.96491831470335332</v>
      </c>
      <c r="G18" s="207">
        <v>2.894840928632846</v>
      </c>
      <c r="H18" s="207">
        <v>2.894840928632846</v>
      </c>
      <c r="I18" s="207">
        <v>1.9298366294067071</v>
      </c>
      <c r="J18" s="207">
        <v>1.9298366294067071</v>
      </c>
      <c r="K18" s="207">
        <v>0</v>
      </c>
      <c r="L18" s="207">
        <v>0.95537403267411869</v>
      </c>
      <c r="M18" s="207">
        <v>0.95537403267411869</v>
      </c>
      <c r="N18" s="207">
        <v>0.95537403267411869</v>
      </c>
      <c r="O18" s="207">
        <v>0</v>
      </c>
      <c r="P18" s="207">
        <v>0</v>
      </c>
      <c r="Q18" s="207">
        <v>0</v>
      </c>
      <c r="R18" s="207">
        <v>0</v>
      </c>
      <c r="S18" s="207">
        <v>0.46431642304385212</v>
      </c>
      <c r="T18" s="207">
        <v>0.30722269991401552</v>
      </c>
      <c r="U18" s="207">
        <v>0.49122957867583827</v>
      </c>
      <c r="V18" s="207">
        <v>0.37893379191745491</v>
      </c>
      <c r="W18" s="207">
        <v>0.49690455717970761</v>
      </c>
      <c r="DA18" s="71" t="s">
        <v>2535</v>
      </c>
    </row>
    <row r="19" spans="1:105" ht="12" customHeight="1" x14ac:dyDescent="0.25">
      <c r="A19" s="18" t="s">
        <v>34</v>
      </c>
      <c r="B19" s="207">
        <v>3.1623387790197759</v>
      </c>
      <c r="C19" s="207">
        <v>3.1623387790197759</v>
      </c>
      <c r="D19" s="207">
        <v>2.1042992261392941</v>
      </c>
      <c r="E19" s="207">
        <v>2.0183147033533961</v>
      </c>
      <c r="F19" s="207">
        <v>2.0183147033533961</v>
      </c>
      <c r="G19" s="207">
        <v>2.1042992261392941</v>
      </c>
      <c r="H19" s="207">
        <v>3.064488392089423</v>
      </c>
      <c r="I19" s="207">
        <v>0.96018916595012893</v>
      </c>
      <c r="J19" s="207">
        <v>0.76431642304385194</v>
      </c>
      <c r="K19" s="207">
        <v>1.0748065348237319</v>
      </c>
      <c r="L19" s="207">
        <v>1.791315563198624</v>
      </c>
      <c r="M19" s="207">
        <v>1.791315563198624</v>
      </c>
      <c r="N19" s="207">
        <v>20.15855546001719</v>
      </c>
      <c r="O19" s="207">
        <v>7.1892519346517627</v>
      </c>
      <c r="P19" s="207">
        <v>19.393637145313839</v>
      </c>
      <c r="Q19" s="207">
        <v>18.622871883061041</v>
      </c>
      <c r="R19" s="207">
        <v>2.572656921754084</v>
      </c>
      <c r="S19" s="207">
        <v>2.3949269131556319</v>
      </c>
      <c r="T19" s="207">
        <v>1.8593293207222701</v>
      </c>
      <c r="U19" s="207">
        <v>1.818400687876182</v>
      </c>
      <c r="V19" s="207">
        <v>0.59071367153912291</v>
      </c>
      <c r="W19" s="207">
        <v>0.69114359415305238</v>
      </c>
      <c r="DA19" s="71" t="s">
        <v>2536</v>
      </c>
    </row>
    <row r="20" spans="1:105" ht="12" customHeight="1" x14ac:dyDescent="0.25">
      <c r="A20" s="14" t="s">
        <v>35</v>
      </c>
      <c r="B20" s="207">
        <f t="shared" ref="B20:W20" si="3">B21+B22</f>
        <v>197.57093723129839</v>
      </c>
      <c r="C20" s="207">
        <f t="shared" si="3"/>
        <v>185.70507308684432</v>
      </c>
      <c r="D20" s="207">
        <f t="shared" si="3"/>
        <v>190.28374892519346</v>
      </c>
      <c r="E20" s="207">
        <f t="shared" si="3"/>
        <v>200.85984522785898</v>
      </c>
      <c r="F20" s="207">
        <f t="shared" si="3"/>
        <v>213.6595872742906</v>
      </c>
      <c r="G20" s="207">
        <f t="shared" si="3"/>
        <v>195.77480653482368</v>
      </c>
      <c r="H20" s="207">
        <f t="shared" si="3"/>
        <v>208.98538263112636</v>
      </c>
      <c r="I20" s="207">
        <f t="shared" si="3"/>
        <v>218.80911435941533</v>
      </c>
      <c r="J20" s="207">
        <f t="shared" si="3"/>
        <v>213.82201203783316</v>
      </c>
      <c r="K20" s="207">
        <f t="shared" si="3"/>
        <v>186.47179707652626</v>
      </c>
      <c r="L20" s="207">
        <f t="shared" si="3"/>
        <v>201.05331040412719</v>
      </c>
      <c r="M20" s="207">
        <f t="shared" si="3"/>
        <v>200.2865864144454</v>
      </c>
      <c r="N20" s="207">
        <f t="shared" si="3"/>
        <v>191.43258813413584</v>
      </c>
      <c r="O20" s="207">
        <f t="shared" si="3"/>
        <v>209.44634565778154</v>
      </c>
      <c r="P20" s="207">
        <f t="shared" si="3"/>
        <v>210.66689595872742</v>
      </c>
      <c r="Q20" s="207">
        <f t="shared" si="3"/>
        <v>206.10490111779882</v>
      </c>
      <c r="R20" s="207">
        <f t="shared" si="3"/>
        <v>214.53138435081689</v>
      </c>
      <c r="S20" s="207">
        <f t="shared" si="3"/>
        <v>233.30515907136709</v>
      </c>
      <c r="T20" s="207">
        <f t="shared" si="3"/>
        <v>239.58495270851245</v>
      </c>
      <c r="U20" s="207">
        <f t="shared" si="3"/>
        <v>224.51255374032675</v>
      </c>
      <c r="V20" s="207">
        <f t="shared" si="3"/>
        <v>225.35846947549439</v>
      </c>
      <c r="W20" s="207">
        <f t="shared" si="3"/>
        <v>262.96732588134131</v>
      </c>
      <c r="DA20" s="71"/>
    </row>
    <row r="21" spans="1:105" ht="12" customHeight="1" x14ac:dyDescent="0.25">
      <c r="A21" s="18" t="s">
        <v>72</v>
      </c>
      <c r="B21" s="207">
        <v>197.463456577816</v>
      </c>
      <c r="C21" s="207">
        <v>185.23215821152189</v>
      </c>
      <c r="D21" s="207">
        <v>189.89681857265691</v>
      </c>
      <c r="E21" s="207">
        <v>198.06534823731729</v>
      </c>
      <c r="F21" s="207">
        <v>202.944969905417</v>
      </c>
      <c r="G21" s="207">
        <v>192.84178847807391</v>
      </c>
      <c r="H21" s="207">
        <v>207.50214961306961</v>
      </c>
      <c r="I21" s="207">
        <v>217.39036973344801</v>
      </c>
      <c r="J21" s="207">
        <v>212.70421324161649</v>
      </c>
      <c r="K21" s="207">
        <v>185.53310404127259</v>
      </c>
      <c r="L21" s="207">
        <v>200.36543422183999</v>
      </c>
      <c r="M21" s="207">
        <v>199.39810834049871</v>
      </c>
      <c r="N21" s="207">
        <v>191.10060189165949</v>
      </c>
      <c r="O21" s="207">
        <v>209.11435941530519</v>
      </c>
      <c r="P21" s="207">
        <v>210.51160791057609</v>
      </c>
      <c r="Q21" s="207">
        <v>206.04041272570939</v>
      </c>
      <c r="R21" s="207">
        <v>214.42390369733451</v>
      </c>
      <c r="S21" s="207">
        <v>233.20705073086839</v>
      </c>
      <c r="T21" s="207">
        <v>239.51143594153049</v>
      </c>
      <c r="U21" s="207">
        <v>224.44531384350819</v>
      </c>
      <c r="V21" s="207">
        <v>225.31255374032671</v>
      </c>
      <c r="W21" s="207">
        <v>262.92003439380909</v>
      </c>
      <c r="DA21" s="71" t="s">
        <v>2537</v>
      </c>
    </row>
    <row r="22" spans="1:105" ht="12" customHeight="1" x14ac:dyDescent="0.25">
      <c r="A22" s="18" t="s">
        <v>36</v>
      </c>
      <c r="B22" s="207">
        <v>0.10748065348237321</v>
      </c>
      <c r="C22" s="207">
        <v>0.47291487532244192</v>
      </c>
      <c r="D22" s="207">
        <v>0.3869303525365434</v>
      </c>
      <c r="E22" s="207">
        <v>2.7944969905417021</v>
      </c>
      <c r="F22" s="207">
        <v>10.714617368873601</v>
      </c>
      <c r="G22" s="207">
        <v>2.933018056749785</v>
      </c>
      <c r="H22" s="207">
        <v>1.4832330180567499</v>
      </c>
      <c r="I22" s="207">
        <v>1.418744625967326</v>
      </c>
      <c r="J22" s="207">
        <v>1.1177987962166811</v>
      </c>
      <c r="K22" s="207">
        <v>0.93869303525365422</v>
      </c>
      <c r="L22" s="207">
        <v>0.68787618228718816</v>
      </c>
      <c r="M22" s="207">
        <v>0.88847807394668954</v>
      </c>
      <c r="N22" s="207">
        <v>0.33198624247635428</v>
      </c>
      <c r="O22" s="207">
        <v>0.33198624247635428</v>
      </c>
      <c r="P22" s="207">
        <v>0.15528804815133279</v>
      </c>
      <c r="Q22" s="207">
        <v>6.4488392089423904E-2</v>
      </c>
      <c r="R22" s="207">
        <v>0.10748065348237321</v>
      </c>
      <c r="S22" s="207">
        <v>9.8108340498710228E-2</v>
      </c>
      <c r="T22" s="207">
        <v>7.3516766981943246E-2</v>
      </c>
      <c r="U22" s="207">
        <v>6.7239896818572661E-2</v>
      </c>
      <c r="V22" s="207">
        <v>4.5915735167669822E-2</v>
      </c>
      <c r="W22" s="207">
        <v>4.7291487532244193E-2</v>
      </c>
      <c r="DA22" s="71" t="s">
        <v>2538</v>
      </c>
    </row>
    <row r="23" spans="1:105" ht="12" customHeight="1" x14ac:dyDescent="0.25">
      <c r="A23" s="14" t="s">
        <v>37</v>
      </c>
      <c r="B23" s="207">
        <f t="shared" ref="B23:W23" si="4">B24+B25+B26+B27+B28+B29</f>
        <v>7.1625107480653469E-2</v>
      </c>
      <c r="C23" s="207">
        <f t="shared" si="4"/>
        <v>0.14333619948409279</v>
      </c>
      <c r="D23" s="207">
        <f t="shared" si="4"/>
        <v>0.23886500429922611</v>
      </c>
      <c r="E23" s="207">
        <f t="shared" si="4"/>
        <v>0.52545141874462586</v>
      </c>
      <c r="F23" s="207">
        <f t="shared" si="4"/>
        <v>1.241960447119518</v>
      </c>
      <c r="G23" s="207">
        <f t="shared" si="4"/>
        <v>1.2897678417884779</v>
      </c>
      <c r="H23" s="207">
        <f t="shared" si="4"/>
        <v>0.69269131556319852</v>
      </c>
      <c r="I23" s="207">
        <f t="shared" si="4"/>
        <v>0.62098022355975924</v>
      </c>
      <c r="J23" s="207">
        <f t="shared" si="4"/>
        <v>0.88374892519346515</v>
      </c>
      <c r="K23" s="207">
        <f t="shared" si="4"/>
        <v>1.0748065348237319</v>
      </c>
      <c r="L23" s="207">
        <f t="shared" si="4"/>
        <v>0.95537403267411869</v>
      </c>
      <c r="M23" s="207">
        <f t="shared" si="4"/>
        <v>0.35829750644883918</v>
      </c>
      <c r="N23" s="207">
        <f t="shared" si="4"/>
        <v>0.66878761822871879</v>
      </c>
      <c r="O23" s="207">
        <f t="shared" si="4"/>
        <v>1.4331040412725711</v>
      </c>
      <c r="P23" s="207">
        <f t="shared" si="4"/>
        <v>2.269045571797077</v>
      </c>
      <c r="Q23" s="207">
        <f t="shared" si="4"/>
        <v>1.79140154772141</v>
      </c>
      <c r="R23" s="207">
        <f t="shared" si="4"/>
        <v>2.5795356835769558</v>
      </c>
      <c r="S23" s="207">
        <f t="shared" si="4"/>
        <v>2.2201203783319001</v>
      </c>
      <c r="T23" s="207">
        <f t="shared" si="4"/>
        <v>1.25786758383491</v>
      </c>
      <c r="U23" s="207">
        <f t="shared" si="4"/>
        <v>1.5478933791917451</v>
      </c>
      <c r="V23" s="207">
        <f t="shared" si="4"/>
        <v>1.4623387790197759</v>
      </c>
      <c r="W23" s="207">
        <f t="shared" si="4"/>
        <v>2.4181427343078239</v>
      </c>
      <c r="DA23" s="71"/>
    </row>
    <row r="24" spans="1:105" ht="12" customHeight="1" x14ac:dyDescent="0.25">
      <c r="A24" s="18" t="s">
        <v>73</v>
      </c>
      <c r="B24" s="207">
        <v>7.1625107480653469E-2</v>
      </c>
      <c r="C24" s="207">
        <v>0.14333619948409279</v>
      </c>
      <c r="D24" s="207">
        <v>0.23886500429922611</v>
      </c>
      <c r="E24" s="207">
        <v>0.52545141874462586</v>
      </c>
      <c r="F24" s="207">
        <v>1.241960447119518</v>
      </c>
      <c r="G24" s="207">
        <v>1.2897678417884779</v>
      </c>
      <c r="H24" s="207">
        <v>0.69269131556319852</v>
      </c>
      <c r="I24" s="207">
        <v>0.62098022355975924</v>
      </c>
      <c r="J24" s="207">
        <v>0.88374892519346515</v>
      </c>
      <c r="K24" s="207">
        <v>1.0748065348237319</v>
      </c>
      <c r="L24" s="207">
        <v>0.95537403267411869</v>
      </c>
      <c r="M24" s="207">
        <v>0.35829750644883918</v>
      </c>
      <c r="N24" s="207">
        <v>0.66878761822871879</v>
      </c>
      <c r="O24" s="207">
        <v>1.4331040412725711</v>
      </c>
      <c r="P24" s="207">
        <v>2.269045571797077</v>
      </c>
      <c r="Q24" s="207">
        <v>1.79140154772141</v>
      </c>
      <c r="R24" s="207">
        <v>2.5795356835769558</v>
      </c>
      <c r="S24" s="207">
        <v>2.2201203783319001</v>
      </c>
      <c r="T24" s="207">
        <v>1.25786758383491</v>
      </c>
      <c r="U24" s="207">
        <v>1.5478933791917451</v>
      </c>
      <c r="V24" s="207">
        <v>1.4623387790197759</v>
      </c>
      <c r="W24" s="207">
        <v>2.4181427343078239</v>
      </c>
      <c r="DA24" s="71" t="s">
        <v>2539</v>
      </c>
    </row>
    <row r="25" spans="1:105" ht="12" customHeight="1" x14ac:dyDescent="0.25">
      <c r="A25" s="18" t="s">
        <v>74</v>
      </c>
      <c r="B25" s="207">
        <v>0</v>
      </c>
      <c r="C25" s="207">
        <v>0</v>
      </c>
      <c r="D25" s="207">
        <v>0</v>
      </c>
      <c r="E25" s="207">
        <v>0</v>
      </c>
      <c r="F25" s="207">
        <v>0</v>
      </c>
      <c r="G25" s="207">
        <v>0</v>
      </c>
      <c r="H25" s="207">
        <v>0</v>
      </c>
      <c r="I25" s="207">
        <v>0</v>
      </c>
      <c r="J25" s="207">
        <v>0</v>
      </c>
      <c r="K25" s="207">
        <v>0</v>
      </c>
      <c r="L25" s="207">
        <v>0</v>
      </c>
      <c r="M25" s="207">
        <v>0</v>
      </c>
      <c r="N25" s="207">
        <v>0</v>
      </c>
      <c r="O25" s="207">
        <v>0</v>
      </c>
      <c r="P25" s="207">
        <v>0</v>
      </c>
      <c r="Q25" s="207">
        <v>0</v>
      </c>
      <c r="R25" s="207">
        <v>0</v>
      </c>
      <c r="S25" s="207">
        <v>0</v>
      </c>
      <c r="T25" s="207">
        <v>0</v>
      </c>
      <c r="U25" s="207">
        <v>0</v>
      </c>
      <c r="V25" s="207">
        <v>0</v>
      </c>
      <c r="W25" s="207">
        <v>0</v>
      </c>
      <c r="DA25" s="71" t="s">
        <v>2540</v>
      </c>
    </row>
    <row r="26" spans="1:105" ht="12" customHeight="1" x14ac:dyDescent="0.25">
      <c r="A26" s="18" t="s">
        <v>75</v>
      </c>
      <c r="B26" s="207">
        <v>0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0</v>
      </c>
      <c r="M26" s="207">
        <v>0</v>
      </c>
      <c r="N26" s="207">
        <v>0</v>
      </c>
      <c r="O26" s="207">
        <v>0</v>
      </c>
      <c r="P26" s="207">
        <v>0</v>
      </c>
      <c r="Q26" s="207">
        <v>0</v>
      </c>
      <c r="R26" s="207">
        <v>0</v>
      </c>
      <c r="S26" s="207">
        <v>0</v>
      </c>
      <c r="T26" s="207">
        <v>0</v>
      </c>
      <c r="U26" s="207">
        <v>0</v>
      </c>
      <c r="V26" s="207">
        <v>0</v>
      </c>
      <c r="W26" s="207">
        <v>0</v>
      </c>
      <c r="DA26" s="71" t="s">
        <v>2541</v>
      </c>
    </row>
    <row r="27" spans="1:105" ht="12" customHeight="1" x14ac:dyDescent="0.25">
      <c r="A27" s="18" t="s">
        <v>76</v>
      </c>
      <c r="B27" s="207">
        <v>0</v>
      </c>
      <c r="C27" s="207">
        <v>0</v>
      </c>
      <c r="D27" s="207">
        <v>0</v>
      </c>
      <c r="E27" s="207">
        <v>0</v>
      </c>
      <c r="F27" s="207">
        <v>0</v>
      </c>
      <c r="G27" s="207">
        <v>0</v>
      </c>
      <c r="H27" s="207">
        <v>0</v>
      </c>
      <c r="I27" s="207">
        <v>0</v>
      </c>
      <c r="J27" s="207">
        <v>0</v>
      </c>
      <c r="K27" s="207">
        <v>0</v>
      </c>
      <c r="L27" s="207">
        <v>0</v>
      </c>
      <c r="M27" s="207">
        <v>0</v>
      </c>
      <c r="N27" s="207">
        <v>0</v>
      </c>
      <c r="O27" s="207">
        <v>0</v>
      </c>
      <c r="P27" s="207">
        <v>0</v>
      </c>
      <c r="Q27" s="207">
        <v>0</v>
      </c>
      <c r="R27" s="207">
        <v>0</v>
      </c>
      <c r="S27" s="207">
        <v>0</v>
      </c>
      <c r="T27" s="207">
        <v>0</v>
      </c>
      <c r="U27" s="207">
        <v>0</v>
      </c>
      <c r="V27" s="207">
        <v>0</v>
      </c>
      <c r="W27" s="207">
        <v>0</v>
      </c>
      <c r="DA27" s="71" t="s">
        <v>2542</v>
      </c>
    </row>
    <row r="28" spans="1:105" ht="12" customHeight="1" x14ac:dyDescent="0.25">
      <c r="A28" s="18" t="s">
        <v>77</v>
      </c>
      <c r="B28" s="207">
        <v>0</v>
      </c>
      <c r="C28" s="207">
        <v>0</v>
      </c>
      <c r="D28" s="207">
        <v>0</v>
      </c>
      <c r="E28" s="207">
        <v>0</v>
      </c>
      <c r="F28" s="207">
        <v>0</v>
      </c>
      <c r="G28" s="207">
        <v>0</v>
      </c>
      <c r="H28" s="207">
        <v>0</v>
      </c>
      <c r="I28" s="207">
        <v>0</v>
      </c>
      <c r="J28" s="207">
        <v>0</v>
      </c>
      <c r="K28" s="207">
        <v>0</v>
      </c>
      <c r="L28" s="207">
        <v>0</v>
      </c>
      <c r="M28" s="207">
        <v>0</v>
      </c>
      <c r="N28" s="207">
        <v>0</v>
      </c>
      <c r="O28" s="207">
        <v>0</v>
      </c>
      <c r="P28" s="207">
        <v>0</v>
      </c>
      <c r="Q28" s="207">
        <v>0</v>
      </c>
      <c r="R28" s="207">
        <v>0</v>
      </c>
      <c r="S28" s="207">
        <v>0</v>
      </c>
      <c r="T28" s="207">
        <v>0</v>
      </c>
      <c r="U28" s="207">
        <v>0</v>
      </c>
      <c r="V28" s="207">
        <v>0</v>
      </c>
      <c r="W28" s="207">
        <v>0</v>
      </c>
      <c r="DA28" s="71" t="s">
        <v>2543</v>
      </c>
    </row>
    <row r="29" spans="1:105" ht="12" customHeight="1" x14ac:dyDescent="0.25">
      <c r="A29" s="18" t="s">
        <v>78</v>
      </c>
      <c r="B29" s="207">
        <v>0</v>
      </c>
      <c r="C29" s="207">
        <v>0</v>
      </c>
      <c r="D29" s="207">
        <v>0</v>
      </c>
      <c r="E29" s="207">
        <v>0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07">
        <v>0</v>
      </c>
      <c r="M29" s="207">
        <v>0</v>
      </c>
      <c r="N29" s="207">
        <v>0</v>
      </c>
      <c r="O29" s="207">
        <v>0</v>
      </c>
      <c r="P29" s="207">
        <v>0</v>
      </c>
      <c r="Q29" s="207">
        <v>0</v>
      </c>
      <c r="R29" s="207">
        <v>0</v>
      </c>
      <c r="S29" s="207">
        <v>0</v>
      </c>
      <c r="T29" s="207">
        <v>0</v>
      </c>
      <c r="U29" s="207">
        <v>0</v>
      </c>
      <c r="V29" s="207">
        <v>0</v>
      </c>
      <c r="W29" s="207">
        <v>0</v>
      </c>
      <c r="DA29" s="71" t="s">
        <v>2544</v>
      </c>
    </row>
    <row r="30" spans="1:105" ht="12" customHeight="1" x14ac:dyDescent="0.25">
      <c r="A30" s="14" t="s">
        <v>79</v>
      </c>
      <c r="B30" s="207">
        <v>97.950730868443671</v>
      </c>
      <c r="C30" s="207">
        <v>107.05073086844369</v>
      </c>
      <c r="D30" s="207">
        <v>96.111607910576097</v>
      </c>
      <c r="E30" s="207">
        <v>127.4481513327601</v>
      </c>
      <c r="F30" s="207">
        <v>109.9407566638005</v>
      </c>
      <c r="G30" s="207">
        <v>107.9344797936371</v>
      </c>
      <c r="H30" s="207">
        <v>98.858297506448835</v>
      </c>
      <c r="I30" s="207">
        <v>92.528890799656068</v>
      </c>
      <c r="J30" s="207">
        <v>86.438349097162501</v>
      </c>
      <c r="K30" s="207">
        <v>86.892175408426482</v>
      </c>
      <c r="L30" s="207">
        <v>100.45855546001719</v>
      </c>
      <c r="M30" s="207">
        <v>82.258555460017192</v>
      </c>
      <c r="N30" s="207">
        <v>78.747463456577805</v>
      </c>
      <c r="O30" s="207">
        <v>76.024677558039556</v>
      </c>
      <c r="P30" s="207">
        <v>59.544282029234743</v>
      </c>
      <c r="Q30" s="207">
        <v>56.869217540842648</v>
      </c>
      <c r="R30" s="207">
        <v>59.80705073086844</v>
      </c>
      <c r="S30" s="207">
        <v>63.339036973344797</v>
      </c>
      <c r="T30" s="207">
        <v>59.994239036973333</v>
      </c>
      <c r="U30" s="207">
        <v>52.002235597592417</v>
      </c>
      <c r="V30" s="207">
        <v>48.187360275150468</v>
      </c>
      <c r="W30" s="207">
        <v>56.951934651762677</v>
      </c>
      <c r="DA30" s="71" t="s">
        <v>2545</v>
      </c>
    </row>
    <row r="31" spans="1:105" ht="12" customHeight="1" x14ac:dyDescent="0.25">
      <c r="A31" s="21" t="s">
        <v>38</v>
      </c>
      <c r="B31" s="210">
        <v>296.56061908856401</v>
      </c>
      <c r="C31" s="210">
        <v>285.81255374032668</v>
      </c>
      <c r="D31" s="210">
        <v>288.39208942390371</v>
      </c>
      <c r="E31" s="210">
        <v>290.97162510748058</v>
      </c>
      <c r="F31" s="210">
        <v>289.76784178847811</v>
      </c>
      <c r="G31" s="210">
        <v>303.7833190025795</v>
      </c>
      <c r="H31" s="210">
        <v>322.871883061049</v>
      </c>
      <c r="I31" s="210">
        <v>343.25021496130688</v>
      </c>
      <c r="J31" s="210">
        <v>330.78245915735158</v>
      </c>
      <c r="K31" s="210">
        <v>279.87962166809967</v>
      </c>
      <c r="L31" s="210">
        <v>312.12381771281167</v>
      </c>
      <c r="M31" s="210">
        <v>341.70249355116079</v>
      </c>
      <c r="N31" s="210">
        <v>336.88736027515051</v>
      </c>
      <c r="O31" s="210">
        <v>365.52020636285471</v>
      </c>
      <c r="P31" s="210">
        <v>378.07394668959591</v>
      </c>
      <c r="Q31" s="210">
        <v>390.62768701633701</v>
      </c>
      <c r="R31" s="210">
        <v>393.89509888220118</v>
      </c>
      <c r="S31" s="210">
        <v>413.07231298366293</v>
      </c>
      <c r="T31" s="210">
        <v>440.75270851246768</v>
      </c>
      <c r="U31" s="210">
        <v>427.63938091143592</v>
      </c>
      <c r="V31" s="210">
        <v>405.65709372312978</v>
      </c>
      <c r="W31" s="210">
        <v>446.87153912295781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6">
        <f>MAE_emi!B5</f>
        <v>1585.0075017265419</v>
      </c>
      <c r="C33" s="206">
        <f>MAE_emi!C5</f>
        <v>1406.319821140356</v>
      </c>
      <c r="D33" s="206">
        <f>MAE_emi!D5</f>
        <v>1247.920925624923</v>
      </c>
      <c r="E33" s="206">
        <f>MAE_emi!E5</f>
        <v>1217.728446700585</v>
      </c>
      <c r="F33" s="206">
        <f>MAE_emi!F5</f>
        <v>1111.446979739771</v>
      </c>
      <c r="G33" s="206">
        <f>MAE_emi!G5</f>
        <v>1063.3047586315281</v>
      </c>
      <c r="H33" s="206">
        <f>MAE_emi!H5</f>
        <v>995.65545697571679</v>
      </c>
      <c r="I33" s="206">
        <f>MAE_emi!I5</f>
        <v>937.23054168983685</v>
      </c>
      <c r="J33" s="206">
        <f>MAE_emi!J5</f>
        <v>879.17332449066521</v>
      </c>
      <c r="K33" s="206">
        <f>MAE_emi!K5</f>
        <v>723.59647700388132</v>
      </c>
      <c r="L33" s="206">
        <f>MAE_emi!L5</f>
        <v>787.01719638185205</v>
      </c>
      <c r="M33" s="206">
        <f>MAE_emi!M5</f>
        <v>756.97375382171799</v>
      </c>
      <c r="N33" s="206">
        <f>MAE_emi!N5</f>
        <v>789.88900702524893</v>
      </c>
      <c r="O33" s="206">
        <f>MAE_emi!O5</f>
        <v>788.92260002646867</v>
      </c>
      <c r="P33" s="206">
        <f>MAE_emi!P5</f>
        <v>797.54927606787749</v>
      </c>
      <c r="Q33" s="206">
        <f>MAE_emi!Q5</f>
        <v>846.03929264486169</v>
      </c>
      <c r="R33" s="206">
        <f>MAE_emi!R5</f>
        <v>738.76355850656728</v>
      </c>
      <c r="S33" s="206">
        <f>MAE_emi!S5</f>
        <v>767.01403346777124</v>
      </c>
      <c r="T33" s="206">
        <f>MAE_emi!T5</f>
        <v>768.33820337424027</v>
      </c>
      <c r="U33" s="206">
        <f>MAE_emi!U5</f>
        <v>710.08058100871722</v>
      </c>
      <c r="V33" s="206">
        <f>MAE_emi!V5</f>
        <v>693.91513001535668</v>
      </c>
      <c r="W33" s="206">
        <f>MAE_emi!W5</f>
        <v>797.9963466066547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7">
        <f t="shared" ref="B35:W35" si="5">IF(B$12=0,"",B$12/B$3*1000)</f>
        <v>107.7684020032037</v>
      </c>
      <c r="C35" s="287">
        <f t="shared" si="5"/>
        <v>108.87664290213499</v>
      </c>
      <c r="D35" s="287">
        <f t="shared" si="5"/>
        <v>101.73538361050103</v>
      </c>
      <c r="E35" s="287">
        <f t="shared" si="5"/>
        <v>90.711809541593382</v>
      </c>
      <c r="F35" s="287">
        <f t="shared" si="5"/>
        <v>83.36108680541966</v>
      </c>
      <c r="G35" s="287">
        <f t="shared" si="5"/>
        <v>78.944993871955589</v>
      </c>
      <c r="H35" s="287">
        <f t="shared" si="5"/>
        <v>69.788464672651315</v>
      </c>
      <c r="I35" s="287">
        <f t="shared" si="5"/>
        <v>65.05003054871797</v>
      </c>
      <c r="J35" s="287">
        <f t="shared" si="5"/>
        <v>55.247845912388541</v>
      </c>
      <c r="K35" s="287">
        <f t="shared" si="5"/>
        <v>45.56987030847435</v>
      </c>
      <c r="L35" s="287">
        <f t="shared" si="5"/>
        <v>49.254803089767584</v>
      </c>
      <c r="M35" s="287">
        <f t="shared" si="5"/>
        <v>46.735676189151413</v>
      </c>
      <c r="N35" s="287">
        <f t="shared" si="5"/>
        <v>45.990813228641031</v>
      </c>
      <c r="O35" s="287">
        <f t="shared" si="5"/>
        <v>54.611568576794234</v>
      </c>
      <c r="P35" s="287">
        <f t="shared" si="5"/>
        <v>47.089731949948089</v>
      </c>
      <c r="Q35" s="287">
        <f t="shared" si="5"/>
        <v>44.141684282716675</v>
      </c>
      <c r="R35" s="287">
        <f t="shared" si="5"/>
        <v>40.834619582260672</v>
      </c>
      <c r="S35" s="287">
        <f t="shared" si="5"/>
        <v>43.765497588685335</v>
      </c>
      <c r="T35" s="287">
        <f t="shared" si="5"/>
        <v>42.217696538009946</v>
      </c>
      <c r="U35" s="287">
        <f t="shared" si="5"/>
        <v>37.44510283575957</v>
      </c>
      <c r="V35" s="287">
        <f t="shared" si="5"/>
        <v>34.638230279402805</v>
      </c>
      <c r="W35" s="287">
        <f t="shared" si="5"/>
        <v>34.104893856594586</v>
      </c>
      <c r="DA35" s="118"/>
    </row>
    <row r="36" spans="1:105" ht="12" customHeight="1" x14ac:dyDescent="0.25">
      <c r="A36" s="158" t="s">
        <v>2137</v>
      </c>
      <c r="B36" s="347">
        <f t="shared" ref="B36:W36" si="6">IF(B$12=0,"",B$12/B$5*1000)</f>
        <v>32.013687204452985</v>
      </c>
      <c r="C36" s="347">
        <f t="shared" si="6"/>
        <v>33.481291760016028</v>
      </c>
      <c r="D36" s="347">
        <f t="shared" si="6"/>
        <v>33.898329717486781</v>
      </c>
      <c r="E36" s="347">
        <f t="shared" si="6"/>
        <v>37.655582567334569</v>
      </c>
      <c r="F36" s="347">
        <f t="shared" si="6"/>
        <v>36.897174862021181</v>
      </c>
      <c r="G36" s="347">
        <f t="shared" si="6"/>
        <v>36.105131029416484</v>
      </c>
      <c r="H36" s="347">
        <f t="shared" si="6"/>
        <v>33.948643212890829</v>
      </c>
      <c r="I36" s="347">
        <f t="shared" si="6"/>
        <v>32.251522825185688</v>
      </c>
      <c r="J36" s="347">
        <f t="shared" si="6"/>
        <v>34.095683591836654</v>
      </c>
      <c r="K36" s="347">
        <f t="shared" si="6"/>
        <v>35.940107263956143</v>
      </c>
      <c r="L36" s="347">
        <f t="shared" si="6"/>
        <v>35.506597023197834</v>
      </c>
      <c r="M36" s="347">
        <f t="shared" si="6"/>
        <v>32.876566765065036</v>
      </c>
      <c r="N36" s="347">
        <f t="shared" si="6"/>
        <v>32.710539740983954</v>
      </c>
      <c r="O36" s="347">
        <f t="shared" si="6"/>
        <v>33.595391032219844</v>
      </c>
      <c r="P36" s="347">
        <f t="shared" si="6"/>
        <v>31.554971060924792</v>
      </c>
      <c r="Q36" s="347">
        <f t="shared" si="6"/>
        <v>30.531472431429663</v>
      </c>
      <c r="R36" s="347">
        <f t="shared" si="6"/>
        <v>30.328894023960032</v>
      </c>
      <c r="S36" s="347">
        <f t="shared" si="6"/>
        <v>30.125723070719609</v>
      </c>
      <c r="T36" s="347">
        <f t="shared" si="6"/>
        <v>29.380836072311489</v>
      </c>
      <c r="U36" s="347">
        <f t="shared" si="6"/>
        <v>29.07904743568017</v>
      </c>
      <c r="V36" s="347">
        <f t="shared" si="6"/>
        <v>29.218421981251293</v>
      </c>
      <c r="W36" s="347">
        <f t="shared" si="6"/>
        <v>29.519256334306405</v>
      </c>
      <c r="DA36" s="119"/>
    </row>
    <row r="37" spans="1:105" ht="12" customHeight="1" x14ac:dyDescent="0.25">
      <c r="A37" s="158" t="s">
        <v>2138</v>
      </c>
      <c r="B37" s="347">
        <f>IF(MAE_ued!B$5=0,"",MAE_ued!B$5/B$5*1000)</f>
        <v>16.880349060415519</v>
      </c>
      <c r="C37" s="347">
        <f>IF(MAE_ued!C$5=0,"",MAE_ued!C$5/C$5*1000)</f>
        <v>17.848638500381668</v>
      </c>
      <c r="D37" s="347">
        <f>IF(MAE_ued!D$5=0,"",MAE_ued!D$5/D$5*1000)</f>
        <v>18.189134724985948</v>
      </c>
      <c r="E37" s="347">
        <f>IF(MAE_ued!E$5=0,"",MAE_ued!E$5/E$5*1000)</f>
        <v>20.492935257767957</v>
      </c>
      <c r="F37" s="347">
        <f>IF(MAE_ued!F$5=0,"",MAE_ued!F$5/F$5*1000)</f>
        <v>20.168772478905005</v>
      </c>
      <c r="G37" s="347">
        <f>IF(MAE_ued!G$5=0,"",MAE_ued!G$5/G$5*1000)</f>
        <v>19.760962999117158</v>
      </c>
      <c r="H37" s="347">
        <f>IF(MAE_ued!H$5=0,"",MAE_ued!H$5/H$5*1000)</f>
        <v>18.668753705114028</v>
      </c>
      <c r="I37" s="347">
        <f>IF(MAE_ued!I$5=0,"",MAE_ued!I$5/I$5*1000)</f>
        <v>17.816797998413165</v>
      </c>
      <c r="J37" s="347">
        <f>IF(MAE_ued!J$5=0,"",MAE_ued!J$5/J$5*1000)</f>
        <v>18.857867505727135</v>
      </c>
      <c r="K37" s="347">
        <f>IF(MAE_ued!K$5=0,"",MAE_ued!K$5/K$5*1000)</f>
        <v>20.028818738113511</v>
      </c>
      <c r="L37" s="347">
        <f>IF(MAE_ued!L$5=0,"",MAE_ued!L$5/L$5*1000)</f>
        <v>19.838381110867108</v>
      </c>
      <c r="M37" s="347">
        <f>IF(MAE_ued!M$5=0,"",MAE_ued!M$5/M$5*1000)</f>
        <v>18.35886141892346</v>
      </c>
      <c r="N37" s="347">
        <f>IF(MAE_ued!N$5=0,"",MAE_ued!N$5/N$5*1000)</f>
        <v>18.263837742687691</v>
      </c>
      <c r="O37" s="347">
        <f>IF(MAE_ued!O$5=0,"",MAE_ued!O$5/O$5*1000)</f>
        <v>18.74296136342112</v>
      </c>
      <c r="P37" s="347">
        <f>IF(MAE_ued!P$5=0,"",MAE_ued!P$5/P$5*1000)</f>
        <v>17.580940638751819</v>
      </c>
      <c r="Q37" s="347">
        <f>IF(MAE_ued!Q$5=0,"",MAE_ued!Q$5/Q$5*1000)</f>
        <v>16.934157948052679</v>
      </c>
      <c r="R37" s="347">
        <f>IF(MAE_ued!R$5=0,"",MAE_ued!R$5/R$5*1000)</f>
        <v>16.936862436621002</v>
      </c>
      <c r="S37" s="347">
        <f>IF(MAE_ued!S$5=0,"",MAE_ued!S$5/S$5*1000)</f>
        <v>16.843167966355622</v>
      </c>
      <c r="T37" s="347">
        <f>IF(MAE_ued!T$5=0,"",MAE_ued!T$5/T$5*1000)</f>
        <v>16.450803525117259</v>
      </c>
      <c r="U37" s="347">
        <f>IF(MAE_ued!U$5=0,"",MAE_ued!U$5/U$5*1000)</f>
        <v>16.293564860829409</v>
      </c>
      <c r="V37" s="347">
        <f>IF(MAE_ued!V$5=0,"",MAE_ued!V$5/V$5*1000)</f>
        <v>16.349579775062459</v>
      </c>
      <c r="W37" s="347">
        <f>IF(MAE_ued!W$5=0,"",MAE_ued!W$5/W$5*1000)</f>
        <v>16.503278739001079</v>
      </c>
      <c r="DA37" s="119"/>
    </row>
    <row r="38" spans="1:105" ht="12" customHeight="1" x14ac:dyDescent="0.25">
      <c r="A38" s="159" t="s">
        <v>88</v>
      </c>
      <c r="B38" s="348">
        <f t="shared" ref="B38:W38" si="7">IF(B$12=0,"",B$33/B$12)</f>
        <v>1.7840742970246661</v>
      </c>
      <c r="C38" s="348">
        <f t="shared" si="7"/>
        <v>1.684531061666305</v>
      </c>
      <c r="D38" s="348">
        <f t="shared" si="7"/>
        <v>1.5874357626647084</v>
      </c>
      <c r="E38" s="348">
        <f t="shared" si="7"/>
        <v>1.4885693526118009</v>
      </c>
      <c r="F38" s="348">
        <f t="shared" si="7"/>
        <v>1.4288038484220127</v>
      </c>
      <c r="G38" s="348">
        <f t="shared" si="7"/>
        <v>1.3807108262698395</v>
      </c>
      <c r="H38" s="348">
        <f t="shared" si="7"/>
        <v>1.2959938385590029</v>
      </c>
      <c r="I38" s="348">
        <f t="shared" si="7"/>
        <v>1.2180039000575369</v>
      </c>
      <c r="J38" s="348">
        <f t="shared" si="7"/>
        <v>1.1968758327183708</v>
      </c>
      <c r="K38" s="348">
        <f t="shared" si="7"/>
        <v>1.1442584497199926</v>
      </c>
      <c r="L38" s="348">
        <f t="shared" si="7"/>
        <v>1.1227312027575687</v>
      </c>
      <c r="M38" s="348">
        <f t="shared" si="7"/>
        <v>1.0749945883909025</v>
      </c>
      <c r="N38" s="348">
        <f t="shared" si="7"/>
        <v>1.1284080158976892</v>
      </c>
      <c r="O38" s="348">
        <f t="shared" si="7"/>
        <v>1.0735527183966942</v>
      </c>
      <c r="P38" s="348">
        <f t="shared" si="7"/>
        <v>1.0868173475874026</v>
      </c>
      <c r="Q38" s="348">
        <f t="shared" si="7"/>
        <v>1.123091089435553</v>
      </c>
      <c r="R38" s="348">
        <f t="shared" si="7"/>
        <v>1.00164790213576</v>
      </c>
      <c r="S38" s="348">
        <f t="shared" si="7"/>
        <v>0.98971068030999509</v>
      </c>
      <c r="T38" s="348">
        <f t="shared" si="7"/>
        <v>0.95884772522118022</v>
      </c>
      <c r="U38" s="348">
        <f t="shared" si="7"/>
        <v>0.93565120236806343</v>
      </c>
      <c r="V38" s="348">
        <f t="shared" si="7"/>
        <v>0.95329215459408001</v>
      </c>
      <c r="W38" s="348">
        <f t="shared" si="7"/>
        <v>0.97253319054888199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PL: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6">
        <v>888.42012037833229</v>
      </c>
      <c r="C5" s="226">
        <v>834.84350816852987</v>
      </c>
      <c r="D5" s="226">
        <v>786.12373172828893</v>
      </c>
      <c r="E5" s="226">
        <v>818.05288048151328</v>
      </c>
      <c r="F5" s="226">
        <v>777.88632846087751</v>
      </c>
      <c r="G5" s="226">
        <v>770.11401547721425</v>
      </c>
      <c r="H5" s="226">
        <v>768.25631986242479</v>
      </c>
      <c r="I5" s="226">
        <v>769.48073946689613</v>
      </c>
      <c r="J5" s="226">
        <v>734.55683576956153</v>
      </c>
      <c r="K5" s="226">
        <v>632.37153912295787</v>
      </c>
      <c r="L5" s="226">
        <v>700.98452278589878</v>
      </c>
      <c r="M5" s="226">
        <v>704.16517626827158</v>
      </c>
      <c r="N5" s="226">
        <v>700.0030094582977</v>
      </c>
      <c r="O5" s="226">
        <v>734.8708512467756</v>
      </c>
      <c r="P5" s="226">
        <v>733.83929492691357</v>
      </c>
      <c r="Q5" s="226">
        <v>753.31315563198655</v>
      </c>
      <c r="R5" s="226">
        <v>737.54815133276009</v>
      </c>
      <c r="S5" s="226">
        <v>774.98813413585583</v>
      </c>
      <c r="T5" s="226">
        <v>801.31410146173698</v>
      </c>
      <c r="U5" s="226">
        <v>758.91590713671542</v>
      </c>
      <c r="V5" s="226">
        <v>727.91444539982797</v>
      </c>
      <c r="W5" s="226">
        <v>820.53379191745478</v>
      </c>
      <c r="DA5" s="89" t="s">
        <v>2530</v>
      </c>
    </row>
    <row r="6" spans="1:105" ht="12" customHeight="1" x14ac:dyDescent="0.25">
      <c r="A6" s="55" t="s">
        <v>92</v>
      </c>
      <c r="B6" s="262">
        <v>15.669186576879429</v>
      </c>
      <c r="C6" s="262">
        <v>14.837120608217241</v>
      </c>
      <c r="D6" s="262">
        <v>14.53804689330188</v>
      </c>
      <c r="E6" s="262">
        <v>14.65980318424999</v>
      </c>
      <c r="F6" s="262">
        <v>14.295130846849149</v>
      </c>
      <c r="G6" s="262">
        <v>14.62871521212387</v>
      </c>
      <c r="H6" s="262">
        <v>15.1322263654948</v>
      </c>
      <c r="I6" s="262">
        <v>15.656809508122629</v>
      </c>
      <c r="J6" s="262">
        <v>15.02990666662172</v>
      </c>
      <c r="K6" s="262">
        <v>12.71163454402774</v>
      </c>
      <c r="L6" s="262">
        <v>14.08413053880256</v>
      </c>
      <c r="M6" s="262">
        <v>14.878413901181631</v>
      </c>
      <c r="N6" s="262">
        <v>14.57622243426356</v>
      </c>
      <c r="O6" s="262">
        <v>15.73232184829096</v>
      </c>
      <c r="P6" s="262">
        <v>15.974936282055801</v>
      </c>
      <c r="Q6" s="262">
        <v>16.504663317787632</v>
      </c>
      <c r="R6" s="262">
        <v>16.471379873530221</v>
      </c>
      <c r="S6" s="262">
        <v>17.297989424067101</v>
      </c>
      <c r="T6" s="262">
        <v>18.187267255196211</v>
      </c>
      <c r="U6" s="262">
        <v>17.43568604933219</v>
      </c>
      <c r="V6" s="262">
        <v>16.682740643686401</v>
      </c>
      <c r="W6" s="262">
        <v>18.599889679708351</v>
      </c>
      <c r="DA6" s="67" t="s">
        <v>2547</v>
      </c>
    </row>
    <row r="7" spans="1:105" ht="12" customHeight="1" x14ac:dyDescent="0.25">
      <c r="A7" s="202" t="s">
        <v>93</v>
      </c>
      <c r="B7" s="227">
        <v>21.310093744556031</v>
      </c>
      <c r="C7" s="227">
        <v>20.17848402717545</v>
      </c>
      <c r="D7" s="227">
        <v>19.77174377489056</v>
      </c>
      <c r="E7" s="227">
        <v>19.937332330579981</v>
      </c>
      <c r="F7" s="227">
        <v>19.441377951714841</v>
      </c>
      <c r="G7" s="227">
        <v>19.89505268848847</v>
      </c>
      <c r="H7" s="227">
        <v>20.579827857072939</v>
      </c>
      <c r="I7" s="227">
        <v>21.293260931046781</v>
      </c>
      <c r="J7" s="227">
        <v>20.44067306660553</v>
      </c>
      <c r="K7" s="227">
        <v>17.287822979877731</v>
      </c>
      <c r="L7" s="227">
        <v>19.15441753277149</v>
      </c>
      <c r="M7" s="227">
        <v>20.234642905607021</v>
      </c>
      <c r="N7" s="227">
        <v>19.823662510598439</v>
      </c>
      <c r="O7" s="227">
        <v>21.395957713675699</v>
      </c>
      <c r="P7" s="227">
        <v>21.725913343595892</v>
      </c>
      <c r="Q7" s="227">
        <v>22.446342112191179</v>
      </c>
      <c r="R7" s="227">
        <v>22.401076628001089</v>
      </c>
      <c r="S7" s="227">
        <v>23.52526561673125</v>
      </c>
      <c r="T7" s="227">
        <v>24.734683467066851</v>
      </c>
      <c r="U7" s="227">
        <v>23.712533027091791</v>
      </c>
      <c r="V7" s="227">
        <v>22.688527275413499</v>
      </c>
      <c r="W7" s="227">
        <v>25.295849964403349</v>
      </c>
      <c r="DA7" s="174" t="s">
        <v>2548</v>
      </c>
    </row>
    <row r="8" spans="1:105" ht="12" customHeight="1" x14ac:dyDescent="0.25">
      <c r="A8" s="202" t="s">
        <v>94</v>
      </c>
      <c r="B8" s="227">
        <v>26.32423344915745</v>
      </c>
      <c r="C8" s="227">
        <v>24.926362621804959</v>
      </c>
      <c r="D8" s="227">
        <v>24.423918780747162</v>
      </c>
      <c r="E8" s="227">
        <v>24.62846934953998</v>
      </c>
      <c r="F8" s="227">
        <v>24.015819822706568</v>
      </c>
      <c r="G8" s="227">
        <v>24.57624155636811</v>
      </c>
      <c r="H8" s="227">
        <v>25.42214029403128</v>
      </c>
      <c r="I8" s="227">
        <v>26.303439973646029</v>
      </c>
      <c r="J8" s="227">
        <v>25.250243199924491</v>
      </c>
      <c r="K8" s="227">
        <v>21.355546033966611</v>
      </c>
      <c r="L8" s="227">
        <v>23.661339305188299</v>
      </c>
      <c r="M8" s="227">
        <v>24.99573535398515</v>
      </c>
      <c r="N8" s="227">
        <v>24.488053689562779</v>
      </c>
      <c r="O8" s="227">
        <v>26.430300705128801</v>
      </c>
      <c r="P8" s="227">
        <v>26.83789295385375</v>
      </c>
      <c r="Q8" s="227">
        <v>27.727834373883219</v>
      </c>
      <c r="R8" s="227">
        <v>27.67191818753076</v>
      </c>
      <c r="S8" s="227">
        <v>29.060622232432731</v>
      </c>
      <c r="T8" s="227">
        <v>30.55460898872964</v>
      </c>
      <c r="U8" s="227">
        <v>29.291952562878091</v>
      </c>
      <c r="V8" s="227">
        <v>28.02700428139315</v>
      </c>
      <c r="W8" s="227">
        <v>31.247814661910031</v>
      </c>
      <c r="DA8" s="174" t="s">
        <v>2549</v>
      </c>
    </row>
    <row r="9" spans="1:105" ht="12" customHeight="1" x14ac:dyDescent="0.25">
      <c r="A9" s="202" t="s">
        <v>95</v>
      </c>
      <c r="B9" s="227">
        <v>16.295954039954609</v>
      </c>
      <c r="C9" s="227">
        <v>15.43060543254593</v>
      </c>
      <c r="D9" s="227">
        <v>15.119568769033959</v>
      </c>
      <c r="E9" s="227">
        <v>15.24619531161998</v>
      </c>
      <c r="F9" s="227">
        <v>14.86693608072312</v>
      </c>
      <c r="G9" s="227">
        <v>15.213863820608831</v>
      </c>
      <c r="H9" s="227">
        <v>15.73751542011459</v>
      </c>
      <c r="I9" s="227">
        <v>16.283081888447541</v>
      </c>
      <c r="J9" s="227">
        <v>15.63110293328659</v>
      </c>
      <c r="K9" s="227">
        <v>13.220099925788849</v>
      </c>
      <c r="L9" s="227">
        <v>14.647495760354669</v>
      </c>
      <c r="M9" s="227">
        <v>15.473550457228891</v>
      </c>
      <c r="N9" s="227">
        <v>15.1592713316341</v>
      </c>
      <c r="O9" s="227">
        <v>16.361614722222591</v>
      </c>
      <c r="P9" s="227">
        <v>16.61393373333803</v>
      </c>
      <c r="Q9" s="227">
        <v>17.164849850499131</v>
      </c>
      <c r="R9" s="227">
        <v>17.130235068471421</v>
      </c>
      <c r="S9" s="227">
        <v>17.98990900102978</v>
      </c>
      <c r="T9" s="227">
        <v>18.914757945404059</v>
      </c>
      <c r="U9" s="227">
        <v>18.13311349130548</v>
      </c>
      <c r="V9" s="227">
        <v>17.350050269433861</v>
      </c>
      <c r="W9" s="227">
        <v>19.343885266896681</v>
      </c>
      <c r="DA9" s="174" t="s">
        <v>2550</v>
      </c>
    </row>
    <row r="10" spans="1:105" ht="12" customHeight="1" x14ac:dyDescent="0.25">
      <c r="A10" s="56" t="s">
        <v>96</v>
      </c>
      <c r="B10" s="263">
        <v>21.52543430964025</v>
      </c>
      <c r="C10" s="263">
        <v>20.258796985702379</v>
      </c>
      <c r="D10" s="263">
        <v>19.235718826538101</v>
      </c>
      <c r="E10" s="263">
        <v>19.70363675348349</v>
      </c>
      <c r="F10" s="263">
        <v>18.924168362584052</v>
      </c>
      <c r="G10" s="263">
        <v>18.778484972324119</v>
      </c>
      <c r="H10" s="263">
        <v>19.06320739281761</v>
      </c>
      <c r="I10" s="263">
        <v>19.302084064889289</v>
      </c>
      <c r="J10" s="263">
        <v>18.510499674178629</v>
      </c>
      <c r="K10" s="263">
        <v>15.80037215717768</v>
      </c>
      <c r="L10" s="263">
        <v>17.404957691120689</v>
      </c>
      <c r="M10" s="263">
        <v>17.75062138268656</v>
      </c>
      <c r="N10" s="263">
        <v>17.411787628829671</v>
      </c>
      <c r="O10" s="263">
        <v>18.644137958743091</v>
      </c>
      <c r="P10" s="263">
        <v>18.698932941460129</v>
      </c>
      <c r="Q10" s="263">
        <v>19.1691678115623</v>
      </c>
      <c r="R10" s="263">
        <v>19.037143612340429</v>
      </c>
      <c r="S10" s="263">
        <v>20.037808977323419</v>
      </c>
      <c r="T10" s="263">
        <v>20.818263089711209</v>
      </c>
      <c r="U10" s="263">
        <v>19.769229885003561</v>
      </c>
      <c r="V10" s="263">
        <v>19.013450612332779</v>
      </c>
      <c r="W10" s="263">
        <v>21.40500966295189</v>
      </c>
      <c r="DA10" s="68" t="s">
        <v>2551</v>
      </c>
    </row>
    <row r="11" spans="1:105" ht="12" customHeight="1" x14ac:dyDescent="0.25">
      <c r="A11" s="37" t="s">
        <v>160</v>
      </c>
      <c r="B11" s="229">
        <v>2.7878663053184312</v>
      </c>
      <c r="C11" s="229">
        <v>3.1747748278700181</v>
      </c>
      <c r="D11" s="229">
        <v>2.0952989646301559</v>
      </c>
      <c r="E11" s="229">
        <v>2.3031653904463849</v>
      </c>
      <c r="F11" s="229">
        <v>1.757108222372876</v>
      </c>
      <c r="G11" s="229">
        <v>1.7801880851801259</v>
      </c>
      <c r="H11" s="229">
        <v>1.5178051442253011</v>
      </c>
      <c r="I11" s="229">
        <v>1.196847653820805</v>
      </c>
      <c r="J11" s="229">
        <v>1.1174077187796749</v>
      </c>
      <c r="K11" s="229">
        <v>0.95687240058648504</v>
      </c>
      <c r="L11" s="229">
        <v>1.0195156500062881</v>
      </c>
      <c r="M11" s="229">
        <v>0.84988435031257048</v>
      </c>
      <c r="N11" s="229">
        <v>0.91577370941028335</v>
      </c>
      <c r="O11" s="229">
        <v>1.026688160066594</v>
      </c>
      <c r="P11" s="229">
        <v>0.89071019579755606</v>
      </c>
      <c r="Q11" s="229">
        <v>0.85066313839943941</v>
      </c>
      <c r="R11" s="229">
        <v>0.89237161522644248</v>
      </c>
      <c r="S11" s="229">
        <v>0.80180822736867563</v>
      </c>
      <c r="T11" s="229">
        <v>0.77949266051893484</v>
      </c>
      <c r="U11" s="229">
        <v>0.66098739859579758</v>
      </c>
      <c r="V11" s="229">
        <v>0.52421562495571949</v>
      </c>
      <c r="W11" s="229">
        <v>0.47737423417311797</v>
      </c>
      <c r="DA11" s="69" t="s">
        <v>2552</v>
      </c>
    </row>
    <row r="12" spans="1:105" ht="12" customHeight="1" x14ac:dyDescent="0.25">
      <c r="A12" s="37" t="s">
        <v>162</v>
      </c>
      <c r="B12" s="229">
        <v>11.27835822219485</v>
      </c>
      <c r="C12" s="229">
        <v>10.024629306363019</v>
      </c>
      <c r="D12" s="229">
        <v>9.8658310891693706</v>
      </c>
      <c r="E12" s="229">
        <v>10.307651144733461</v>
      </c>
      <c r="F12" s="229">
        <v>10.14051258508746</v>
      </c>
      <c r="G12" s="229">
        <v>9.2974632107476154</v>
      </c>
      <c r="H12" s="229">
        <v>9.4101015115319431</v>
      </c>
      <c r="I12" s="229">
        <v>9.3718587934994488</v>
      </c>
      <c r="J12" s="229">
        <v>9.0450584572355748</v>
      </c>
      <c r="K12" s="229">
        <v>7.9313618150102432</v>
      </c>
      <c r="L12" s="229">
        <v>8.5731004646956759</v>
      </c>
      <c r="M12" s="229">
        <v>7.9875017307334142</v>
      </c>
      <c r="N12" s="229">
        <v>7.7072288200436789</v>
      </c>
      <c r="O12" s="229">
        <v>8.1102473089370051</v>
      </c>
      <c r="P12" s="229">
        <v>7.8964101299907874</v>
      </c>
      <c r="Q12" s="229">
        <v>7.7755612835121788</v>
      </c>
      <c r="R12" s="229">
        <v>7.7157795093617727</v>
      </c>
      <c r="S12" s="229">
        <v>8.39951980386647</v>
      </c>
      <c r="T12" s="229">
        <v>8.3367155964869717</v>
      </c>
      <c r="U12" s="229">
        <v>7.6173633825528588</v>
      </c>
      <c r="V12" s="229">
        <v>7.7213127889637914</v>
      </c>
      <c r="W12" s="229">
        <v>9.2389503933562889</v>
      </c>
      <c r="DA12" s="69" t="s">
        <v>2553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2554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2555</v>
      </c>
    </row>
    <row r="15" spans="1:105" ht="12" customHeight="1" x14ac:dyDescent="0.25">
      <c r="A15" s="37" t="s">
        <v>38</v>
      </c>
      <c r="B15" s="229">
        <v>7.4592097821269689</v>
      </c>
      <c r="C15" s="229">
        <v>7.0593928514693394</v>
      </c>
      <c r="D15" s="229">
        <v>7.2745887727385758</v>
      </c>
      <c r="E15" s="229">
        <v>7.0928202183036468</v>
      </c>
      <c r="F15" s="229">
        <v>7.0265475551237104</v>
      </c>
      <c r="G15" s="229">
        <v>7.7008336763963801</v>
      </c>
      <c r="H15" s="229">
        <v>8.1353007370603621</v>
      </c>
      <c r="I15" s="229">
        <v>8.7333776175690314</v>
      </c>
      <c r="J15" s="229">
        <v>8.3480334981633799</v>
      </c>
      <c r="K15" s="229">
        <v>6.9121379415809514</v>
      </c>
      <c r="L15" s="229">
        <v>7.8123415764187296</v>
      </c>
      <c r="M15" s="229">
        <v>8.9132353016405794</v>
      </c>
      <c r="N15" s="229">
        <v>8.7887850993757084</v>
      </c>
      <c r="O15" s="229">
        <v>9.5072024897394876</v>
      </c>
      <c r="P15" s="229">
        <v>9.911812615671785</v>
      </c>
      <c r="Q15" s="229">
        <v>10.542943389650681</v>
      </c>
      <c r="R15" s="229">
        <v>10.428992487752209</v>
      </c>
      <c r="S15" s="229">
        <v>10.836480946088271</v>
      </c>
      <c r="T15" s="229">
        <v>11.70205483270531</v>
      </c>
      <c r="U15" s="229">
        <v>11.49087910385491</v>
      </c>
      <c r="V15" s="229">
        <v>10.76792219841327</v>
      </c>
      <c r="W15" s="229">
        <v>11.68868503542248</v>
      </c>
      <c r="DA15" s="69" t="s">
        <v>2556</v>
      </c>
    </row>
    <row r="16" spans="1:105" ht="12" customHeight="1" x14ac:dyDescent="0.25">
      <c r="A16" s="57" t="s">
        <v>2557</v>
      </c>
      <c r="B16" s="264">
        <f t="shared" ref="B16:W16" si="0">B17+B23</f>
        <v>163.37909509053665</v>
      </c>
      <c r="C16" s="264">
        <f t="shared" si="0"/>
        <v>150.30541619471248</v>
      </c>
      <c r="D16" s="264">
        <f t="shared" si="0"/>
        <v>139.97205907512031</v>
      </c>
      <c r="E16" s="264">
        <f t="shared" si="0"/>
        <v>142.06527357491061</v>
      </c>
      <c r="F16" s="264">
        <f t="shared" si="0"/>
        <v>133.91643467199191</v>
      </c>
      <c r="G16" s="264">
        <f t="shared" si="0"/>
        <v>132.41330051397301</v>
      </c>
      <c r="H16" s="264">
        <f t="shared" si="0"/>
        <v>131.66463655686977</v>
      </c>
      <c r="I16" s="264">
        <f t="shared" si="0"/>
        <v>131.51694032421017</v>
      </c>
      <c r="J16" s="264">
        <f t="shared" si="0"/>
        <v>125.53838676797515</v>
      </c>
      <c r="K16" s="264">
        <f t="shared" si="0"/>
        <v>106.58336669252603</v>
      </c>
      <c r="L16" s="264">
        <f t="shared" si="0"/>
        <v>117.49979114836142</v>
      </c>
      <c r="M16" s="264">
        <f t="shared" si="0"/>
        <v>118.97206660817022</v>
      </c>
      <c r="N16" s="264">
        <f t="shared" si="0"/>
        <v>116.49599494226908</v>
      </c>
      <c r="O16" s="264">
        <f t="shared" si="0"/>
        <v>124.18317521770419</v>
      </c>
      <c r="P16" s="264">
        <f t="shared" si="0"/>
        <v>123.82499608933767</v>
      </c>
      <c r="Q16" s="264">
        <f t="shared" si="0"/>
        <v>127.8346721857222</v>
      </c>
      <c r="R16" s="264">
        <f t="shared" si="0"/>
        <v>125.74398164875291</v>
      </c>
      <c r="S16" s="264">
        <f t="shared" si="0"/>
        <v>132.13107277184776</v>
      </c>
      <c r="T16" s="264">
        <f t="shared" si="0"/>
        <v>136.89515992874396</v>
      </c>
      <c r="U16" s="264">
        <f t="shared" si="0"/>
        <v>129.79770663925427</v>
      </c>
      <c r="V16" s="264">
        <f t="shared" si="0"/>
        <v>124.83521642561843</v>
      </c>
      <c r="W16" s="264">
        <f t="shared" si="0"/>
        <v>140.66816187166449</v>
      </c>
      <c r="DA16" s="70"/>
    </row>
    <row r="17" spans="1:105" ht="12" customHeight="1" x14ac:dyDescent="0.25">
      <c r="A17" s="60" t="s">
        <v>2558</v>
      </c>
      <c r="B17" s="332">
        <v>135.63563361430141</v>
      </c>
      <c r="C17" s="332">
        <v>121.97487131203989</v>
      </c>
      <c r="D17" s="332">
        <v>108.9253755567451</v>
      </c>
      <c r="E17" s="332">
        <v>110.5910092876306</v>
      </c>
      <c r="F17" s="332">
        <v>100.78575233179799</v>
      </c>
      <c r="G17" s="332">
        <v>95.732853740274948</v>
      </c>
      <c r="H17" s="332">
        <v>90.236855943220434</v>
      </c>
      <c r="I17" s="332">
        <v>85.000892082908038</v>
      </c>
      <c r="J17" s="332">
        <v>80.344728610417306</v>
      </c>
      <c r="K17" s="332">
        <v>68.250773499070363</v>
      </c>
      <c r="L17" s="332">
        <v>74.25785194095036</v>
      </c>
      <c r="M17" s="332">
        <v>68.631964050218983</v>
      </c>
      <c r="N17" s="332">
        <v>66.326597215601112</v>
      </c>
      <c r="O17" s="332">
        <v>69.255745514384472</v>
      </c>
      <c r="P17" s="332">
        <v>65.308603916699553</v>
      </c>
      <c r="Q17" s="332">
        <v>67.495484937445298</v>
      </c>
      <c r="R17" s="332">
        <v>63.818538786562677</v>
      </c>
      <c r="S17" s="332">
        <v>67.293253783280775</v>
      </c>
      <c r="T17" s="332">
        <v>66.197422080771673</v>
      </c>
      <c r="U17" s="332">
        <v>60.033446301389098</v>
      </c>
      <c r="V17" s="332">
        <v>59.437676043438181</v>
      </c>
      <c r="W17" s="332">
        <v>69.849591748269646</v>
      </c>
      <c r="DA17" s="72" t="s">
        <v>2559</v>
      </c>
    </row>
    <row r="18" spans="1:105" ht="12" customHeight="1" x14ac:dyDescent="0.25">
      <c r="A18" s="59" t="s">
        <v>30</v>
      </c>
      <c r="B18" s="233">
        <v>76.079976970494513</v>
      </c>
      <c r="C18" s="233">
        <v>65.360320802557311</v>
      </c>
      <c r="D18" s="233">
        <v>54.281965884221677</v>
      </c>
      <c r="E18" s="233">
        <v>50.585201398200503</v>
      </c>
      <c r="F18" s="233">
        <v>40.615106372319723</v>
      </c>
      <c r="G18" s="233">
        <v>38.699720009952422</v>
      </c>
      <c r="H18" s="233">
        <v>30.408911853380509</v>
      </c>
      <c r="I18" s="233">
        <v>25.277291092054021</v>
      </c>
      <c r="J18" s="233">
        <v>21.912447186719891</v>
      </c>
      <c r="K18" s="233">
        <v>16.50447169774155</v>
      </c>
      <c r="L18" s="233">
        <v>17.684396257402749</v>
      </c>
      <c r="M18" s="233">
        <v>14.73252454757978</v>
      </c>
      <c r="N18" s="233">
        <v>14.04684522488</v>
      </c>
      <c r="O18" s="233">
        <v>13.483735058442949</v>
      </c>
      <c r="P18" s="233">
        <v>10.498505180081469</v>
      </c>
      <c r="Q18" s="233">
        <v>15.54961310915605</v>
      </c>
      <c r="R18" s="233">
        <v>9.8911991817083269</v>
      </c>
      <c r="S18" s="233">
        <v>8.9605933487504092</v>
      </c>
      <c r="T18" s="233">
        <v>7.933202579451355</v>
      </c>
      <c r="U18" s="233">
        <v>6.8513579291307067</v>
      </c>
      <c r="V18" s="233">
        <v>6.6346548600744759</v>
      </c>
      <c r="W18" s="233">
        <v>7.6866579012357201</v>
      </c>
      <c r="DA18" s="71" t="s">
        <v>2560</v>
      </c>
    </row>
    <row r="19" spans="1:105" ht="12" customHeight="1" x14ac:dyDescent="0.25">
      <c r="A19" s="59" t="s">
        <v>33</v>
      </c>
      <c r="B19" s="233">
        <v>6.9269637719305583</v>
      </c>
      <c r="C19" s="233">
        <v>3.327329737550869</v>
      </c>
      <c r="D19" s="233">
        <v>3.283750568907104</v>
      </c>
      <c r="E19" s="233">
        <v>3.400174999751147</v>
      </c>
      <c r="F19" s="233">
        <v>3.752035989960159</v>
      </c>
      <c r="G19" s="233">
        <v>3.3223840992661309</v>
      </c>
      <c r="H19" s="233">
        <v>3.2530623785251551</v>
      </c>
      <c r="I19" s="233">
        <v>2.8282481310090239</v>
      </c>
      <c r="J19" s="233">
        <v>2.814811527727004</v>
      </c>
      <c r="K19" s="233">
        <v>2.45488584953786</v>
      </c>
      <c r="L19" s="233">
        <v>3.1711640661664151</v>
      </c>
      <c r="M19" s="233">
        <v>3.6955806762258372</v>
      </c>
      <c r="N19" s="233">
        <v>2.7570238368739779</v>
      </c>
      <c r="O19" s="233">
        <v>2.98378161374549</v>
      </c>
      <c r="P19" s="233">
        <v>2.9335551628430738</v>
      </c>
      <c r="Q19" s="233">
        <v>2.5764166958331089</v>
      </c>
      <c r="R19" s="233">
        <v>2.813718491327367</v>
      </c>
      <c r="S19" s="233">
        <v>3.146278641835706</v>
      </c>
      <c r="T19" s="233">
        <v>3.1036227592396219</v>
      </c>
      <c r="U19" s="233">
        <v>2.7884789148970421</v>
      </c>
      <c r="V19" s="233">
        <v>2.6218760428622221</v>
      </c>
      <c r="W19" s="233">
        <v>3.156915732279761</v>
      </c>
      <c r="DA19" s="71" t="s">
        <v>2561</v>
      </c>
    </row>
    <row r="20" spans="1:105" ht="12" customHeight="1" x14ac:dyDescent="0.25">
      <c r="A20" s="59" t="s">
        <v>160</v>
      </c>
      <c r="B20" s="233">
        <v>10.36906907053652</v>
      </c>
      <c r="C20" s="233">
        <v>12.740911668434769</v>
      </c>
      <c r="D20" s="233">
        <v>8.9423726706083393</v>
      </c>
      <c r="E20" s="233">
        <v>10.22025569027649</v>
      </c>
      <c r="F20" s="233">
        <v>8.2848929571862371</v>
      </c>
      <c r="G20" s="233">
        <v>8.4793539309600305</v>
      </c>
      <c r="H20" s="233">
        <v>7.7291916502591622</v>
      </c>
      <c r="I20" s="233">
        <v>6.3746955233700913</v>
      </c>
      <c r="J20" s="233">
        <v>6.0492980144671691</v>
      </c>
      <c r="K20" s="233">
        <v>5.3065203240631096</v>
      </c>
      <c r="L20" s="233">
        <v>5.6431011531353938</v>
      </c>
      <c r="M20" s="233">
        <v>4.7999703709446369</v>
      </c>
      <c r="N20" s="233">
        <v>5.2275502171846364</v>
      </c>
      <c r="O20" s="233">
        <v>5.9316441193032556</v>
      </c>
      <c r="P20" s="233">
        <v>5.2584879426642068</v>
      </c>
      <c r="Q20" s="233">
        <v>4.8685002371800961</v>
      </c>
      <c r="R20" s="233">
        <v>5.2987388317177597</v>
      </c>
      <c r="S20" s="233">
        <v>4.7974519558805904</v>
      </c>
      <c r="T20" s="233">
        <v>4.7092898260711751</v>
      </c>
      <c r="U20" s="233">
        <v>4.0130347329314082</v>
      </c>
      <c r="V20" s="233">
        <v>3.1837537335720421</v>
      </c>
      <c r="W20" s="233">
        <v>2.8922809174375992</v>
      </c>
      <c r="DA20" s="71" t="s">
        <v>2562</v>
      </c>
    </row>
    <row r="21" spans="1:105" ht="12" customHeight="1" x14ac:dyDescent="0.25">
      <c r="A21" s="59" t="s">
        <v>70</v>
      </c>
      <c r="B21" s="233">
        <v>0.31138719290096789</v>
      </c>
      <c r="C21" s="233">
        <v>0.3157657024507049</v>
      </c>
      <c r="D21" s="233">
        <v>0.31163001170634691</v>
      </c>
      <c r="E21" s="233">
        <v>0.64535752807116065</v>
      </c>
      <c r="F21" s="233">
        <v>0.32046326465178138</v>
      </c>
      <c r="G21" s="233">
        <v>0.94591717099359729</v>
      </c>
      <c r="H21" s="233">
        <v>0.92618055896665052</v>
      </c>
      <c r="I21" s="233">
        <v>0.60390635663599945</v>
      </c>
      <c r="J21" s="233">
        <v>0.60103728371250287</v>
      </c>
      <c r="K21" s="233">
        <v>0</v>
      </c>
      <c r="L21" s="233">
        <v>0.3063895994710874</v>
      </c>
      <c r="M21" s="233">
        <v>0.29213691975828349</v>
      </c>
      <c r="N21" s="233">
        <v>0.2996741587085634</v>
      </c>
      <c r="O21" s="233">
        <v>0</v>
      </c>
      <c r="P21" s="233">
        <v>0</v>
      </c>
      <c r="Q21" s="233">
        <v>0</v>
      </c>
      <c r="R21" s="233">
        <v>0</v>
      </c>
      <c r="S21" s="233">
        <v>0.13215853408147979</v>
      </c>
      <c r="T21" s="233">
        <v>8.5200947483467057E-2</v>
      </c>
      <c r="U21" s="233">
        <v>0.1334845492090663</v>
      </c>
      <c r="V21" s="233">
        <v>0.1030272375716116</v>
      </c>
      <c r="W21" s="233">
        <v>0.13744437090800329</v>
      </c>
      <c r="DA21" s="71" t="s">
        <v>2563</v>
      </c>
    </row>
    <row r="22" spans="1:105" ht="12" customHeight="1" x14ac:dyDescent="0.25">
      <c r="A22" s="59" t="s">
        <v>162</v>
      </c>
      <c r="B22" s="233">
        <v>41.94823660843889</v>
      </c>
      <c r="C22" s="233">
        <v>40.230543401046212</v>
      </c>
      <c r="D22" s="233">
        <v>42.105656421301603</v>
      </c>
      <c r="E22" s="233">
        <v>45.740019671331297</v>
      </c>
      <c r="F22" s="233">
        <v>47.813253747680143</v>
      </c>
      <c r="G22" s="233">
        <v>44.285478529102768</v>
      </c>
      <c r="H22" s="233">
        <v>47.919509502088957</v>
      </c>
      <c r="I22" s="233">
        <v>49.916750979838902</v>
      </c>
      <c r="J22" s="233">
        <v>48.967134597790739</v>
      </c>
      <c r="K22" s="233">
        <v>43.984895627727838</v>
      </c>
      <c r="L22" s="233">
        <v>47.452800864774709</v>
      </c>
      <c r="M22" s="233">
        <v>45.111751535710447</v>
      </c>
      <c r="N22" s="233">
        <v>43.995503777953942</v>
      </c>
      <c r="O22" s="233">
        <v>46.856584722892769</v>
      </c>
      <c r="P22" s="233">
        <v>46.618055631110813</v>
      </c>
      <c r="Q22" s="233">
        <v>44.500954895276038</v>
      </c>
      <c r="R22" s="233">
        <v>45.814882281809233</v>
      </c>
      <c r="S22" s="233">
        <v>50.256771302732602</v>
      </c>
      <c r="T22" s="233">
        <v>50.366105968526057</v>
      </c>
      <c r="U22" s="233">
        <v>46.247090175220883</v>
      </c>
      <c r="V22" s="233">
        <v>46.894364169357829</v>
      </c>
      <c r="W22" s="233">
        <v>55.97629282640856</v>
      </c>
      <c r="DA22" s="71" t="s">
        <v>2564</v>
      </c>
    </row>
    <row r="23" spans="1:105" ht="12" customHeight="1" x14ac:dyDescent="0.25">
      <c r="A23" s="60" t="s">
        <v>2565</v>
      </c>
      <c r="B23" s="332">
        <v>27.74346147623524</v>
      </c>
      <c r="C23" s="332">
        <v>28.330544882672591</v>
      </c>
      <c r="D23" s="332">
        <v>31.046683518375211</v>
      </c>
      <c r="E23" s="332">
        <v>31.47426428728</v>
      </c>
      <c r="F23" s="332">
        <v>33.130682340193928</v>
      </c>
      <c r="G23" s="332">
        <v>36.680446773698051</v>
      </c>
      <c r="H23" s="332">
        <v>41.427780613649347</v>
      </c>
      <c r="I23" s="332">
        <v>46.516048241302137</v>
      </c>
      <c r="J23" s="332">
        <v>45.193658157557849</v>
      </c>
      <c r="K23" s="332">
        <v>38.332593193455658</v>
      </c>
      <c r="L23" s="332">
        <v>43.241939207411072</v>
      </c>
      <c r="M23" s="332">
        <v>50.340102557951241</v>
      </c>
      <c r="N23" s="332">
        <v>50.16939772666796</v>
      </c>
      <c r="O23" s="332">
        <v>54.927429703319717</v>
      </c>
      <c r="P23" s="332">
        <v>58.516392172638113</v>
      </c>
      <c r="Q23" s="332">
        <v>60.3391872482769</v>
      </c>
      <c r="R23" s="332">
        <v>61.925442862190224</v>
      </c>
      <c r="S23" s="332">
        <v>64.837818988566994</v>
      </c>
      <c r="T23" s="332">
        <v>70.697737847972277</v>
      </c>
      <c r="U23" s="332">
        <v>69.764260337865181</v>
      </c>
      <c r="V23" s="332">
        <v>65.397540382180239</v>
      </c>
      <c r="W23" s="332">
        <v>70.818570123394835</v>
      </c>
      <c r="DA23" s="72" t="s">
        <v>2566</v>
      </c>
    </row>
    <row r="24" spans="1:105" ht="12" customHeight="1" x14ac:dyDescent="0.25">
      <c r="A24" s="57" t="s">
        <v>2567</v>
      </c>
      <c r="B24" s="264">
        <f t="shared" ref="B24:W24" si="1">B25+B26</f>
        <v>72.179593702045437</v>
      </c>
      <c r="C24" s="264">
        <f t="shared" si="1"/>
        <v>67.404708692133497</v>
      </c>
      <c r="D24" s="264">
        <f t="shared" si="1"/>
        <v>64.485577468678329</v>
      </c>
      <c r="E24" s="264">
        <f t="shared" si="1"/>
        <v>65.932613569325341</v>
      </c>
      <c r="F24" s="264">
        <f t="shared" si="1"/>
        <v>63.419272762719494</v>
      </c>
      <c r="G24" s="264">
        <f t="shared" si="1"/>
        <v>62.93639539601628</v>
      </c>
      <c r="H24" s="264">
        <f t="shared" si="1"/>
        <v>63.751201890679589</v>
      </c>
      <c r="I24" s="264">
        <f t="shared" si="1"/>
        <v>64.475026446029091</v>
      </c>
      <c r="J24" s="264">
        <f t="shared" si="1"/>
        <v>61.763855886680034</v>
      </c>
      <c r="K24" s="264">
        <f t="shared" si="1"/>
        <v>52.769340662061033</v>
      </c>
      <c r="L24" s="264">
        <f t="shared" si="1"/>
        <v>58.192374562857289</v>
      </c>
      <c r="M24" s="264">
        <f t="shared" si="1"/>
        <v>59.057834048397353</v>
      </c>
      <c r="N24" s="264">
        <f t="shared" si="1"/>
        <v>58.001572568082963</v>
      </c>
      <c r="O24" s="264">
        <f t="shared" si="1"/>
        <v>61.7688634576214</v>
      </c>
      <c r="P24" s="264">
        <f t="shared" si="1"/>
        <v>61.772790262407156</v>
      </c>
      <c r="Q24" s="264">
        <f t="shared" si="1"/>
        <v>63.283489259536069</v>
      </c>
      <c r="R24" s="264">
        <f t="shared" si="1"/>
        <v>62.502191934188204</v>
      </c>
      <c r="S24" s="264">
        <f t="shared" si="1"/>
        <v>65.882903261714276</v>
      </c>
      <c r="T24" s="264">
        <f t="shared" si="1"/>
        <v>68.112599325985997</v>
      </c>
      <c r="U24" s="264">
        <f t="shared" si="1"/>
        <v>64.420828018509226</v>
      </c>
      <c r="V24" s="264">
        <f t="shared" si="1"/>
        <v>62.130341538083059</v>
      </c>
      <c r="W24" s="264">
        <f t="shared" si="1"/>
        <v>70.281096832884828</v>
      </c>
      <c r="DA24" s="70"/>
    </row>
    <row r="25" spans="1:105" ht="12" customHeight="1" x14ac:dyDescent="0.25">
      <c r="A25" s="60" t="s">
        <v>2568</v>
      </c>
      <c r="B25" s="265">
        <v>56.197023393628413</v>
      </c>
      <c r="C25" s="265">
        <v>52.270845671751907</v>
      </c>
      <c r="D25" s="265">
        <v>49.656769637510408</v>
      </c>
      <c r="E25" s="265">
        <v>50.979614321390351</v>
      </c>
      <c r="F25" s="265">
        <v>48.838239298933367</v>
      </c>
      <c r="G25" s="265">
        <v>48.015105879649923</v>
      </c>
      <c r="H25" s="265">
        <v>48.316330997874879</v>
      </c>
      <c r="I25" s="265">
        <v>48.505080747744003</v>
      </c>
      <c r="J25" s="265">
        <v>46.433351086725871</v>
      </c>
      <c r="K25" s="265">
        <v>39.803473427152731</v>
      </c>
      <c r="L25" s="265">
        <v>43.826561413278668</v>
      </c>
      <c r="M25" s="265">
        <v>43.881851869192083</v>
      </c>
      <c r="N25" s="265">
        <v>43.13382568513412</v>
      </c>
      <c r="O25" s="265">
        <v>45.721895172364619</v>
      </c>
      <c r="P25" s="265">
        <v>45.478355254710237</v>
      </c>
      <c r="Q25" s="265">
        <v>46.448732675392691</v>
      </c>
      <c r="R25" s="265">
        <v>45.701384463187381</v>
      </c>
      <c r="S25" s="265">
        <v>48.238954049165827</v>
      </c>
      <c r="T25" s="265">
        <v>49.561586725685864</v>
      </c>
      <c r="U25" s="265">
        <v>46.636428248190377</v>
      </c>
      <c r="V25" s="265">
        <v>45.113946081522919</v>
      </c>
      <c r="W25" s="265">
        <v>51.309209359582312</v>
      </c>
      <c r="DA25" s="72" t="s">
        <v>2569</v>
      </c>
    </row>
    <row r="26" spans="1:105" ht="12" customHeight="1" x14ac:dyDescent="0.25">
      <c r="A26" s="60" t="s">
        <v>2570</v>
      </c>
      <c r="B26" s="265">
        <v>15.98257030841703</v>
      </c>
      <c r="C26" s="265">
        <v>15.13386302038159</v>
      </c>
      <c r="D26" s="265">
        <v>14.82880783116792</v>
      </c>
      <c r="E26" s="265">
        <v>14.95299924793499</v>
      </c>
      <c r="F26" s="265">
        <v>14.581033463786129</v>
      </c>
      <c r="G26" s="265">
        <v>14.921289516366359</v>
      </c>
      <c r="H26" s="265">
        <v>15.43487089280471</v>
      </c>
      <c r="I26" s="265">
        <v>15.969945698285089</v>
      </c>
      <c r="J26" s="265">
        <v>15.330504799954159</v>
      </c>
      <c r="K26" s="265">
        <v>12.9658672349083</v>
      </c>
      <c r="L26" s="265">
        <v>14.365813149578621</v>
      </c>
      <c r="M26" s="265">
        <v>15.17598217920527</v>
      </c>
      <c r="N26" s="265">
        <v>14.86774688294884</v>
      </c>
      <c r="O26" s="265">
        <v>16.046968285256781</v>
      </c>
      <c r="P26" s="265">
        <v>16.294435007696919</v>
      </c>
      <c r="Q26" s="265">
        <v>16.834756584143381</v>
      </c>
      <c r="R26" s="265">
        <v>16.80080747100082</v>
      </c>
      <c r="S26" s="265">
        <v>17.643949212548449</v>
      </c>
      <c r="T26" s="265">
        <v>18.55101260030014</v>
      </c>
      <c r="U26" s="265">
        <v>17.784399770318849</v>
      </c>
      <c r="V26" s="265">
        <v>17.01639545656014</v>
      </c>
      <c r="W26" s="265">
        <v>18.97188747330252</v>
      </c>
      <c r="DA26" s="72" t="s">
        <v>2571</v>
      </c>
    </row>
    <row r="27" spans="1:105" ht="12" customHeight="1" x14ac:dyDescent="0.25">
      <c r="A27" s="57" t="s">
        <v>2572</v>
      </c>
      <c r="B27" s="264">
        <f t="shared" ref="B27:W27" si="2">B28+B34</f>
        <v>233.39870727219528</v>
      </c>
      <c r="C27" s="264">
        <f t="shared" si="2"/>
        <v>214.72202313530346</v>
      </c>
      <c r="D27" s="264">
        <f t="shared" si="2"/>
        <v>199.96008439302901</v>
      </c>
      <c r="E27" s="264">
        <f t="shared" si="2"/>
        <v>202.95039082130089</v>
      </c>
      <c r="F27" s="264">
        <f t="shared" si="2"/>
        <v>191.30919238856004</v>
      </c>
      <c r="G27" s="264">
        <f t="shared" si="2"/>
        <v>189.1618578771043</v>
      </c>
      <c r="H27" s="264">
        <f t="shared" si="2"/>
        <v>188.09233793838553</v>
      </c>
      <c r="I27" s="264">
        <f t="shared" si="2"/>
        <v>187.88134332030029</v>
      </c>
      <c r="J27" s="264">
        <f t="shared" si="2"/>
        <v>179.34055252567882</v>
      </c>
      <c r="K27" s="264">
        <f t="shared" si="2"/>
        <v>152.26195241789435</v>
      </c>
      <c r="L27" s="264">
        <f t="shared" si="2"/>
        <v>167.85684449765921</v>
      </c>
      <c r="M27" s="264">
        <f t="shared" si="2"/>
        <v>169.96009515452891</v>
      </c>
      <c r="N27" s="264">
        <f t="shared" si="2"/>
        <v>166.42284991752729</v>
      </c>
      <c r="O27" s="264">
        <f t="shared" si="2"/>
        <v>177.40453602529175</v>
      </c>
      <c r="P27" s="264">
        <f t="shared" si="2"/>
        <v>176.89285155619669</v>
      </c>
      <c r="Q27" s="264">
        <f t="shared" si="2"/>
        <v>182.62096026531736</v>
      </c>
      <c r="R27" s="264">
        <f t="shared" si="2"/>
        <v>179.63425949821846</v>
      </c>
      <c r="S27" s="264">
        <f t="shared" si="2"/>
        <v>188.75867538835399</v>
      </c>
      <c r="T27" s="264">
        <f t="shared" si="2"/>
        <v>195.56451418391993</v>
      </c>
      <c r="U27" s="264">
        <f t="shared" si="2"/>
        <v>185.42529519893463</v>
      </c>
      <c r="V27" s="264">
        <f t="shared" si="2"/>
        <v>178.33602346516921</v>
      </c>
      <c r="W27" s="264">
        <f t="shared" si="2"/>
        <v>200.95451695952062</v>
      </c>
      <c r="DA27" s="70"/>
    </row>
    <row r="28" spans="1:105" ht="12" customHeight="1" x14ac:dyDescent="0.25">
      <c r="A28" s="60" t="s">
        <v>2573</v>
      </c>
      <c r="B28" s="332">
        <v>193.7651908775735</v>
      </c>
      <c r="C28" s="332">
        <v>174.24981616005689</v>
      </c>
      <c r="D28" s="332">
        <v>155.60767936677871</v>
      </c>
      <c r="E28" s="332">
        <v>157.9871561251866</v>
      </c>
      <c r="F28" s="332">
        <v>143.979646188283</v>
      </c>
      <c r="G28" s="332">
        <v>136.7612196289642</v>
      </c>
      <c r="H28" s="332">
        <v>128.9097942046007</v>
      </c>
      <c r="I28" s="332">
        <v>121.4298458327258</v>
      </c>
      <c r="J28" s="332">
        <v>114.77818372916759</v>
      </c>
      <c r="K28" s="332">
        <v>97.501104998671977</v>
      </c>
      <c r="L28" s="332">
        <v>106.0826456299291</v>
      </c>
      <c r="M28" s="332">
        <v>98.045662928884298</v>
      </c>
      <c r="N28" s="332">
        <v>94.752281736573025</v>
      </c>
      <c r="O28" s="332">
        <v>98.93677930626356</v>
      </c>
      <c r="P28" s="332">
        <v>93.298005595285105</v>
      </c>
      <c r="Q28" s="332">
        <v>96.422121339207536</v>
      </c>
      <c r="R28" s="332">
        <v>91.169341123660971</v>
      </c>
      <c r="S28" s="332">
        <v>96.13321969040112</v>
      </c>
      <c r="T28" s="332">
        <v>94.567745829673811</v>
      </c>
      <c r="U28" s="332">
        <v>85.762066144841555</v>
      </c>
      <c r="V28" s="332">
        <v>84.910965776340277</v>
      </c>
      <c r="W28" s="332">
        <v>99.78513106895663</v>
      </c>
      <c r="DA28" s="72" t="s">
        <v>2574</v>
      </c>
    </row>
    <row r="29" spans="1:105" ht="12" customHeight="1" x14ac:dyDescent="0.25">
      <c r="A29" s="59" t="s">
        <v>30</v>
      </c>
      <c r="B29" s="233">
        <v>108.6856813864207</v>
      </c>
      <c r="C29" s="233">
        <v>93.371886860796138</v>
      </c>
      <c r="D29" s="233">
        <v>77.54566554888811</v>
      </c>
      <c r="E29" s="233">
        <v>72.264573426000709</v>
      </c>
      <c r="F29" s="233">
        <v>58.021580531885341</v>
      </c>
      <c r="G29" s="233">
        <v>55.285314299932011</v>
      </c>
      <c r="H29" s="233">
        <v>43.44130264768647</v>
      </c>
      <c r="I29" s="233">
        <v>36.110415845791451</v>
      </c>
      <c r="J29" s="233">
        <v>31.303495981028419</v>
      </c>
      <c r="K29" s="233">
        <v>23.57781671105937</v>
      </c>
      <c r="L29" s="233">
        <v>25.263423224861072</v>
      </c>
      <c r="M29" s="233">
        <v>21.04646363939969</v>
      </c>
      <c r="N29" s="233">
        <v>20.06692174982858</v>
      </c>
      <c r="O29" s="233">
        <v>19.2624786549185</v>
      </c>
      <c r="P29" s="233">
        <v>14.99786454297354</v>
      </c>
      <c r="Q29" s="233">
        <v>22.21373301308007</v>
      </c>
      <c r="R29" s="233">
        <v>14.130284545297609</v>
      </c>
      <c r="S29" s="233">
        <v>12.800847641072011</v>
      </c>
      <c r="T29" s="233">
        <v>11.33314654207337</v>
      </c>
      <c r="U29" s="233">
        <v>9.7876541844724354</v>
      </c>
      <c r="V29" s="233">
        <v>9.4780783715349664</v>
      </c>
      <c r="W29" s="233">
        <v>10.980939858908171</v>
      </c>
      <c r="DA29" s="71" t="s">
        <v>2575</v>
      </c>
    </row>
    <row r="30" spans="1:105" ht="12" customHeight="1" x14ac:dyDescent="0.25">
      <c r="A30" s="59" t="s">
        <v>33</v>
      </c>
      <c r="B30" s="233">
        <v>9.8956625313293678</v>
      </c>
      <c r="C30" s="233">
        <v>4.7533281965012391</v>
      </c>
      <c r="D30" s="233">
        <v>4.6910722412958616</v>
      </c>
      <c r="E30" s="233">
        <v>4.8573928567873512</v>
      </c>
      <c r="F30" s="233">
        <v>5.3600514142287992</v>
      </c>
      <c r="G30" s="233">
        <v>4.7462629989516163</v>
      </c>
      <c r="H30" s="233">
        <v>4.6472319693216537</v>
      </c>
      <c r="I30" s="233">
        <v>4.0403544728700336</v>
      </c>
      <c r="J30" s="233">
        <v>4.0211593253242919</v>
      </c>
      <c r="K30" s="233">
        <v>3.506979785054086</v>
      </c>
      <c r="L30" s="233">
        <v>4.5302343802377374</v>
      </c>
      <c r="M30" s="233">
        <v>5.2794009660369099</v>
      </c>
      <c r="N30" s="233">
        <v>3.93860548124854</v>
      </c>
      <c r="O30" s="233">
        <v>4.2625451624935584</v>
      </c>
      <c r="P30" s="233">
        <v>4.1907930897758217</v>
      </c>
      <c r="Q30" s="233">
        <v>3.680595279761584</v>
      </c>
      <c r="R30" s="233">
        <v>4.019597844753382</v>
      </c>
      <c r="S30" s="233">
        <v>4.4946837740510084</v>
      </c>
      <c r="T30" s="233">
        <v>4.433746798913746</v>
      </c>
      <c r="U30" s="233">
        <v>3.983541306995773</v>
      </c>
      <c r="V30" s="233">
        <v>3.7455372040888881</v>
      </c>
      <c r="W30" s="233">
        <v>4.5098796175425147</v>
      </c>
      <c r="DA30" s="71" t="s">
        <v>2576</v>
      </c>
    </row>
    <row r="31" spans="1:105" ht="12" customHeight="1" x14ac:dyDescent="0.25">
      <c r="A31" s="59" t="s">
        <v>160</v>
      </c>
      <c r="B31" s="233">
        <v>14.81295581505217</v>
      </c>
      <c r="C31" s="233">
        <v>18.201302383478239</v>
      </c>
      <c r="D31" s="233">
        <v>12.77481810086905</v>
      </c>
      <c r="E31" s="233">
        <v>14.600365271823559</v>
      </c>
      <c r="F31" s="233">
        <v>11.835561367408911</v>
      </c>
      <c r="G31" s="233">
        <v>12.113362758514331</v>
      </c>
      <c r="H31" s="233">
        <v>11.041702357513101</v>
      </c>
      <c r="I31" s="233">
        <v>9.1067078905287016</v>
      </c>
      <c r="J31" s="233">
        <v>8.6418543063816724</v>
      </c>
      <c r="K31" s="233">
        <v>7.5807433200901588</v>
      </c>
      <c r="L31" s="233">
        <v>8.0615730759077078</v>
      </c>
      <c r="M31" s="233">
        <v>6.8571005299209098</v>
      </c>
      <c r="N31" s="233">
        <v>7.4679288816923357</v>
      </c>
      <c r="O31" s="233">
        <v>8.4737773132903662</v>
      </c>
      <c r="P31" s="233">
        <v>7.5121256323774386</v>
      </c>
      <c r="Q31" s="233">
        <v>6.9550003388287074</v>
      </c>
      <c r="R31" s="233">
        <v>7.569626902453944</v>
      </c>
      <c r="S31" s="233">
        <v>6.853502794115129</v>
      </c>
      <c r="T31" s="233">
        <v>6.7275568943873933</v>
      </c>
      <c r="U31" s="233">
        <v>5.7329067613305833</v>
      </c>
      <c r="V31" s="233">
        <v>4.5482196193886324</v>
      </c>
      <c r="W31" s="233">
        <v>4.1318298820537116</v>
      </c>
      <c r="DA31" s="71" t="s">
        <v>2577</v>
      </c>
    </row>
    <row r="32" spans="1:105" ht="12" customHeight="1" x14ac:dyDescent="0.25">
      <c r="A32" s="59" t="s">
        <v>70</v>
      </c>
      <c r="B32" s="233">
        <v>0.44483884700138271</v>
      </c>
      <c r="C32" s="233">
        <v>0.45109386064386398</v>
      </c>
      <c r="D32" s="233">
        <v>0.44518573100906678</v>
      </c>
      <c r="E32" s="233">
        <v>0.92193932581594373</v>
      </c>
      <c r="F32" s="233">
        <v>0.45780466378825918</v>
      </c>
      <c r="G32" s="233">
        <v>1.351310244276567</v>
      </c>
      <c r="H32" s="233">
        <v>1.323115084238073</v>
      </c>
      <c r="I32" s="233">
        <v>0.86272336662285609</v>
      </c>
      <c r="J32" s="233">
        <v>0.85862469101786121</v>
      </c>
      <c r="K32" s="233">
        <v>0</v>
      </c>
      <c r="L32" s="233">
        <v>0.43769942781583909</v>
      </c>
      <c r="M32" s="233">
        <v>0.41733845679754777</v>
      </c>
      <c r="N32" s="233">
        <v>0.42810594101223348</v>
      </c>
      <c r="O32" s="233">
        <v>0</v>
      </c>
      <c r="P32" s="233">
        <v>0</v>
      </c>
      <c r="Q32" s="233">
        <v>0</v>
      </c>
      <c r="R32" s="233">
        <v>0</v>
      </c>
      <c r="S32" s="233">
        <v>0.18879790583068551</v>
      </c>
      <c r="T32" s="233">
        <v>0.1217156392620958</v>
      </c>
      <c r="U32" s="233">
        <v>0.190692213155809</v>
      </c>
      <c r="V32" s="233">
        <v>0.14718176795944521</v>
      </c>
      <c r="W32" s="233">
        <v>0.19634910129714761</v>
      </c>
      <c r="DA32" s="71" t="s">
        <v>2578</v>
      </c>
    </row>
    <row r="33" spans="1:105" ht="12" customHeight="1" x14ac:dyDescent="0.25">
      <c r="A33" s="59" t="s">
        <v>162</v>
      </c>
      <c r="B33" s="233">
        <v>59.926052297769843</v>
      </c>
      <c r="C33" s="233">
        <v>57.472204858637419</v>
      </c>
      <c r="D33" s="233">
        <v>60.150937744716558</v>
      </c>
      <c r="E33" s="233">
        <v>65.342885244758989</v>
      </c>
      <c r="F33" s="233">
        <v>68.304648210971649</v>
      </c>
      <c r="G33" s="233">
        <v>63.264969327289663</v>
      </c>
      <c r="H33" s="233">
        <v>68.456442145841422</v>
      </c>
      <c r="I33" s="233">
        <v>71.309644256912705</v>
      </c>
      <c r="J33" s="233">
        <v>69.953049425415358</v>
      </c>
      <c r="K33" s="233">
        <v>62.835565182468358</v>
      </c>
      <c r="L33" s="233">
        <v>67.789715521106729</v>
      </c>
      <c r="M33" s="233">
        <v>64.44535933672924</v>
      </c>
      <c r="N33" s="233">
        <v>62.850719682791343</v>
      </c>
      <c r="O33" s="233">
        <v>66.937978175561128</v>
      </c>
      <c r="P33" s="233">
        <v>66.597222330158303</v>
      </c>
      <c r="Q33" s="233">
        <v>63.572792707537182</v>
      </c>
      <c r="R33" s="233">
        <v>65.449831831156033</v>
      </c>
      <c r="S33" s="233">
        <v>71.795387575332285</v>
      </c>
      <c r="T33" s="233">
        <v>71.951579955037218</v>
      </c>
      <c r="U33" s="233">
        <v>66.067271678886954</v>
      </c>
      <c r="V33" s="233">
        <v>66.991948813368353</v>
      </c>
      <c r="W33" s="233">
        <v>79.966132609155082</v>
      </c>
      <c r="DA33" s="71" t="s">
        <v>2579</v>
      </c>
    </row>
    <row r="34" spans="1:105" ht="12" customHeight="1" x14ac:dyDescent="0.25">
      <c r="A34" s="60" t="s">
        <v>2580</v>
      </c>
      <c r="B34" s="332">
        <v>39.633516394621772</v>
      </c>
      <c r="C34" s="332">
        <v>40.47220697524655</v>
      </c>
      <c r="D34" s="332">
        <v>44.352405026250302</v>
      </c>
      <c r="E34" s="332">
        <v>44.963234696114277</v>
      </c>
      <c r="F34" s="332">
        <v>47.329546200277044</v>
      </c>
      <c r="G34" s="332">
        <v>52.400638248140083</v>
      </c>
      <c r="H34" s="332">
        <v>59.182543733784833</v>
      </c>
      <c r="I34" s="332">
        <v>66.451497487574471</v>
      </c>
      <c r="J34" s="332">
        <v>64.562368796511223</v>
      </c>
      <c r="K34" s="332">
        <v>54.760847419222387</v>
      </c>
      <c r="L34" s="332">
        <v>61.774198867730121</v>
      </c>
      <c r="M34" s="332">
        <v>71.914432225644632</v>
      </c>
      <c r="N34" s="332">
        <v>71.670568180954248</v>
      </c>
      <c r="O34" s="332">
        <v>78.467756719028202</v>
      </c>
      <c r="P34" s="332">
        <v>83.594845960911584</v>
      </c>
      <c r="Q34" s="332">
        <v>86.198838926109843</v>
      </c>
      <c r="R34" s="332">
        <v>88.46491837455747</v>
      </c>
      <c r="S34" s="332">
        <v>92.625455697952859</v>
      </c>
      <c r="T34" s="332">
        <v>100.9967683542461</v>
      </c>
      <c r="U34" s="332">
        <v>99.663229054093094</v>
      </c>
      <c r="V34" s="332">
        <v>93.425057688828915</v>
      </c>
      <c r="W34" s="332">
        <v>101.169385890564</v>
      </c>
      <c r="DA34" s="72" t="s">
        <v>2581</v>
      </c>
    </row>
    <row r="35" spans="1:105" ht="12" customHeight="1" x14ac:dyDescent="0.25">
      <c r="A35" s="57" t="s">
        <v>2582</v>
      </c>
      <c r="B35" s="264">
        <v>192.19542887605061</v>
      </c>
      <c r="C35" s="264">
        <v>187.336017149447</v>
      </c>
      <c r="D35" s="264">
        <v>171.58068768861949</v>
      </c>
      <c r="E35" s="264">
        <v>194.91265910423829</v>
      </c>
      <c r="F35" s="264">
        <v>182.6172280450904</v>
      </c>
      <c r="G35" s="264">
        <v>174.7438659293488</v>
      </c>
      <c r="H35" s="264">
        <v>166.99354899923429</v>
      </c>
      <c r="I35" s="264">
        <v>160.72599939451371</v>
      </c>
      <c r="J35" s="264">
        <v>152.05564700895201</v>
      </c>
      <c r="K35" s="264">
        <v>138.0483313136061</v>
      </c>
      <c r="L35" s="264">
        <v>155.10102997382211</v>
      </c>
      <c r="M35" s="264">
        <v>143.06581778688431</v>
      </c>
      <c r="N35" s="264">
        <v>150.2799420153961</v>
      </c>
      <c r="O35" s="264">
        <v>146.29928942119429</v>
      </c>
      <c r="P35" s="264">
        <v>142.8932631442502</v>
      </c>
      <c r="Q35" s="264">
        <v>143.69290524131719</v>
      </c>
      <c r="R35" s="264">
        <v>134.3556369520324</v>
      </c>
      <c r="S35" s="264">
        <v>141.04906559756901</v>
      </c>
      <c r="T35" s="264">
        <v>141.1184300557789</v>
      </c>
      <c r="U35" s="264">
        <v>130.56623474889969</v>
      </c>
      <c r="V35" s="264">
        <v>124.549235360868</v>
      </c>
      <c r="W35" s="264">
        <v>143.00199598931351</v>
      </c>
      <c r="DA35" s="70" t="s">
        <v>2583</v>
      </c>
    </row>
    <row r="36" spans="1:105" ht="12" customHeight="1" x14ac:dyDescent="0.25">
      <c r="A36" s="46" t="s">
        <v>30</v>
      </c>
      <c r="B36" s="232">
        <v>50.988941814836508</v>
      </c>
      <c r="C36" s="232">
        <v>40.99616722900101</v>
      </c>
      <c r="D36" s="232">
        <v>36.248808807440547</v>
      </c>
      <c r="E36" s="232">
        <v>28.417035149953481</v>
      </c>
      <c r="F36" s="232">
        <v>23.65583244222826</v>
      </c>
      <c r="G36" s="232">
        <v>24.449789421791301</v>
      </c>
      <c r="H36" s="232">
        <v>21.194927373324521</v>
      </c>
      <c r="I36" s="232">
        <v>19.388131411214481</v>
      </c>
      <c r="J36" s="232">
        <v>17.141494493386471</v>
      </c>
      <c r="K36" s="232">
        <v>11.62381649227223</v>
      </c>
      <c r="L36" s="232">
        <v>12.19508679458597</v>
      </c>
      <c r="M36" s="232">
        <v>12.4007194655847</v>
      </c>
      <c r="N36" s="232">
        <v>10.668176275462329</v>
      </c>
      <c r="O36" s="232">
        <v>11.938738995106521</v>
      </c>
      <c r="P36" s="232">
        <v>9.8912485056329107</v>
      </c>
      <c r="Q36" s="232">
        <v>15.284547256924141</v>
      </c>
      <c r="R36" s="232">
        <v>10.7390493770015</v>
      </c>
      <c r="S36" s="232">
        <v>9.72007233774867</v>
      </c>
      <c r="T36" s="232">
        <v>9.3396697950516376</v>
      </c>
      <c r="U36" s="232">
        <v>8.5743154873865066</v>
      </c>
      <c r="V36" s="232">
        <v>8.289502365950602</v>
      </c>
      <c r="W36" s="232">
        <v>9.1220840970782717</v>
      </c>
      <c r="DA36" s="73" t="s">
        <v>2584</v>
      </c>
    </row>
    <row r="37" spans="1:105" ht="12" customHeight="1" x14ac:dyDescent="0.25">
      <c r="A37" s="46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2585</v>
      </c>
    </row>
    <row r="38" spans="1:105" ht="12" customHeight="1" x14ac:dyDescent="0.25">
      <c r="A38" s="46" t="s">
        <v>33</v>
      </c>
      <c r="B38" s="232">
        <v>4.6424639804692092</v>
      </c>
      <c r="C38" s="232">
        <v>2.087011885371993</v>
      </c>
      <c r="D38" s="232">
        <v>2.192847009217056</v>
      </c>
      <c r="E38" s="232">
        <v>1.910101962890645</v>
      </c>
      <c r="F38" s="232">
        <v>2.185333060119675</v>
      </c>
      <c r="G38" s="232">
        <v>2.099022721210241</v>
      </c>
      <c r="H38" s="232">
        <v>2.2673754715780849</v>
      </c>
      <c r="I38" s="232">
        <v>2.1693165706653619</v>
      </c>
      <c r="J38" s="232">
        <v>2.2019483214862152</v>
      </c>
      <c r="K38" s="232">
        <v>1.7289340214633231</v>
      </c>
      <c r="L38" s="232">
        <v>2.186821673970528</v>
      </c>
      <c r="M38" s="232">
        <v>3.1106589424173658</v>
      </c>
      <c r="N38" s="232">
        <v>2.0938805700889569</v>
      </c>
      <c r="O38" s="232">
        <v>2.6418933441294352</v>
      </c>
      <c r="P38" s="232">
        <v>2.7638718677508018</v>
      </c>
      <c r="Q38" s="232">
        <v>2.5324979126202072</v>
      </c>
      <c r="R38" s="232">
        <v>3.0549037842879621</v>
      </c>
      <c r="S38" s="232">
        <v>3.4129498798895361</v>
      </c>
      <c r="T38" s="232">
        <v>3.6538600205151699</v>
      </c>
      <c r="U38" s="232">
        <v>3.4897166654502918</v>
      </c>
      <c r="V38" s="232">
        <v>3.2758369679973982</v>
      </c>
      <c r="W38" s="232">
        <v>3.74644626666888</v>
      </c>
      <c r="DA38" s="73" t="s">
        <v>2586</v>
      </c>
    </row>
    <row r="39" spans="1:105" ht="12" customHeight="1" x14ac:dyDescent="0.25">
      <c r="A39" s="46" t="s">
        <v>160</v>
      </c>
      <c r="B39" s="232">
        <v>6.9493693421680716</v>
      </c>
      <c r="C39" s="232">
        <v>7.9915235879418356</v>
      </c>
      <c r="D39" s="232">
        <v>5.9716031271443901</v>
      </c>
      <c r="E39" s="232">
        <v>5.7413899157161543</v>
      </c>
      <c r="F39" s="232">
        <v>4.8254469113138736</v>
      </c>
      <c r="G39" s="232">
        <v>5.3571038237872246</v>
      </c>
      <c r="H39" s="232">
        <v>5.3872251816053653</v>
      </c>
      <c r="I39" s="232">
        <v>4.8895047362267396</v>
      </c>
      <c r="J39" s="232">
        <v>4.7321966241491618</v>
      </c>
      <c r="K39" s="232">
        <v>3.7372912983251112</v>
      </c>
      <c r="L39" s="232">
        <v>3.891459304091696</v>
      </c>
      <c r="M39" s="232">
        <v>4.0402502518131742</v>
      </c>
      <c r="N39" s="232">
        <v>3.9701745347759041</v>
      </c>
      <c r="O39" s="232">
        <v>5.2519832706055594</v>
      </c>
      <c r="P39" s="232">
        <v>4.9543254122928708</v>
      </c>
      <c r="Q39" s="232">
        <v>4.7855095443956204</v>
      </c>
      <c r="R39" s="232">
        <v>5.7529341897070534</v>
      </c>
      <c r="S39" s="232">
        <v>5.204072792181349</v>
      </c>
      <c r="T39" s="232">
        <v>5.5441937230528557</v>
      </c>
      <c r="U39" s="232">
        <v>5.0222198603422772</v>
      </c>
      <c r="V39" s="232">
        <v>3.9778608930914672</v>
      </c>
      <c r="W39" s="232">
        <v>3.4323928682970282</v>
      </c>
      <c r="DA39" s="73" t="s">
        <v>2587</v>
      </c>
    </row>
    <row r="40" spans="1:105" ht="12" customHeight="1" x14ac:dyDescent="0.25">
      <c r="A40" s="46" t="s">
        <v>70</v>
      </c>
      <c r="B40" s="232">
        <v>0.2086922748001131</v>
      </c>
      <c r="C40" s="232">
        <v>0.19805875160798739</v>
      </c>
      <c r="D40" s="232">
        <v>0.20810257198675519</v>
      </c>
      <c r="E40" s="232">
        <v>0.36253977551896538</v>
      </c>
      <c r="F40" s="232">
        <v>0.18665038626264741</v>
      </c>
      <c r="G40" s="232">
        <v>0.5976135133613969</v>
      </c>
      <c r="H40" s="232">
        <v>0.64554528542595635</v>
      </c>
      <c r="I40" s="232">
        <v>0.46320690614696292</v>
      </c>
      <c r="J40" s="232">
        <v>0.47017465467397901</v>
      </c>
      <c r="K40" s="232">
        <v>0</v>
      </c>
      <c r="L40" s="232">
        <v>0.21128500538683939</v>
      </c>
      <c r="M40" s="232">
        <v>0.24589865611713041</v>
      </c>
      <c r="N40" s="232">
        <v>0.22759393295238231</v>
      </c>
      <c r="O40" s="232">
        <v>0</v>
      </c>
      <c r="P40" s="232">
        <v>0</v>
      </c>
      <c r="Q40" s="232">
        <v>0</v>
      </c>
      <c r="R40" s="232">
        <v>0</v>
      </c>
      <c r="S40" s="232">
        <v>0.14335998313124521</v>
      </c>
      <c r="T40" s="232">
        <v>0.10030611316825221</v>
      </c>
      <c r="U40" s="232">
        <v>0.16705281631014149</v>
      </c>
      <c r="V40" s="232">
        <v>0.12872478638589521</v>
      </c>
      <c r="W40" s="232">
        <v>0.16311108497377841</v>
      </c>
      <c r="DA40" s="73" t="s">
        <v>2588</v>
      </c>
    </row>
    <row r="41" spans="1:105" ht="12" customHeight="1" x14ac:dyDescent="0.25">
      <c r="A41" s="46" t="s">
        <v>34</v>
      </c>
      <c r="B41" s="232">
        <v>3.162338779012297</v>
      </c>
      <c r="C41" s="232">
        <v>3.1623387790109958</v>
      </c>
      <c r="D41" s="232">
        <v>2.1042992261300761</v>
      </c>
      <c r="E41" s="232">
        <v>2.0183147033491262</v>
      </c>
      <c r="F41" s="232">
        <v>2.0183147033437772</v>
      </c>
      <c r="G41" s="232">
        <v>2.1042992261334952</v>
      </c>
      <c r="H41" s="232">
        <v>3.064488392076731</v>
      </c>
      <c r="I41" s="232">
        <v>0.96018916594790271</v>
      </c>
      <c r="J41" s="232">
        <v>0.76431642303926262</v>
      </c>
      <c r="K41" s="232">
        <v>1.0748065348173319</v>
      </c>
      <c r="L41" s="232">
        <v>1.7913155631934159</v>
      </c>
      <c r="M41" s="232">
        <v>1.791315563187289</v>
      </c>
      <c r="N41" s="232">
        <v>20.15855545986917</v>
      </c>
      <c r="O41" s="232">
        <v>7.1892519346165598</v>
      </c>
      <c r="P41" s="232">
        <v>19.393637145234489</v>
      </c>
      <c r="Q41" s="232">
        <v>18.62287188301401</v>
      </c>
      <c r="R41" s="232">
        <v>2.572656921744807</v>
      </c>
      <c r="S41" s="232">
        <v>2.394926913147216</v>
      </c>
      <c r="T41" s="232">
        <v>1.859329320718117</v>
      </c>
      <c r="U41" s="232">
        <v>1.818400687866256</v>
      </c>
      <c r="V41" s="232">
        <v>0.59071367153663845</v>
      </c>
      <c r="W41" s="232">
        <v>0.69114359414951387</v>
      </c>
      <c r="DA41" s="73" t="s">
        <v>2589</v>
      </c>
    </row>
    <row r="42" spans="1:105" ht="12" customHeight="1" x14ac:dyDescent="0.25">
      <c r="A42" s="46" t="s">
        <v>162</v>
      </c>
      <c r="B42" s="232">
        <v>28.113786055589841</v>
      </c>
      <c r="C42" s="232">
        <v>25.233934973561851</v>
      </c>
      <c r="D42" s="232">
        <v>28.117623679712612</v>
      </c>
      <c r="E42" s="232">
        <v>25.6951778550401</v>
      </c>
      <c r="F42" s="232">
        <v>27.848316062609481</v>
      </c>
      <c r="G42" s="232">
        <v>27.978771531198841</v>
      </c>
      <c r="H42" s="232">
        <v>33.399765455573267</v>
      </c>
      <c r="I42" s="232">
        <v>38.287034955348311</v>
      </c>
      <c r="J42" s="232">
        <v>38.305619674175247</v>
      </c>
      <c r="K42" s="232">
        <v>30.977807988753579</v>
      </c>
      <c r="L42" s="232">
        <v>32.723255957912031</v>
      </c>
      <c r="M42" s="232">
        <v>37.971643867880402</v>
      </c>
      <c r="N42" s="232">
        <v>33.413323925550067</v>
      </c>
      <c r="O42" s="232">
        <v>41.48765403532861</v>
      </c>
      <c r="P42" s="232">
        <v>43.921564564409543</v>
      </c>
      <c r="Q42" s="232">
        <v>43.742371163858017</v>
      </c>
      <c r="R42" s="232">
        <v>49.742025611588673</v>
      </c>
      <c r="S42" s="232">
        <v>54.516417999526297</v>
      </c>
      <c r="T42" s="232">
        <v>59.295447695619657</v>
      </c>
      <c r="U42" s="232">
        <v>57.877160358234121</v>
      </c>
      <c r="V42" s="232">
        <v>58.590981886777037</v>
      </c>
      <c r="W42" s="232">
        <v>66.429449204847515</v>
      </c>
      <c r="DA42" s="73" t="s">
        <v>2590</v>
      </c>
    </row>
    <row r="43" spans="1:105" ht="12" customHeight="1" x14ac:dyDescent="0.25">
      <c r="A43" s="46" t="s">
        <v>36</v>
      </c>
      <c r="B43" s="232">
        <v>0.10748065348211901</v>
      </c>
      <c r="C43" s="232">
        <v>0.47291487532112902</v>
      </c>
      <c r="D43" s="232">
        <v>0.38693035253484842</v>
      </c>
      <c r="E43" s="232">
        <v>2.7944969905357908</v>
      </c>
      <c r="F43" s="232">
        <v>10.714617368822539</v>
      </c>
      <c r="G43" s="232">
        <v>2.933018056741703</v>
      </c>
      <c r="H43" s="232">
        <v>1.483233018050607</v>
      </c>
      <c r="I43" s="232">
        <v>1.4187446259640371</v>
      </c>
      <c r="J43" s="232">
        <v>1.11779879620997</v>
      </c>
      <c r="K43" s="232">
        <v>0.93869303524806513</v>
      </c>
      <c r="L43" s="232">
        <v>0.68787618228518788</v>
      </c>
      <c r="M43" s="232">
        <v>0.88847807394106726</v>
      </c>
      <c r="N43" s="232">
        <v>0.33198624247391662</v>
      </c>
      <c r="O43" s="232">
        <v>0.33198624247472869</v>
      </c>
      <c r="P43" s="232">
        <v>0.15528804815069741</v>
      </c>
      <c r="Q43" s="232">
        <v>6.4488392089261035E-2</v>
      </c>
      <c r="R43" s="232">
        <v>0.1074806534819856</v>
      </c>
      <c r="S43" s="232">
        <v>9.8108340498365476E-2</v>
      </c>
      <c r="T43" s="232">
        <v>7.351676698177903E-2</v>
      </c>
      <c r="U43" s="232">
        <v>6.7239896818205622E-2</v>
      </c>
      <c r="V43" s="232">
        <v>4.5915735167476698E-2</v>
      </c>
      <c r="W43" s="232">
        <v>4.7291487532002068E-2</v>
      </c>
      <c r="DA43" s="73" t="s">
        <v>2591</v>
      </c>
    </row>
    <row r="44" spans="1:105" ht="12" customHeight="1" x14ac:dyDescent="0.25">
      <c r="A44" s="46" t="s">
        <v>73</v>
      </c>
      <c r="B44" s="232">
        <v>7.1625107480484104E-2</v>
      </c>
      <c r="C44" s="232">
        <v>0.14333619948369489</v>
      </c>
      <c r="D44" s="232">
        <v>0.2388650042981797</v>
      </c>
      <c r="E44" s="232">
        <v>0.52545141874351442</v>
      </c>
      <c r="F44" s="232">
        <v>1.241960447113599</v>
      </c>
      <c r="G44" s="232">
        <v>1.289767841784923</v>
      </c>
      <c r="H44" s="232">
        <v>0.6926913155603297</v>
      </c>
      <c r="I44" s="232">
        <v>0.62098022355831961</v>
      </c>
      <c r="J44" s="232">
        <v>0.88374892518815895</v>
      </c>
      <c r="K44" s="232">
        <v>1.0748065348173319</v>
      </c>
      <c r="L44" s="232">
        <v>0.95537403267134047</v>
      </c>
      <c r="M44" s="232">
        <v>0.35829750644657182</v>
      </c>
      <c r="N44" s="232">
        <v>0.66878761822380783</v>
      </c>
      <c r="O44" s="232">
        <v>1.433104041265554</v>
      </c>
      <c r="P44" s="232">
        <v>2.269045571787792</v>
      </c>
      <c r="Q44" s="232">
        <v>1.791401547716885</v>
      </c>
      <c r="R44" s="232">
        <v>2.5795356835676539</v>
      </c>
      <c r="S44" s="232">
        <v>2.220120378324097</v>
      </c>
      <c r="T44" s="232">
        <v>1.2578675838321001</v>
      </c>
      <c r="U44" s="232">
        <v>1.5478933791832961</v>
      </c>
      <c r="V44" s="232">
        <v>1.4623387790136251</v>
      </c>
      <c r="W44" s="232">
        <v>2.418142734295444</v>
      </c>
      <c r="DA44" s="73" t="s">
        <v>2592</v>
      </c>
    </row>
    <row r="45" spans="1:105" ht="12" customHeight="1" x14ac:dyDescent="0.25">
      <c r="A45" s="46" t="s">
        <v>79</v>
      </c>
      <c r="B45" s="232">
        <v>97.95073086821202</v>
      </c>
      <c r="C45" s="232">
        <v>107.0507308681465</v>
      </c>
      <c r="D45" s="232">
        <v>96.11160791015503</v>
      </c>
      <c r="E45" s="232">
        <v>127.4481513324905</v>
      </c>
      <c r="F45" s="232">
        <v>109.9407566632765</v>
      </c>
      <c r="G45" s="232">
        <v>107.9344797933397</v>
      </c>
      <c r="H45" s="232">
        <v>98.858297506039406</v>
      </c>
      <c r="I45" s="232">
        <v>92.528890799441527</v>
      </c>
      <c r="J45" s="232">
        <v>86.438349096643506</v>
      </c>
      <c r="K45" s="232">
        <v>86.892175407909107</v>
      </c>
      <c r="L45" s="232">
        <v>100.4585554597251</v>
      </c>
      <c r="M45" s="232">
        <v>82.258555459496634</v>
      </c>
      <c r="N45" s="232">
        <v>78.747463455999565</v>
      </c>
      <c r="O45" s="232">
        <v>76.024677557667317</v>
      </c>
      <c r="P45" s="232">
        <v>59.544282028991113</v>
      </c>
      <c r="Q45" s="232">
        <v>56.869217540699033</v>
      </c>
      <c r="R45" s="232">
        <v>59.807050730652762</v>
      </c>
      <c r="S45" s="232">
        <v>63.339036973122219</v>
      </c>
      <c r="T45" s="232">
        <v>59.994239036839318</v>
      </c>
      <c r="U45" s="232">
        <v>52.002235597308562</v>
      </c>
      <c r="V45" s="232">
        <v>48.187360274947807</v>
      </c>
      <c r="W45" s="232">
        <v>56.951934651471078</v>
      </c>
      <c r="DA45" s="73" t="s">
        <v>2593</v>
      </c>
    </row>
    <row r="46" spans="1:105" ht="12" customHeight="1" x14ac:dyDescent="0.25">
      <c r="A46" s="57" t="s">
        <v>2594</v>
      </c>
      <c r="B46" s="264">
        <v>75.212095569021301</v>
      </c>
      <c r="C46" s="264">
        <v>71.218178919442735</v>
      </c>
      <c r="D46" s="264">
        <v>69.782625087848984</v>
      </c>
      <c r="E46" s="264">
        <v>70.36705528439991</v>
      </c>
      <c r="F46" s="264">
        <v>68.616628064875911</v>
      </c>
      <c r="G46" s="264">
        <v>70.217833018194582</v>
      </c>
      <c r="H46" s="264">
        <v>72.634686554375065</v>
      </c>
      <c r="I46" s="264">
        <v>75.152685638988629</v>
      </c>
      <c r="J46" s="264">
        <v>72.14355199978425</v>
      </c>
      <c r="K46" s="264">
        <v>61.015845811333179</v>
      </c>
      <c r="L46" s="264">
        <v>67.603826586252296</v>
      </c>
      <c r="M46" s="264">
        <v>71.416386725671828</v>
      </c>
      <c r="N46" s="264">
        <v>69.965867684465081</v>
      </c>
      <c r="O46" s="264">
        <v>75.515144871796579</v>
      </c>
      <c r="P46" s="264">
        <v>76.679694153867828</v>
      </c>
      <c r="Q46" s="264">
        <v>79.222383925380612</v>
      </c>
      <c r="R46" s="264">
        <v>79.062623392945014</v>
      </c>
      <c r="S46" s="264">
        <v>83.030349235522081</v>
      </c>
      <c r="T46" s="264">
        <v>87.298882824941842</v>
      </c>
      <c r="U46" s="264">
        <v>83.691293036794519</v>
      </c>
      <c r="V46" s="264">
        <v>80.077155089694713</v>
      </c>
      <c r="W46" s="264">
        <v>89.279470462600088</v>
      </c>
      <c r="DA46" s="70" t="s">
        <v>2595</v>
      </c>
    </row>
    <row r="47" spans="1:105" ht="12" customHeight="1" x14ac:dyDescent="0.25">
      <c r="A47" s="41" t="s">
        <v>2596</v>
      </c>
      <c r="B47" s="353">
        <v>50.930297748295033</v>
      </c>
      <c r="C47" s="353">
        <v>48.225794402044841</v>
      </c>
      <c r="D47" s="353">
        <v>47.253700970481297</v>
      </c>
      <c r="E47" s="353">
        <v>47.649451197864828</v>
      </c>
      <c r="F47" s="353">
        <v>46.464139463061933</v>
      </c>
      <c r="G47" s="353">
        <v>47.548404492663821</v>
      </c>
      <c r="H47" s="353">
        <v>49.18499059334934</v>
      </c>
      <c r="I47" s="353">
        <v>50.890067976702092</v>
      </c>
      <c r="J47" s="353">
        <v>48.852416039874349</v>
      </c>
      <c r="K47" s="353">
        <v>41.317226584698609</v>
      </c>
      <c r="L47" s="353">
        <v>45.778315188708639</v>
      </c>
      <c r="M47" s="353">
        <v>48.360011943929699</v>
      </c>
      <c r="N47" s="353">
        <v>47.377784735668541</v>
      </c>
      <c r="O47" s="353">
        <v>51.135509305106318</v>
      </c>
      <c r="P47" s="353">
        <v>51.924090466550282</v>
      </c>
      <c r="Q47" s="353">
        <v>53.645887288789467</v>
      </c>
      <c r="R47" s="353">
        <v>53.537704536749217</v>
      </c>
      <c r="S47" s="353">
        <v>56.224472629264461</v>
      </c>
      <c r="T47" s="353">
        <v>59.114934396258327</v>
      </c>
      <c r="U47" s="353">
        <v>56.672034478712</v>
      </c>
      <c r="V47" s="353">
        <v>54.224700438134882</v>
      </c>
      <c r="W47" s="353">
        <v>60.456100565600842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5">
        <f t="shared" ref="B51:W51" si="3">SUM(B$52:B$56,B$58:B$59,B$61:B$62,B$64:B$68)</f>
        <v>0.99999999999999978</v>
      </c>
      <c r="C51" s="235">
        <f t="shared" si="3"/>
        <v>1.0000000000000002</v>
      </c>
      <c r="D51" s="235">
        <f t="shared" si="3"/>
        <v>1.0000000000000002</v>
      </c>
      <c r="E51" s="235">
        <f t="shared" si="3"/>
        <v>1</v>
      </c>
      <c r="F51" s="235">
        <f t="shared" si="3"/>
        <v>1</v>
      </c>
      <c r="G51" s="235">
        <f t="shared" si="3"/>
        <v>0.99999999999999978</v>
      </c>
      <c r="H51" s="235">
        <f t="shared" si="3"/>
        <v>1</v>
      </c>
      <c r="I51" s="235">
        <f t="shared" si="3"/>
        <v>1.0000000000000002</v>
      </c>
      <c r="J51" s="235">
        <f t="shared" si="3"/>
        <v>1</v>
      </c>
      <c r="K51" s="235">
        <f t="shared" si="3"/>
        <v>1</v>
      </c>
      <c r="L51" s="235">
        <f t="shared" si="3"/>
        <v>0.99999999999999989</v>
      </c>
      <c r="M51" s="235">
        <f t="shared" si="3"/>
        <v>1</v>
      </c>
      <c r="N51" s="235">
        <f t="shared" si="3"/>
        <v>1</v>
      </c>
      <c r="O51" s="235">
        <f t="shared" si="3"/>
        <v>1.0000000000000002</v>
      </c>
      <c r="P51" s="235">
        <f t="shared" si="3"/>
        <v>0.99999999999999978</v>
      </c>
      <c r="Q51" s="235">
        <f t="shared" si="3"/>
        <v>0.99999999999999978</v>
      </c>
      <c r="R51" s="235">
        <f t="shared" si="3"/>
        <v>1.0000000000000002</v>
      </c>
      <c r="S51" s="235">
        <f t="shared" si="3"/>
        <v>1.0000000000000002</v>
      </c>
      <c r="T51" s="235">
        <f t="shared" si="3"/>
        <v>1</v>
      </c>
      <c r="U51" s="235">
        <f t="shared" si="3"/>
        <v>1.0000000000000002</v>
      </c>
      <c r="V51" s="235">
        <f t="shared" si="3"/>
        <v>0.99999999999999989</v>
      </c>
      <c r="W51" s="235">
        <f t="shared" si="3"/>
        <v>1</v>
      </c>
      <c r="DA51" s="95"/>
    </row>
    <row r="52" spans="1:105" ht="12" customHeight="1" x14ac:dyDescent="0.25">
      <c r="A52" s="55" t="s">
        <v>92</v>
      </c>
      <c r="B52" s="302">
        <f t="shared" ref="B52:W52" si="4">IF(B$6=0,0,B$6/B$5)</f>
        <v>1.7637136099761825E-2</v>
      </c>
      <c r="C52" s="302">
        <f t="shared" si="4"/>
        <v>1.7772337525588173E-2</v>
      </c>
      <c r="D52" s="302">
        <f t="shared" si="4"/>
        <v>1.8493331655743378E-2</v>
      </c>
      <c r="E52" s="302">
        <f t="shared" si="4"/>
        <v>1.7920361304297465E-2</v>
      </c>
      <c r="F52" s="302">
        <f t="shared" si="4"/>
        <v>1.837688917239802E-2</v>
      </c>
      <c r="G52" s="302">
        <f t="shared" si="4"/>
        <v>1.8995518738947944E-2</v>
      </c>
      <c r="H52" s="302">
        <f t="shared" si="4"/>
        <v>1.9696845927937953E-2</v>
      </c>
      <c r="I52" s="302">
        <f t="shared" si="4"/>
        <v>2.0347240294760104E-2</v>
      </c>
      <c r="J52" s="302">
        <f t="shared" si="4"/>
        <v>2.0461189570001859E-2</v>
      </c>
      <c r="K52" s="302">
        <f t="shared" si="4"/>
        <v>2.0101528543896248E-2</v>
      </c>
      <c r="L52" s="302">
        <f t="shared" si="4"/>
        <v>2.0091927968435713E-2</v>
      </c>
      <c r="M52" s="302">
        <f t="shared" si="4"/>
        <v>2.1129153219461794E-2</v>
      </c>
      <c r="N52" s="302">
        <f t="shared" si="4"/>
        <v>2.0823085382937815E-2</v>
      </c>
      <c r="O52" s="302">
        <f t="shared" si="4"/>
        <v>2.1408281226013574E-2</v>
      </c>
      <c r="P52" s="302">
        <f t="shared" si="4"/>
        <v>2.1768984561731351E-2</v>
      </c>
      <c r="Q52" s="302">
        <f t="shared" si="4"/>
        <v>2.1909431946586896E-2</v>
      </c>
      <c r="R52" s="302">
        <f t="shared" si="4"/>
        <v>2.2332616309546978E-2</v>
      </c>
      <c r="S52" s="302">
        <f t="shared" si="4"/>
        <v>2.2320328095545725E-2</v>
      </c>
      <c r="T52" s="302">
        <f t="shared" si="4"/>
        <v>2.2696801693642302E-2</v>
      </c>
      <c r="U52" s="302">
        <f t="shared" si="4"/>
        <v>2.2974463817888095E-2</v>
      </c>
      <c r="V52" s="302">
        <f t="shared" si="4"/>
        <v>2.2918545921317614E-2</v>
      </c>
      <c r="W52" s="302">
        <f t="shared" si="4"/>
        <v>2.2668036177088353E-2</v>
      </c>
      <c r="DA52" s="67"/>
    </row>
    <row r="53" spans="1:105" ht="12" customHeight="1" x14ac:dyDescent="0.25">
      <c r="A53" s="202" t="s">
        <v>93</v>
      </c>
      <c r="B53" s="236">
        <f t="shared" ref="B53:W53" si="5">IF(B$7=0,0,B$7/B$5)</f>
        <v>2.3986505095676087E-2</v>
      </c>
      <c r="C53" s="236">
        <f t="shared" si="5"/>
        <v>2.4170379034799922E-2</v>
      </c>
      <c r="D53" s="236">
        <f t="shared" si="5"/>
        <v>2.5150931051810998E-2</v>
      </c>
      <c r="E53" s="236">
        <f t="shared" si="5"/>
        <v>2.4371691373844546E-2</v>
      </c>
      <c r="F53" s="236">
        <f t="shared" si="5"/>
        <v>2.4992569274461304E-2</v>
      </c>
      <c r="G53" s="236">
        <f t="shared" si="5"/>
        <v>2.5833905484969211E-2</v>
      </c>
      <c r="H53" s="236">
        <f t="shared" si="5"/>
        <v>2.6787710461995632E-2</v>
      </c>
      <c r="I53" s="236">
        <f t="shared" si="5"/>
        <v>2.7672246800873747E-2</v>
      </c>
      <c r="J53" s="236">
        <f t="shared" si="5"/>
        <v>2.7827217815202514E-2</v>
      </c>
      <c r="K53" s="236">
        <f t="shared" si="5"/>
        <v>2.7338078819698904E-2</v>
      </c>
      <c r="L53" s="236">
        <f t="shared" si="5"/>
        <v>2.7325022037072579E-2</v>
      </c>
      <c r="M53" s="236">
        <f t="shared" si="5"/>
        <v>2.8735648378468041E-2</v>
      </c>
      <c r="N53" s="236">
        <f t="shared" si="5"/>
        <v>2.8319396120795426E-2</v>
      </c>
      <c r="O53" s="236">
        <f t="shared" si="5"/>
        <v>2.9115262467378451E-2</v>
      </c>
      <c r="P53" s="236">
        <f t="shared" si="5"/>
        <v>2.9605819003954641E-2</v>
      </c>
      <c r="Q53" s="236">
        <f t="shared" si="5"/>
        <v>2.9796827447358176E-2</v>
      </c>
      <c r="R53" s="236">
        <f t="shared" si="5"/>
        <v>3.0372358180983876E-2</v>
      </c>
      <c r="S53" s="236">
        <f t="shared" si="5"/>
        <v>3.0355646209942175E-2</v>
      </c>
      <c r="T53" s="236">
        <f t="shared" si="5"/>
        <v>3.0867650303353537E-2</v>
      </c>
      <c r="U53" s="236">
        <f t="shared" si="5"/>
        <v>3.1245270792327827E-2</v>
      </c>
      <c r="V53" s="236">
        <f t="shared" si="5"/>
        <v>3.1169222452991946E-2</v>
      </c>
      <c r="W53" s="236">
        <f t="shared" si="5"/>
        <v>3.0828529200840147E-2</v>
      </c>
      <c r="DA53" s="174"/>
    </row>
    <row r="54" spans="1:105" ht="12" customHeight="1" x14ac:dyDescent="0.25">
      <c r="A54" s="202" t="s">
        <v>94</v>
      </c>
      <c r="B54" s="236">
        <f t="shared" ref="B54:W54" si="6">IF(B$8=0,0,B$8/B$5)</f>
        <v>2.9630388647599874E-2</v>
      </c>
      <c r="C54" s="236">
        <f t="shared" si="6"/>
        <v>2.9857527042988125E-2</v>
      </c>
      <c r="D54" s="236">
        <f t="shared" si="6"/>
        <v>3.1068797181648879E-2</v>
      </c>
      <c r="E54" s="236">
        <f t="shared" si="6"/>
        <v>3.0106206991219738E-2</v>
      </c>
      <c r="F54" s="236">
        <f t="shared" si="6"/>
        <v>3.087317380962867E-2</v>
      </c>
      <c r="G54" s="236">
        <f t="shared" si="6"/>
        <v>3.1912471481432558E-2</v>
      </c>
      <c r="H54" s="236">
        <f t="shared" si="6"/>
        <v>3.3090701158935781E-2</v>
      </c>
      <c r="I54" s="236">
        <f t="shared" si="6"/>
        <v>3.4183363695196985E-2</v>
      </c>
      <c r="J54" s="236">
        <f t="shared" si="6"/>
        <v>3.4374798477603122E-2</v>
      </c>
      <c r="K54" s="236">
        <f t="shared" si="6"/>
        <v>3.3770567953745709E-2</v>
      </c>
      <c r="L54" s="236">
        <f t="shared" si="6"/>
        <v>3.3754438986971995E-2</v>
      </c>
      <c r="M54" s="236">
        <f t="shared" si="6"/>
        <v>3.5496977408695826E-2</v>
      </c>
      <c r="N54" s="236">
        <f t="shared" si="6"/>
        <v>3.4982783443335524E-2</v>
      </c>
      <c r="O54" s="236">
        <f t="shared" si="6"/>
        <v>3.5965912459702785E-2</v>
      </c>
      <c r="P54" s="236">
        <f t="shared" si="6"/>
        <v>3.6571894063708678E-2</v>
      </c>
      <c r="Q54" s="236">
        <f t="shared" si="6"/>
        <v>3.680784567026598E-2</v>
      </c>
      <c r="R54" s="236">
        <f t="shared" si="6"/>
        <v>3.7518795400038912E-2</v>
      </c>
      <c r="S54" s="236">
        <f t="shared" si="6"/>
        <v>3.7498151200516819E-2</v>
      </c>
      <c r="T54" s="236">
        <f t="shared" si="6"/>
        <v>3.8130626845319072E-2</v>
      </c>
      <c r="U54" s="236">
        <f t="shared" si="6"/>
        <v>3.8597099214052015E-2</v>
      </c>
      <c r="V54" s="236">
        <f t="shared" si="6"/>
        <v>3.8503157147813591E-2</v>
      </c>
      <c r="W54" s="236">
        <f t="shared" si="6"/>
        <v>3.8082300777508432E-2</v>
      </c>
      <c r="DA54" s="174"/>
    </row>
    <row r="55" spans="1:105" ht="12" customHeight="1" x14ac:dyDescent="0.25">
      <c r="A55" s="202" t="s">
        <v>95</v>
      </c>
      <c r="B55" s="236">
        <f t="shared" ref="B55:W55" si="7">IF(B$9=0,0,B$9/B$5)</f>
        <v>1.83426215437523E-2</v>
      </c>
      <c r="C55" s="236">
        <f t="shared" si="7"/>
        <v>1.8483231026611702E-2</v>
      </c>
      <c r="D55" s="236">
        <f t="shared" si="7"/>
        <v>1.9233064921973117E-2</v>
      </c>
      <c r="E55" s="236">
        <f t="shared" si="7"/>
        <v>1.8637175756469351E-2</v>
      </c>
      <c r="F55" s="236">
        <f t="shared" si="7"/>
        <v>1.9111964739293948E-2</v>
      </c>
      <c r="G55" s="236">
        <f t="shared" si="7"/>
        <v>1.9755339488505868E-2</v>
      </c>
      <c r="H55" s="236">
        <f t="shared" si="7"/>
        <v>2.0484719765055469E-2</v>
      </c>
      <c r="I55" s="236">
        <f t="shared" si="7"/>
        <v>2.1161129906550516E-2</v>
      </c>
      <c r="J55" s="236">
        <f t="shared" si="7"/>
        <v>2.1279637152801935E-2</v>
      </c>
      <c r="K55" s="236">
        <f t="shared" si="7"/>
        <v>2.0905589685652096E-2</v>
      </c>
      <c r="L55" s="236">
        <f t="shared" si="7"/>
        <v>2.0895605087173148E-2</v>
      </c>
      <c r="M55" s="236">
        <f t="shared" si="7"/>
        <v>2.1974319348240255E-2</v>
      </c>
      <c r="N55" s="236">
        <f t="shared" si="7"/>
        <v>2.1656008798255324E-2</v>
      </c>
      <c r="O55" s="236">
        <f t="shared" si="7"/>
        <v>2.2264612475054107E-2</v>
      </c>
      <c r="P55" s="236">
        <f t="shared" si="7"/>
        <v>2.26397439442006E-2</v>
      </c>
      <c r="Q55" s="236">
        <f t="shared" si="7"/>
        <v>2.2785809224450362E-2</v>
      </c>
      <c r="R55" s="236">
        <f t="shared" si="7"/>
        <v>2.3225920961928846E-2</v>
      </c>
      <c r="S55" s="236">
        <f t="shared" si="7"/>
        <v>2.3213141219367545E-2</v>
      </c>
      <c r="T55" s="236">
        <f t="shared" si="7"/>
        <v>2.3604673761387994E-2</v>
      </c>
      <c r="U55" s="236">
        <f t="shared" si="7"/>
        <v>2.3893442370603622E-2</v>
      </c>
      <c r="V55" s="236">
        <f t="shared" si="7"/>
        <v>2.3835287758170325E-2</v>
      </c>
      <c r="W55" s="236">
        <f t="shared" si="7"/>
        <v>2.3574757624171883E-2</v>
      </c>
      <c r="DA55" s="174"/>
    </row>
    <row r="56" spans="1:105" ht="12" customHeight="1" x14ac:dyDescent="0.25">
      <c r="A56" s="56" t="s">
        <v>96</v>
      </c>
      <c r="B56" s="303">
        <f t="shared" ref="B56:W56" si="8">IF(B$10=0,0,B$10/B$5)</f>
        <v>2.4228891057165251E-2</v>
      </c>
      <c r="C56" s="303">
        <f t="shared" si="8"/>
        <v>2.4266580248250232E-2</v>
      </c>
      <c r="D56" s="303">
        <f t="shared" si="8"/>
        <v>2.4469072806450547E-2</v>
      </c>
      <c r="E56" s="303">
        <f t="shared" si="8"/>
        <v>2.4086018426933174E-2</v>
      </c>
      <c r="F56" s="303">
        <f t="shared" si="8"/>
        <v>2.4327678312623554E-2</v>
      </c>
      <c r="G56" s="303">
        <f t="shared" si="8"/>
        <v>2.4384032227601663E-2</v>
      </c>
      <c r="H56" s="303">
        <f t="shared" si="8"/>
        <v>2.4813603090478118E-2</v>
      </c>
      <c r="I56" s="303">
        <f t="shared" si="8"/>
        <v>2.5084557773677303E-2</v>
      </c>
      <c r="J56" s="303">
        <f t="shared" si="8"/>
        <v>2.519954722739191E-2</v>
      </c>
      <c r="K56" s="303">
        <f t="shared" si="8"/>
        <v>2.498590018629138E-2</v>
      </c>
      <c r="L56" s="303">
        <f t="shared" si="8"/>
        <v>2.4829303822499194E-2</v>
      </c>
      <c r="M56" s="303">
        <f t="shared" si="8"/>
        <v>2.5208036382537553E-2</v>
      </c>
      <c r="N56" s="303">
        <f t="shared" si="8"/>
        <v>2.4873875388484269E-2</v>
      </c>
      <c r="O56" s="303">
        <f t="shared" si="8"/>
        <v>2.5370632032977774E-2</v>
      </c>
      <c r="P56" s="303">
        <f t="shared" si="8"/>
        <v>2.5480964389243344E-2</v>
      </c>
      <c r="Q56" s="303">
        <f t="shared" si="8"/>
        <v>2.5446479552690762E-2</v>
      </c>
      <c r="R56" s="303">
        <f t="shared" si="8"/>
        <v>2.5811390860298461E-2</v>
      </c>
      <c r="S56" s="303">
        <f t="shared" si="8"/>
        <v>2.5855633260329094E-2</v>
      </c>
      <c r="T56" s="303">
        <f t="shared" si="8"/>
        <v>2.5980153165575219E-2</v>
      </c>
      <c r="U56" s="303">
        <f t="shared" si="8"/>
        <v>2.6049302299631757E-2</v>
      </c>
      <c r="V56" s="303">
        <f t="shared" si="8"/>
        <v>2.6120446891102832E-2</v>
      </c>
      <c r="W56" s="303">
        <f t="shared" si="8"/>
        <v>2.6086688779668469E-2</v>
      </c>
      <c r="DA56" s="68"/>
    </row>
    <row r="57" spans="1:105" ht="12" customHeight="1" x14ac:dyDescent="0.25">
      <c r="A57" s="203" t="s">
        <v>2557</v>
      </c>
      <c r="B57" s="304">
        <f t="shared" ref="B57:W57" si="9">IF(B$16=0,0,B$16/B$5)</f>
        <v>0.18389846351179207</v>
      </c>
      <c r="C57" s="304">
        <f t="shared" si="9"/>
        <v>0.18004022876628792</v>
      </c>
      <c r="D57" s="304">
        <f t="shared" si="9"/>
        <v>0.17805347100690178</v>
      </c>
      <c r="E57" s="304">
        <f t="shared" si="9"/>
        <v>0.17366270196529313</v>
      </c>
      <c r="F57" s="304">
        <f t="shared" si="9"/>
        <v>0.17215424641407231</v>
      </c>
      <c r="G57" s="304">
        <f t="shared" si="9"/>
        <v>0.17193986585469537</v>
      </c>
      <c r="H57" s="304">
        <f t="shared" si="9"/>
        <v>0.17138113042851058</v>
      </c>
      <c r="I57" s="304">
        <f t="shared" si="9"/>
        <v>0.17091648117836764</v>
      </c>
      <c r="J57" s="304">
        <f t="shared" si="9"/>
        <v>0.17090357158878569</v>
      </c>
      <c r="K57" s="304">
        <f t="shared" si="9"/>
        <v>0.16854548330930186</v>
      </c>
      <c r="L57" s="304">
        <f t="shared" si="9"/>
        <v>0.16762109194848701</v>
      </c>
      <c r="M57" s="304">
        <f t="shared" si="9"/>
        <v>0.16895477171799883</v>
      </c>
      <c r="N57" s="304">
        <f t="shared" si="9"/>
        <v>0.16642213443113671</v>
      </c>
      <c r="O57" s="304">
        <f t="shared" si="9"/>
        <v>0.16898639401333729</v>
      </c>
      <c r="P57" s="304">
        <f t="shared" si="9"/>
        <v>0.16873584849618878</v>
      </c>
      <c r="Q57" s="304">
        <f t="shared" si="9"/>
        <v>0.16969658797273524</v>
      </c>
      <c r="R57" s="304">
        <f t="shared" si="9"/>
        <v>0.17048918287101897</v>
      </c>
      <c r="S57" s="304">
        <f t="shared" si="9"/>
        <v>0.17049431720548783</v>
      </c>
      <c r="T57" s="304">
        <f t="shared" si="9"/>
        <v>0.17083832629305196</v>
      </c>
      <c r="U57" s="304">
        <f t="shared" si="9"/>
        <v>0.17103042039132246</v>
      </c>
      <c r="V57" s="304">
        <f t="shared" si="9"/>
        <v>0.17149709998823981</v>
      </c>
      <c r="W57" s="304">
        <f t="shared" si="9"/>
        <v>0.17143494059269118</v>
      </c>
      <c r="DA57" s="175"/>
    </row>
    <row r="58" spans="1:105" ht="12" customHeight="1" x14ac:dyDescent="0.25">
      <c r="A58" s="62" t="s">
        <v>2558</v>
      </c>
      <c r="B58" s="305">
        <f t="shared" ref="B58:W58" si="10">IF(B$17=0,0,B$17/B$5)</f>
        <v>0.15267060088254328</v>
      </c>
      <c r="C58" s="305">
        <f t="shared" si="10"/>
        <v>0.14610507252985289</v>
      </c>
      <c r="D58" s="305">
        <f t="shared" si="10"/>
        <v>0.13856009068352793</v>
      </c>
      <c r="E58" s="305">
        <f t="shared" si="10"/>
        <v>0.13518809349162825</v>
      </c>
      <c r="F58" s="305">
        <f t="shared" si="10"/>
        <v>0.12956359900451297</v>
      </c>
      <c r="G58" s="305">
        <f t="shared" si="10"/>
        <v>0.12430997464830251</v>
      </c>
      <c r="H58" s="305">
        <f t="shared" si="10"/>
        <v>0.11745670502180779</v>
      </c>
      <c r="I58" s="305">
        <f t="shared" si="10"/>
        <v>0.11046526277161596</v>
      </c>
      <c r="J58" s="305">
        <f t="shared" si="10"/>
        <v>0.10937850510402482</v>
      </c>
      <c r="K58" s="305">
        <f t="shared" si="10"/>
        <v>0.10792828151900703</v>
      </c>
      <c r="L58" s="305">
        <f t="shared" si="10"/>
        <v>0.10593365406390133</v>
      </c>
      <c r="M58" s="305">
        <f t="shared" si="10"/>
        <v>9.7465717367528126E-2</v>
      </c>
      <c r="N58" s="305">
        <f t="shared" si="10"/>
        <v>9.4751874376837922E-2</v>
      </c>
      <c r="O58" s="305">
        <f t="shared" si="10"/>
        <v>9.4242063618234104E-2</v>
      </c>
      <c r="P58" s="305">
        <f t="shared" si="10"/>
        <v>8.8995784728595026E-2</v>
      </c>
      <c r="Q58" s="305">
        <f t="shared" si="10"/>
        <v>8.9598176313302871E-2</v>
      </c>
      <c r="R58" s="305">
        <f t="shared" si="10"/>
        <v>8.652796250826697E-2</v>
      </c>
      <c r="S58" s="305">
        <f t="shared" si="10"/>
        <v>8.6831334338190305E-2</v>
      </c>
      <c r="T58" s="305">
        <f t="shared" si="10"/>
        <v>8.2611078427318338E-2</v>
      </c>
      <c r="U58" s="305">
        <f t="shared" si="10"/>
        <v>7.9104213967377462E-2</v>
      </c>
      <c r="V58" s="305">
        <f t="shared" si="10"/>
        <v>8.1654755471696025E-2</v>
      </c>
      <c r="W58" s="305">
        <f t="shared" si="10"/>
        <v>8.5127014190411882E-2</v>
      </c>
      <c r="DA58" s="72"/>
    </row>
    <row r="59" spans="1:105" ht="12" customHeight="1" x14ac:dyDescent="0.25">
      <c r="A59" s="62" t="s">
        <v>2565</v>
      </c>
      <c r="B59" s="305">
        <f t="shared" ref="B59:W59" si="11">IF(B$23=0,0,B$23/B$5)</f>
        <v>3.1227862629248797E-2</v>
      </c>
      <c r="C59" s="305">
        <f t="shared" si="11"/>
        <v>3.3935156236435039E-2</v>
      </c>
      <c r="D59" s="305">
        <f t="shared" si="11"/>
        <v>3.9493380323373829E-2</v>
      </c>
      <c r="E59" s="305">
        <f t="shared" si="11"/>
        <v>3.8474608473664886E-2</v>
      </c>
      <c r="F59" s="305">
        <f t="shared" si="11"/>
        <v>4.2590647409559382E-2</v>
      </c>
      <c r="G59" s="305">
        <f t="shared" si="11"/>
        <v>4.7629891206392848E-2</v>
      </c>
      <c r="H59" s="305">
        <f t="shared" si="11"/>
        <v>5.3924425406702822E-2</v>
      </c>
      <c r="I59" s="305">
        <f t="shared" si="11"/>
        <v>6.0451218406751696E-2</v>
      </c>
      <c r="J59" s="305">
        <f t="shared" si="11"/>
        <v>6.1525066484760874E-2</v>
      </c>
      <c r="K59" s="305">
        <f t="shared" si="11"/>
        <v>6.0617201790294825E-2</v>
      </c>
      <c r="L59" s="305">
        <f t="shared" si="11"/>
        <v>6.1687437884585687E-2</v>
      </c>
      <c r="M59" s="305">
        <f t="shared" si="11"/>
        <v>7.148905435047069E-2</v>
      </c>
      <c r="N59" s="305">
        <f t="shared" si="11"/>
        <v>7.1670260054298773E-2</v>
      </c>
      <c r="O59" s="305">
        <f t="shared" si="11"/>
        <v>7.4744330395103184E-2</v>
      </c>
      <c r="P59" s="305">
        <f t="shared" si="11"/>
        <v>7.9740063767593738E-2</v>
      </c>
      <c r="Q59" s="305">
        <f t="shared" si="11"/>
        <v>8.0098411659432364E-2</v>
      </c>
      <c r="R59" s="305">
        <f t="shared" si="11"/>
        <v>8.3961220362751998E-2</v>
      </c>
      <c r="S59" s="305">
        <f t="shared" si="11"/>
        <v>8.3662982867297536E-2</v>
      </c>
      <c r="T59" s="305">
        <f t="shared" si="11"/>
        <v>8.8227247865733605E-2</v>
      </c>
      <c r="U59" s="305">
        <f t="shared" si="11"/>
        <v>9.1926206423945001E-2</v>
      </c>
      <c r="V59" s="305">
        <f t="shared" si="11"/>
        <v>8.9842344516543771E-2</v>
      </c>
      <c r="W59" s="305">
        <f t="shared" si="11"/>
        <v>8.6307926402279286E-2</v>
      </c>
      <c r="DA59" s="72"/>
    </row>
    <row r="60" spans="1:105" ht="12" customHeight="1" x14ac:dyDescent="0.25">
      <c r="A60" s="203" t="s">
        <v>2567</v>
      </c>
      <c r="B60" s="304">
        <f t="shared" ref="B60:W60" si="12">IF(B$24=0,0,B$24/B$5)</f>
        <v>8.12448885908931E-2</v>
      </c>
      <c r="C60" s="304">
        <f t="shared" si="12"/>
        <v>8.073933381838852E-2</v>
      </c>
      <c r="D60" s="304">
        <f t="shared" si="12"/>
        <v>8.2029806334566593E-2</v>
      </c>
      <c r="E60" s="304">
        <f t="shared" si="12"/>
        <v>8.0597006798040743E-2</v>
      </c>
      <c r="F60" s="304">
        <f t="shared" si="12"/>
        <v>8.1527686555695852E-2</v>
      </c>
      <c r="G60" s="304">
        <f t="shared" si="12"/>
        <v>8.1723477473678585E-2</v>
      </c>
      <c r="H60" s="304">
        <f t="shared" si="12"/>
        <v>8.2981682340206211E-2</v>
      </c>
      <c r="I60" s="304">
        <f t="shared" si="12"/>
        <v>8.3790305772562967E-2</v>
      </c>
      <c r="J60" s="304">
        <f t="shared" si="12"/>
        <v>8.4083154466832885E-2</v>
      </c>
      <c r="K60" s="304">
        <f t="shared" si="12"/>
        <v>8.3446735656774393E-2</v>
      </c>
      <c r="L60" s="304">
        <f t="shared" si="12"/>
        <v>8.3015206001389771E-2</v>
      </c>
      <c r="M60" s="304">
        <f t="shared" si="12"/>
        <v>8.38692909543962E-2</v>
      </c>
      <c r="N60" s="304">
        <f t="shared" si="12"/>
        <v>8.2859033153254436E-2</v>
      </c>
      <c r="O60" s="304">
        <f t="shared" si="12"/>
        <v>8.4054039363277058E-2</v>
      </c>
      <c r="P60" s="304">
        <f t="shared" si="12"/>
        <v>8.4177544987638464E-2</v>
      </c>
      <c r="Q60" s="304">
        <f t="shared" si="12"/>
        <v>8.4006881847755399E-2</v>
      </c>
      <c r="R60" s="304">
        <f t="shared" si="12"/>
        <v>8.4743201947216393E-2</v>
      </c>
      <c r="S60" s="304">
        <f t="shared" si="12"/>
        <v>8.50114993504726E-2</v>
      </c>
      <c r="T60" s="304">
        <f t="shared" si="12"/>
        <v>8.5001124030809783E-2</v>
      </c>
      <c r="U60" s="304">
        <f t="shared" si="12"/>
        <v>8.4885331052764579E-2</v>
      </c>
      <c r="V60" s="304">
        <f t="shared" si="12"/>
        <v>8.5353906534931009E-2</v>
      </c>
      <c r="W60" s="304">
        <f t="shared" si="12"/>
        <v>8.5652897571286205E-2</v>
      </c>
      <c r="DA60" s="175"/>
    </row>
    <row r="61" spans="1:105" ht="12" customHeight="1" x14ac:dyDescent="0.25">
      <c r="A61" s="62" t="s">
        <v>2568</v>
      </c>
      <c r="B61" s="305">
        <f t="shared" ref="B61:W61" si="13">IF(B$25=0,0,B$25/B$5)</f>
        <v>6.325500976913602E-2</v>
      </c>
      <c r="C61" s="305">
        <f t="shared" si="13"/>
        <v>6.2611549542288578E-2</v>
      </c>
      <c r="D61" s="305">
        <f t="shared" si="13"/>
        <v>6.3166608045708353E-2</v>
      </c>
      <c r="E61" s="305">
        <f t="shared" si="13"/>
        <v>6.2318238267657332E-2</v>
      </c>
      <c r="F61" s="305">
        <f t="shared" si="13"/>
        <v>6.2783259599849886E-2</v>
      </c>
      <c r="G61" s="305">
        <f t="shared" si="13"/>
        <v>6.2348048359951669E-2</v>
      </c>
      <c r="H61" s="305">
        <f t="shared" si="13"/>
        <v>6.2890899493709476E-2</v>
      </c>
      <c r="I61" s="305">
        <f t="shared" si="13"/>
        <v>6.3036120671907656E-2</v>
      </c>
      <c r="J61" s="305">
        <f t="shared" si="13"/>
        <v>6.3212741105430972E-2</v>
      </c>
      <c r="K61" s="305">
        <f t="shared" si="13"/>
        <v>6.2943176542000212E-2</v>
      </c>
      <c r="L61" s="305">
        <f t="shared" si="13"/>
        <v>6.2521439473585336E-2</v>
      </c>
      <c r="M61" s="305">
        <f t="shared" si="13"/>
        <v>6.2317554670545158E-2</v>
      </c>
      <c r="N61" s="305">
        <f t="shared" si="13"/>
        <v>6.1619486062657838E-2</v>
      </c>
      <c r="O61" s="305">
        <f t="shared" si="13"/>
        <v>6.2217592512743218E-2</v>
      </c>
      <c r="P61" s="305">
        <f t="shared" si="13"/>
        <v>6.1973180734672485E-2</v>
      </c>
      <c r="Q61" s="305">
        <f t="shared" si="13"/>
        <v>6.1659261262236774E-2</v>
      </c>
      <c r="R61" s="305">
        <f t="shared" si="13"/>
        <v>6.1963933311478474E-2</v>
      </c>
      <c r="S61" s="305">
        <f t="shared" si="13"/>
        <v>6.2244764693015951E-2</v>
      </c>
      <c r="T61" s="305">
        <f t="shared" si="13"/>
        <v>6.1850386303294633E-2</v>
      </c>
      <c r="U61" s="305">
        <f t="shared" si="13"/>
        <v>6.1451377958518696E-2</v>
      </c>
      <c r="V61" s="305">
        <f t="shared" si="13"/>
        <v>6.1976989695187029E-2</v>
      </c>
      <c r="W61" s="305">
        <f t="shared" si="13"/>
        <v>6.253150067065609E-2</v>
      </c>
      <c r="DA61" s="72"/>
    </row>
    <row r="62" spans="1:105" ht="12" customHeight="1" x14ac:dyDescent="0.25">
      <c r="A62" s="62" t="s">
        <v>2570</v>
      </c>
      <c r="B62" s="305">
        <f t="shared" ref="B62:W62" si="14">IF(B$26=0,0,B$26/B$5)</f>
        <v>1.7989878821757073E-2</v>
      </c>
      <c r="C62" s="305">
        <f t="shared" si="14"/>
        <v>1.8127784276099942E-2</v>
      </c>
      <c r="D62" s="305">
        <f t="shared" si="14"/>
        <v>1.8863198288858248E-2</v>
      </c>
      <c r="E62" s="305">
        <f t="shared" si="14"/>
        <v>1.8278768530383415E-2</v>
      </c>
      <c r="F62" s="305">
        <f t="shared" si="14"/>
        <v>1.8744426955845977E-2</v>
      </c>
      <c r="G62" s="305">
        <f t="shared" si="14"/>
        <v>1.9375429113726916E-2</v>
      </c>
      <c r="H62" s="305">
        <f t="shared" si="14"/>
        <v>2.0090782846496732E-2</v>
      </c>
      <c r="I62" s="305">
        <f t="shared" si="14"/>
        <v>2.0754185100655315E-2</v>
      </c>
      <c r="J62" s="305">
        <f t="shared" si="14"/>
        <v>2.0870413361401902E-2</v>
      </c>
      <c r="K62" s="305">
        <f t="shared" si="14"/>
        <v>2.0503559114774181E-2</v>
      </c>
      <c r="L62" s="305">
        <f t="shared" si="14"/>
        <v>2.0493766527804439E-2</v>
      </c>
      <c r="M62" s="305">
        <f t="shared" si="14"/>
        <v>2.1551736283851038E-2</v>
      </c>
      <c r="N62" s="305">
        <f t="shared" si="14"/>
        <v>2.1239547090596583E-2</v>
      </c>
      <c r="O62" s="305">
        <f t="shared" si="14"/>
        <v>2.1836446850533847E-2</v>
      </c>
      <c r="P62" s="305">
        <f t="shared" si="14"/>
        <v>2.2204364252965979E-2</v>
      </c>
      <c r="Q62" s="305">
        <f t="shared" si="14"/>
        <v>2.2347620585518629E-2</v>
      </c>
      <c r="R62" s="305">
        <f t="shared" si="14"/>
        <v>2.2779268635737909E-2</v>
      </c>
      <c r="S62" s="305">
        <f t="shared" si="14"/>
        <v>2.2766734657456645E-2</v>
      </c>
      <c r="T62" s="305">
        <f t="shared" si="14"/>
        <v>2.3150737727515153E-2</v>
      </c>
      <c r="U62" s="305">
        <f t="shared" si="14"/>
        <v>2.3433953094245879E-2</v>
      </c>
      <c r="V62" s="305">
        <f t="shared" si="14"/>
        <v>2.3376916839743984E-2</v>
      </c>
      <c r="W62" s="305">
        <f t="shared" si="14"/>
        <v>2.3121396900630121E-2</v>
      </c>
      <c r="DA62" s="72"/>
    </row>
    <row r="63" spans="1:105" ht="12" customHeight="1" x14ac:dyDescent="0.25">
      <c r="A63" s="203" t="s">
        <v>2572</v>
      </c>
      <c r="B63" s="304">
        <f t="shared" ref="B63:W63" si="15">IF(B$27=0,0,B$27/B$5)</f>
        <v>0.26271209073113161</v>
      </c>
      <c r="C63" s="304">
        <f t="shared" si="15"/>
        <v>0.25720032680898264</v>
      </c>
      <c r="D63" s="304">
        <f t="shared" si="15"/>
        <v>0.25436210143843108</v>
      </c>
      <c r="E63" s="304">
        <f t="shared" si="15"/>
        <v>0.24808957423613306</v>
      </c>
      <c r="F63" s="304">
        <f t="shared" si="15"/>
        <v>0.24593463773438926</v>
      </c>
      <c r="G63" s="304">
        <f t="shared" si="15"/>
        <v>0.24562837979242194</v>
      </c>
      <c r="H63" s="304">
        <f t="shared" si="15"/>
        <v>0.24483018632644388</v>
      </c>
      <c r="I63" s="304">
        <f t="shared" si="15"/>
        <v>0.24416640168338241</v>
      </c>
      <c r="J63" s="304">
        <f t="shared" si="15"/>
        <v>0.24414795941255102</v>
      </c>
      <c r="K63" s="304">
        <f t="shared" si="15"/>
        <v>0.24077926187043128</v>
      </c>
      <c r="L63" s="304">
        <f t="shared" si="15"/>
        <v>0.23945870278355291</v>
      </c>
      <c r="M63" s="304">
        <f t="shared" si="15"/>
        <v>0.24136395959714121</v>
      </c>
      <c r="N63" s="304">
        <f t="shared" si="15"/>
        <v>0.23774590633019535</v>
      </c>
      <c r="O63" s="304">
        <f t="shared" si="15"/>
        <v>0.2414091343047676</v>
      </c>
      <c r="P63" s="304">
        <f t="shared" si="15"/>
        <v>0.24105121213741254</v>
      </c>
      <c r="Q63" s="304">
        <f t="shared" si="15"/>
        <v>0.2424236971039074</v>
      </c>
      <c r="R63" s="304">
        <f t="shared" si="15"/>
        <v>0.24355597553002711</v>
      </c>
      <c r="S63" s="304">
        <f t="shared" si="15"/>
        <v>0.2435633102935541</v>
      </c>
      <c r="T63" s="304">
        <f t="shared" si="15"/>
        <v>0.24405475184721706</v>
      </c>
      <c r="U63" s="304">
        <f t="shared" si="15"/>
        <v>0.24432917198760346</v>
      </c>
      <c r="V63" s="304">
        <f t="shared" si="15"/>
        <v>0.2449958571260569</v>
      </c>
      <c r="W63" s="304">
        <f t="shared" si="15"/>
        <v>0.24490705798955872</v>
      </c>
      <c r="DA63" s="175"/>
    </row>
    <row r="64" spans="1:105" ht="12" customHeight="1" x14ac:dyDescent="0.25">
      <c r="A64" s="62" t="s">
        <v>2573</v>
      </c>
      <c r="B64" s="305">
        <f t="shared" ref="B64:W64" si="16">IF(B$28=0,0,B$28/B$5)</f>
        <v>0.2181008584036333</v>
      </c>
      <c r="C64" s="305">
        <f t="shared" si="16"/>
        <v>0.20872153218550402</v>
      </c>
      <c r="D64" s="305">
        <f t="shared" si="16"/>
        <v>0.19794298669075419</v>
      </c>
      <c r="E64" s="305">
        <f t="shared" si="16"/>
        <v>0.19312584784518325</v>
      </c>
      <c r="F64" s="305">
        <f t="shared" si="16"/>
        <v>0.185090855720733</v>
      </c>
      <c r="G64" s="305">
        <f t="shared" si="16"/>
        <v>0.17758567806900358</v>
      </c>
      <c r="H64" s="305">
        <f t="shared" si="16"/>
        <v>0.16779529288829692</v>
      </c>
      <c r="I64" s="305">
        <f t="shared" si="16"/>
        <v>0.1578075182451657</v>
      </c>
      <c r="J64" s="305">
        <f t="shared" si="16"/>
        <v>0.15625500729146405</v>
      </c>
      <c r="K64" s="305">
        <f t="shared" si="16"/>
        <v>0.15418325931286722</v>
      </c>
      <c r="L64" s="305">
        <f t="shared" si="16"/>
        <v>0.15133379151985907</v>
      </c>
      <c r="M64" s="305">
        <f t="shared" si="16"/>
        <v>0.1392367390964688</v>
      </c>
      <c r="N64" s="305">
        <f t="shared" si="16"/>
        <v>0.13535982053833989</v>
      </c>
      <c r="O64" s="305">
        <f t="shared" si="16"/>
        <v>0.13463151945462018</v>
      </c>
      <c r="P64" s="305">
        <f t="shared" si="16"/>
        <v>0.12713683532656436</v>
      </c>
      <c r="Q64" s="305">
        <f t="shared" si="16"/>
        <v>0.12799739473328978</v>
      </c>
      <c r="R64" s="305">
        <f t="shared" si="16"/>
        <v>0.12361137501180997</v>
      </c>
      <c r="S64" s="305">
        <f t="shared" si="16"/>
        <v>0.12404476334027188</v>
      </c>
      <c r="T64" s="305">
        <f t="shared" si="16"/>
        <v>0.11801582632474046</v>
      </c>
      <c r="U64" s="305">
        <f t="shared" si="16"/>
        <v>0.11300601995339635</v>
      </c>
      <c r="V64" s="305">
        <f t="shared" si="16"/>
        <v>0.1166496506738515</v>
      </c>
      <c r="W64" s="305">
        <f t="shared" si="16"/>
        <v>0.12161002027201698</v>
      </c>
      <c r="DA64" s="72"/>
    </row>
    <row r="65" spans="1:105" ht="12" customHeight="1" x14ac:dyDescent="0.25">
      <c r="A65" s="62" t="s">
        <v>2580</v>
      </c>
      <c r="B65" s="305">
        <f t="shared" ref="B65:W65" si="17">IF(B$34=0,0,B$34/B$5)</f>
        <v>4.4611232327498279E-2</v>
      </c>
      <c r="C65" s="305">
        <f t="shared" si="17"/>
        <v>4.8478794623478615E-2</v>
      </c>
      <c r="D65" s="305">
        <f t="shared" si="17"/>
        <v>5.6419114747676899E-2</v>
      </c>
      <c r="E65" s="305">
        <f t="shared" si="17"/>
        <v>5.4963726390949826E-2</v>
      </c>
      <c r="F65" s="305">
        <f t="shared" si="17"/>
        <v>6.0843782013656256E-2</v>
      </c>
      <c r="G65" s="305">
        <f t="shared" si="17"/>
        <v>6.8042701723418364E-2</v>
      </c>
      <c r="H65" s="305">
        <f t="shared" si="17"/>
        <v>7.7034893438146956E-2</v>
      </c>
      <c r="I65" s="305">
        <f t="shared" si="17"/>
        <v>8.6358883438216696E-2</v>
      </c>
      <c r="J65" s="305">
        <f t="shared" si="17"/>
        <v>8.7892952121086984E-2</v>
      </c>
      <c r="K65" s="305">
        <f t="shared" si="17"/>
        <v>8.659600255756407E-2</v>
      </c>
      <c r="L65" s="305">
        <f t="shared" si="17"/>
        <v>8.8124911263693873E-2</v>
      </c>
      <c r="M65" s="305">
        <f t="shared" si="17"/>
        <v>0.10212722050067241</v>
      </c>
      <c r="N65" s="305">
        <f t="shared" si="17"/>
        <v>0.10238608579185542</v>
      </c>
      <c r="O65" s="305">
        <f t="shared" si="17"/>
        <v>0.10677761485014745</v>
      </c>
      <c r="P65" s="305">
        <f t="shared" si="17"/>
        <v>0.11391437681084818</v>
      </c>
      <c r="Q65" s="305">
        <f t="shared" si="17"/>
        <v>0.11442630237061764</v>
      </c>
      <c r="R65" s="305">
        <f t="shared" si="17"/>
        <v>0.11994460051821715</v>
      </c>
      <c r="S65" s="305">
        <f t="shared" si="17"/>
        <v>0.11951854695328221</v>
      </c>
      <c r="T65" s="305">
        <f t="shared" si="17"/>
        <v>0.12603892552247656</v>
      </c>
      <c r="U65" s="305">
        <f t="shared" si="17"/>
        <v>0.13132315203420714</v>
      </c>
      <c r="V65" s="305">
        <f t="shared" si="17"/>
        <v>0.1283462064522054</v>
      </c>
      <c r="W65" s="305">
        <f t="shared" si="17"/>
        <v>0.12329703771754179</v>
      </c>
      <c r="DA65" s="72"/>
    </row>
    <row r="66" spans="1:105" ht="12" customHeight="1" x14ac:dyDescent="0.25">
      <c r="A66" s="203" t="s">
        <v>2582</v>
      </c>
      <c r="B66" s="304">
        <f t="shared" ref="B66:W66" si="18">IF(B$35=0,0,B$35/B$5)</f>
        <v>0.21633394434403905</v>
      </c>
      <c r="C66" s="304">
        <f t="shared" si="18"/>
        <v>0.22439656692117377</v>
      </c>
      <c r="D66" s="304">
        <f t="shared" si="18"/>
        <v>0.21826168167115403</v>
      </c>
      <c r="E66" s="304">
        <f t="shared" si="18"/>
        <v>0.23826413151862622</v>
      </c>
      <c r="F66" s="304">
        <f t="shared" si="18"/>
        <v>0.23476081448354549</v>
      </c>
      <c r="G66" s="304">
        <f t="shared" si="18"/>
        <v>0.2269064871142045</v>
      </c>
      <c r="H66" s="304">
        <f t="shared" si="18"/>
        <v>0.21736697073854022</v>
      </c>
      <c r="I66" s="304">
        <f t="shared" si="18"/>
        <v>0.20887592262005969</v>
      </c>
      <c r="J66" s="304">
        <f t="shared" si="18"/>
        <v>0.20700324277787202</v>
      </c>
      <c r="K66" s="304">
        <f t="shared" si="18"/>
        <v>0.21830256862139408</v>
      </c>
      <c r="L66" s="304">
        <f t="shared" si="18"/>
        <v>0.22126170397801281</v>
      </c>
      <c r="M66" s="304">
        <f t="shared" si="18"/>
        <v>0.20317082214298446</v>
      </c>
      <c r="N66" s="304">
        <f t="shared" si="18"/>
        <v>0.21468470847245544</v>
      </c>
      <c r="O66" s="304">
        <f t="shared" si="18"/>
        <v>0.19908163342304863</v>
      </c>
      <c r="P66" s="304">
        <f t="shared" si="18"/>
        <v>0.19472010306899903</v>
      </c>
      <c r="Q66" s="304">
        <f t="shared" si="18"/>
        <v>0.19074790366665917</v>
      </c>
      <c r="R66" s="304">
        <f t="shared" si="18"/>
        <v>0.18216524129204287</v>
      </c>
      <c r="S66" s="304">
        <f t="shared" si="18"/>
        <v>0.18200158090787366</v>
      </c>
      <c r="T66" s="304">
        <f t="shared" si="18"/>
        <v>0.17610875660163003</v>
      </c>
      <c r="U66" s="304">
        <f t="shared" si="18"/>
        <v>0.17204308609304028</v>
      </c>
      <c r="V66" s="304">
        <f t="shared" si="18"/>
        <v>0.17110422268437844</v>
      </c>
      <c r="W66" s="304">
        <f t="shared" si="18"/>
        <v>0.17427922822671443</v>
      </c>
      <c r="DA66" s="175"/>
    </row>
    <row r="67" spans="1:105" ht="12" customHeight="1" x14ac:dyDescent="0.25">
      <c r="A67" s="203" t="s">
        <v>2594</v>
      </c>
      <c r="B67" s="304">
        <f t="shared" ref="B67:W67" si="19">IF(B$46=0,0,B$46/B$5)</f>
        <v>8.4658253278856802E-2</v>
      </c>
      <c r="C67" s="304">
        <f t="shared" si="19"/>
        <v>8.5307220122823213E-2</v>
      </c>
      <c r="D67" s="304">
        <f t="shared" si="19"/>
        <v>8.8767991947568153E-2</v>
      </c>
      <c r="E67" s="304">
        <f t="shared" si="19"/>
        <v>8.6017734260627782E-2</v>
      </c>
      <c r="F67" s="304">
        <f t="shared" si="19"/>
        <v>8.8209068027510482E-2</v>
      </c>
      <c r="G67" s="304">
        <f t="shared" si="19"/>
        <v>9.1178489946950131E-2</v>
      </c>
      <c r="H67" s="304">
        <f t="shared" si="19"/>
        <v>9.4544860454102209E-2</v>
      </c>
      <c r="I67" s="304">
        <f t="shared" si="19"/>
        <v>9.7666753414848498E-2</v>
      </c>
      <c r="J67" s="304">
        <f t="shared" si="19"/>
        <v>9.8213709936008906E-2</v>
      </c>
      <c r="K67" s="304">
        <f t="shared" si="19"/>
        <v>9.6487337010702029E-2</v>
      </c>
      <c r="L67" s="304">
        <f t="shared" si="19"/>
        <v>9.6441254248491426E-2</v>
      </c>
      <c r="M67" s="304">
        <f t="shared" si="19"/>
        <v>0.1014199354534166</v>
      </c>
      <c r="N67" s="304">
        <f t="shared" si="19"/>
        <v>9.9950809838101506E-2</v>
      </c>
      <c r="O67" s="304">
        <f t="shared" si="19"/>
        <v>0.10275974988486512</v>
      </c>
      <c r="P67" s="304">
        <f t="shared" si="19"/>
        <v>0.10449112589631046</v>
      </c>
      <c r="Q67" s="304">
        <f t="shared" si="19"/>
        <v>0.10516527334361707</v>
      </c>
      <c r="R67" s="304">
        <f t="shared" si="19"/>
        <v>0.10719655828582543</v>
      </c>
      <c r="S67" s="304">
        <f t="shared" si="19"/>
        <v>0.10713757485861947</v>
      </c>
      <c r="T67" s="304">
        <f t="shared" si="19"/>
        <v>0.10894464812948308</v>
      </c>
      <c r="U67" s="304">
        <f t="shared" si="19"/>
        <v>0.11027742632586286</v>
      </c>
      <c r="V67" s="304">
        <f t="shared" si="19"/>
        <v>0.11000902042232454</v>
      </c>
      <c r="W67" s="304">
        <f t="shared" si="19"/>
        <v>0.10880657365002409</v>
      </c>
      <c r="DA67" s="175"/>
    </row>
    <row r="68" spans="1:105" ht="12" customHeight="1" x14ac:dyDescent="0.25">
      <c r="A68" s="41" t="s">
        <v>2596</v>
      </c>
      <c r="B68" s="238">
        <f t="shared" ref="B68:W68" si="20">IF(B$47=0,0,B$47/B$5)</f>
        <v>5.7326817099331843E-2</v>
      </c>
      <c r="C68" s="238">
        <f t="shared" si="20"/>
        <v>5.7766268684105886E-2</v>
      </c>
      <c r="D68" s="238">
        <f t="shared" si="20"/>
        <v>6.0109749983751647E-2</v>
      </c>
      <c r="E68" s="238">
        <f t="shared" si="20"/>
        <v>5.8247397368514774E-2</v>
      </c>
      <c r="F68" s="238">
        <f t="shared" si="20"/>
        <v>5.9731271476380972E-2</v>
      </c>
      <c r="G68" s="238">
        <f t="shared" si="20"/>
        <v>6.1742032396592136E-2</v>
      </c>
      <c r="H68" s="238">
        <f t="shared" si="20"/>
        <v>6.4021589307793947E-2</v>
      </c>
      <c r="I68" s="238">
        <f t="shared" si="20"/>
        <v>6.6135596859720272E-2</v>
      </c>
      <c r="J68" s="238">
        <f t="shared" si="20"/>
        <v>6.6505971574948197E-2</v>
      </c>
      <c r="K68" s="238">
        <f t="shared" si="20"/>
        <v>6.5336948342112081E-2</v>
      </c>
      <c r="L68" s="238">
        <f t="shared" si="20"/>
        <v>6.5305743137913305E-2</v>
      </c>
      <c r="M68" s="238">
        <f t="shared" si="20"/>
        <v>6.8677085396659246E-2</v>
      </c>
      <c r="N68" s="238">
        <f t="shared" si="20"/>
        <v>6.7682258641048099E-2</v>
      </c>
      <c r="O68" s="238">
        <f t="shared" si="20"/>
        <v>6.958434834957769E-2</v>
      </c>
      <c r="P68" s="238">
        <f t="shared" si="20"/>
        <v>7.0756759450611925E-2</v>
      </c>
      <c r="Q68" s="238">
        <f t="shared" si="20"/>
        <v>7.1213262223973298E-2</v>
      </c>
      <c r="R68" s="238">
        <f t="shared" si="20"/>
        <v>7.2588758361072175E-2</v>
      </c>
      <c r="S68" s="238">
        <f t="shared" si="20"/>
        <v>7.2548817398291013E-2</v>
      </c>
      <c r="T68" s="238">
        <f t="shared" si="20"/>
        <v>7.3772487328529923E-2</v>
      </c>
      <c r="U68" s="238">
        <f t="shared" si="20"/>
        <v>7.4674985654903103E-2</v>
      </c>
      <c r="V68" s="238">
        <f t="shared" si="20"/>
        <v>7.4493233072672985E-2</v>
      </c>
      <c r="W68" s="238">
        <f t="shared" si="20"/>
        <v>7.367898941044794E-2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5">
        <f t="shared" ref="B72:W72" si="21">SUM(B$73:B$83)</f>
        <v>32.013687204452985</v>
      </c>
      <c r="C72" s="325">
        <f t="shared" si="21"/>
        <v>33.481291760016035</v>
      </c>
      <c r="D72" s="325">
        <f t="shared" si="21"/>
        <v>33.898329717486789</v>
      </c>
      <c r="E72" s="325">
        <f t="shared" si="21"/>
        <v>37.655582567334577</v>
      </c>
      <c r="F72" s="325">
        <f t="shared" si="21"/>
        <v>36.897174862021195</v>
      </c>
      <c r="G72" s="325">
        <f t="shared" si="21"/>
        <v>36.105131029416491</v>
      </c>
      <c r="H72" s="325">
        <f t="shared" si="21"/>
        <v>33.948643212890843</v>
      </c>
      <c r="I72" s="325">
        <f t="shared" si="21"/>
        <v>32.251522825185695</v>
      </c>
      <c r="J72" s="325">
        <f t="shared" si="21"/>
        <v>34.095683591836668</v>
      </c>
      <c r="K72" s="325">
        <f t="shared" si="21"/>
        <v>35.940107263956151</v>
      </c>
      <c r="L72" s="325">
        <f t="shared" si="21"/>
        <v>35.506597023197841</v>
      </c>
      <c r="M72" s="325">
        <f t="shared" si="21"/>
        <v>32.876566765065029</v>
      </c>
      <c r="N72" s="325">
        <f t="shared" si="21"/>
        <v>32.710539740983954</v>
      </c>
      <c r="O72" s="325">
        <f t="shared" si="21"/>
        <v>33.595391032219851</v>
      </c>
      <c r="P72" s="325">
        <f t="shared" si="21"/>
        <v>31.5549710609248</v>
      </c>
      <c r="Q72" s="325">
        <f t="shared" si="21"/>
        <v>30.531472431429673</v>
      </c>
      <c r="R72" s="325">
        <f t="shared" si="21"/>
        <v>30.328894023960039</v>
      </c>
      <c r="S72" s="325">
        <f t="shared" si="21"/>
        <v>30.125723070719619</v>
      </c>
      <c r="T72" s="325">
        <f t="shared" si="21"/>
        <v>29.380836072311492</v>
      </c>
      <c r="U72" s="325">
        <f t="shared" si="21"/>
        <v>29.079047435680174</v>
      </c>
      <c r="V72" s="325">
        <f t="shared" si="21"/>
        <v>29.218421981251296</v>
      </c>
      <c r="W72" s="325">
        <f t="shared" si="21"/>
        <v>29.519256334306402</v>
      </c>
      <c r="DA72" s="95"/>
    </row>
    <row r="73" spans="1:105" ht="12" customHeight="1" x14ac:dyDescent="0.25">
      <c r="A73" s="55" t="s">
        <v>92</v>
      </c>
      <c r="B73" s="337">
        <f>IF(B$6=0,0,B$6/MAE!B$5*1000)</f>
        <v>0.56462975828014117</v>
      </c>
      <c r="C73" s="337">
        <f>IF(C$6=0,0,C$6/MAE!C$5*1000)</f>
        <v>0.59504081795169894</v>
      </c>
      <c r="D73" s="337">
        <f>IF(D$6=0,0,D$6/MAE!D$5*1000)</f>
        <v>0.62689305404122475</v>
      </c>
      <c r="E73" s="337">
        <f>IF(E$6=0,0,E$6/MAE!E$5*1000)</f>
        <v>0.67480164473044069</v>
      </c>
      <c r="F73" s="337">
        <f>IF(F$6=0,0,F$6/MAE!F$5*1000)</f>
        <v>0.67805529321395375</v>
      </c>
      <c r="G73" s="337">
        <f>IF(G$6=0,0,G$6/MAE!G$5*1000)</f>
        <v>0.68583569304145175</v>
      </c>
      <c r="H73" s="337">
        <f>IF(H$6=0,0,H$6/MAE!H$5*1000)</f>
        <v>0.66868119482684729</v>
      </c>
      <c r="I73" s="337">
        <f>IF(I$6=0,0,I$6/MAE!I$5*1000)</f>
        <v>0.65622948479599341</v>
      </c>
      <c r="J73" s="337">
        <f>IF(J$6=0,0,J$6/MAE!J$5*1000)</f>
        <v>0.69763824549137177</v>
      </c>
      <c r="K73" s="337">
        <f>IF(K$6=0,0,K$6/MAE!K$5*1000)</f>
        <v>0.72245109203710733</v>
      </c>
      <c r="L73" s="337">
        <f>IF(L$6=0,0,L$6/MAE!L$5*1000)</f>
        <v>0.71339598979436514</v>
      </c>
      <c r="M73" s="337">
        <f>IF(M$6=0,0,M$6/MAE!M$5*1000)</f>
        <v>0.69465401650892433</v>
      </c>
      <c r="N73" s="337">
        <f>IF(N$6=0,0,N$6/MAE!N$5*1000)</f>
        <v>0.68113436194848953</v>
      </c>
      <c r="O73" s="337">
        <f>IF(O$6=0,0,O$6/MAE!O$5*1000)</f>
        <v>0.71921957911565704</v>
      </c>
      <c r="P73" s="337">
        <f>IF(P$6=0,0,P$6/MAE!P$5*1000)</f>
        <v>0.6869196778711516</v>
      </c>
      <c r="Q73" s="337">
        <f>IF(Q$6=0,0,Q$6/MAE!Q$5*1000)</f>
        <v>0.66892721746550243</v>
      </c>
      <c r="R73" s="337">
        <f>IF(R$6=0,0,R$6/MAE!R$5*1000)</f>
        <v>0.67732355333001182</v>
      </c>
      <c r="S73" s="337">
        <f>IF(S$6=0,0,S$6/MAE!S$5*1000)</f>
        <v>0.67241602305401316</v>
      </c>
      <c r="T73" s="337">
        <f>IF(T$6=0,0,T$6/MAE!T$5*1000)</f>
        <v>0.66685100992666635</v>
      </c>
      <c r="U73" s="337">
        <f>IF(U$6=0,0,U$6/MAE!U$5*1000)</f>
        <v>0.66807552316968566</v>
      </c>
      <c r="V73" s="337">
        <f>IF(V$6=0,0,V$6/MAE!V$5*1000)</f>
        <v>0.66964374592574383</v>
      </c>
      <c r="W73" s="337">
        <f>IF(W$6=0,0,W$6/MAE!W$5*1000)</f>
        <v>0.66914357050680218</v>
      </c>
      <c r="DA73" s="67"/>
    </row>
    <row r="74" spans="1:105" ht="12" customHeight="1" x14ac:dyDescent="0.25">
      <c r="A74" s="202" t="s">
        <v>93</v>
      </c>
      <c r="B74" s="338">
        <f>IF(B$7=0,0,B$7/MAE!B$5*1000)</f>
        <v>0.76789647126099225</v>
      </c>
      <c r="C74" s="338">
        <f>IF(C$7=0,0,C$7/MAE!C$5*1000)</f>
        <v>0.80925551241431071</v>
      </c>
      <c r="D74" s="338">
        <f>IF(D$7=0,0,D$7/MAE!D$5*1000)</f>
        <v>0.8525745534960657</v>
      </c>
      <c r="E74" s="338">
        <f>IF(E$7=0,0,E$7/MAE!E$5*1000)</f>
        <v>0.91773023683339894</v>
      </c>
      <c r="F74" s="338">
        <f>IF(F$7=0,0,F$7/MAE!F$5*1000)</f>
        <v>0.92215519877097718</v>
      </c>
      <c r="G74" s="338">
        <f>IF(G$7=0,0,G$7/MAE!G$5*1000)</f>
        <v>0.93273654253637472</v>
      </c>
      <c r="H74" s="338">
        <f>IF(H$7=0,0,H$7/MAE!H$5*1000)</f>
        <v>0.90940642496451285</v>
      </c>
      <c r="I74" s="338">
        <f>IF(I$7=0,0,I$7/MAE!I$5*1000)</f>
        <v>0.89247209932255134</v>
      </c>
      <c r="J74" s="338">
        <f>IF(J$7=0,0,J$7/MAE!J$5*1000)</f>
        <v>0.94878801386826528</v>
      </c>
      <c r="K74" s="338">
        <f>IF(K$7=0,0,K$7/MAE!K$5*1000)</f>
        <v>0.98253348517046613</v>
      </c>
      <c r="L74" s="338">
        <f>IF(L$7=0,0,L$7/MAE!L$5*1000)</f>
        <v>0.97021854612033687</v>
      </c>
      <c r="M74" s="338">
        <f>IF(M$7=0,0,M$7/MAE!M$5*1000)</f>
        <v>0.94472946245213718</v>
      </c>
      <c r="N74" s="338">
        <f>IF(N$7=0,0,N$7/MAE!N$5*1000)</f>
        <v>0.92634273224994568</v>
      </c>
      <c r="O74" s="338">
        <f>IF(O$7=0,0,O$7/MAE!O$5*1000)</f>
        <v>0.97813862759729331</v>
      </c>
      <c r="P74" s="338">
        <f>IF(P$7=0,0,P$7/MAE!P$5*1000)</f>
        <v>0.93421076190476637</v>
      </c>
      <c r="Q74" s="338">
        <f>IF(Q$7=0,0,Q$7/MAE!Q$5*1000)</f>
        <v>0.9097410157530833</v>
      </c>
      <c r="R74" s="338">
        <f>IF(R$7=0,0,R$7/MAE!R$5*1000)</f>
        <v>0.92116003252881551</v>
      </c>
      <c r="S74" s="338">
        <f>IF(S$7=0,0,S$7/MAE!S$5*1000)</f>
        <v>0.91448579135345764</v>
      </c>
      <c r="T74" s="338">
        <f>IF(T$7=0,0,T$7/MAE!T$5*1000)</f>
        <v>0.90691737350026647</v>
      </c>
      <c r="U74" s="338">
        <f>IF(U$7=0,0,U$7/MAE!U$5*1000)</f>
        <v>0.90858271151077308</v>
      </c>
      <c r="V74" s="338">
        <f>IF(V$7=0,0,V$7/MAE!V$5*1000)</f>
        <v>0.91071549445901134</v>
      </c>
      <c r="W74" s="338">
        <f>IF(W$7=0,0,W$7/MAE!W$5*1000)</f>
        <v>0.9100352558892506</v>
      </c>
      <c r="DA74" s="174"/>
    </row>
    <row r="75" spans="1:105" ht="12" customHeight="1" x14ac:dyDescent="0.25">
      <c r="A75" s="202" t="s">
        <v>94</v>
      </c>
      <c r="B75" s="338">
        <f>IF(B$8=0,0,B$8/MAE!B$5*1000)</f>
        <v>0.94857799391063746</v>
      </c>
      <c r="C75" s="338">
        <f>IF(C$8=0,0,C$8/MAE!C$5*1000)</f>
        <v>0.99966857415885391</v>
      </c>
      <c r="D75" s="338">
        <f>IF(D$8=0,0,D$8/MAE!D$5*1000)</f>
        <v>1.0531803307892578</v>
      </c>
      <c r="E75" s="338">
        <f>IF(E$8=0,0,E$8/MAE!E$5*1000)</f>
        <v>1.13366676314714</v>
      </c>
      <c r="F75" s="338">
        <f>IF(F$8=0,0,F$8/MAE!F$5*1000)</f>
        <v>1.1391328925994422</v>
      </c>
      <c r="G75" s="338">
        <f>IF(G$8=0,0,G$8/MAE!G$5*1000)</f>
        <v>1.1522039643096393</v>
      </c>
      <c r="H75" s="338">
        <f>IF(H$8=0,0,H$8/MAE!H$5*1000)</f>
        <v>1.1233844073091042</v>
      </c>
      <c r="I75" s="338">
        <f>IF(I$8=0,0,I$8/MAE!I$5*1000)</f>
        <v>1.1024655344572694</v>
      </c>
      <c r="J75" s="338">
        <f>IF(J$8=0,0,J$8/MAE!J$5*1000)</f>
        <v>1.1720322524255047</v>
      </c>
      <c r="K75" s="338">
        <f>IF(K$8=0,0,K$8/MAE!K$5*1000)</f>
        <v>1.2137178346223407</v>
      </c>
      <c r="L75" s="338">
        <f>IF(L$8=0,0,L$8/MAE!L$5*1000)</f>
        <v>1.1985052628545334</v>
      </c>
      <c r="M75" s="338">
        <f>IF(M$8=0,0,M$8/MAE!M$5*1000)</f>
        <v>1.1670187477349931</v>
      </c>
      <c r="N75" s="338">
        <f>IF(N$8=0,0,N$8/MAE!N$5*1000)</f>
        <v>1.1443057280734623</v>
      </c>
      <c r="O75" s="338">
        <f>IF(O$8=0,0,O$8/MAE!O$5*1000)</f>
        <v>1.2082888929143032</v>
      </c>
      <c r="P75" s="338">
        <f>IF(P$8=0,0,P$8/MAE!P$5*1000)</f>
        <v>1.154025058823535</v>
      </c>
      <c r="Q75" s="338">
        <f>IF(Q$8=0,0,Q$8/MAE!Q$5*1000)</f>
        <v>1.1237977253420439</v>
      </c>
      <c r="R75" s="338">
        <f>IF(R$8=0,0,R$8/MAE!R$5*1000)</f>
        <v>1.1379035695944193</v>
      </c>
      <c r="S75" s="338">
        <f>IF(S$8=0,0,S$8/MAE!S$5*1000)</f>
        <v>1.129658918730742</v>
      </c>
      <c r="T75" s="338">
        <f>IF(T$8=0,0,T$8/MAE!T$5*1000)</f>
        <v>1.1203096966767996</v>
      </c>
      <c r="U75" s="338">
        <f>IF(U$8=0,0,U$8/MAE!U$5*1000)</f>
        <v>1.1223668789250723</v>
      </c>
      <c r="V75" s="338">
        <f>IF(V$8=0,0,V$8/MAE!V$5*1000)</f>
        <v>1.1250014931552494</v>
      </c>
      <c r="W75" s="338">
        <f>IF(W$8=0,0,W$8/MAE!W$5*1000)</f>
        <v>1.1241611984514277</v>
      </c>
      <c r="DA75" s="174"/>
    </row>
    <row r="76" spans="1:105" ht="12" customHeight="1" x14ac:dyDescent="0.25">
      <c r="A76" s="202" t="s">
        <v>95</v>
      </c>
      <c r="B76" s="338">
        <f>IF(B$9=0,0,B$9/MAE!B$5*1000)</f>
        <v>0.58721494861134693</v>
      </c>
      <c r="C76" s="338">
        <f>IF(C$9=0,0,C$9/MAE!C$5*1000)</f>
        <v>0.61884245066976684</v>
      </c>
      <c r="D76" s="338">
        <f>IF(D$9=0,0,D$9/MAE!D$5*1000)</f>
        <v>0.65196877620287397</v>
      </c>
      <c r="E76" s="338">
        <f>IF(E$9=0,0,E$9/MAE!E$5*1000)</f>
        <v>0.70179371051965778</v>
      </c>
      <c r="F76" s="338">
        <f>IF(F$9=0,0,F$9/MAE!F$5*1000)</f>
        <v>0.70517750494251219</v>
      </c>
      <c r="G76" s="338">
        <f>IF(G$9=0,0,G$9/MAE!G$5*1000)</f>
        <v>0.71326912076311011</v>
      </c>
      <c r="H76" s="338">
        <f>IF(H$9=0,0,H$9/MAE!H$5*1000)</f>
        <v>0.69542844261992121</v>
      </c>
      <c r="I76" s="338">
        <f>IF(I$9=0,0,I$9/MAE!I$5*1000)</f>
        <v>0.68247866418783343</v>
      </c>
      <c r="J76" s="338">
        <f>IF(J$9=0,0,J$9/MAE!J$5*1000)</f>
        <v>0.72554377531102665</v>
      </c>
      <c r="K76" s="338">
        <f>IF(K$9=0,0,K$9/MAE!K$5*1000)</f>
        <v>0.75134913571859152</v>
      </c>
      <c r="L76" s="338">
        <f>IF(L$9=0,0,L$9/MAE!L$5*1000)</f>
        <v>0.74193182938614011</v>
      </c>
      <c r="M76" s="338">
        <f>IF(M$9=0,0,M$9/MAE!M$5*1000)</f>
        <v>0.72244017716928099</v>
      </c>
      <c r="N76" s="338">
        <f>IF(N$9=0,0,N$9/MAE!N$5*1000)</f>
        <v>0.70837973642642904</v>
      </c>
      <c r="O76" s="338">
        <f>IF(O$9=0,0,O$9/MAE!O$5*1000)</f>
        <v>0.74798836228028287</v>
      </c>
      <c r="P76" s="338">
        <f>IF(P$9=0,0,P$9/MAE!P$5*1000)</f>
        <v>0.71439646498599763</v>
      </c>
      <c r="Q76" s="338">
        <f>IF(Q$9=0,0,Q$9/MAE!Q$5*1000)</f>
        <v>0.69568430616412225</v>
      </c>
      <c r="R76" s="338">
        <f>IF(R$9=0,0,R$9/MAE!R$5*1000)</f>
        <v>0.70441649546321183</v>
      </c>
      <c r="S76" s="338">
        <f>IF(S$9=0,0,S$9/MAE!S$5*1000)</f>
        <v>0.69931266397617342</v>
      </c>
      <c r="T76" s="338">
        <f>IF(T$9=0,0,T$9/MAE!T$5*1000)</f>
        <v>0.69352505032373302</v>
      </c>
      <c r="U76" s="338">
        <f>IF(U$9=0,0,U$9/MAE!U$5*1000)</f>
        <v>0.69479854409647324</v>
      </c>
      <c r="V76" s="338">
        <f>IF(V$9=0,0,V$9/MAE!V$5*1000)</f>
        <v>0.6964294957627738</v>
      </c>
      <c r="W76" s="338">
        <f>IF(W$9=0,0,W$9/MAE!W$5*1000)</f>
        <v>0.69590931332707406</v>
      </c>
      <c r="DA76" s="174"/>
    </row>
    <row r="77" spans="1:105" ht="12" customHeight="1" x14ac:dyDescent="0.25">
      <c r="A77" s="56" t="s">
        <v>96</v>
      </c>
      <c r="B77" s="339">
        <f>IF(B$10=0,0,B$10/MAE!B$5*1000)</f>
        <v>0.7756561396148568</v>
      </c>
      <c r="C77" s="339">
        <f>IF(C$10=0,0,C$10/MAE!C$5*1000)</f>
        <v>0.81247645330950824</v>
      </c>
      <c r="D77" s="339">
        <f>IF(D$10=0,0,D$10/MAE!D$5*1000)</f>
        <v>0.82946069787425036</v>
      </c>
      <c r="E77" s="339">
        <f>IF(E$10=0,0,E$10/MAE!E$5*1000)</f>
        <v>0.90697305559372399</v>
      </c>
      <c r="F77" s="339">
        <f>IF(F$10=0,0,F$10/MAE!F$5*1000)</f>
        <v>0.89762260068787214</v>
      </c>
      <c r="G77" s="339">
        <f>IF(G$10=0,0,G$10/MAE!G$5*1000)</f>
        <v>0.88038867860307257</v>
      </c>
      <c r="H77" s="339">
        <f>IF(H$10=0,0,H$10/MAE!H$5*1000)</f>
        <v>0.84238815814492707</v>
      </c>
      <c r="I77" s="339">
        <f>IF(I$10=0,0,I$10/MAE!I$5*1000)</f>
        <v>0.80901518759744273</v>
      </c>
      <c r="J77" s="339">
        <f>IF(J$10=0,0,J$10/MAE!J$5*1000)</f>
        <v>0.85919578892269943</v>
      </c>
      <c r="K77" s="339">
        <f>IF(K$10=0,0,K$10/MAE!K$5*1000)</f>
        <v>0.89799593278181411</v>
      </c>
      <c r="L77" s="339">
        <f>IF(L$10=0,0,L$10/MAE!L$5*1000)</f>
        <v>0.88160408519202493</v>
      </c>
      <c r="M77" s="339">
        <f>IF(M$10=0,0,M$10/MAE!M$5*1000)</f>
        <v>0.82875369114668429</v>
      </c>
      <c r="N77" s="339">
        <f>IF(N$10=0,0,N$10/MAE!N$5*1000)</f>
        <v>0.81363788940729742</v>
      </c>
      <c r="O77" s="339">
        <f>IF(O$10=0,0,O$10/MAE!O$5*1000)</f>
        <v>0.85233630388245119</v>
      </c>
      <c r="P77" s="339">
        <f>IF(P$10=0,0,P$10/MAE!P$5*1000)</f>
        <v>0.80405109390702922</v>
      </c>
      <c r="Q77" s="339">
        <f>IF(Q$10=0,0,Q$10/MAE!Q$5*1000)</f>
        <v>0.776918488939917</v>
      </c>
      <c r="R77" s="339">
        <f>IF(R$10=0,0,R$10/MAE!R$5*1000)</f>
        <v>0.78283093801300263</v>
      </c>
      <c r="S77" s="339">
        <f>IF(S$10=0,0,S$10/MAE!S$5*1000)</f>
        <v>0.77891964741876174</v>
      </c>
      <c r="T77" s="339">
        <f>IF(T$10=0,0,T$10/MAE!T$5*1000)</f>
        <v>0.76331862129131012</v>
      </c>
      <c r="U77" s="339">
        <f>IF(U$10=0,0,U$10/MAE!U$5*1000)</f>
        <v>0.75748889723736446</v>
      </c>
      <c r="V77" s="339">
        <f>IF(V$10=0,0,V$10/MAE!V$5*1000)</f>
        <v>0.76319823960310607</v>
      </c>
      <c r="W77" s="339">
        <f>IF(W$10=0,0,W$10/MAE!W$5*1000)</f>
        <v>0.77005965300030832</v>
      </c>
      <c r="DA77" s="68"/>
    </row>
    <row r="78" spans="1:105" ht="12" customHeight="1" x14ac:dyDescent="0.25">
      <c r="A78" s="203" t="s">
        <v>2557</v>
      </c>
      <c r="B78" s="352">
        <f>IF(B$16=0,0,B$16/MAE!B$5*1000)</f>
        <v>5.8872678882460248</v>
      </c>
      <c r="C78" s="352">
        <f>IF(C$16=0,0,C$16/MAE!C$5*1000)</f>
        <v>6.0279794278641168</v>
      </c>
      <c r="D78" s="352">
        <f>IF(D$16=0,0,D$16/MAE!D$5*1000)</f>
        <v>6.035715267534929</v>
      </c>
      <c r="E78" s="352">
        <f>IF(E$16=0,0,E$16/MAE!E$5*1000)</f>
        <v>6.5393702127205113</v>
      </c>
      <c r="F78" s="352">
        <f>IF(F$16=0,0,F$16/MAE!F$5*1000)</f>
        <v>6.3520053331795125</v>
      </c>
      <c r="G78" s="352">
        <f>IF(G$16=0,0,G$16/MAE!G$5*1000)</f>
        <v>6.2079113858640707</v>
      </c>
      <c r="H78" s="352">
        <f>IF(H$16=0,0,H$16/MAE!H$5*1000)</f>
        <v>5.818156850339415</v>
      </c>
      <c r="I78" s="352">
        <f>IF(I$16=0,0,I$16/MAE!I$5*1000)</f>
        <v>5.512316793924545</v>
      </c>
      <c r="J78" s="352">
        <f>IF(J$16=0,0,J$16/MAE!J$5*1000)</f>
        <v>5.8270741016060432</v>
      </c>
      <c r="K78" s="352">
        <f>IF(K$16=0,0,K$16/MAE!K$5*1000)</f>
        <v>6.0575427489916391</v>
      </c>
      <c r="L78" s="352">
        <f>IF(L$16=0,0,L$16/MAE!L$5*1000)</f>
        <v>5.9516545644033227</v>
      </c>
      <c r="M78" s="352">
        <f>IF(M$16=0,0,M$16/MAE!M$5*1000)</f>
        <v>5.5546528326631091</v>
      </c>
      <c r="N78" s="352">
        <f>IF(N$16=0,0,N$16/MAE!N$5*1000)</f>
        <v>5.443757842089072</v>
      </c>
      <c r="O78" s="352">
        <f>IF(O$16=0,0,O$16/MAE!O$5*1000)</f>
        <v>5.6771639860028413</v>
      </c>
      <c r="P78" s="352">
        <f>IF(P$16=0,0,P$16/MAE!P$5*1000)</f>
        <v>5.3244548162378296</v>
      </c>
      <c r="Q78" s="352">
        <f>IF(Q$16=0,0,Q$16/MAE!Q$5*1000)</f>
        <v>5.1810866973972471</v>
      </c>
      <c r="R78" s="352">
        <f>IF(R$16=0,0,R$16/MAE!R$5*1000)</f>
        <v>5.1707483595266766</v>
      </c>
      <c r="S78" s="352">
        <f>IF(S$16=0,0,S$16/MAE!S$5*1000)</f>
        <v>5.1362645852639535</v>
      </c>
      <c r="T78" s="352">
        <f>IF(T$16=0,0,T$16/MAE!T$5*1000)</f>
        <v>5.0193728596842222</v>
      </c>
      <c r="U78" s="352">
        <f>IF(U$16=0,0,U$16/MAE!U$5*1000)</f>
        <v>4.9734017075035863</v>
      </c>
      <c r="V78" s="352">
        <f>IF(V$16=0,0,V$16/MAE!V$5*1000)</f>
        <v>5.0108746360172374</v>
      </c>
      <c r="W78" s="352">
        <f>IF(W$16=0,0,W$16/MAE!W$5*1000)</f>
        <v>5.0606319560122417</v>
      </c>
      <c r="DA78" s="175"/>
    </row>
    <row r="79" spans="1:105" ht="12" customHeight="1" x14ac:dyDescent="0.25">
      <c r="A79" s="203" t="s">
        <v>2567</v>
      </c>
      <c r="B79" s="352">
        <f>IF(B$24=0,0,B$24/MAE!B$5*1000)</f>
        <v>2.6009484503094833</v>
      </c>
      <c r="C79" s="352">
        <f>IF(C$24=0,0,C$24/MAE!C$5*1000)</f>
        <v>2.7032571920827952</v>
      </c>
      <c r="D79" s="352">
        <f>IF(D$24=0,0,D$24/MAE!D$5*1000)</f>
        <v>2.7806734217907243</v>
      </c>
      <c r="E79" s="352">
        <f>IF(E$24=0,0,E$24/MAE!E$5*1000)</f>
        <v>3.034927244163649</v>
      </c>
      <c r="F79" s="352">
        <f>IF(F$24=0,0,F$24/MAE!F$5*1000)</f>
        <v>3.0081413069415648</v>
      </c>
      <c r="G79" s="352">
        <f>IF(G$24=0,0,G$24/MAE!G$5*1000)</f>
        <v>2.9506368623667321</v>
      </c>
      <c r="H79" s="352">
        <f>IF(H$24=0,0,H$24/MAE!H$5*1000)</f>
        <v>2.817115526973105</v>
      </c>
      <c r="I79" s="352">
        <f>IF(I$24=0,0,I$24/MAE!I$5*1000)</f>
        <v>2.7023649591531029</v>
      </c>
      <c r="J79" s="352">
        <f>IF(J$24=0,0,J$24/MAE!J$5*1000)</f>
        <v>2.8668726301046616</v>
      </c>
      <c r="K79" s="352">
        <f>IF(K$24=0,0,K$24/MAE!K$5*1000)</f>
        <v>2.999084630331466</v>
      </c>
      <c r="L79" s="352">
        <f>IF(L$24=0,0,L$24/MAE!L$5*1000)</f>
        <v>2.9475874662891024</v>
      </c>
      <c r="M79" s="352">
        <f>IF(M$24=0,0,M$24/MAE!M$5*1000)</f>
        <v>2.757334343600871</v>
      </c>
      <c r="N79" s="352">
        <f>IF(N$24=0,0,N$24/MAE!N$5*1000)</f>
        <v>2.7103636968590363</v>
      </c>
      <c r="O79" s="352">
        <f>IF(O$24=0,0,O$24/MAE!O$5*1000)</f>
        <v>2.8238283202468923</v>
      </c>
      <c r="P79" s="352">
        <f>IF(P$24=0,0,P$24/MAE!P$5*1000)</f>
        <v>2.6562199960646273</v>
      </c>
      <c r="Q79" s="352">
        <f>IF(Q$24=0,0,Q$24/MAE!Q$5*1000)</f>
        <v>2.5648537971851142</v>
      </c>
      <c r="R79" s="352">
        <f>IF(R$24=0,0,R$24/MAE!R$5*1000)</f>
        <v>2.5701675911081692</v>
      </c>
      <c r="S79" s="352">
        <f>IF(S$24=0,0,S$24/MAE!S$5*1000)</f>
        <v>2.5610328872589978</v>
      </c>
      <c r="T79" s="352">
        <f>IF(T$24=0,0,T$24/MAE!T$5*1000)</f>
        <v>2.4974040911114397</v>
      </c>
      <c r="U79" s="352">
        <f>IF(U$24=0,0,U$24/MAE!U$5*1000)</f>
        <v>2.4683845682767562</v>
      </c>
      <c r="V79" s="352">
        <f>IF(V$24=0,0,V$24/MAE!V$5*1000)</f>
        <v>2.4939064588858968</v>
      </c>
      <c r="W79" s="352">
        <f>IF(W$24=0,0,W$24/MAE!W$5*1000)</f>
        <v>2.5284098391828884</v>
      </c>
      <c r="DA79" s="175"/>
    </row>
    <row r="80" spans="1:105" ht="12" customHeight="1" x14ac:dyDescent="0.25">
      <c r="A80" s="203" t="s">
        <v>2572</v>
      </c>
      <c r="B80" s="352">
        <f>IF(B$27=0,0,B$27/MAE!B$5*1000)</f>
        <v>8.4103826974943221</v>
      </c>
      <c r="C80" s="352">
        <f>IF(C$27=0,0,C$27/MAE!C$5*1000)</f>
        <v>8.6113991826630212</v>
      </c>
      <c r="D80" s="352">
        <f>IF(D$27=0,0,D$27/MAE!D$5*1000)</f>
        <v>8.6224503821927545</v>
      </c>
      <c r="E80" s="352">
        <f>IF(E$27=0,0,E$27/MAE!E$5*1000)</f>
        <v>9.3419574467435886</v>
      </c>
      <c r="F80" s="352">
        <f>IF(F$27=0,0,F$27/MAE!F$5*1000)</f>
        <v>9.074293333113598</v>
      </c>
      <c r="G80" s="352">
        <f>IF(G$27=0,0,G$27/MAE!G$5*1000)</f>
        <v>8.8684448369486706</v>
      </c>
      <c r="H80" s="352">
        <f>IF(H$27=0,0,H$27/MAE!H$5*1000)</f>
        <v>8.311652643342029</v>
      </c>
      <c r="I80" s="352">
        <f>IF(I$27=0,0,I$27/MAE!I$5*1000)</f>
        <v>7.8747382770350658</v>
      </c>
      <c r="J80" s="352">
        <f>IF(J$27=0,0,J$27/MAE!J$5*1000)</f>
        <v>8.3243915737229202</v>
      </c>
      <c r="K80" s="352">
        <f>IF(K$27=0,0,K$27/MAE!K$5*1000)</f>
        <v>8.653632498559487</v>
      </c>
      <c r="L80" s="352">
        <f>IF(L$27=0,0,L$27/MAE!L$5*1000)</f>
        <v>8.5023636634333197</v>
      </c>
      <c r="M80" s="352">
        <f>IF(M$27=0,0,M$27/MAE!M$5*1000)</f>
        <v>7.9352183323758707</v>
      </c>
      <c r="N80" s="352">
        <f>IF(N$27=0,0,N$27/MAE!N$5*1000)</f>
        <v>7.7767969172701044</v>
      </c>
      <c r="O80" s="352">
        <f>IF(O$27=0,0,O$27/MAE!O$5*1000)</f>
        <v>8.110234265718347</v>
      </c>
      <c r="P80" s="352">
        <f>IF(P$27=0,0,P$27/MAE!P$5*1000)</f>
        <v>7.6063640231968996</v>
      </c>
      <c r="Q80" s="352">
        <f>IF(Q$27=0,0,Q$27/MAE!Q$5*1000)</f>
        <v>7.4015524248532074</v>
      </c>
      <c r="R80" s="352">
        <f>IF(R$27=0,0,R$27/MAE!R$5*1000)</f>
        <v>7.3867833707523962</v>
      </c>
      <c r="S80" s="352">
        <f>IF(S$27=0,0,S$27/MAE!S$5*1000)</f>
        <v>7.3375208360913646</v>
      </c>
      <c r="T80" s="352">
        <f>IF(T$27=0,0,T$27/MAE!T$5*1000)</f>
        <v>7.1705326566917451</v>
      </c>
      <c r="U80" s="352">
        <f>IF(U$27=0,0,U$27/MAE!U$5*1000)</f>
        <v>7.1048595821479799</v>
      </c>
      <c r="V80" s="352">
        <f>IF(V$27=0,0,V$27/MAE!V$5*1000)</f>
        <v>7.1583923371674834</v>
      </c>
      <c r="W80" s="352">
        <f>IF(W$27=0,0,W$27/MAE!W$5*1000)</f>
        <v>7.2294742228746278</v>
      </c>
      <c r="DA80" s="175"/>
    </row>
    <row r="81" spans="1:105" ht="12" customHeight="1" x14ac:dyDescent="0.25">
      <c r="A81" s="203" t="s">
        <v>2582</v>
      </c>
      <c r="B81" s="352">
        <f>IF(B$35=0,0,B$35/MAE!B$5*1000)</f>
        <v>6.9256472259356094</v>
      </c>
      <c r="C81" s="352">
        <f>IF(C$35=0,0,C$35/MAE!C$5*1000)</f>
        <v>7.5130869270337808</v>
      </c>
      <c r="D81" s="352">
        <f>IF(D$35=0,0,D$35/MAE!D$5*1000)</f>
        <v>7.3987064499819208</v>
      </c>
      <c r="E81" s="352">
        <f>IF(E$35=0,0,E$35/MAE!E$5*1000)</f>
        <v>8.9719746772338933</v>
      </c>
      <c r="F81" s="352">
        <f>IF(F$35=0,0,F$35/MAE!F$5*1000)</f>
        <v>8.6620108227498971</v>
      </c>
      <c r="G81" s="352">
        <f>IF(G$35=0,0,G$35/MAE!G$5*1000)</f>
        <v>8.1924884486829583</v>
      </c>
      <c r="H81" s="352">
        <f>IF(H$35=0,0,H$35/MAE!H$5*1000)</f>
        <v>7.3793137358695855</v>
      </c>
      <c r="I81" s="352">
        <f>IF(I$35=0,0,I$35/MAE!I$5*1000)</f>
        <v>6.7365665860125752</v>
      </c>
      <c r="J81" s="352">
        <f>IF(J$35=0,0,J$35/MAE!J$5*1000)</f>
        <v>7.0579170682384715</v>
      </c>
      <c r="K81" s="352">
        <f>IF(K$35=0,0,K$35/MAE!K$5*1000)</f>
        <v>7.8458177322500502</v>
      </c>
      <c r="L81" s="352">
        <f>IF(L$35=0,0,L$35/MAE!L$5*1000)</f>
        <v>7.8562501598133938</v>
      </c>
      <c r="M81" s="352">
        <f>IF(M$35=0,0,M$35/MAE!M$5*1000)</f>
        <v>6.6795590988969806</v>
      </c>
      <c r="N81" s="352">
        <f>IF(N$35=0,0,N$35/MAE!N$5*1000)</f>
        <v>7.0224526882698095</v>
      </c>
      <c r="O81" s="352">
        <f>IF(O$35=0,0,O$35/MAE!O$5*1000)</f>
        <v>6.6882253221803678</v>
      </c>
      <c r="P81" s="352">
        <f>IF(P$35=0,0,P$35/MAE!P$5*1000)</f>
        <v>6.14438721732256</v>
      </c>
      <c r="Q81" s="352">
        <f>IF(Q$35=0,0,Q$35/MAE!Q$5*1000)</f>
        <v>5.8238143621516079</v>
      </c>
      <c r="R81" s="352">
        <f>IF(R$35=0,0,R$35/MAE!R$5*1000)</f>
        <v>5.5248702979954771</v>
      </c>
      <c r="S81" s="352">
        <f>IF(S$35=0,0,S$35/MAE!S$5*1000)</f>
        <v>5.4829292248637724</v>
      </c>
      <c r="T81" s="352">
        <f>IF(T$35=0,0,T$35/MAE!T$5*1000)</f>
        <v>5.1742225086110967</v>
      </c>
      <c r="U81" s="352">
        <f>IF(U$35=0,0,U$35/MAE!U$5*1000)</f>
        <v>5.002849061480326</v>
      </c>
      <c r="V81" s="352">
        <f>IF(V$35=0,0,V$35/MAE!V$5*1000)</f>
        <v>4.9993953811661598</v>
      </c>
      <c r="W81" s="352">
        <f>IF(W$35=0,0,W$35/MAE!W$5*1000)</f>
        <v>5.1445932117694717</v>
      </c>
      <c r="DA81" s="175"/>
    </row>
    <row r="82" spans="1:105" ht="12" customHeight="1" x14ac:dyDescent="0.25">
      <c r="A82" s="203" t="s">
        <v>2594</v>
      </c>
      <c r="B82" s="352">
        <f>IF(B$46=0,0,B$46/MAE!B$5*1000)</f>
        <v>2.7102228397446786</v>
      </c>
      <c r="C82" s="352">
        <f>IF(C$46=0,0,C$46/MAE!C$5*1000)</f>
        <v>2.8561959261681542</v>
      </c>
      <c r="D82" s="352">
        <f>IF(D$46=0,0,D$46/MAE!D$5*1000)</f>
        <v>3.0090866593978771</v>
      </c>
      <c r="E82" s="352">
        <f>IF(E$46=0,0,E$46/MAE!E$5*1000)</f>
        <v>3.239047894706113</v>
      </c>
      <c r="F82" s="352">
        <f>IF(F$46=0,0,F$46/MAE!F$5*1000)</f>
        <v>3.2546654074269781</v>
      </c>
      <c r="G82" s="352">
        <f>IF(G$46=0,0,G$46/MAE!G$5*1000)</f>
        <v>3.2920113265989688</v>
      </c>
      <c r="H82" s="352">
        <f>IF(H$46=0,0,H$46/MAE!H$5*1000)</f>
        <v>3.2096697351688688</v>
      </c>
      <c r="I82" s="352">
        <f>IF(I$46=0,0,I$46/MAE!I$5*1000)</f>
        <v>3.1499015270207691</v>
      </c>
      <c r="J82" s="352">
        <f>IF(J$46=0,0,J$46/MAE!J$5*1000)</f>
        <v>3.3486635783585847</v>
      </c>
      <c r="K82" s="352">
        <f>IF(K$46=0,0,K$46/MAE!K$5*1000)</f>
        <v>3.4677652417781166</v>
      </c>
      <c r="L82" s="352">
        <f>IF(L$46=0,0,L$46/MAE!L$5*1000)</f>
        <v>3.4243007510129528</v>
      </c>
      <c r="M82" s="352">
        <f>IF(M$46=0,0,M$46/MAE!M$5*1000)</f>
        <v>3.3343392792428368</v>
      </c>
      <c r="N82" s="352">
        <f>IF(N$46=0,0,N$46/MAE!N$5*1000)</f>
        <v>3.2694449373527497</v>
      </c>
      <c r="O82" s="352">
        <f>IF(O$46=0,0,O$46/MAE!O$5*1000)</f>
        <v>3.4522539797551524</v>
      </c>
      <c r="P82" s="352">
        <f>IF(P$46=0,0,P$46/MAE!P$5*1000)</f>
        <v>3.2972144537815273</v>
      </c>
      <c r="Q82" s="352">
        <f>IF(Q$46=0,0,Q$46/MAE!Q$5*1000)</f>
        <v>3.2108506438344109</v>
      </c>
      <c r="R82" s="352">
        <f>IF(R$46=0,0,R$46/MAE!R$5*1000)</f>
        <v>3.2511530559840542</v>
      </c>
      <c r="S82" s="352">
        <f>IF(S$46=0,0,S$46/MAE!S$5*1000)</f>
        <v>3.2275969106592628</v>
      </c>
      <c r="T82" s="352">
        <f>IF(T$46=0,0,T$46/MAE!T$5*1000)</f>
        <v>3.2008848476479996</v>
      </c>
      <c r="U82" s="352">
        <f>IF(U$46=0,0,U$46/MAE!U$5*1000)</f>
        <v>3.2067625112144915</v>
      </c>
      <c r="V82" s="352">
        <f>IF(V$46=0,0,V$46/MAE!V$5*1000)</f>
        <v>3.2142899804435698</v>
      </c>
      <c r="W82" s="352">
        <f>IF(W$46=0,0,W$46/MAE!W$5*1000)</f>
        <v>3.21188913843265</v>
      </c>
      <c r="DA82" s="175"/>
    </row>
    <row r="83" spans="1:105" ht="12" customHeight="1" x14ac:dyDescent="0.25">
      <c r="A83" s="41" t="s">
        <v>2596</v>
      </c>
      <c r="B83" s="340">
        <f>IF(B$47=0,0,B$47/MAE!B$5*1000)</f>
        <v>1.8352427910448972</v>
      </c>
      <c r="C83" s="340">
        <f>IF(C$47=0,0,C$47/MAE!C$5*1000)</f>
        <v>1.9340892957000262</v>
      </c>
      <c r="D83" s="340">
        <f>IF(D$47=0,0,D$47/MAE!D$5*1000)</f>
        <v>2.037620124184909</v>
      </c>
      <c r="E83" s="340">
        <f>IF(E$47=0,0,E$47/MAE!E$5*1000)</f>
        <v>2.1933396809424548</v>
      </c>
      <c r="F83" s="340">
        <f>IF(F$47=0,0,F$47/MAE!F$5*1000)</f>
        <v>2.2039151683948881</v>
      </c>
      <c r="G83" s="340">
        <f>IF(G$47=0,0,G$47/MAE!G$5*1000)</f>
        <v>2.2292041697014371</v>
      </c>
      <c r="H83" s="340">
        <f>IF(H$47=0,0,H$47/MAE!H$5*1000)</f>
        <v>2.1734460933325233</v>
      </c>
      <c r="I83" s="340">
        <f>IF(I$47=0,0,I$47/MAE!I$5*1000)</f>
        <v>2.1329737116785474</v>
      </c>
      <c r="J83" s="340">
        <f>IF(J$47=0,0,J$47/MAE!J$5*1000)</f>
        <v>2.267566563787117</v>
      </c>
      <c r="K83" s="340">
        <f>IF(K$47=0,0,K$47/MAE!K$5*1000)</f>
        <v>2.3482169317150698</v>
      </c>
      <c r="L83" s="340">
        <f>IF(L$47=0,0,L$47/MAE!L$5*1000)</f>
        <v>2.3187847048983556</v>
      </c>
      <c r="M83" s="340">
        <f>IF(M$47=0,0,M$47/MAE!M$5*1000)</f>
        <v>2.2578667832733403</v>
      </c>
      <c r="N83" s="340">
        <f>IF(N$47=0,0,N$47/MAE!N$5*1000)</f>
        <v>2.2139232110375584</v>
      </c>
      <c r="O83" s="340">
        <f>IF(O$47=0,0,O$47/MAE!O$5*1000)</f>
        <v>2.3377133925262643</v>
      </c>
      <c r="P83" s="340">
        <f>IF(P$47=0,0,P$47/MAE!P$5*1000)</f>
        <v>2.2327274968288768</v>
      </c>
      <c r="Q83" s="340">
        <f>IF(Q$47=0,0,Q$47/MAE!Q$5*1000)</f>
        <v>2.1742457523434133</v>
      </c>
      <c r="R83" s="340">
        <f>IF(R$47=0,0,R$47/MAE!R$5*1000)</f>
        <v>2.2015367596638011</v>
      </c>
      <c r="S83" s="340">
        <f>IF(S$47=0,0,S$47/MAE!S$5*1000)</f>
        <v>2.1855855820491201</v>
      </c>
      <c r="T83" s="340">
        <f>IF(T$47=0,0,T$47/MAE!T$5*1000)</f>
        <v>2.1674973568462144</v>
      </c>
      <c r="U83" s="340">
        <f>IF(U$47=0,0,U$47/MAE!U$5*1000)</f>
        <v>2.1714774501176639</v>
      </c>
      <c r="V83" s="340">
        <f>IF(V$47=0,0,V$47/MAE!V$5*1000)</f>
        <v>2.1765747186650648</v>
      </c>
      <c r="W83" s="340">
        <f>IF(W$47=0,0,W$47/MAE!W$5*1000)</f>
        <v>2.1749489748596598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PL: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6">
        <v>468.45093626692938</v>
      </c>
      <c r="C5" s="226">
        <v>445.04913635038872</v>
      </c>
      <c r="D5" s="226">
        <v>421.81755225356511</v>
      </c>
      <c r="E5" s="226">
        <v>445.20104521449957</v>
      </c>
      <c r="F5" s="226">
        <v>425.2090419347291</v>
      </c>
      <c r="G5" s="226">
        <v>421.49672722549639</v>
      </c>
      <c r="H5" s="226">
        <v>422.47308465225728</v>
      </c>
      <c r="I5" s="226">
        <v>425.08637415549202</v>
      </c>
      <c r="J5" s="226">
        <v>406.27358143612952</v>
      </c>
      <c r="K5" s="226">
        <v>352.41004817305588</v>
      </c>
      <c r="L5" s="226">
        <v>391.65674217555602</v>
      </c>
      <c r="M5" s="226">
        <v>393.21839714960998</v>
      </c>
      <c r="N5" s="226">
        <v>390.84470893401561</v>
      </c>
      <c r="O5" s="226">
        <v>409.98647578809249</v>
      </c>
      <c r="P5" s="226">
        <v>408.8606215985368</v>
      </c>
      <c r="Q5" s="226">
        <v>417.82210112755769</v>
      </c>
      <c r="R5" s="226">
        <v>411.87626458249741</v>
      </c>
      <c r="S5" s="226">
        <v>433.29268096040278</v>
      </c>
      <c r="T5" s="226">
        <v>448.66867684122423</v>
      </c>
      <c r="U5" s="226">
        <v>425.23557844177469</v>
      </c>
      <c r="V5" s="226">
        <v>407.31478592928312</v>
      </c>
      <c r="W5" s="226">
        <v>458.73438441082061</v>
      </c>
      <c r="DA5" s="89" t="s">
        <v>2598</v>
      </c>
    </row>
    <row r="6" spans="1:105" ht="12" customHeight="1" x14ac:dyDescent="0.25">
      <c r="A6" s="55" t="s">
        <v>92</v>
      </c>
      <c r="B6" s="262">
        <v>7.5247778618517458</v>
      </c>
      <c r="C6" s="262">
        <v>7.1251967125770248</v>
      </c>
      <c r="D6" s="262">
        <v>6.9815732221032114</v>
      </c>
      <c r="E6" s="262">
        <v>7.0400439690160974</v>
      </c>
      <c r="F6" s="262">
        <v>6.8649182011378489</v>
      </c>
      <c r="G6" s="262">
        <v>7.0251146628088668</v>
      </c>
      <c r="H6" s="262">
        <v>7.266914679771558</v>
      </c>
      <c r="I6" s="262">
        <v>7.5188340502493478</v>
      </c>
      <c r="J6" s="262">
        <v>7.2177779233015302</v>
      </c>
      <c r="K6" s="262">
        <v>6.1044793701026503</v>
      </c>
      <c r="L6" s="262">
        <v>6.7635900026992868</v>
      </c>
      <c r="M6" s="262">
        <v>7.1450268968190027</v>
      </c>
      <c r="N6" s="262">
        <v>6.9999061753859646</v>
      </c>
      <c r="O6" s="262">
        <v>7.5550971697678584</v>
      </c>
      <c r="P6" s="262">
        <v>7.6716073479575284</v>
      </c>
      <c r="Q6" s="262">
        <v>7.9259969585312406</v>
      </c>
      <c r="R6" s="262">
        <v>7.9100133257315717</v>
      </c>
      <c r="S6" s="262">
        <v>8.3069741517295927</v>
      </c>
      <c r="T6" s="262">
        <v>8.7340300237038058</v>
      </c>
      <c r="U6" s="262">
        <v>8.3730998891673831</v>
      </c>
      <c r="V6" s="262">
        <v>8.0115146280698788</v>
      </c>
      <c r="W6" s="262">
        <v>8.9321827529497444</v>
      </c>
      <c r="DA6" s="67" t="s">
        <v>2599</v>
      </c>
    </row>
    <row r="7" spans="1:105" ht="12" customHeight="1" x14ac:dyDescent="0.25">
      <c r="A7" s="202" t="s">
        <v>93</v>
      </c>
      <c r="B7" s="227">
        <v>2.657277939414989</v>
      </c>
      <c r="C7" s="227">
        <v>2.5161710266971018</v>
      </c>
      <c r="D7" s="227">
        <v>2.465452249369112</v>
      </c>
      <c r="E7" s="227">
        <v>2.486100437093087</v>
      </c>
      <c r="F7" s="227">
        <v>2.424257038105166</v>
      </c>
      <c r="G7" s="227">
        <v>2.4808283457751021</v>
      </c>
      <c r="H7" s="227">
        <v>2.5662168931344258</v>
      </c>
      <c r="I7" s="227">
        <v>2.655178959254104</v>
      </c>
      <c r="J7" s="227">
        <v>2.5488648833635921</v>
      </c>
      <c r="K7" s="227">
        <v>2.155717904182203</v>
      </c>
      <c r="L7" s="227">
        <v>2.388474295904031</v>
      </c>
      <c r="M7" s="227">
        <v>2.5231737996809902</v>
      </c>
      <c r="N7" s="227">
        <v>2.471926294612302</v>
      </c>
      <c r="O7" s="227">
        <v>2.667984810706467</v>
      </c>
      <c r="P7" s="227">
        <v>2.7091288726182881</v>
      </c>
      <c r="Q7" s="227">
        <v>2.7989632720656021</v>
      </c>
      <c r="R7" s="227">
        <v>2.793318858953342</v>
      </c>
      <c r="S7" s="227">
        <v>2.9335004384102148</v>
      </c>
      <c r="T7" s="227">
        <v>3.084309693956194</v>
      </c>
      <c r="U7" s="227">
        <v>2.9568518869907532</v>
      </c>
      <c r="V7" s="227">
        <v>2.829162730556896</v>
      </c>
      <c r="W7" s="227">
        <v>3.1542847664071072</v>
      </c>
      <c r="DA7" s="174" t="s">
        <v>2600</v>
      </c>
    </row>
    <row r="8" spans="1:105" ht="12" customHeight="1" x14ac:dyDescent="0.25">
      <c r="A8" s="202" t="s">
        <v>94</v>
      </c>
      <c r="B8" s="227">
        <v>17.58955748922876</v>
      </c>
      <c r="C8" s="227">
        <v>16.655515883507501</v>
      </c>
      <c r="D8" s="227">
        <v>16.31978854525606</v>
      </c>
      <c r="E8" s="227">
        <v>16.456466940704299</v>
      </c>
      <c r="F8" s="227">
        <v>16.047101399489279</v>
      </c>
      <c r="G8" s="227">
        <v>16.4215689151908</v>
      </c>
      <c r="H8" s="227">
        <v>16.986788962525871</v>
      </c>
      <c r="I8" s="227">
        <v>17.575663522150268</v>
      </c>
      <c r="J8" s="227">
        <v>16.871929252560811</v>
      </c>
      <c r="K8" s="227">
        <v>14.26953629642537</v>
      </c>
      <c r="L8" s="227">
        <v>15.810241494195481</v>
      </c>
      <c r="M8" s="227">
        <v>16.701869964936879</v>
      </c>
      <c r="N8" s="227">
        <v>16.362642771870391</v>
      </c>
      <c r="O8" s="227">
        <v>17.660430439821461</v>
      </c>
      <c r="P8" s="227">
        <v>17.93277900810773</v>
      </c>
      <c r="Q8" s="227">
        <v>18.527427881735431</v>
      </c>
      <c r="R8" s="227">
        <v>18.490065313274521</v>
      </c>
      <c r="S8" s="227">
        <v>19.417981777794012</v>
      </c>
      <c r="T8" s="227">
        <v>20.416246969021149</v>
      </c>
      <c r="U8" s="227">
        <v>19.57255410956693</v>
      </c>
      <c r="V8" s="227">
        <v>18.72732985788819</v>
      </c>
      <c r="W8" s="227">
        <v>20.87943922355786</v>
      </c>
      <c r="DA8" s="174" t="s">
        <v>2601</v>
      </c>
    </row>
    <row r="9" spans="1:105" ht="12" customHeight="1" x14ac:dyDescent="0.25">
      <c r="A9" s="202" t="s">
        <v>95</v>
      </c>
      <c r="B9" s="227">
        <v>7.7142359098494344</v>
      </c>
      <c r="C9" s="227">
        <v>7.3045941493582598</v>
      </c>
      <c r="D9" s="227">
        <v>7.1573545220826222</v>
      </c>
      <c r="E9" s="227">
        <v>7.2172974391749412</v>
      </c>
      <c r="F9" s="227">
        <v>7.0377623735412742</v>
      </c>
      <c r="G9" s="227">
        <v>7.2019922445011133</v>
      </c>
      <c r="H9" s="227">
        <v>7.4498802762943566</v>
      </c>
      <c r="I9" s="227">
        <v>7.708142445597546</v>
      </c>
      <c r="J9" s="227">
        <v>7.3995063598527464</v>
      </c>
      <c r="K9" s="227">
        <v>6.2581772953749848</v>
      </c>
      <c r="L9" s="227">
        <v>6.9338829446164798</v>
      </c>
      <c r="M9" s="227">
        <v>7.3249236158470863</v>
      </c>
      <c r="N9" s="227">
        <v>7.176149060492107</v>
      </c>
      <c r="O9" s="227">
        <v>7.745318594040552</v>
      </c>
      <c r="P9" s="227">
        <v>7.8647622529703742</v>
      </c>
      <c r="Q9" s="227">
        <v>8.1255568578090376</v>
      </c>
      <c r="R9" s="227">
        <v>8.1091707908211781</v>
      </c>
      <c r="S9" s="227">
        <v>8.5161262538179106</v>
      </c>
      <c r="T9" s="227">
        <v>8.9539344926228246</v>
      </c>
      <c r="U9" s="227">
        <v>8.5839168979635634</v>
      </c>
      <c r="V9" s="227">
        <v>8.2132276820370986</v>
      </c>
      <c r="W9" s="227">
        <v>9.1570762899818163</v>
      </c>
      <c r="DA9" s="174" t="s">
        <v>2602</v>
      </c>
    </row>
    <row r="10" spans="1:105" ht="12" customHeight="1" x14ac:dyDescent="0.25">
      <c r="A10" s="56" t="s">
        <v>96</v>
      </c>
      <c r="B10" s="263">
        <v>15.67719938127955</v>
      </c>
      <c r="C10" s="263">
        <v>14.72432710402407</v>
      </c>
      <c r="D10" s="263">
        <v>14.137814008849089</v>
      </c>
      <c r="E10" s="263">
        <v>14.41128403799255</v>
      </c>
      <c r="F10" s="263">
        <v>13.907454429972701</v>
      </c>
      <c r="G10" s="263">
        <v>13.91962568578627</v>
      </c>
      <c r="H10" s="263">
        <v>14.20313600231454</v>
      </c>
      <c r="I10" s="263">
        <v>14.486769393773701</v>
      </c>
      <c r="J10" s="263">
        <v>13.89015396606678</v>
      </c>
      <c r="K10" s="263">
        <v>11.82059265187416</v>
      </c>
      <c r="L10" s="263">
        <v>13.056450495904331</v>
      </c>
      <c r="M10" s="263">
        <v>13.486469810408209</v>
      </c>
      <c r="N10" s="263">
        <v>13.231166256869599</v>
      </c>
      <c r="O10" s="263">
        <v>14.18063905716212</v>
      </c>
      <c r="P10" s="263">
        <v>14.29455331156163</v>
      </c>
      <c r="Q10" s="263">
        <v>14.72200797205042</v>
      </c>
      <c r="R10" s="263">
        <v>14.61052073350678</v>
      </c>
      <c r="S10" s="263">
        <v>15.36420711374279</v>
      </c>
      <c r="T10" s="263">
        <v>16.040308765877668</v>
      </c>
      <c r="U10" s="263">
        <v>15.300575783366099</v>
      </c>
      <c r="V10" s="263">
        <v>14.675711987851789</v>
      </c>
      <c r="W10" s="263">
        <v>16.456764814815489</v>
      </c>
      <c r="DA10" s="68" t="s">
        <v>2603</v>
      </c>
    </row>
    <row r="11" spans="1:105" ht="12" customHeight="1" x14ac:dyDescent="0.25">
      <c r="A11" s="37" t="s">
        <v>160</v>
      </c>
      <c r="B11" s="229">
        <v>1.7064963805530451</v>
      </c>
      <c r="C11" s="229">
        <v>1.943329112481341</v>
      </c>
      <c r="D11" s="229">
        <v>1.282565126059549</v>
      </c>
      <c r="E11" s="229">
        <v>1.4098034023776009</v>
      </c>
      <c r="F11" s="229">
        <v>1.0755533061248499</v>
      </c>
      <c r="G11" s="229">
        <v>1.0896808495687711</v>
      </c>
      <c r="H11" s="229">
        <v>0.92907216535601489</v>
      </c>
      <c r="I11" s="229">
        <v>0.73260908725152141</v>
      </c>
      <c r="J11" s="229">
        <v>0.68398266590540391</v>
      </c>
      <c r="K11" s="229">
        <v>0.58571649764439804</v>
      </c>
      <c r="L11" s="229">
        <v>0.62406140614917138</v>
      </c>
      <c r="M11" s="229">
        <v>0.52022744596119386</v>
      </c>
      <c r="N11" s="229">
        <v>0.56055934875104585</v>
      </c>
      <c r="O11" s="229">
        <v>0.62845181125362037</v>
      </c>
      <c r="P11" s="229">
        <v>0.54521758175796342</v>
      </c>
      <c r="Q11" s="229">
        <v>0.52070415427712857</v>
      </c>
      <c r="R11" s="229">
        <v>0.54623456246344648</v>
      </c>
      <c r="S11" s="229">
        <v>0.49079930242422859</v>
      </c>
      <c r="T11" s="229">
        <v>0.47713959643817622</v>
      </c>
      <c r="U11" s="229">
        <v>0.40460068014849221</v>
      </c>
      <c r="V11" s="229">
        <v>0.32088054757493439</v>
      </c>
      <c r="W11" s="229">
        <v>0.29220820282221499</v>
      </c>
      <c r="DA11" s="69" t="s">
        <v>2604</v>
      </c>
    </row>
    <row r="12" spans="1:105" ht="12" customHeight="1" x14ac:dyDescent="0.25">
      <c r="A12" s="37" t="s">
        <v>162</v>
      </c>
      <c r="B12" s="229">
        <v>7.6590422685631658</v>
      </c>
      <c r="C12" s="229">
        <v>6.8076450553784289</v>
      </c>
      <c r="D12" s="229">
        <v>6.6998064645394546</v>
      </c>
      <c r="E12" s="229">
        <v>6.9998429072554682</v>
      </c>
      <c r="F12" s="229">
        <v>6.8863404570037776</v>
      </c>
      <c r="G12" s="229">
        <v>6.3138324141356321</v>
      </c>
      <c r="H12" s="229">
        <v>6.3903241773666108</v>
      </c>
      <c r="I12" s="229">
        <v>6.3643538554363142</v>
      </c>
      <c r="J12" s="229">
        <v>6.1424263780930239</v>
      </c>
      <c r="K12" s="229">
        <v>5.386123954538621</v>
      </c>
      <c r="L12" s="229">
        <v>5.8219235050120997</v>
      </c>
      <c r="M12" s="229">
        <v>5.4242481193333862</v>
      </c>
      <c r="N12" s="229">
        <v>5.2339170421131618</v>
      </c>
      <c r="O12" s="229">
        <v>5.5076036532878279</v>
      </c>
      <c r="P12" s="229">
        <v>5.3623885466319354</v>
      </c>
      <c r="Q12" s="229">
        <v>5.2803210679216663</v>
      </c>
      <c r="R12" s="229">
        <v>5.239723746388945</v>
      </c>
      <c r="S12" s="229">
        <v>5.7040462757111419</v>
      </c>
      <c r="T12" s="229">
        <v>5.6613964441056348</v>
      </c>
      <c r="U12" s="229">
        <v>5.1728901470043844</v>
      </c>
      <c r="V12" s="229">
        <v>5.2434813520191899</v>
      </c>
      <c r="W12" s="229">
        <v>6.2740968309218479</v>
      </c>
      <c r="DA12" s="69" t="s">
        <v>2605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2606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2607</v>
      </c>
    </row>
    <row r="15" spans="1:105" ht="12" customHeight="1" x14ac:dyDescent="0.25">
      <c r="A15" s="37" t="s">
        <v>38</v>
      </c>
      <c r="B15" s="229">
        <v>6.3116607321633396</v>
      </c>
      <c r="C15" s="229">
        <v>5.973352936164301</v>
      </c>
      <c r="D15" s="229">
        <v>6.1554424182500913</v>
      </c>
      <c r="E15" s="229">
        <v>6.0016377283594826</v>
      </c>
      <c r="F15" s="229">
        <v>5.945560666844071</v>
      </c>
      <c r="G15" s="229">
        <v>6.5161124220818616</v>
      </c>
      <c r="H15" s="229">
        <v>6.883739659591912</v>
      </c>
      <c r="I15" s="229">
        <v>7.3898064510858674</v>
      </c>
      <c r="J15" s="229">
        <v>7.0637449220683513</v>
      </c>
      <c r="K15" s="229">
        <v>5.8487521996911456</v>
      </c>
      <c r="L15" s="229">
        <v>6.6104655847430616</v>
      </c>
      <c r="M15" s="229">
        <v>7.5419942451136306</v>
      </c>
      <c r="N15" s="229">
        <v>7.4366898660053939</v>
      </c>
      <c r="O15" s="229">
        <v>8.0445835926206755</v>
      </c>
      <c r="P15" s="229">
        <v>8.3869471831717295</v>
      </c>
      <c r="Q15" s="229">
        <v>8.9209827498516301</v>
      </c>
      <c r="R15" s="229">
        <v>8.8245624246543901</v>
      </c>
      <c r="S15" s="229">
        <v>9.1693615356074147</v>
      </c>
      <c r="T15" s="229">
        <v>9.9017727253338563</v>
      </c>
      <c r="U15" s="229">
        <v>9.7230849562132278</v>
      </c>
      <c r="V15" s="229">
        <v>9.1113500882576641</v>
      </c>
      <c r="W15" s="229">
        <v>9.8904597810714243</v>
      </c>
      <c r="DA15" s="69" t="s">
        <v>2608</v>
      </c>
    </row>
    <row r="16" spans="1:105" ht="12" customHeight="1" x14ac:dyDescent="0.25">
      <c r="A16" s="57" t="s">
        <v>2557</v>
      </c>
      <c r="B16" s="264">
        <f t="shared" ref="B16:W16" si="0">B17+B23</f>
        <v>79.649706600495676</v>
      </c>
      <c r="C16" s="264">
        <f t="shared" si="0"/>
        <v>73.943040814088931</v>
      </c>
      <c r="D16" s="264">
        <f t="shared" si="0"/>
        <v>70.10567330437641</v>
      </c>
      <c r="E16" s="264">
        <f t="shared" si="0"/>
        <v>71.465719121795928</v>
      </c>
      <c r="F16" s="264">
        <f t="shared" si="0"/>
        <v>68.460066506207085</v>
      </c>
      <c r="G16" s="264">
        <f t="shared" si="0"/>
        <v>68.249784662392472</v>
      </c>
      <c r="H16" s="264">
        <f t="shared" si="0"/>
        <v>69.192668381526062</v>
      </c>
      <c r="I16" s="264">
        <f t="shared" si="0"/>
        <v>70.265046464830618</v>
      </c>
      <c r="J16" s="264">
        <f t="shared" si="0"/>
        <v>67.355392222999512</v>
      </c>
      <c r="K16" s="264">
        <f t="shared" si="0"/>
        <v>57.388653098678901</v>
      </c>
      <c r="L16" s="264">
        <f t="shared" si="0"/>
        <v>63.409395467113356</v>
      </c>
      <c r="M16" s="264">
        <f t="shared" si="0"/>
        <v>65.310389656995298</v>
      </c>
      <c r="N16" s="264">
        <f t="shared" si="0"/>
        <v>64.084802209798681</v>
      </c>
      <c r="O16" s="264">
        <f t="shared" si="0"/>
        <v>68.626863992100056</v>
      </c>
      <c r="P16" s="264">
        <f t="shared" si="0"/>
        <v>69.168123985688666</v>
      </c>
      <c r="Q16" s="264">
        <f t="shared" si="0"/>
        <v>71.026104609328144</v>
      </c>
      <c r="R16" s="264">
        <f t="shared" si="0"/>
        <v>70.618215974683196</v>
      </c>
      <c r="S16" s="264">
        <f t="shared" si="0"/>
        <v>74.316407327220958</v>
      </c>
      <c r="T16" s="264">
        <f t="shared" si="0"/>
        <v>77.561289647818015</v>
      </c>
      <c r="U16" s="264">
        <f t="shared" si="0"/>
        <v>73.95007049694992</v>
      </c>
      <c r="V16" s="264">
        <f t="shared" si="0"/>
        <v>70.938994301856184</v>
      </c>
      <c r="W16" s="264">
        <f t="shared" si="0"/>
        <v>79.586793478425591</v>
      </c>
      <c r="DA16" s="70"/>
    </row>
    <row r="17" spans="1:105" ht="12" customHeight="1" x14ac:dyDescent="0.25">
      <c r="A17" s="169" t="s">
        <v>2558</v>
      </c>
      <c r="B17" s="354">
        <v>62.093505030337539</v>
      </c>
      <c r="C17" s="354">
        <v>56.015329919806319</v>
      </c>
      <c r="D17" s="354">
        <v>50.459176258562707</v>
      </c>
      <c r="E17" s="354">
        <v>51.548646820877678</v>
      </c>
      <c r="F17" s="354">
        <v>47.494804553600417</v>
      </c>
      <c r="G17" s="354">
        <v>45.038213972335747</v>
      </c>
      <c r="H17" s="354">
        <v>42.97696102718141</v>
      </c>
      <c r="I17" s="354">
        <v>40.829457835378953</v>
      </c>
      <c r="J17" s="354">
        <v>38.756618671020419</v>
      </c>
      <c r="K17" s="354">
        <v>33.131595867819563</v>
      </c>
      <c r="L17" s="354">
        <v>36.04567945568035</v>
      </c>
      <c r="M17" s="354">
        <v>33.454920276331933</v>
      </c>
      <c r="N17" s="354">
        <v>32.337355702545551</v>
      </c>
      <c r="O17" s="354">
        <v>33.868510985998171</v>
      </c>
      <c r="P17" s="354">
        <v>32.138657528474774</v>
      </c>
      <c r="Q17" s="354">
        <v>32.843164285977593</v>
      </c>
      <c r="R17" s="354">
        <v>31.431485142945231</v>
      </c>
      <c r="S17" s="354">
        <v>33.286710275619441</v>
      </c>
      <c r="T17" s="354">
        <v>32.823406551421243</v>
      </c>
      <c r="U17" s="354">
        <v>29.802896650827758</v>
      </c>
      <c r="V17" s="354">
        <v>29.555102745080131</v>
      </c>
      <c r="W17" s="354">
        <v>34.772447112104253</v>
      </c>
      <c r="DA17" s="170" t="s">
        <v>2609</v>
      </c>
    </row>
    <row r="18" spans="1:105" ht="12" customHeight="1" x14ac:dyDescent="0.25">
      <c r="A18" s="59" t="s">
        <v>30</v>
      </c>
      <c r="B18" s="233">
        <v>32.280753471337817</v>
      </c>
      <c r="C18" s="233">
        <v>27.732400647980789</v>
      </c>
      <c r="D18" s="233">
        <v>23.031851854104751</v>
      </c>
      <c r="E18" s="233">
        <v>21.463313747670679</v>
      </c>
      <c r="F18" s="233">
        <v>17.2329999064732</v>
      </c>
      <c r="G18" s="233">
        <v>16.4203009884659</v>
      </c>
      <c r="H18" s="233">
        <v>12.902508990654839</v>
      </c>
      <c r="I18" s="233">
        <v>10.725161003693399</v>
      </c>
      <c r="J18" s="233">
        <v>9.2974568835968601</v>
      </c>
      <c r="K18" s="233">
        <v>7.0028515157948847</v>
      </c>
      <c r="L18" s="233">
        <v>7.5034938048950997</v>
      </c>
      <c r="M18" s="233">
        <v>6.2510138918061831</v>
      </c>
      <c r="N18" s="233">
        <v>5.9600799817571639</v>
      </c>
      <c r="O18" s="233">
        <v>5.7211521957115874</v>
      </c>
      <c r="P18" s="233">
        <v>4.4545184032745704</v>
      </c>
      <c r="Q18" s="233">
        <v>6.5977047751475784</v>
      </c>
      <c r="R18" s="233">
        <v>4.1968383145601473</v>
      </c>
      <c r="S18" s="233">
        <v>3.8019820242598219</v>
      </c>
      <c r="T18" s="233">
        <v>3.3660598609903332</v>
      </c>
      <c r="U18" s="233">
        <v>2.90703290223047</v>
      </c>
      <c r="V18" s="233">
        <v>2.815085735219637</v>
      </c>
      <c r="W18" s="233">
        <v>3.261450891665385</v>
      </c>
      <c r="DA18" s="71" t="s">
        <v>2610</v>
      </c>
    </row>
    <row r="19" spans="1:105" ht="12" customHeight="1" x14ac:dyDescent="0.25">
      <c r="A19" s="59" t="s">
        <v>33</v>
      </c>
      <c r="B19" s="233">
        <v>3.4112850464513498</v>
      </c>
      <c r="C19" s="233">
        <v>1.638592398059673</v>
      </c>
      <c r="D19" s="233">
        <v>1.617131196409729</v>
      </c>
      <c r="E19" s="233">
        <v>1.674466117315373</v>
      </c>
      <c r="F19" s="233">
        <v>1.84774522975904</v>
      </c>
      <c r="G19" s="233">
        <v>1.636156845849303</v>
      </c>
      <c r="H19" s="233">
        <v>1.6020183463358191</v>
      </c>
      <c r="I19" s="233">
        <v>1.392812330859954</v>
      </c>
      <c r="J19" s="233">
        <v>1.3861952782290761</v>
      </c>
      <c r="K19" s="233">
        <v>1.2089445917427659</v>
      </c>
      <c r="L19" s="233">
        <v>1.561686319566592</v>
      </c>
      <c r="M19" s="233">
        <v>1.819942981346105</v>
      </c>
      <c r="N19" s="233">
        <v>1.3577368811352879</v>
      </c>
      <c r="O19" s="233">
        <v>1.4694070787683211</v>
      </c>
      <c r="P19" s="233">
        <v>1.444672325340848</v>
      </c>
      <c r="Q19" s="233">
        <v>1.2687942419357561</v>
      </c>
      <c r="R19" s="233">
        <v>1.385656996400547</v>
      </c>
      <c r="S19" s="233">
        <v>1.549431126860382</v>
      </c>
      <c r="T19" s="233">
        <v>1.528424610985007</v>
      </c>
      <c r="U19" s="233">
        <v>1.3732273962914161</v>
      </c>
      <c r="V19" s="233">
        <v>1.2911813650459201</v>
      </c>
      <c r="W19" s="233">
        <v>1.5546695182774981</v>
      </c>
      <c r="DA19" s="71" t="s">
        <v>2611</v>
      </c>
    </row>
    <row r="20" spans="1:105" ht="12" customHeight="1" x14ac:dyDescent="0.25">
      <c r="A20" s="59" t="s">
        <v>160</v>
      </c>
      <c r="B20" s="233">
        <v>4.8813031606243777</v>
      </c>
      <c r="C20" s="233">
        <v>5.9978626792143368</v>
      </c>
      <c r="D20" s="233">
        <v>4.2096770388533038</v>
      </c>
      <c r="E20" s="233">
        <v>4.8112483448578844</v>
      </c>
      <c r="F20" s="233">
        <v>3.9001644122769181</v>
      </c>
      <c r="G20" s="233">
        <v>3.991708113976939</v>
      </c>
      <c r="H20" s="233">
        <v>3.6385645977309942</v>
      </c>
      <c r="I20" s="233">
        <v>3.0009271994013682</v>
      </c>
      <c r="J20" s="233">
        <v>2.8477443169398722</v>
      </c>
      <c r="K20" s="233">
        <v>2.4980771420810379</v>
      </c>
      <c r="L20" s="233">
        <v>2.6565246414254622</v>
      </c>
      <c r="M20" s="233">
        <v>2.2596156302181041</v>
      </c>
      <c r="N20" s="233">
        <v>2.460901477643036</v>
      </c>
      <c r="O20" s="233">
        <v>2.792358020791526</v>
      </c>
      <c r="P20" s="233">
        <v>2.4754656025551811</v>
      </c>
      <c r="Q20" s="233">
        <v>2.2918764870391688</v>
      </c>
      <c r="R20" s="233">
        <v>2.4944139566088088</v>
      </c>
      <c r="S20" s="233">
        <v>2.2584300708078739</v>
      </c>
      <c r="T20" s="233">
        <v>2.2169272049325861</v>
      </c>
      <c r="U20" s="233">
        <v>1.8891608294147391</v>
      </c>
      <c r="V20" s="233">
        <v>1.4987716888195779</v>
      </c>
      <c r="W20" s="233">
        <v>1.361559064527595</v>
      </c>
      <c r="DA20" s="71" t="s">
        <v>2612</v>
      </c>
    </row>
    <row r="21" spans="1:105" ht="12" customHeight="1" x14ac:dyDescent="0.25">
      <c r="A21" s="59" t="s">
        <v>70</v>
      </c>
      <c r="B21" s="233">
        <v>0.13664721225723711</v>
      </c>
      <c r="C21" s="233">
        <v>0.1385686500602476</v>
      </c>
      <c r="D21" s="233">
        <v>0.1367537693462732</v>
      </c>
      <c r="E21" s="233">
        <v>0.28320466971868069</v>
      </c>
      <c r="F21" s="233">
        <v>0.14063009893745379</v>
      </c>
      <c r="G21" s="233">
        <v>0.41510038752183231</v>
      </c>
      <c r="H21" s="233">
        <v>0.40643929588296501</v>
      </c>
      <c r="I21" s="233">
        <v>0.26501449635720592</v>
      </c>
      <c r="J21" s="233">
        <v>0.26375545030233749</v>
      </c>
      <c r="K21" s="233">
        <v>0</v>
      </c>
      <c r="L21" s="233">
        <v>0.13445409954818149</v>
      </c>
      <c r="M21" s="233">
        <v>0.1281995425389299</v>
      </c>
      <c r="N21" s="233">
        <v>0.13150713743734949</v>
      </c>
      <c r="O21" s="233">
        <v>0</v>
      </c>
      <c r="P21" s="233">
        <v>0</v>
      </c>
      <c r="Q21" s="233">
        <v>0</v>
      </c>
      <c r="R21" s="233">
        <v>0</v>
      </c>
      <c r="S21" s="233">
        <v>5.7995626249088252E-2</v>
      </c>
      <c r="T21" s="233">
        <v>3.7389052024993687E-2</v>
      </c>
      <c r="U21" s="233">
        <v>5.8577526451558157E-2</v>
      </c>
      <c r="V21" s="233">
        <v>4.5211829907218518E-2</v>
      </c>
      <c r="W21" s="233">
        <v>6.0315229891299657E-2</v>
      </c>
      <c r="DA21" s="71" t="s">
        <v>2613</v>
      </c>
    </row>
    <row r="22" spans="1:105" ht="12" customHeight="1" x14ac:dyDescent="0.25">
      <c r="A22" s="59" t="s">
        <v>162</v>
      </c>
      <c r="B22" s="233">
        <v>21.383516139666749</v>
      </c>
      <c r="C22" s="233">
        <v>20.507905544491269</v>
      </c>
      <c r="D22" s="233">
        <v>21.463762399848651</v>
      </c>
      <c r="E22" s="233">
        <v>23.316413941315059</v>
      </c>
      <c r="F22" s="233">
        <v>24.37326490615381</v>
      </c>
      <c r="G22" s="233">
        <v>22.574947636521792</v>
      </c>
      <c r="H22" s="233">
        <v>24.427429796576789</v>
      </c>
      <c r="I22" s="233">
        <v>25.445542805067021</v>
      </c>
      <c r="J22" s="233">
        <v>24.961466741952279</v>
      </c>
      <c r="K22" s="233">
        <v>22.421722618200871</v>
      </c>
      <c r="L22" s="233">
        <v>24.18952059024501</v>
      </c>
      <c r="M22" s="233">
        <v>22.996148230422609</v>
      </c>
      <c r="N22" s="233">
        <v>22.427130224572721</v>
      </c>
      <c r="O22" s="233">
        <v>23.885593690726729</v>
      </c>
      <c r="P22" s="233">
        <v>23.764001197304172</v>
      </c>
      <c r="Q22" s="233">
        <v>22.68478878185509</v>
      </c>
      <c r="R22" s="233">
        <v>23.35457587537573</v>
      </c>
      <c r="S22" s="233">
        <v>25.618871427442279</v>
      </c>
      <c r="T22" s="233">
        <v>25.674605822488321</v>
      </c>
      <c r="U22" s="233">
        <v>23.574897996439582</v>
      </c>
      <c r="V22" s="233">
        <v>23.904852126087771</v>
      </c>
      <c r="W22" s="233">
        <v>28.534452407742471</v>
      </c>
      <c r="DA22" s="71" t="s">
        <v>2614</v>
      </c>
    </row>
    <row r="23" spans="1:105" ht="12" customHeight="1" x14ac:dyDescent="0.25">
      <c r="A23" s="60" t="s">
        <v>2565</v>
      </c>
      <c r="B23" s="332">
        <v>17.556201570158141</v>
      </c>
      <c r="C23" s="332">
        <v>17.927710894282612</v>
      </c>
      <c r="D23" s="332">
        <v>19.6464970458137</v>
      </c>
      <c r="E23" s="332">
        <v>19.91707230091825</v>
      </c>
      <c r="F23" s="332">
        <v>20.96526195260666</v>
      </c>
      <c r="G23" s="332">
        <v>23.211570690056728</v>
      </c>
      <c r="H23" s="332">
        <v>26.215707354344651</v>
      </c>
      <c r="I23" s="332">
        <v>29.435588629451669</v>
      </c>
      <c r="J23" s="332">
        <v>28.5987735519791</v>
      </c>
      <c r="K23" s="332">
        <v>24.257057230859338</v>
      </c>
      <c r="L23" s="332">
        <v>27.363716011433009</v>
      </c>
      <c r="M23" s="332">
        <v>31.855469380663369</v>
      </c>
      <c r="N23" s="332">
        <v>31.74744650725313</v>
      </c>
      <c r="O23" s="332">
        <v>34.758353006101878</v>
      </c>
      <c r="P23" s="332">
        <v>37.029466457213893</v>
      </c>
      <c r="Q23" s="332">
        <v>38.18294032335055</v>
      </c>
      <c r="R23" s="332">
        <v>39.186730831737968</v>
      </c>
      <c r="S23" s="332">
        <v>41.029697051601516</v>
      </c>
      <c r="T23" s="332">
        <v>44.737883096396772</v>
      </c>
      <c r="U23" s="332">
        <v>44.147173846122158</v>
      </c>
      <c r="V23" s="332">
        <v>41.383891556776049</v>
      </c>
      <c r="W23" s="332">
        <v>44.814346366321338</v>
      </c>
      <c r="DA23" s="72" t="s">
        <v>2615</v>
      </c>
    </row>
    <row r="24" spans="1:105" ht="12" customHeight="1" x14ac:dyDescent="0.25">
      <c r="A24" s="40" t="s">
        <v>2567</v>
      </c>
      <c r="B24" s="264">
        <f t="shared" ref="B24:W24" si="1">B25+B26</f>
        <v>33.223562215378919</v>
      </c>
      <c r="C24" s="264">
        <f t="shared" si="1"/>
        <v>31.047728217714187</v>
      </c>
      <c r="D24" s="264">
        <f t="shared" si="1"/>
        <v>29.740078963611808</v>
      </c>
      <c r="E24" s="264">
        <f t="shared" si="1"/>
        <v>30.385440440320949</v>
      </c>
      <c r="F24" s="264">
        <f t="shared" si="1"/>
        <v>29.248039057635573</v>
      </c>
      <c r="G24" s="264">
        <f t="shared" si="1"/>
        <v>29.072938124064013</v>
      </c>
      <c r="H24" s="264">
        <f t="shared" si="1"/>
        <v>29.4831232087035</v>
      </c>
      <c r="I24" s="264">
        <f t="shared" si="1"/>
        <v>29.855821794529039</v>
      </c>
      <c r="J24" s="264">
        <f t="shared" si="1"/>
        <v>28.603771381143815</v>
      </c>
      <c r="K24" s="264">
        <f t="shared" si="1"/>
        <v>24.424344294919315</v>
      </c>
      <c r="L24" s="264">
        <f t="shared" si="1"/>
        <v>26.941516153859645</v>
      </c>
      <c r="M24" s="264">
        <f t="shared" si="1"/>
        <v>27.405113753142594</v>
      </c>
      <c r="N24" s="264">
        <f t="shared" si="1"/>
        <v>26.911085438832771</v>
      </c>
      <c r="O24" s="264">
        <f t="shared" si="1"/>
        <v>28.681522987638729</v>
      </c>
      <c r="P24" s="264">
        <f t="shared" si="1"/>
        <v>28.709338450331266</v>
      </c>
      <c r="Q24" s="264">
        <f t="shared" si="1"/>
        <v>29.426404797773529</v>
      </c>
      <c r="R24" s="264">
        <f t="shared" si="1"/>
        <v>29.081446719195977</v>
      </c>
      <c r="S24" s="264">
        <f t="shared" si="1"/>
        <v>30.64752795011891</v>
      </c>
      <c r="T24" s="264">
        <f t="shared" si="1"/>
        <v>31.717429915656151</v>
      </c>
      <c r="U24" s="264">
        <f t="shared" si="1"/>
        <v>30.023506446773595</v>
      </c>
      <c r="V24" s="264">
        <f t="shared" si="1"/>
        <v>28.941709124794148</v>
      </c>
      <c r="W24" s="264">
        <f t="shared" si="1"/>
        <v>32.709314891151294</v>
      </c>
      <c r="DA24" s="70"/>
    </row>
    <row r="25" spans="1:105" ht="12" customHeight="1" x14ac:dyDescent="0.25">
      <c r="A25" s="169" t="s">
        <v>2568</v>
      </c>
      <c r="B25" s="355">
        <v>24.554547370695179</v>
      </c>
      <c r="C25" s="355">
        <v>22.839055854670949</v>
      </c>
      <c r="D25" s="355">
        <v>21.696869846636591</v>
      </c>
      <c r="E25" s="355">
        <v>22.274869364989819</v>
      </c>
      <c r="F25" s="355">
        <v>21.33922382271534</v>
      </c>
      <c r="G25" s="355">
        <v>20.9795665434565</v>
      </c>
      <c r="H25" s="355">
        <v>21.11118288161893</v>
      </c>
      <c r="I25" s="355">
        <v>21.193654592654319</v>
      </c>
      <c r="J25" s="355">
        <v>20.288439671493361</v>
      </c>
      <c r="K25" s="355">
        <v>17.39160216617524</v>
      </c>
      <c r="L25" s="355">
        <v>19.14943734260212</v>
      </c>
      <c r="M25" s="355">
        <v>19.173595777282259</v>
      </c>
      <c r="N25" s="355">
        <v>18.846755612771801</v>
      </c>
      <c r="O25" s="355">
        <v>19.977578403468879</v>
      </c>
      <c r="P25" s="355">
        <v>19.871166852045359</v>
      </c>
      <c r="Q25" s="355">
        <v>20.29516045356949</v>
      </c>
      <c r="R25" s="355">
        <v>19.968616519908402</v>
      </c>
      <c r="S25" s="355">
        <v>21.07737404553222</v>
      </c>
      <c r="T25" s="355">
        <v>21.655280930068791</v>
      </c>
      <c r="U25" s="355">
        <v>20.37717155585241</v>
      </c>
      <c r="V25" s="355">
        <v>19.711943075322019</v>
      </c>
      <c r="W25" s="355">
        <v>22.41888156509771</v>
      </c>
      <c r="DA25" s="170" t="s">
        <v>2616</v>
      </c>
    </row>
    <row r="26" spans="1:105" ht="12" customHeight="1" x14ac:dyDescent="0.25">
      <c r="A26" s="61" t="s">
        <v>2570</v>
      </c>
      <c r="B26" s="266">
        <v>8.6690148446837423</v>
      </c>
      <c r="C26" s="266">
        <v>8.2086723630432399</v>
      </c>
      <c r="D26" s="266">
        <v>8.0432091169752145</v>
      </c>
      <c r="E26" s="266">
        <v>8.1105710753311282</v>
      </c>
      <c r="F26" s="266">
        <v>7.908815234920235</v>
      </c>
      <c r="G26" s="266">
        <v>8.0933715806075135</v>
      </c>
      <c r="H26" s="266">
        <v>8.3719403270845696</v>
      </c>
      <c r="I26" s="266">
        <v>8.6621672018747198</v>
      </c>
      <c r="J26" s="266">
        <v>8.3153317096504527</v>
      </c>
      <c r="K26" s="266">
        <v>7.0327421287440757</v>
      </c>
      <c r="L26" s="266">
        <v>7.7920788112575234</v>
      </c>
      <c r="M26" s="266">
        <v>8.231517975860335</v>
      </c>
      <c r="N26" s="266">
        <v>8.0643298260609679</v>
      </c>
      <c r="O26" s="266">
        <v>8.7039445841698484</v>
      </c>
      <c r="P26" s="266">
        <v>8.8381715982859088</v>
      </c>
      <c r="Q26" s="266">
        <v>9.1312443442040365</v>
      </c>
      <c r="R26" s="266">
        <v>9.1128301992875755</v>
      </c>
      <c r="S26" s="266">
        <v>9.5701539045866895</v>
      </c>
      <c r="T26" s="266">
        <v>10.06214898558736</v>
      </c>
      <c r="U26" s="266">
        <v>9.646334890921187</v>
      </c>
      <c r="V26" s="266">
        <v>9.2297660494721292</v>
      </c>
      <c r="W26" s="266">
        <v>10.290433326053581</v>
      </c>
      <c r="DA26" s="74" t="s">
        <v>2617</v>
      </c>
    </row>
    <row r="27" spans="1:105" ht="12" customHeight="1" x14ac:dyDescent="0.25">
      <c r="A27" s="203" t="s">
        <v>2572</v>
      </c>
      <c r="B27" s="264">
        <f t="shared" ref="B27:W27" si="2">B28+B34</f>
        <v>97.530252980198782</v>
      </c>
      <c r="C27" s="264">
        <f t="shared" si="2"/>
        <v>90.542498956027202</v>
      </c>
      <c r="D27" s="264">
        <f t="shared" si="2"/>
        <v>85.843681597195598</v>
      </c>
      <c r="E27" s="264">
        <f t="shared" si="2"/>
        <v>87.509043822607254</v>
      </c>
      <c r="F27" s="264">
        <f t="shared" si="2"/>
        <v>83.82865286474339</v>
      </c>
      <c r="G27" s="264">
        <f t="shared" si="2"/>
        <v>83.571164892725463</v>
      </c>
      <c r="H27" s="264">
        <f t="shared" si="2"/>
        <v>84.725716385542171</v>
      </c>
      <c r="I27" s="264">
        <f t="shared" si="2"/>
        <v>86.038832405915016</v>
      </c>
      <c r="J27" s="264">
        <f t="shared" si="2"/>
        <v>82.47599047714229</v>
      </c>
      <c r="K27" s="264">
        <f t="shared" si="2"/>
        <v>70.271820120831322</v>
      </c>
      <c r="L27" s="264">
        <f t="shared" si="2"/>
        <v>77.644157714832687</v>
      </c>
      <c r="M27" s="264">
        <f t="shared" si="2"/>
        <v>79.971905702443223</v>
      </c>
      <c r="N27" s="264">
        <f t="shared" si="2"/>
        <v>78.47118637934534</v>
      </c>
      <c r="O27" s="264">
        <f t="shared" si="2"/>
        <v>84.032894684204152</v>
      </c>
      <c r="P27" s="264">
        <f t="shared" si="2"/>
        <v>84.695662023292243</v>
      </c>
      <c r="Q27" s="264">
        <f t="shared" si="2"/>
        <v>86.970740337952805</v>
      </c>
      <c r="R27" s="264">
        <f t="shared" si="2"/>
        <v>86.471284866959024</v>
      </c>
      <c r="S27" s="264">
        <f t="shared" si="2"/>
        <v>90.999682441495054</v>
      </c>
      <c r="T27" s="264">
        <f t="shared" si="2"/>
        <v>94.973007732022054</v>
      </c>
      <c r="U27" s="264">
        <f t="shared" si="2"/>
        <v>90.551106730959077</v>
      </c>
      <c r="V27" s="264">
        <f t="shared" si="2"/>
        <v>86.864074655334093</v>
      </c>
      <c r="W27" s="264">
        <f t="shared" si="2"/>
        <v>97.453216504194558</v>
      </c>
      <c r="DA27" s="70"/>
    </row>
    <row r="28" spans="1:105" ht="12" customHeight="1" x14ac:dyDescent="0.25">
      <c r="A28" s="169" t="s">
        <v>2573</v>
      </c>
      <c r="B28" s="354">
        <v>76.032863302454118</v>
      </c>
      <c r="C28" s="354">
        <v>68.590199901803615</v>
      </c>
      <c r="D28" s="354">
        <v>61.786746439056373</v>
      </c>
      <c r="E28" s="354">
        <v>63.120792025564498</v>
      </c>
      <c r="F28" s="354">
        <v>58.156903535020938</v>
      </c>
      <c r="G28" s="354">
        <v>55.148833435513147</v>
      </c>
      <c r="H28" s="354">
        <v>52.624850237365017</v>
      </c>
      <c r="I28" s="354">
        <v>49.995254492300738</v>
      </c>
      <c r="J28" s="354">
        <v>47.457084086963789</v>
      </c>
      <c r="K28" s="354">
        <v>40.5693010626362</v>
      </c>
      <c r="L28" s="354">
        <v>44.137566680424911</v>
      </c>
      <c r="M28" s="354">
        <v>40.96520850163094</v>
      </c>
      <c r="N28" s="354">
        <v>39.596762084749663</v>
      </c>
      <c r="O28" s="354">
        <v>41.471646105303883</v>
      </c>
      <c r="P28" s="354">
        <v>39.353458198132373</v>
      </c>
      <c r="Q28" s="354">
        <v>40.21611953385009</v>
      </c>
      <c r="R28" s="354">
        <v>38.487532828096192</v>
      </c>
      <c r="S28" s="354">
        <v>40.759237072187069</v>
      </c>
      <c r="T28" s="354">
        <v>40.191926389495393</v>
      </c>
      <c r="U28" s="354">
        <v>36.493342837748273</v>
      </c>
      <c r="V28" s="354">
        <v>36.189921728669553</v>
      </c>
      <c r="W28" s="354">
        <v>42.578506667882728</v>
      </c>
      <c r="DA28" s="170" t="s">
        <v>2618</v>
      </c>
    </row>
    <row r="29" spans="1:105" ht="12" customHeight="1" x14ac:dyDescent="0.25">
      <c r="A29" s="59" t="s">
        <v>30</v>
      </c>
      <c r="B29" s="233">
        <v>39.527453230209566</v>
      </c>
      <c r="C29" s="233">
        <v>33.958041609772387</v>
      </c>
      <c r="D29" s="233">
        <v>28.202267576454791</v>
      </c>
      <c r="E29" s="233">
        <v>26.28160867061716</v>
      </c>
      <c r="F29" s="233">
        <v>21.10163253853862</v>
      </c>
      <c r="G29" s="233">
        <v>20.106491006284759</v>
      </c>
      <c r="H29" s="233">
        <v>15.79899060080186</v>
      </c>
      <c r="I29" s="233">
        <v>13.132850208604159</v>
      </c>
      <c r="J29" s="233">
        <v>11.384641081955341</v>
      </c>
      <c r="K29" s="233">
        <v>8.5749202234223141</v>
      </c>
      <c r="L29" s="233">
        <v>9.1879515978307325</v>
      </c>
      <c r="M29" s="233">
        <v>7.6543027246606341</v>
      </c>
      <c r="N29" s="233">
        <v>7.2980571205189744</v>
      </c>
      <c r="O29" s="233">
        <v>7.0054924845448019</v>
      </c>
      <c r="P29" s="233">
        <v>5.4545123305402914</v>
      </c>
      <c r="Q29" s="233">
        <v>8.078822173650094</v>
      </c>
      <c r="R29" s="233">
        <v>5.1389856912981378</v>
      </c>
      <c r="S29" s="233">
        <v>4.6554881929712097</v>
      </c>
      <c r="T29" s="233">
        <v>4.1217059522330626</v>
      </c>
      <c r="U29" s="233">
        <v>3.5596321251801659</v>
      </c>
      <c r="V29" s="233">
        <v>3.4470437574117989</v>
      </c>
      <c r="W29" s="233">
        <v>3.9936133367331239</v>
      </c>
      <c r="DA29" s="71" t="s">
        <v>2619</v>
      </c>
    </row>
    <row r="30" spans="1:105" ht="12" customHeight="1" x14ac:dyDescent="0.25">
      <c r="A30" s="59" t="s">
        <v>33</v>
      </c>
      <c r="B30" s="233">
        <v>4.1770837303485902</v>
      </c>
      <c r="C30" s="233">
        <v>2.0064396710934762</v>
      </c>
      <c r="D30" s="233">
        <v>1.9801606486649741</v>
      </c>
      <c r="E30" s="233">
        <v>2.0503666742637199</v>
      </c>
      <c r="F30" s="233">
        <v>2.262545179296783</v>
      </c>
      <c r="G30" s="233">
        <v>2.0034573622644518</v>
      </c>
      <c r="H30" s="233">
        <v>1.961655117962229</v>
      </c>
      <c r="I30" s="233">
        <v>1.7054844867672909</v>
      </c>
      <c r="J30" s="233">
        <v>1.697381973341725</v>
      </c>
      <c r="K30" s="233">
        <v>1.4803403164197131</v>
      </c>
      <c r="L30" s="233">
        <v>1.9122689627346019</v>
      </c>
      <c r="M30" s="233">
        <v>2.2285016098115569</v>
      </c>
      <c r="N30" s="233">
        <v>1.662534956492189</v>
      </c>
      <c r="O30" s="233">
        <v>1.799273974002026</v>
      </c>
      <c r="P30" s="233">
        <v>1.7689865208255291</v>
      </c>
      <c r="Q30" s="233">
        <v>1.5536256023703141</v>
      </c>
      <c r="R30" s="233">
        <v>1.6967228527353631</v>
      </c>
      <c r="S30" s="233">
        <v>1.897262604318835</v>
      </c>
      <c r="T30" s="233">
        <v>1.871540339981641</v>
      </c>
      <c r="U30" s="233">
        <v>1.6815029342343859</v>
      </c>
      <c r="V30" s="233">
        <v>1.581038406178678</v>
      </c>
      <c r="W30" s="233">
        <v>1.9036769611561191</v>
      </c>
      <c r="DA30" s="71" t="s">
        <v>2620</v>
      </c>
    </row>
    <row r="31" spans="1:105" ht="12" customHeight="1" x14ac:dyDescent="0.25">
      <c r="A31" s="59" t="s">
        <v>160</v>
      </c>
      <c r="B31" s="233">
        <v>5.9771059109686249</v>
      </c>
      <c r="C31" s="233">
        <v>7.3443216480175497</v>
      </c>
      <c r="D31" s="233">
        <v>5.1547065781877164</v>
      </c>
      <c r="E31" s="233">
        <v>5.8913245039076134</v>
      </c>
      <c r="F31" s="233">
        <v>4.7757115252370417</v>
      </c>
      <c r="G31" s="233">
        <v>4.8878058538493123</v>
      </c>
      <c r="H31" s="233">
        <v>4.4553852217114231</v>
      </c>
      <c r="I31" s="233">
        <v>3.6746047339608578</v>
      </c>
      <c r="J31" s="233">
        <v>3.4870338574773951</v>
      </c>
      <c r="K31" s="233">
        <v>3.0588699698951491</v>
      </c>
      <c r="L31" s="233">
        <v>3.252887316031178</v>
      </c>
      <c r="M31" s="233">
        <v>2.7668762818997181</v>
      </c>
      <c r="N31" s="233">
        <v>3.013348748134328</v>
      </c>
      <c r="O31" s="233">
        <v>3.4192139030100321</v>
      </c>
      <c r="P31" s="233">
        <v>3.0311823704757308</v>
      </c>
      <c r="Q31" s="233">
        <v>2.8063793718846961</v>
      </c>
      <c r="R31" s="233">
        <v>3.054384436663848</v>
      </c>
      <c r="S31" s="233">
        <v>2.765424576499437</v>
      </c>
      <c r="T31" s="233">
        <v>2.7146047407337792</v>
      </c>
      <c r="U31" s="233">
        <v>2.3132581584670282</v>
      </c>
      <c r="V31" s="233">
        <v>1.8352306393709119</v>
      </c>
      <c r="W31" s="233">
        <v>1.667215181054198</v>
      </c>
      <c r="DA31" s="71" t="s">
        <v>2621</v>
      </c>
    </row>
    <row r="32" spans="1:105" ht="12" customHeight="1" x14ac:dyDescent="0.25">
      <c r="A32" s="59" t="s">
        <v>70</v>
      </c>
      <c r="B32" s="233">
        <v>0.16732311704967809</v>
      </c>
      <c r="C32" s="233">
        <v>0.16967589803295621</v>
      </c>
      <c r="D32" s="233">
        <v>0.1674535951178856</v>
      </c>
      <c r="E32" s="233">
        <v>0.34678122822695601</v>
      </c>
      <c r="F32" s="233">
        <v>0.17220012114790259</v>
      </c>
      <c r="G32" s="233">
        <v>0.50828618880224374</v>
      </c>
      <c r="H32" s="233">
        <v>0.49768077046893711</v>
      </c>
      <c r="I32" s="233">
        <v>0.32450754655984387</v>
      </c>
      <c r="J32" s="233">
        <v>0.32296585751306628</v>
      </c>
      <c r="K32" s="233">
        <v>0</v>
      </c>
      <c r="L32" s="233">
        <v>0.1646376729161407</v>
      </c>
      <c r="M32" s="233">
        <v>0.15697903168032229</v>
      </c>
      <c r="N32" s="233">
        <v>0.16102914788246869</v>
      </c>
      <c r="O32" s="233">
        <v>0</v>
      </c>
      <c r="P32" s="233">
        <v>0</v>
      </c>
      <c r="Q32" s="233">
        <v>0</v>
      </c>
      <c r="R32" s="233">
        <v>0</v>
      </c>
      <c r="S32" s="233">
        <v>7.1015052549903979E-2</v>
      </c>
      <c r="T32" s="233">
        <v>4.578251268366574E-2</v>
      </c>
      <c r="U32" s="233">
        <v>7.1727583410071238E-2</v>
      </c>
      <c r="V32" s="233">
        <v>5.5361424376185957E-2</v>
      </c>
      <c r="W32" s="233">
        <v>7.3855383540366928E-2</v>
      </c>
      <c r="DA32" s="71" t="s">
        <v>2622</v>
      </c>
    </row>
    <row r="33" spans="1:105" ht="12" customHeight="1" x14ac:dyDescent="0.25">
      <c r="A33" s="59" t="s">
        <v>162</v>
      </c>
      <c r="B33" s="233">
        <v>26.183897313877651</v>
      </c>
      <c r="C33" s="233">
        <v>25.111721074887249</v>
      </c>
      <c r="D33" s="233">
        <v>26.282158040631</v>
      </c>
      <c r="E33" s="233">
        <v>28.55071094854905</v>
      </c>
      <c r="F33" s="233">
        <v>29.844814170800589</v>
      </c>
      <c r="G33" s="233">
        <v>27.64279302431239</v>
      </c>
      <c r="H33" s="233">
        <v>29.911138526420579</v>
      </c>
      <c r="I33" s="233">
        <v>31.157807516408589</v>
      </c>
      <c r="J33" s="233">
        <v>30.56506131667626</v>
      </c>
      <c r="K33" s="233">
        <v>27.45517055289902</v>
      </c>
      <c r="L33" s="233">
        <v>29.619821130912261</v>
      </c>
      <c r="M33" s="233">
        <v>28.158548853578711</v>
      </c>
      <c r="N33" s="233">
        <v>27.461792111721689</v>
      </c>
      <c r="O33" s="233">
        <v>29.247665743747021</v>
      </c>
      <c r="P33" s="233">
        <v>29.098776976290821</v>
      </c>
      <c r="Q33" s="233">
        <v>27.777292385944989</v>
      </c>
      <c r="R33" s="233">
        <v>28.597439847398849</v>
      </c>
      <c r="S33" s="233">
        <v>31.37004664584769</v>
      </c>
      <c r="T33" s="233">
        <v>31.438292843863241</v>
      </c>
      <c r="U33" s="233">
        <v>28.86722203645661</v>
      </c>
      <c r="V33" s="233">
        <v>29.27124750133197</v>
      </c>
      <c r="W33" s="233">
        <v>34.940145805398927</v>
      </c>
      <c r="DA33" s="71" t="s">
        <v>2623</v>
      </c>
    </row>
    <row r="34" spans="1:105" ht="12" customHeight="1" x14ac:dyDescent="0.25">
      <c r="A34" s="60" t="s">
        <v>2580</v>
      </c>
      <c r="B34" s="332">
        <v>21.49738967774466</v>
      </c>
      <c r="C34" s="332">
        <v>21.952299054223591</v>
      </c>
      <c r="D34" s="332">
        <v>24.056935158139218</v>
      </c>
      <c r="E34" s="332">
        <v>24.388251797042749</v>
      </c>
      <c r="F34" s="332">
        <v>25.671749329722449</v>
      </c>
      <c r="G34" s="332">
        <v>28.422331457212319</v>
      </c>
      <c r="H34" s="332">
        <v>32.100866148177147</v>
      </c>
      <c r="I34" s="332">
        <v>36.043577913614278</v>
      </c>
      <c r="J34" s="332">
        <v>35.018906390178493</v>
      </c>
      <c r="K34" s="332">
        <v>29.702519058195119</v>
      </c>
      <c r="L34" s="332">
        <v>33.506591034407784</v>
      </c>
      <c r="M34" s="332">
        <v>39.00669720081229</v>
      </c>
      <c r="N34" s="332">
        <v>38.874424294595677</v>
      </c>
      <c r="O34" s="332">
        <v>42.561248578900269</v>
      </c>
      <c r="P34" s="332">
        <v>45.342203825159878</v>
      </c>
      <c r="Q34" s="332">
        <v>46.754620804102707</v>
      </c>
      <c r="R34" s="332">
        <v>47.983752038862832</v>
      </c>
      <c r="S34" s="332">
        <v>50.240445369307977</v>
      </c>
      <c r="T34" s="332">
        <v>54.781081342526662</v>
      </c>
      <c r="U34" s="332">
        <v>54.057763893210797</v>
      </c>
      <c r="V34" s="332">
        <v>50.674152926664547</v>
      </c>
      <c r="W34" s="332">
        <v>54.874709836311837</v>
      </c>
      <c r="DA34" s="72" t="s">
        <v>2624</v>
      </c>
    </row>
    <row r="35" spans="1:105" ht="12" customHeight="1" x14ac:dyDescent="0.25">
      <c r="A35" s="39" t="s">
        <v>2582</v>
      </c>
      <c r="B35" s="231">
        <v>130.14707916907781</v>
      </c>
      <c r="C35" s="231">
        <v>128.52768419644039</v>
      </c>
      <c r="D35" s="231">
        <v>117.86842131171819</v>
      </c>
      <c r="E35" s="231">
        <v>136.43565289174401</v>
      </c>
      <c r="F35" s="231">
        <v>127.3827172699074</v>
      </c>
      <c r="G35" s="231">
        <v>121.911961853432</v>
      </c>
      <c r="H35" s="231">
        <v>116.49102823717671</v>
      </c>
      <c r="I35" s="231">
        <v>112.30541307544731</v>
      </c>
      <c r="J35" s="231">
        <v>106.3036773885288</v>
      </c>
      <c r="K35" s="231">
        <v>97.463569333088387</v>
      </c>
      <c r="L35" s="231">
        <v>109.7343004218184</v>
      </c>
      <c r="M35" s="231">
        <v>100.4849174891157</v>
      </c>
      <c r="N35" s="231">
        <v>103.7511713296861</v>
      </c>
      <c r="O35" s="231">
        <v>101.789242633673</v>
      </c>
      <c r="P35" s="231">
        <v>97.580020290984592</v>
      </c>
      <c r="Q35" s="231">
        <v>97.470000588939584</v>
      </c>
      <c r="R35" s="231">
        <v>93.126330390066357</v>
      </c>
      <c r="S35" s="231">
        <v>98.076190384779579</v>
      </c>
      <c r="T35" s="231">
        <v>98.118943279843975</v>
      </c>
      <c r="U35" s="231">
        <v>90.535466305123919</v>
      </c>
      <c r="V35" s="231">
        <v>86.412058437796389</v>
      </c>
      <c r="W35" s="231">
        <v>99.315384314226321</v>
      </c>
      <c r="DA35" s="92" t="s">
        <v>2625</v>
      </c>
    </row>
    <row r="36" spans="1:105" ht="12" customHeight="1" x14ac:dyDescent="0.25">
      <c r="A36" s="64" t="s">
        <v>30</v>
      </c>
      <c r="B36" s="232">
        <v>28.788240469329939</v>
      </c>
      <c r="C36" s="232">
        <v>23.146342687306639</v>
      </c>
      <c r="D36" s="232">
        <v>20.465994930134439</v>
      </c>
      <c r="E36" s="232">
        <v>16.044193352610868</v>
      </c>
      <c r="F36" s="232">
        <v>13.356029142987371</v>
      </c>
      <c r="G36" s="232">
        <v>13.80429544615888</v>
      </c>
      <c r="H36" s="232">
        <v>11.966607743479541</v>
      </c>
      <c r="I36" s="232">
        <v>10.946494856549551</v>
      </c>
      <c r="J36" s="232">
        <v>9.6780487673450057</v>
      </c>
      <c r="K36" s="232">
        <v>6.5627803292345908</v>
      </c>
      <c r="L36" s="232">
        <v>6.8853182413904683</v>
      </c>
      <c r="M36" s="232">
        <v>7.0014179793014728</v>
      </c>
      <c r="N36" s="232">
        <v>6.0232280383949162</v>
      </c>
      <c r="O36" s="232">
        <v>6.7405848573952216</v>
      </c>
      <c r="P36" s="232">
        <v>5.5845763882710164</v>
      </c>
      <c r="Q36" s="232">
        <v>8.6296205850880394</v>
      </c>
      <c r="R36" s="232">
        <v>6.0632428301771446</v>
      </c>
      <c r="S36" s="232">
        <v>5.4879307135761941</v>
      </c>
      <c r="T36" s="232">
        <v>5.2731563039782241</v>
      </c>
      <c r="U36" s="232">
        <v>4.8410390042446148</v>
      </c>
      <c r="V36" s="232">
        <v>4.6802341642757357</v>
      </c>
      <c r="W36" s="232">
        <v>5.1503079142491082</v>
      </c>
      <c r="DA36" s="73" t="s">
        <v>2626</v>
      </c>
    </row>
    <row r="37" spans="1:105" ht="12" customHeight="1" x14ac:dyDescent="0.25">
      <c r="A37" s="64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2627</v>
      </c>
    </row>
    <row r="38" spans="1:105" ht="12" customHeight="1" x14ac:dyDescent="0.25">
      <c r="A38" s="64" t="s">
        <v>33</v>
      </c>
      <c r="B38" s="232">
        <v>3.072535545611609</v>
      </c>
      <c r="C38" s="232">
        <v>1.381253194186604</v>
      </c>
      <c r="D38" s="232">
        <v>1.451298364457434</v>
      </c>
      <c r="E38" s="232">
        <v>1.26416838157802</v>
      </c>
      <c r="F38" s="232">
        <v>1.4463253854991169</v>
      </c>
      <c r="G38" s="232">
        <v>1.3892023608792849</v>
      </c>
      <c r="H38" s="232">
        <v>1.500623755182575</v>
      </c>
      <c r="I38" s="232">
        <v>1.4357251453311111</v>
      </c>
      <c r="J38" s="232">
        <v>1.457321912637096</v>
      </c>
      <c r="K38" s="232">
        <v>1.1442654718080081</v>
      </c>
      <c r="L38" s="232">
        <v>1.4473105991679089</v>
      </c>
      <c r="M38" s="232">
        <v>2.0587365267798998</v>
      </c>
      <c r="N38" s="232">
        <v>1.385799115928432</v>
      </c>
      <c r="O38" s="232">
        <v>1.748492016675163</v>
      </c>
      <c r="P38" s="232">
        <v>1.829221420544441</v>
      </c>
      <c r="Q38" s="232">
        <v>1.67609051754589</v>
      </c>
      <c r="R38" s="232">
        <v>2.021835927028456</v>
      </c>
      <c r="S38" s="232">
        <v>2.258802624095237</v>
      </c>
      <c r="T38" s="232">
        <v>2.4182448886953689</v>
      </c>
      <c r="U38" s="232">
        <v>2.3096094108253151</v>
      </c>
      <c r="V38" s="232">
        <v>2.168056783670143</v>
      </c>
      <c r="W38" s="232">
        <v>2.4795215154045471</v>
      </c>
      <c r="DA38" s="73" t="s">
        <v>2628</v>
      </c>
    </row>
    <row r="39" spans="1:105" ht="12" customHeight="1" x14ac:dyDescent="0.25">
      <c r="A39" s="64" t="s">
        <v>160</v>
      </c>
      <c r="B39" s="232">
        <v>4.4801860499149537</v>
      </c>
      <c r="C39" s="232">
        <v>5.1520520400335057</v>
      </c>
      <c r="D39" s="232">
        <v>3.8498303527373179</v>
      </c>
      <c r="E39" s="232">
        <v>3.7014142925793871</v>
      </c>
      <c r="F39" s="232">
        <v>3.1109153755136201</v>
      </c>
      <c r="G39" s="232">
        <v>3.4536690507501189</v>
      </c>
      <c r="H39" s="232">
        <v>3.4730879764765841</v>
      </c>
      <c r="I39" s="232">
        <v>3.1522127881897721</v>
      </c>
      <c r="J39" s="232">
        <v>3.050797886409844</v>
      </c>
      <c r="K39" s="232">
        <v>2.4093927829717239</v>
      </c>
      <c r="L39" s="232">
        <v>2.508783290911424</v>
      </c>
      <c r="M39" s="232">
        <v>2.6047072655216761</v>
      </c>
      <c r="N39" s="232">
        <v>2.559530180458268</v>
      </c>
      <c r="O39" s="232">
        <v>3.3858989247523388</v>
      </c>
      <c r="P39" s="232">
        <v>3.1940020030607341</v>
      </c>
      <c r="Q39" s="232">
        <v>3.085168170936107</v>
      </c>
      <c r="R39" s="232">
        <v>3.7088567658088052</v>
      </c>
      <c r="S39" s="232">
        <v>3.3550115382123211</v>
      </c>
      <c r="T39" s="232">
        <v>3.574283960607302</v>
      </c>
      <c r="U39" s="232">
        <v>3.237772846721596</v>
      </c>
      <c r="V39" s="232">
        <v>2.564485495624937</v>
      </c>
      <c r="W39" s="232">
        <v>2.212827940092525</v>
      </c>
      <c r="DA39" s="73" t="s">
        <v>2629</v>
      </c>
    </row>
    <row r="40" spans="1:105" ht="12" customHeight="1" x14ac:dyDescent="0.25">
      <c r="A40" s="64" t="s">
        <v>70</v>
      </c>
      <c r="B40" s="232">
        <v>0.1215901612141342</v>
      </c>
      <c r="C40" s="232">
        <v>0.1153947627479323</v>
      </c>
      <c r="D40" s="232">
        <v>0.1212465832824005</v>
      </c>
      <c r="E40" s="232">
        <v>0.2112261692202472</v>
      </c>
      <c r="F40" s="232">
        <v>0.10874791881056931</v>
      </c>
      <c r="G40" s="232">
        <v>0.34818693458085781</v>
      </c>
      <c r="H40" s="232">
        <v>0.3761133726734564</v>
      </c>
      <c r="I40" s="232">
        <v>0.26987775396983232</v>
      </c>
      <c r="J40" s="232">
        <v>0.27393736598714769</v>
      </c>
      <c r="K40" s="232">
        <v>0</v>
      </c>
      <c r="L40" s="232">
        <v>0.12310076111691851</v>
      </c>
      <c r="M40" s="232">
        <v>0.1432676761430588</v>
      </c>
      <c r="N40" s="232">
        <v>0.1326028144814875</v>
      </c>
      <c r="O40" s="232">
        <v>0</v>
      </c>
      <c r="P40" s="232">
        <v>0</v>
      </c>
      <c r="Q40" s="232">
        <v>0</v>
      </c>
      <c r="R40" s="232">
        <v>0</v>
      </c>
      <c r="S40" s="232">
        <v>8.3525676632157833E-2</v>
      </c>
      <c r="T40" s="232">
        <v>5.8441245525607567E-2</v>
      </c>
      <c r="U40" s="232">
        <v>9.7329807180836989E-2</v>
      </c>
      <c r="V40" s="232">
        <v>7.4998787300139716E-2</v>
      </c>
      <c r="W40" s="232">
        <v>9.5033240385969997E-2</v>
      </c>
      <c r="DA40" s="73" t="s">
        <v>2630</v>
      </c>
    </row>
    <row r="41" spans="1:105" ht="12" customHeight="1" x14ac:dyDescent="0.25">
      <c r="A41" s="64" t="s">
        <v>34</v>
      </c>
      <c r="B41" s="232">
        <v>1.8723480204591969</v>
      </c>
      <c r="C41" s="232">
        <v>1.8723480204584271</v>
      </c>
      <c r="D41" s="232">
        <v>1.2459071484204021</v>
      </c>
      <c r="E41" s="232">
        <v>1.1949976911264799</v>
      </c>
      <c r="F41" s="232">
        <v>1.1949976911233131</v>
      </c>
      <c r="G41" s="232">
        <v>1.2459071484224269</v>
      </c>
      <c r="H41" s="232">
        <v>1.8144130580522919</v>
      </c>
      <c r="I41" s="232">
        <v>0.56850590963262893</v>
      </c>
      <c r="J41" s="232">
        <v>0.4525341659090007</v>
      </c>
      <c r="K41" s="232">
        <v>0.6363682162068619</v>
      </c>
      <c r="L41" s="232">
        <v>1.0605967238622349</v>
      </c>
      <c r="M41" s="232">
        <v>1.060596723858608</v>
      </c>
      <c r="N41" s="232">
        <v>11.935416806415541</v>
      </c>
      <c r="O41" s="232">
        <v>4.2565906340262547</v>
      </c>
      <c r="P41" s="232">
        <v>11.48252627434341</v>
      </c>
      <c r="Q41" s="232">
        <v>11.02617389915356</v>
      </c>
      <c r="R41" s="232">
        <v>1.523210962316321</v>
      </c>
      <c r="S41" s="232">
        <v>1.4179811140842371</v>
      </c>
      <c r="T41" s="232">
        <v>1.1008661045846699</v>
      </c>
      <c r="U41" s="232">
        <v>1.0766332029079499</v>
      </c>
      <c r="V41" s="232">
        <v>0.34974797162790272</v>
      </c>
      <c r="W41" s="232">
        <v>0.40921021775000183</v>
      </c>
      <c r="DA41" s="73" t="s">
        <v>2631</v>
      </c>
    </row>
    <row r="42" spans="1:105" ht="12" customHeight="1" x14ac:dyDescent="0.25">
      <c r="A42" s="64" t="s">
        <v>162</v>
      </c>
      <c r="B42" s="232">
        <v>19.213807341482269</v>
      </c>
      <c r="C42" s="232">
        <v>17.245630456560601</v>
      </c>
      <c r="D42" s="232">
        <v>19.21643008928287</v>
      </c>
      <c r="E42" s="232">
        <v>17.56085772068041</v>
      </c>
      <c r="F42" s="232">
        <v>19.032377160218751</v>
      </c>
      <c r="G42" s="232">
        <v>19.121534352891508</v>
      </c>
      <c r="H42" s="232">
        <v>22.826404719917949</v>
      </c>
      <c r="I42" s="232">
        <v>26.16651175526723</v>
      </c>
      <c r="J42" s="232">
        <v>26.179213111332562</v>
      </c>
      <c r="K42" s="232">
        <v>21.171166109766919</v>
      </c>
      <c r="L42" s="232">
        <v>22.364057772870542</v>
      </c>
      <c r="M42" s="232">
        <v>25.95096399589228</v>
      </c>
      <c r="N42" s="232">
        <v>22.835670986277961</v>
      </c>
      <c r="O42" s="232">
        <v>28.353911141981509</v>
      </c>
      <c r="P42" s="232">
        <v>30.017318834552601</v>
      </c>
      <c r="Q42" s="232">
        <v>29.894852672639939</v>
      </c>
      <c r="R42" s="232">
        <v>33.995197053372799</v>
      </c>
      <c r="S42" s="232">
        <v>37.258160473990912</v>
      </c>
      <c r="T42" s="232">
        <v>40.524293170540453</v>
      </c>
      <c r="U42" s="232">
        <v>39.554992927538443</v>
      </c>
      <c r="V42" s="232">
        <v>40.042840039219037</v>
      </c>
      <c r="W42" s="232">
        <v>45.399884465896903</v>
      </c>
      <c r="DA42" s="73" t="s">
        <v>2632</v>
      </c>
    </row>
    <row r="43" spans="1:105" ht="12" customHeight="1" x14ac:dyDescent="0.25">
      <c r="A43" s="64" t="s">
        <v>36</v>
      </c>
      <c r="B43" s="232">
        <v>7.0814415624121788E-2</v>
      </c>
      <c r="C43" s="232">
        <v>0.31158342874600747</v>
      </c>
      <c r="D43" s="232">
        <v>0.25493189624632451</v>
      </c>
      <c r="E43" s="232">
        <v>1.841174806227625</v>
      </c>
      <c r="F43" s="232">
        <v>7.0594041162529981</v>
      </c>
      <c r="G43" s="232">
        <v>1.9324404250827789</v>
      </c>
      <c r="H43" s="232">
        <v>0.97723893561114406</v>
      </c>
      <c r="I43" s="232">
        <v>0.9347502862384508</v>
      </c>
      <c r="J43" s="232">
        <v>0.73646992248818599</v>
      </c>
      <c r="K43" s="232">
        <v>0.61846478029260987</v>
      </c>
      <c r="L43" s="232">
        <v>0.45321225999413312</v>
      </c>
      <c r="M43" s="232">
        <v>0.58538028531292008</v>
      </c>
      <c r="N43" s="232">
        <v>0.2187315669786985</v>
      </c>
      <c r="O43" s="232">
        <v>0.2187315669792336</v>
      </c>
      <c r="P43" s="232">
        <v>0.1023126676935545</v>
      </c>
      <c r="Q43" s="232">
        <v>4.2488649374466232E-2</v>
      </c>
      <c r="R43" s="232">
        <v>7.0814415624033886E-2</v>
      </c>
      <c r="S43" s="232">
        <v>6.4639398581624055E-2</v>
      </c>
      <c r="T43" s="232">
        <v>4.8437060286905621E-2</v>
      </c>
      <c r="U43" s="232">
        <v>4.4301498414313509E-2</v>
      </c>
      <c r="V43" s="232">
        <v>3.025191835456912E-2</v>
      </c>
      <c r="W43" s="232">
        <v>3.115834287452774E-2</v>
      </c>
      <c r="DA43" s="73" t="s">
        <v>2633</v>
      </c>
    </row>
    <row r="44" spans="1:105" ht="12" customHeight="1" x14ac:dyDescent="0.25">
      <c r="A44" s="64" t="s">
        <v>73</v>
      </c>
      <c r="B44" s="232">
        <v>4.1212478277828417E-2</v>
      </c>
      <c r="C44" s="232">
        <v>8.2474431319461805E-2</v>
      </c>
      <c r="D44" s="232">
        <v>0.13744089394426959</v>
      </c>
      <c r="E44" s="232">
        <v>0.30234028181977468</v>
      </c>
      <c r="F44" s="232">
        <v>0.71461348888778409</v>
      </c>
      <c r="G44" s="232">
        <v>0.74212145758365489</v>
      </c>
      <c r="H44" s="232">
        <v>0.39856869748570928</v>
      </c>
      <c r="I44" s="232">
        <v>0.35730674444476668</v>
      </c>
      <c r="J44" s="232">
        <v>0.50850162273466859</v>
      </c>
      <c r="K44" s="232">
        <v>0.61843454798440123</v>
      </c>
      <c r="L44" s="232">
        <v>0.54971410101404905</v>
      </c>
      <c r="M44" s="232">
        <v>0.2061613409160028</v>
      </c>
      <c r="N44" s="232">
        <v>0.38481471313727927</v>
      </c>
      <c r="O44" s="232">
        <v>0.8245958889013536</v>
      </c>
      <c r="P44" s="232">
        <v>1.3055895429432609</v>
      </c>
      <c r="Q44" s="232">
        <v>1.0307572298200951</v>
      </c>
      <c r="R44" s="232">
        <v>1.4842429151660479</v>
      </c>
      <c r="S44" s="232">
        <v>1.2774384023196961</v>
      </c>
      <c r="T44" s="232">
        <v>0.72376632019979714</v>
      </c>
      <c r="U44" s="232">
        <v>0.89064469862565632</v>
      </c>
      <c r="V44" s="232">
        <v>0.84141730860712771</v>
      </c>
      <c r="W44" s="232">
        <v>1.3913787834383859</v>
      </c>
      <c r="DA44" s="73" t="s">
        <v>2634</v>
      </c>
    </row>
    <row r="45" spans="1:105" ht="12" customHeight="1" x14ac:dyDescent="0.25">
      <c r="A45" s="64" t="s">
        <v>79</v>
      </c>
      <c r="B45" s="232">
        <v>72.486344687163765</v>
      </c>
      <c r="C45" s="232">
        <v>79.220605175081246</v>
      </c>
      <c r="D45" s="232">
        <v>71.125341053212736</v>
      </c>
      <c r="E45" s="232">
        <v>94.315280195901138</v>
      </c>
      <c r="F45" s="232">
        <v>81.359306990613874</v>
      </c>
      <c r="G45" s="232">
        <v>79.874604677082445</v>
      </c>
      <c r="H45" s="232">
        <v>73.157969978297501</v>
      </c>
      <c r="I45" s="232">
        <v>68.474027835823989</v>
      </c>
      <c r="J45" s="232">
        <v>63.966852633685328</v>
      </c>
      <c r="K45" s="232">
        <v>64.302697094823273</v>
      </c>
      <c r="L45" s="232">
        <v>74.342206671490771</v>
      </c>
      <c r="M45" s="232">
        <v>60.873685695389753</v>
      </c>
      <c r="N45" s="232">
        <v>58.275377107613522</v>
      </c>
      <c r="O45" s="232">
        <v>56.260437602961893</v>
      </c>
      <c r="P45" s="232">
        <v>44.064473159575577</v>
      </c>
      <c r="Q45" s="232">
        <v>42.084848864381492</v>
      </c>
      <c r="R45" s="232">
        <v>44.25892952057275</v>
      </c>
      <c r="S45" s="232">
        <v>46.872700443287201</v>
      </c>
      <c r="T45" s="232">
        <v>44.397454225425648</v>
      </c>
      <c r="U45" s="232">
        <v>38.483142908665187</v>
      </c>
      <c r="V45" s="232">
        <v>35.660025969116781</v>
      </c>
      <c r="W45" s="232">
        <v>42.146061894134341</v>
      </c>
      <c r="DA45" s="73" t="s">
        <v>2635</v>
      </c>
    </row>
    <row r="46" spans="1:105" ht="12" customHeight="1" x14ac:dyDescent="0.25">
      <c r="A46" s="39" t="s">
        <v>2594</v>
      </c>
      <c r="B46" s="231">
        <v>47.184598800411877</v>
      </c>
      <c r="C46" s="231">
        <v>44.678999756442813</v>
      </c>
      <c r="D46" s="231">
        <v>43.778399512722913</v>
      </c>
      <c r="E46" s="231">
        <v>44.145044054966711</v>
      </c>
      <c r="F46" s="231">
        <v>43.046906774550621</v>
      </c>
      <c r="G46" s="231">
        <v>44.051428889617078</v>
      </c>
      <c r="H46" s="231">
        <v>45.567651295086158</v>
      </c>
      <c r="I46" s="231">
        <v>47.147327751225653</v>
      </c>
      <c r="J46" s="231">
        <v>45.25953613435221</v>
      </c>
      <c r="K46" s="231">
        <v>38.27852665577592</v>
      </c>
      <c r="L46" s="231">
        <v>42.411521853125791</v>
      </c>
      <c r="M46" s="231">
        <v>44.803346189623177</v>
      </c>
      <c r="N46" s="231">
        <v>43.8933574638219</v>
      </c>
      <c r="O46" s="231">
        <v>47.374717951593809</v>
      </c>
      <c r="P46" s="231">
        <v>48.105302443916763</v>
      </c>
      <c r="Q46" s="231">
        <v>49.700468697895701</v>
      </c>
      <c r="R46" s="231">
        <v>49.600242310503063</v>
      </c>
      <c r="S46" s="231">
        <v>52.08941045048951</v>
      </c>
      <c r="T46" s="231">
        <v>54.767291492881448</v>
      </c>
      <c r="U46" s="231">
        <v>52.504056098330032</v>
      </c>
      <c r="V46" s="231">
        <v>50.236712690955429</v>
      </c>
      <c r="W46" s="231">
        <v>56.009820801032419</v>
      </c>
      <c r="DA46" s="92" t="s">
        <v>2636</v>
      </c>
    </row>
    <row r="47" spans="1:105" ht="12" customHeight="1" x14ac:dyDescent="0.25">
      <c r="A47" s="39" t="s">
        <v>2596</v>
      </c>
      <c r="B47" s="231">
        <v>29.552687919741931</v>
      </c>
      <c r="C47" s="231">
        <v>27.983379533511162</v>
      </c>
      <c r="D47" s="231">
        <v>27.419315016280059</v>
      </c>
      <c r="E47" s="231">
        <v>27.64895205908379</v>
      </c>
      <c r="F47" s="231">
        <v>26.961166019438849</v>
      </c>
      <c r="G47" s="231">
        <v>27.590318949203269</v>
      </c>
      <c r="H47" s="231">
        <v>28.539960330181959</v>
      </c>
      <c r="I47" s="231">
        <v>29.529344292519401</v>
      </c>
      <c r="J47" s="231">
        <v>28.346981446817331</v>
      </c>
      <c r="K47" s="231">
        <v>23.97463115180274</v>
      </c>
      <c r="L47" s="231">
        <v>26.563211331486428</v>
      </c>
      <c r="M47" s="231">
        <v>28.061260270597781</v>
      </c>
      <c r="N47" s="231">
        <v>27.491315553300439</v>
      </c>
      <c r="O47" s="231">
        <v>29.671763467384331</v>
      </c>
      <c r="P47" s="231">
        <v>30.129343611107739</v>
      </c>
      <c r="Q47" s="231">
        <v>31.128429153476109</v>
      </c>
      <c r="R47" s="231">
        <v>31.065655298802319</v>
      </c>
      <c r="S47" s="231">
        <v>32.624672670804273</v>
      </c>
      <c r="T47" s="231">
        <v>34.301884827820871</v>
      </c>
      <c r="U47" s="231">
        <v>32.884373796583532</v>
      </c>
      <c r="V47" s="231">
        <v>31.464289832142981</v>
      </c>
      <c r="W47" s="231">
        <v>35.080106574078407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5">
        <f t="shared" ref="B51:W51" si="3">SUM(B$52:B$56,B$58:B$59,B$61:B$62,B$64:B$68)</f>
        <v>1.0000000000000002</v>
      </c>
      <c r="C51" s="235">
        <f t="shared" si="3"/>
        <v>0.99999999999999978</v>
      </c>
      <c r="D51" s="235">
        <f t="shared" si="3"/>
        <v>0.99999999999999989</v>
      </c>
      <c r="E51" s="235">
        <f t="shared" si="3"/>
        <v>1.0000000000000002</v>
      </c>
      <c r="F51" s="235">
        <f t="shared" si="3"/>
        <v>1</v>
      </c>
      <c r="G51" s="235">
        <f t="shared" si="3"/>
        <v>1.0000000000000002</v>
      </c>
      <c r="H51" s="235">
        <f t="shared" si="3"/>
        <v>1</v>
      </c>
      <c r="I51" s="235">
        <f t="shared" si="3"/>
        <v>1</v>
      </c>
      <c r="J51" s="235">
        <f t="shared" si="3"/>
        <v>0.99999999999999978</v>
      </c>
      <c r="K51" s="235">
        <f t="shared" si="3"/>
        <v>1.0000000000000002</v>
      </c>
      <c r="L51" s="235">
        <f t="shared" si="3"/>
        <v>0.99999999999999978</v>
      </c>
      <c r="M51" s="235">
        <f t="shared" si="3"/>
        <v>0.99999999999999989</v>
      </c>
      <c r="N51" s="235">
        <f t="shared" si="3"/>
        <v>1</v>
      </c>
      <c r="O51" s="235">
        <f t="shared" si="3"/>
        <v>1</v>
      </c>
      <c r="P51" s="235">
        <f t="shared" si="3"/>
        <v>1</v>
      </c>
      <c r="Q51" s="235">
        <f t="shared" si="3"/>
        <v>0.99999999999999989</v>
      </c>
      <c r="R51" s="235">
        <f t="shared" si="3"/>
        <v>0.99999999999999967</v>
      </c>
      <c r="S51" s="235">
        <f t="shared" si="3"/>
        <v>1</v>
      </c>
      <c r="T51" s="235">
        <f t="shared" si="3"/>
        <v>0.99999999999999989</v>
      </c>
      <c r="U51" s="235">
        <f t="shared" si="3"/>
        <v>1.0000000000000002</v>
      </c>
      <c r="V51" s="235">
        <f t="shared" si="3"/>
        <v>1</v>
      </c>
      <c r="W51" s="235">
        <f t="shared" si="3"/>
        <v>1</v>
      </c>
      <c r="DA51" s="95"/>
    </row>
    <row r="52" spans="1:105" ht="12" customHeight="1" x14ac:dyDescent="0.25">
      <c r="A52" s="202" t="s">
        <v>92</v>
      </c>
      <c r="B52" s="236">
        <f t="shared" ref="B52:W52" si="4">IF(B$6=0,0,B$6/B$5)</f>
        <v>1.60631077436123E-2</v>
      </c>
      <c r="C52" s="236">
        <f t="shared" si="4"/>
        <v>1.6009910211279083E-2</v>
      </c>
      <c r="D52" s="236">
        <f t="shared" si="4"/>
        <v>1.6551168117125703E-2</v>
      </c>
      <c r="E52" s="236">
        <f t="shared" si="4"/>
        <v>1.5813179337043508E-2</v>
      </c>
      <c r="F52" s="236">
        <f t="shared" si="4"/>
        <v>1.6144807668957414E-2</v>
      </c>
      <c r="G52" s="236">
        <f t="shared" si="4"/>
        <v>1.6667068114743635E-2</v>
      </c>
      <c r="H52" s="236">
        <f t="shared" si="4"/>
        <v>1.7200893840972245E-2</v>
      </c>
      <c r="I52" s="236">
        <f t="shared" si="4"/>
        <v>1.7687779489960878E-2</v>
      </c>
      <c r="J52" s="236">
        <f t="shared" si="4"/>
        <v>1.776580672016017E-2</v>
      </c>
      <c r="K52" s="236">
        <f t="shared" si="4"/>
        <v>1.7322092266520619E-2</v>
      </c>
      <c r="L52" s="236">
        <f t="shared" si="4"/>
        <v>1.7269178018305575E-2</v>
      </c>
      <c r="M52" s="236">
        <f t="shared" si="4"/>
        <v>1.8170632271054435E-2</v>
      </c>
      <c r="N52" s="236">
        <f t="shared" si="4"/>
        <v>1.7909686418622402E-2</v>
      </c>
      <c r="O52" s="236">
        <f t="shared" si="4"/>
        <v>1.8427674120823492E-2</v>
      </c>
      <c r="P52" s="236">
        <f t="shared" si="4"/>
        <v>1.8763380337200423E-2</v>
      </c>
      <c r="Q52" s="236">
        <f t="shared" si="4"/>
        <v>1.8969788666376695E-2</v>
      </c>
      <c r="R52" s="236">
        <f t="shared" si="4"/>
        <v>1.9204829231297505E-2</v>
      </c>
      <c r="S52" s="236">
        <f t="shared" si="4"/>
        <v>1.9171738911714368E-2</v>
      </c>
      <c r="T52" s="236">
        <f t="shared" si="4"/>
        <v>1.9466547308794241E-2</v>
      </c>
      <c r="U52" s="236">
        <f t="shared" si="4"/>
        <v>1.9690497017793324E-2</v>
      </c>
      <c r="V52" s="236">
        <f t="shared" si="4"/>
        <v>1.9669098458558822E-2</v>
      </c>
      <c r="W52" s="236">
        <f t="shared" si="4"/>
        <v>1.9471360893127444E-2</v>
      </c>
      <c r="DA52" s="174"/>
    </row>
    <row r="53" spans="1:105" ht="12" customHeight="1" x14ac:dyDescent="0.25">
      <c r="A53" s="202" t="s">
        <v>93</v>
      </c>
      <c r="B53" s="236">
        <f t="shared" ref="B53:W53" si="5">IF(B$7=0,0,B$7/B$5)</f>
        <v>5.672478660392383E-3</v>
      </c>
      <c r="C53" s="236">
        <f t="shared" si="5"/>
        <v>5.6536926401675154E-3</v>
      </c>
      <c r="D53" s="236">
        <f t="shared" si="5"/>
        <v>5.8448308663245638E-3</v>
      </c>
      <c r="E53" s="236">
        <f t="shared" si="5"/>
        <v>5.5842196774162434E-3</v>
      </c>
      <c r="F53" s="236">
        <f t="shared" si="5"/>
        <v>5.7013299319192204E-3</v>
      </c>
      <c r="G53" s="236">
        <f t="shared" si="5"/>
        <v>5.8857594508625556E-3</v>
      </c>
      <c r="H53" s="236">
        <f t="shared" si="5"/>
        <v>6.0742730989518778E-3</v>
      </c>
      <c r="I53" s="236">
        <f t="shared" si="5"/>
        <v>6.2462104661178061E-3</v>
      </c>
      <c r="J53" s="236">
        <f t="shared" si="5"/>
        <v>6.2737647728746066E-3</v>
      </c>
      <c r="K53" s="236">
        <f t="shared" si="5"/>
        <v>6.1170727547575701E-3</v>
      </c>
      <c r="L53" s="236">
        <f t="shared" si="5"/>
        <v>6.0983867726536484E-3</v>
      </c>
      <c r="M53" s="236">
        <f t="shared" si="5"/>
        <v>6.4167236781675404E-3</v>
      </c>
      <c r="N53" s="236">
        <f t="shared" si="5"/>
        <v>6.3245740267386481E-3</v>
      </c>
      <c r="O53" s="236">
        <f t="shared" si="5"/>
        <v>6.5074946815695794E-3</v>
      </c>
      <c r="P53" s="236">
        <f t="shared" si="5"/>
        <v>6.6260449882072558E-3</v>
      </c>
      <c r="Q53" s="236">
        <f t="shared" si="5"/>
        <v>6.6989354189550196E-3</v>
      </c>
      <c r="R53" s="236">
        <f t="shared" si="5"/>
        <v>6.7819369532857599E-3</v>
      </c>
      <c r="S53" s="236">
        <f t="shared" si="5"/>
        <v>6.7702515350779669E-3</v>
      </c>
      <c r="T53" s="236">
        <f t="shared" si="5"/>
        <v>6.8743593060044969E-3</v>
      </c>
      <c r="U53" s="236">
        <f t="shared" si="5"/>
        <v>6.9534442480701777E-3</v>
      </c>
      <c r="V53" s="236">
        <f t="shared" si="5"/>
        <v>6.9458876237507555E-3</v>
      </c>
      <c r="W53" s="236">
        <f t="shared" si="5"/>
        <v>6.876059161029186E-3</v>
      </c>
      <c r="DA53" s="174"/>
    </row>
    <row r="54" spans="1:105" ht="12" customHeight="1" x14ac:dyDescent="0.25">
      <c r="A54" s="202" t="s">
        <v>94</v>
      </c>
      <c r="B54" s="236">
        <f t="shared" ref="B54:W54" si="6">IF(B$8=0,0,B$8/B$5)</f>
        <v>3.754834525339918E-2</v>
      </c>
      <c r="C54" s="236">
        <f t="shared" si="6"/>
        <v>3.7423993269800566E-2</v>
      </c>
      <c r="D54" s="236">
        <f t="shared" si="6"/>
        <v>3.868921162257806E-2</v>
      </c>
      <c r="E54" s="236">
        <f t="shared" si="6"/>
        <v>3.6964124674899429E-2</v>
      </c>
      <c r="F54" s="236">
        <f t="shared" si="6"/>
        <v>3.7739323055017628E-2</v>
      </c>
      <c r="G54" s="236">
        <f t="shared" si="6"/>
        <v>3.8960133862214856E-2</v>
      </c>
      <c r="H54" s="236">
        <f t="shared" si="6"/>
        <v>4.0207979110687971E-2</v>
      </c>
      <c r="I54" s="236">
        <f t="shared" si="6"/>
        <v>4.1346099500524758E-2</v>
      </c>
      <c r="J54" s="236">
        <f t="shared" si="6"/>
        <v>4.1528492187260901E-2</v>
      </c>
      <c r="K54" s="236">
        <f t="shared" si="6"/>
        <v>4.0491286699686026E-2</v>
      </c>
      <c r="L54" s="236">
        <f t="shared" si="6"/>
        <v>4.036759690736718E-2</v>
      </c>
      <c r="M54" s="236">
        <f t="shared" si="6"/>
        <v>4.2474792853047075E-2</v>
      </c>
      <c r="N54" s="236">
        <f t="shared" si="6"/>
        <v>4.1864818424938215E-2</v>
      </c>
      <c r="O54" s="236">
        <f t="shared" si="6"/>
        <v>4.30756414729873E-2</v>
      </c>
      <c r="P54" s="236">
        <f t="shared" si="6"/>
        <v>4.3860372118976171E-2</v>
      </c>
      <c r="Q54" s="236">
        <f t="shared" si="6"/>
        <v>4.4342862265390692E-2</v>
      </c>
      <c r="R54" s="236">
        <f t="shared" si="6"/>
        <v>4.4892281743929001E-2</v>
      </c>
      <c r="S54" s="236">
        <f t="shared" si="6"/>
        <v>4.4814931410227438E-2</v>
      </c>
      <c r="T54" s="236">
        <f t="shared" si="6"/>
        <v>4.5504061288071801E-2</v>
      </c>
      <c r="U54" s="236">
        <f t="shared" si="6"/>
        <v>4.602755531719202E-2</v>
      </c>
      <c r="V54" s="236">
        <f t="shared" si="6"/>
        <v>4.5977535078089646E-2</v>
      </c>
      <c r="W54" s="236">
        <f t="shared" si="6"/>
        <v>4.551531329044485E-2</v>
      </c>
      <c r="DA54" s="174"/>
    </row>
    <row r="55" spans="1:105" ht="12" customHeight="1" x14ac:dyDescent="0.25">
      <c r="A55" s="202" t="s">
        <v>95</v>
      </c>
      <c r="B55" s="236">
        <f t="shared" ref="B55:W55" si="7">IF(B$9=0,0,B$9/B$5)</f>
        <v>1.6467542943395384E-2</v>
      </c>
      <c r="C55" s="236">
        <f t="shared" si="7"/>
        <v>1.6413006009312482E-2</v>
      </c>
      <c r="D55" s="236">
        <f t="shared" si="7"/>
        <v>1.696789164852049E-2</v>
      </c>
      <c r="E55" s="236">
        <f t="shared" si="7"/>
        <v>1.6211321866276437E-2</v>
      </c>
      <c r="F55" s="236">
        <f t="shared" si="7"/>
        <v>1.655129990067707E-2</v>
      </c>
      <c r="G55" s="236">
        <f t="shared" si="7"/>
        <v>1.7086709763817744E-2</v>
      </c>
      <c r="H55" s="236">
        <f t="shared" si="7"/>
        <v>1.7633976096788375E-2</v>
      </c>
      <c r="I55" s="236">
        <f t="shared" si="7"/>
        <v>1.8133120500300935E-2</v>
      </c>
      <c r="J55" s="236">
        <f t="shared" si="7"/>
        <v>1.8213112291713279E-2</v>
      </c>
      <c r="K55" s="236">
        <f t="shared" si="7"/>
        <v>1.7758226043264859E-2</v>
      </c>
      <c r="L55" s="236">
        <f t="shared" si="7"/>
        <v>1.7703979525797209E-2</v>
      </c>
      <c r="M55" s="236">
        <f t="shared" si="7"/>
        <v>1.8628130496804125E-2</v>
      </c>
      <c r="N55" s="236">
        <f t="shared" si="7"/>
        <v>1.8360614577754515E-2</v>
      </c>
      <c r="O55" s="236">
        <f t="shared" si="7"/>
        <v>1.8891644118631448E-2</v>
      </c>
      <c r="P55" s="236">
        <f t="shared" si="7"/>
        <v>1.9235802710031686E-2</v>
      </c>
      <c r="Q55" s="236">
        <f t="shared" si="7"/>
        <v>1.9447407965928473E-2</v>
      </c>
      <c r="R55" s="236">
        <f t="shared" si="7"/>
        <v>1.9688366356923049E-2</v>
      </c>
      <c r="S55" s="236">
        <f t="shared" si="7"/>
        <v>1.9654442892831074E-2</v>
      </c>
      <c r="T55" s="236">
        <f t="shared" si="7"/>
        <v>1.9956673944037016E-2</v>
      </c>
      <c r="U55" s="236">
        <f t="shared" si="7"/>
        <v>2.0186262234731883E-2</v>
      </c>
      <c r="V55" s="236">
        <f t="shared" si="7"/>
        <v>2.016432490487359E-2</v>
      </c>
      <c r="W55" s="236">
        <f t="shared" si="7"/>
        <v>1.9961608724279052E-2</v>
      </c>
      <c r="DA55" s="174"/>
    </row>
    <row r="56" spans="1:105" ht="12" customHeight="1" x14ac:dyDescent="0.25">
      <c r="A56" s="202" t="s">
        <v>96</v>
      </c>
      <c r="B56" s="236">
        <f t="shared" ref="B56:W56" si="8">IF(B$10=0,0,B$10/B$5)</f>
        <v>3.3466043437143392E-2</v>
      </c>
      <c r="C56" s="236">
        <f t="shared" si="8"/>
        <v>3.3084722340482327E-2</v>
      </c>
      <c r="D56" s="236">
        <f t="shared" si="8"/>
        <v>3.351641944086408E-2</v>
      </c>
      <c r="E56" s="236">
        <f t="shared" si="8"/>
        <v>3.2370283477320093E-2</v>
      </c>
      <c r="F56" s="236">
        <f t="shared" si="8"/>
        <v>3.2707334648136521E-2</v>
      </c>
      <c r="G56" s="236">
        <f t="shared" si="8"/>
        <v>3.3024279399302227E-2</v>
      </c>
      <c r="H56" s="236">
        <f t="shared" si="8"/>
        <v>3.3619031645543321E-2</v>
      </c>
      <c r="I56" s="236">
        <f t="shared" si="8"/>
        <v>3.4079590112842797E-2</v>
      </c>
      <c r="J56" s="236">
        <f t="shared" si="8"/>
        <v>3.4189163659046479E-2</v>
      </c>
      <c r="K56" s="236">
        <f t="shared" si="8"/>
        <v>3.3542155546227477E-2</v>
      </c>
      <c r="L56" s="236">
        <f t="shared" si="8"/>
        <v>3.333646300425977E-2</v>
      </c>
      <c r="M56" s="236">
        <f t="shared" si="8"/>
        <v>3.4297657251466128E-2</v>
      </c>
      <c r="N56" s="236">
        <f t="shared" si="8"/>
        <v>3.3852744976274843E-2</v>
      </c>
      <c r="O56" s="236">
        <f t="shared" si="8"/>
        <v>3.4588065447533421E-2</v>
      </c>
      <c r="P56" s="236">
        <f t="shared" si="8"/>
        <v>3.4961922367758753E-2</v>
      </c>
      <c r="Q56" s="236">
        <f t="shared" si="8"/>
        <v>3.5235110666287879E-2</v>
      </c>
      <c r="R56" s="236">
        <f t="shared" si="8"/>
        <v>3.5473082548995345E-2</v>
      </c>
      <c r="S56" s="236">
        <f t="shared" si="8"/>
        <v>3.5459189109051381E-2</v>
      </c>
      <c r="T56" s="236">
        <f t="shared" si="8"/>
        <v>3.5750899480674121E-2</v>
      </c>
      <c r="U56" s="236">
        <f t="shared" si="8"/>
        <v>3.5981410208979325E-2</v>
      </c>
      <c r="V56" s="236">
        <f t="shared" si="8"/>
        <v>3.6030393432365471E-2</v>
      </c>
      <c r="W56" s="236">
        <f t="shared" si="8"/>
        <v>3.587427795706196E-2</v>
      </c>
      <c r="DA56" s="174"/>
    </row>
    <row r="57" spans="1:105" ht="12" customHeight="1" x14ac:dyDescent="0.25">
      <c r="A57" s="40" t="s">
        <v>2557</v>
      </c>
      <c r="B57" s="237">
        <f t="shared" ref="B57:W57" si="9">IF(B$16=0,0,B$16/B$5)</f>
        <v>0.1700278522980905</v>
      </c>
      <c r="C57" s="237">
        <f t="shared" si="9"/>
        <v>0.16614579104783009</v>
      </c>
      <c r="D57" s="237">
        <f t="shared" si="9"/>
        <v>0.16619904252403925</v>
      </c>
      <c r="E57" s="237">
        <f t="shared" si="9"/>
        <v>0.16052459869532307</v>
      </c>
      <c r="F57" s="237">
        <f t="shared" si="9"/>
        <v>0.16100331779096061</v>
      </c>
      <c r="G57" s="237">
        <f t="shared" si="9"/>
        <v>0.16192245456245155</v>
      </c>
      <c r="H57" s="237">
        <f t="shared" si="9"/>
        <v>0.16378006290857414</v>
      </c>
      <c r="I57" s="237">
        <f t="shared" si="9"/>
        <v>0.16529592745574201</v>
      </c>
      <c r="J57" s="237">
        <f t="shared" si="9"/>
        <v>0.16578826510182151</v>
      </c>
      <c r="K57" s="237">
        <f t="shared" si="9"/>
        <v>0.16284624515160645</v>
      </c>
      <c r="L57" s="237">
        <f t="shared" si="9"/>
        <v>0.16190043126767051</v>
      </c>
      <c r="M57" s="237">
        <f t="shared" si="9"/>
        <v>0.16609189735379112</v>
      </c>
      <c r="N57" s="237">
        <f t="shared" si="9"/>
        <v>0.16396487081680772</v>
      </c>
      <c r="O57" s="237">
        <f t="shared" si="9"/>
        <v>0.16738811654746108</v>
      </c>
      <c r="P57" s="237">
        <f t="shared" si="9"/>
        <v>0.16917286804305001</v>
      </c>
      <c r="Q57" s="237">
        <f t="shared" si="9"/>
        <v>0.16999125804416088</v>
      </c>
      <c r="R57" s="237">
        <f t="shared" si="9"/>
        <v>0.17145492966501985</v>
      </c>
      <c r="S57" s="237">
        <f t="shared" si="9"/>
        <v>0.17151549193606733</v>
      </c>
      <c r="T57" s="237">
        <f t="shared" si="9"/>
        <v>0.17286985620185286</v>
      </c>
      <c r="U57" s="237">
        <f t="shared" si="9"/>
        <v>0.17390377062975582</v>
      </c>
      <c r="V57" s="237">
        <f t="shared" si="9"/>
        <v>0.17416258076664179</v>
      </c>
      <c r="W57" s="237">
        <f t="shared" si="9"/>
        <v>0.17349210389067207</v>
      </c>
      <c r="DA57" s="96"/>
    </row>
    <row r="58" spans="1:105" ht="12" customHeight="1" x14ac:dyDescent="0.25">
      <c r="A58" s="62" t="s">
        <v>2558</v>
      </c>
      <c r="B58" s="305">
        <f t="shared" ref="B58:W58" si="10">IF(B$17=0,0,B$17/B$5)</f>
        <v>0.13255071176750913</v>
      </c>
      <c r="C58" s="305">
        <f t="shared" si="10"/>
        <v>0.12586324822278783</v>
      </c>
      <c r="D58" s="305">
        <f t="shared" si="10"/>
        <v>0.11962322570263845</v>
      </c>
      <c r="E58" s="305">
        <f t="shared" si="10"/>
        <v>0.11578734456034653</v>
      </c>
      <c r="F58" s="305">
        <f t="shared" si="10"/>
        <v>0.11169754137281732</v>
      </c>
      <c r="G58" s="305">
        <f t="shared" si="10"/>
        <v>0.10685305736250894</v>
      </c>
      <c r="H58" s="305">
        <f t="shared" si="10"/>
        <v>0.10172709833706038</v>
      </c>
      <c r="I58" s="305">
        <f t="shared" si="10"/>
        <v>9.6049792036956655E-2</v>
      </c>
      <c r="J58" s="305">
        <f t="shared" si="10"/>
        <v>9.5395370119859407E-2</v>
      </c>
      <c r="K58" s="305">
        <f t="shared" si="10"/>
        <v>9.401433369899212E-2</v>
      </c>
      <c r="L58" s="305">
        <f t="shared" si="10"/>
        <v>9.2033854071949694E-2</v>
      </c>
      <c r="M58" s="305">
        <f t="shared" si="10"/>
        <v>8.5079743264410784E-2</v>
      </c>
      <c r="N58" s="305">
        <f t="shared" si="10"/>
        <v>8.2737094716574269E-2</v>
      </c>
      <c r="O58" s="305">
        <f t="shared" si="10"/>
        <v>8.2608849281905594E-2</v>
      </c>
      <c r="P58" s="305">
        <f t="shared" si="10"/>
        <v>7.860541179735317E-2</v>
      </c>
      <c r="Q58" s="305">
        <f t="shared" si="10"/>
        <v>7.8605617551932336E-2</v>
      </c>
      <c r="R58" s="305">
        <f t="shared" si="10"/>
        <v>7.6312931445093296E-2</v>
      </c>
      <c r="S58" s="305">
        <f t="shared" si="10"/>
        <v>7.6822692231585166E-2</v>
      </c>
      <c r="T58" s="305">
        <f t="shared" si="10"/>
        <v>7.315733913610567E-2</v>
      </c>
      <c r="U58" s="305">
        <f t="shared" si="10"/>
        <v>7.0085614096630708E-2</v>
      </c>
      <c r="V58" s="305">
        <f t="shared" si="10"/>
        <v>7.2560839346036923E-2</v>
      </c>
      <c r="W58" s="305">
        <f t="shared" si="10"/>
        <v>7.5800830052808313E-2</v>
      </c>
      <c r="DA58" s="72"/>
    </row>
    <row r="59" spans="1:105" ht="12" customHeight="1" x14ac:dyDescent="0.25">
      <c r="A59" s="62" t="s">
        <v>2565</v>
      </c>
      <c r="B59" s="305">
        <f t="shared" ref="B59:W59" si="11">IF(B$23=0,0,B$23/B$5)</f>
        <v>3.7477140530581397E-2</v>
      </c>
      <c r="C59" s="305">
        <f t="shared" si="11"/>
        <v>4.0282542825042275E-2</v>
      </c>
      <c r="D59" s="305">
        <f t="shared" si="11"/>
        <v>4.657581682140078E-2</v>
      </c>
      <c r="E59" s="305">
        <f t="shared" si="11"/>
        <v>4.4737254134976541E-2</v>
      </c>
      <c r="F59" s="305">
        <f t="shared" si="11"/>
        <v>4.9305776418143273E-2</v>
      </c>
      <c r="G59" s="305">
        <f t="shared" si="11"/>
        <v>5.5069397199942617E-2</v>
      </c>
      <c r="H59" s="305">
        <f t="shared" si="11"/>
        <v>6.2052964571513755E-2</v>
      </c>
      <c r="I59" s="305">
        <f t="shared" si="11"/>
        <v>6.9246135418785382E-2</v>
      </c>
      <c r="J59" s="305">
        <f t="shared" si="11"/>
        <v>7.039289498196212E-2</v>
      </c>
      <c r="K59" s="305">
        <f t="shared" si="11"/>
        <v>6.8831911452614344E-2</v>
      </c>
      <c r="L59" s="305">
        <f t="shared" si="11"/>
        <v>6.9866577195720814E-2</v>
      </c>
      <c r="M59" s="305">
        <f t="shared" si="11"/>
        <v>8.1012154089380367E-2</v>
      </c>
      <c r="N59" s="305">
        <f t="shared" si="11"/>
        <v>8.1227776100233448E-2</v>
      </c>
      <c r="O59" s="305">
        <f t="shared" si="11"/>
        <v>8.4779267265555458E-2</v>
      </c>
      <c r="P59" s="305">
        <f t="shared" si="11"/>
        <v>9.0567456245696842E-2</v>
      </c>
      <c r="Q59" s="305">
        <f t="shared" si="11"/>
        <v>9.1385640492228554E-2</v>
      </c>
      <c r="R59" s="305">
        <f t="shared" si="11"/>
        <v>9.5141998219926555E-2</v>
      </c>
      <c r="S59" s="305">
        <f t="shared" si="11"/>
        <v>9.4692799704482175E-2</v>
      </c>
      <c r="T59" s="305">
        <f t="shared" si="11"/>
        <v>9.9712517065747172E-2</v>
      </c>
      <c r="U59" s="305">
        <f t="shared" si="11"/>
        <v>0.10381815653312509</v>
      </c>
      <c r="V59" s="305">
        <f t="shared" si="11"/>
        <v>0.10160174142060487</v>
      </c>
      <c r="W59" s="305">
        <f t="shared" si="11"/>
        <v>9.769127383786376E-2</v>
      </c>
      <c r="DA59" s="72"/>
    </row>
    <row r="60" spans="1:105" ht="12" customHeight="1" x14ac:dyDescent="0.25">
      <c r="A60" s="203" t="s">
        <v>2567</v>
      </c>
      <c r="B60" s="304">
        <f t="shared" ref="B60:W60" si="12">IF(B$24=0,0,B$24/B$5)</f>
        <v>7.0922181264352749E-2</v>
      </c>
      <c r="C60" s="304">
        <f t="shared" si="12"/>
        <v>6.9762472684072804E-2</v>
      </c>
      <c r="D60" s="304">
        <f t="shared" si="12"/>
        <v>7.0504602771328723E-2</v>
      </c>
      <c r="E60" s="304">
        <f t="shared" si="12"/>
        <v>6.8251053691217478E-2</v>
      </c>
      <c r="F60" s="304">
        <f t="shared" si="12"/>
        <v>6.8785082566812483E-2</v>
      </c>
      <c r="G60" s="304">
        <f t="shared" si="12"/>
        <v>6.8975477734872878E-2</v>
      </c>
      <c r="H60" s="304">
        <f t="shared" si="12"/>
        <v>6.9786985916443445E-2</v>
      </c>
      <c r="I60" s="304">
        <f t="shared" si="12"/>
        <v>7.0234718423621126E-2</v>
      </c>
      <c r="J60" s="304">
        <f t="shared" si="12"/>
        <v>7.0405196616607046E-2</v>
      </c>
      <c r="K60" s="304">
        <f t="shared" si="12"/>
        <v>6.9306605817679182E-2</v>
      </c>
      <c r="L60" s="304">
        <f t="shared" si="12"/>
        <v>6.8788592797372025E-2</v>
      </c>
      <c r="M60" s="304">
        <f t="shared" si="12"/>
        <v>6.9694383456620462E-2</v>
      </c>
      <c r="N60" s="304">
        <f t="shared" si="12"/>
        <v>6.8853651651648778E-2</v>
      </c>
      <c r="O60" s="304">
        <f t="shared" si="12"/>
        <v>6.9957241717561416E-2</v>
      </c>
      <c r="P60" s="304">
        <f t="shared" si="12"/>
        <v>7.021791029443078E-2</v>
      </c>
      <c r="Q60" s="304">
        <f t="shared" si="12"/>
        <v>7.0428071464773687E-2</v>
      </c>
      <c r="R60" s="304">
        <f t="shared" si="12"/>
        <v>7.0607241105953705E-2</v>
      </c>
      <c r="S60" s="304">
        <f t="shared" si="12"/>
        <v>7.0731700065156861E-2</v>
      </c>
      <c r="T60" s="304">
        <f t="shared" si="12"/>
        <v>7.0692320531393765E-2</v>
      </c>
      <c r="U60" s="304">
        <f t="shared" si="12"/>
        <v>7.0604408400612134E-2</v>
      </c>
      <c r="V60" s="304">
        <f t="shared" si="12"/>
        <v>7.1054894456541839E-2</v>
      </c>
      <c r="W60" s="304">
        <f t="shared" si="12"/>
        <v>7.1303386017513778E-2</v>
      </c>
      <c r="DA60" s="175"/>
    </row>
    <row r="61" spans="1:105" ht="12" customHeight="1" x14ac:dyDescent="0.25">
      <c r="A61" s="62" t="s">
        <v>2568</v>
      </c>
      <c r="B61" s="305">
        <f t="shared" ref="B61:W61" si="13">IF(B$25=0,0,B$25/B$5)</f>
        <v>5.2416476240542041E-2</v>
      </c>
      <c r="C61" s="305">
        <f t="shared" si="13"/>
        <v>5.1318054545531532E-2</v>
      </c>
      <c r="D61" s="305">
        <f t="shared" si="13"/>
        <v>5.1436621664321024E-2</v>
      </c>
      <c r="E61" s="305">
        <f t="shared" si="13"/>
        <v>5.003328182721966E-2</v>
      </c>
      <c r="F61" s="305">
        <f t="shared" si="13"/>
        <v>5.0185254117881571E-2</v>
      </c>
      <c r="G61" s="305">
        <f t="shared" si="13"/>
        <v>4.9773972579940456E-2</v>
      </c>
      <c r="H61" s="305">
        <f t="shared" si="13"/>
        <v>4.9970480128919456E-2</v>
      </c>
      <c r="I61" s="305">
        <f t="shared" si="13"/>
        <v>4.9857289909043069E-2</v>
      </c>
      <c r="J61" s="305">
        <f t="shared" si="13"/>
        <v>4.9937875851479449E-2</v>
      </c>
      <c r="K61" s="305">
        <f t="shared" si="13"/>
        <v>4.9350471861786559E-2</v>
      </c>
      <c r="L61" s="305">
        <f t="shared" si="13"/>
        <v>4.8893419365722515E-2</v>
      </c>
      <c r="M61" s="305">
        <f t="shared" si="13"/>
        <v>4.876067833109847E-2</v>
      </c>
      <c r="N61" s="305">
        <f t="shared" si="13"/>
        <v>4.8220572472822208E-2</v>
      </c>
      <c r="O61" s="305">
        <f t="shared" si="13"/>
        <v>4.8727408300644974E-2</v>
      </c>
      <c r="P61" s="305">
        <f t="shared" si="13"/>
        <v>4.860132231456861E-2</v>
      </c>
      <c r="Q61" s="305">
        <f t="shared" si="13"/>
        <v>4.8573688176857699E-2</v>
      </c>
      <c r="R61" s="305">
        <f t="shared" si="13"/>
        <v>4.84820763831822E-2</v>
      </c>
      <c r="S61" s="305">
        <f t="shared" si="13"/>
        <v>4.8644657460665514E-2</v>
      </c>
      <c r="T61" s="305">
        <f t="shared" si="13"/>
        <v>4.8265640210342131E-2</v>
      </c>
      <c r="U61" s="305">
        <f t="shared" si="13"/>
        <v>4.7919724004567392E-2</v>
      </c>
      <c r="V61" s="305">
        <f t="shared" si="13"/>
        <v>4.8394862539422649E-2</v>
      </c>
      <c r="W61" s="305">
        <f t="shared" si="13"/>
        <v>4.8871160146173889E-2</v>
      </c>
      <c r="DA61" s="72"/>
    </row>
    <row r="62" spans="1:105" ht="12" customHeight="1" x14ac:dyDescent="0.25">
      <c r="A62" s="62" t="s">
        <v>2570</v>
      </c>
      <c r="B62" s="305">
        <f t="shared" ref="B62:W62" si="14">IF(B$26=0,0,B$26/B$5)</f>
        <v>1.8505705023810704E-2</v>
      </c>
      <c r="C62" s="305">
        <f t="shared" si="14"/>
        <v>1.8444418138541276E-2</v>
      </c>
      <c r="D62" s="305">
        <f t="shared" si="14"/>
        <v>1.9067981107007703E-2</v>
      </c>
      <c r="E62" s="305">
        <f t="shared" si="14"/>
        <v>1.8217771863997811E-2</v>
      </c>
      <c r="F62" s="305">
        <f t="shared" si="14"/>
        <v>1.8599828448930919E-2</v>
      </c>
      <c r="G62" s="305">
        <f t="shared" si="14"/>
        <v>1.9201505154932422E-2</v>
      </c>
      <c r="H62" s="305">
        <f t="shared" si="14"/>
        <v>1.9816505787523992E-2</v>
      </c>
      <c r="I62" s="305">
        <f t="shared" si="14"/>
        <v>2.0377428514578057E-2</v>
      </c>
      <c r="J62" s="305">
        <f t="shared" si="14"/>
        <v>2.0467320765127601E-2</v>
      </c>
      <c r="K62" s="305">
        <f t="shared" si="14"/>
        <v>1.9956133955892623E-2</v>
      </c>
      <c r="L62" s="305">
        <f t="shared" si="14"/>
        <v>1.9895173431649506E-2</v>
      </c>
      <c r="M62" s="305">
        <f t="shared" si="14"/>
        <v>2.0933705125521996E-2</v>
      </c>
      <c r="N62" s="305">
        <f t="shared" si="14"/>
        <v>2.0633079178826567E-2</v>
      </c>
      <c r="O62" s="305">
        <f t="shared" si="14"/>
        <v>2.1229833416916439E-2</v>
      </c>
      <c r="P62" s="305">
        <f t="shared" si="14"/>
        <v>2.1616587979862177E-2</v>
      </c>
      <c r="Q62" s="305">
        <f t="shared" si="14"/>
        <v>2.1854383287915977E-2</v>
      </c>
      <c r="R62" s="305">
        <f t="shared" si="14"/>
        <v>2.2125164722771509E-2</v>
      </c>
      <c r="S62" s="305">
        <f t="shared" si="14"/>
        <v>2.208704260449134E-2</v>
      </c>
      <c r="T62" s="305">
        <f t="shared" si="14"/>
        <v>2.2426680321051638E-2</v>
      </c>
      <c r="U62" s="305">
        <f t="shared" si="14"/>
        <v>2.2684684396044742E-2</v>
      </c>
      <c r="V62" s="305">
        <f t="shared" si="14"/>
        <v>2.2660031917119197E-2</v>
      </c>
      <c r="W62" s="305">
        <f t="shared" si="14"/>
        <v>2.2432225871339872E-2</v>
      </c>
      <c r="DA62" s="72"/>
    </row>
    <row r="63" spans="1:105" ht="12" customHeight="1" x14ac:dyDescent="0.25">
      <c r="A63" s="203" t="s">
        <v>2572</v>
      </c>
      <c r="B63" s="304">
        <f t="shared" ref="B63:W63" si="15">IF(B$27=0,0,B$27/B$5)</f>
        <v>0.20819737016092713</v>
      </c>
      <c r="C63" s="304">
        <f t="shared" si="15"/>
        <v>0.20344382577285305</v>
      </c>
      <c r="D63" s="304">
        <f t="shared" si="15"/>
        <v>0.20350903166208884</v>
      </c>
      <c r="E63" s="304">
        <f t="shared" si="15"/>
        <v>0.19656073309631397</v>
      </c>
      <c r="F63" s="304">
        <f t="shared" si="15"/>
        <v>0.19714691974403345</v>
      </c>
      <c r="G63" s="304">
        <f t="shared" si="15"/>
        <v>0.19827239334177738</v>
      </c>
      <c r="H63" s="304">
        <f t="shared" si="15"/>
        <v>0.20054701580641743</v>
      </c>
      <c r="I63" s="304">
        <f t="shared" si="15"/>
        <v>0.20240317647641873</v>
      </c>
      <c r="J63" s="304">
        <f t="shared" si="15"/>
        <v>0.20300603890018967</v>
      </c>
      <c r="K63" s="304">
        <f t="shared" si="15"/>
        <v>0.19940356549176305</v>
      </c>
      <c r="L63" s="304">
        <f t="shared" si="15"/>
        <v>0.19824542604204554</v>
      </c>
      <c r="M63" s="304">
        <f t="shared" si="15"/>
        <v>0.20337783349443814</v>
      </c>
      <c r="N63" s="304">
        <f t="shared" si="15"/>
        <v>0.20077331120425437</v>
      </c>
      <c r="O63" s="304">
        <f t="shared" si="15"/>
        <v>0.2049650406703605</v>
      </c>
      <c r="P63" s="304">
        <f t="shared" si="15"/>
        <v>0.20715045066495918</v>
      </c>
      <c r="Q63" s="304">
        <f t="shared" si="15"/>
        <v>0.20815256087040102</v>
      </c>
      <c r="R63" s="304">
        <f t="shared" si="15"/>
        <v>0.20994481183471819</v>
      </c>
      <c r="S63" s="304">
        <f t="shared" si="15"/>
        <v>0.21001896971763348</v>
      </c>
      <c r="T63" s="304">
        <f t="shared" si="15"/>
        <v>0.2116773749410443</v>
      </c>
      <c r="U63" s="304">
        <f t="shared" si="15"/>
        <v>0.21294339260786424</v>
      </c>
      <c r="V63" s="304">
        <f t="shared" si="15"/>
        <v>0.21326030297956136</v>
      </c>
      <c r="W63" s="304">
        <f t="shared" si="15"/>
        <v>0.21243931088653714</v>
      </c>
      <c r="DA63" s="175"/>
    </row>
    <row r="64" spans="1:105" ht="12" customHeight="1" x14ac:dyDescent="0.25">
      <c r="A64" s="62" t="s">
        <v>2573</v>
      </c>
      <c r="B64" s="305">
        <f t="shared" ref="B64:W64" si="16">IF(B$28=0,0,B$28/B$5)</f>
        <v>0.16230699400103155</v>
      </c>
      <c r="C64" s="305">
        <f t="shared" si="16"/>
        <v>0.15411826312994417</v>
      </c>
      <c r="D64" s="305">
        <f t="shared" si="16"/>
        <v>0.14647741922772053</v>
      </c>
      <c r="E64" s="305">
        <f t="shared" si="16"/>
        <v>0.1417804219106284</v>
      </c>
      <c r="F64" s="305">
        <f t="shared" si="16"/>
        <v>0.13677249964018451</v>
      </c>
      <c r="G64" s="305">
        <f t="shared" si="16"/>
        <v>0.13084047840307214</v>
      </c>
      <c r="H64" s="305">
        <f t="shared" si="16"/>
        <v>0.1245637938821148</v>
      </c>
      <c r="I64" s="305">
        <f t="shared" si="16"/>
        <v>0.11761199024933462</v>
      </c>
      <c r="J64" s="305">
        <f t="shared" si="16"/>
        <v>0.1168106572896238</v>
      </c>
      <c r="K64" s="305">
        <f t="shared" si="16"/>
        <v>0.11511959228448014</v>
      </c>
      <c r="L64" s="305">
        <f t="shared" si="16"/>
        <v>0.11269451519014247</v>
      </c>
      <c r="M64" s="305">
        <f t="shared" si="16"/>
        <v>0.10417927746662545</v>
      </c>
      <c r="N64" s="305">
        <f t="shared" si="16"/>
        <v>0.10131072822437667</v>
      </c>
      <c r="O64" s="305">
        <f t="shared" si="16"/>
        <v>0.10115369299825175</v>
      </c>
      <c r="P64" s="305">
        <f t="shared" si="16"/>
        <v>9.6251524649820203E-2</v>
      </c>
      <c r="Q64" s="305">
        <f t="shared" si="16"/>
        <v>9.6251776594202795E-2</v>
      </c>
      <c r="R64" s="305">
        <f t="shared" si="16"/>
        <v>9.3444405851134615E-2</v>
      </c>
      <c r="S64" s="305">
        <f t="shared" si="16"/>
        <v>9.4068602732553255E-2</v>
      </c>
      <c r="T64" s="305">
        <f t="shared" si="16"/>
        <v>8.9580415268700808E-2</v>
      </c>
      <c r="U64" s="305">
        <f t="shared" si="16"/>
        <v>8.5819119301996774E-2</v>
      </c>
      <c r="V64" s="305">
        <f t="shared" si="16"/>
        <v>8.8850007362494196E-2</v>
      </c>
      <c r="W64" s="305">
        <f t="shared" si="16"/>
        <v>9.2817342921806031E-2</v>
      </c>
      <c r="DA64" s="72"/>
    </row>
    <row r="65" spans="1:105" ht="12" customHeight="1" x14ac:dyDescent="0.25">
      <c r="A65" s="62" t="s">
        <v>2580</v>
      </c>
      <c r="B65" s="305">
        <f t="shared" ref="B65:W65" si="17">IF(B$34=0,0,B$34/B$5)</f>
        <v>4.5890376159895579E-2</v>
      </c>
      <c r="C65" s="305">
        <f t="shared" si="17"/>
        <v>4.9325562642908875E-2</v>
      </c>
      <c r="D65" s="305">
        <f t="shared" si="17"/>
        <v>5.7031612434368287E-2</v>
      </c>
      <c r="E65" s="305">
        <f t="shared" si="17"/>
        <v>5.4780311185685548E-2</v>
      </c>
      <c r="F65" s="305">
        <f t="shared" si="17"/>
        <v>6.0374420103848921E-2</v>
      </c>
      <c r="G65" s="305">
        <f t="shared" si="17"/>
        <v>6.7431914938705248E-2</v>
      </c>
      <c r="H65" s="305">
        <f t="shared" si="17"/>
        <v>7.598322192430261E-2</v>
      </c>
      <c r="I65" s="305">
        <f t="shared" si="17"/>
        <v>8.4791186227084106E-2</v>
      </c>
      <c r="J65" s="305">
        <f t="shared" si="17"/>
        <v>8.6195381610565863E-2</v>
      </c>
      <c r="K65" s="305">
        <f t="shared" si="17"/>
        <v>8.4283973207282897E-2</v>
      </c>
      <c r="L65" s="305">
        <f t="shared" si="17"/>
        <v>8.5550910851903084E-2</v>
      </c>
      <c r="M65" s="305">
        <f t="shared" si="17"/>
        <v>9.919855602781269E-2</v>
      </c>
      <c r="N65" s="305">
        <f t="shared" si="17"/>
        <v>9.9462582979877701E-2</v>
      </c>
      <c r="O65" s="305">
        <f t="shared" si="17"/>
        <v>0.10381134767210876</v>
      </c>
      <c r="P65" s="305">
        <f t="shared" si="17"/>
        <v>0.11089892601513901</v>
      </c>
      <c r="Q65" s="305">
        <f t="shared" si="17"/>
        <v>0.11190078427619822</v>
      </c>
      <c r="R65" s="305">
        <f t="shared" si="17"/>
        <v>0.11650040598358358</v>
      </c>
      <c r="S65" s="305">
        <f t="shared" si="17"/>
        <v>0.11595036698508021</v>
      </c>
      <c r="T65" s="305">
        <f t="shared" si="17"/>
        <v>0.12209695967234348</v>
      </c>
      <c r="U65" s="305">
        <f t="shared" si="17"/>
        <v>0.12712427330586742</v>
      </c>
      <c r="V65" s="305">
        <f t="shared" si="17"/>
        <v>0.12441029561706718</v>
      </c>
      <c r="W65" s="305">
        <f t="shared" si="17"/>
        <v>0.11962196796473112</v>
      </c>
      <c r="DA65" s="72"/>
    </row>
    <row r="66" spans="1:105" ht="12" customHeight="1" x14ac:dyDescent="0.25">
      <c r="A66" s="203" t="s">
        <v>2582</v>
      </c>
      <c r="B66" s="304">
        <f t="shared" ref="B66:W66" si="18">IF(B$35=0,0,B$35/B$5)</f>
        <v>0.27782435489662111</v>
      </c>
      <c r="C66" s="304">
        <f t="shared" si="18"/>
        <v>0.28879436830375083</v>
      </c>
      <c r="D66" s="304">
        <f t="shared" si="18"/>
        <v>0.27942986412491561</v>
      </c>
      <c r="E66" s="304">
        <f t="shared" si="18"/>
        <v>0.30645851881594033</v>
      </c>
      <c r="F66" s="304">
        <f t="shared" si="18"/>
        <v>0.29957668983309399</v>
      </c>
      <c r="G66" s="304">
        <f t="shared" si="18"/>
        <v>0.28923584450090017</v>
      </c>
      <c r="H66" s="304">
        <f t="shared" si="18"/>
        <v>0.27573597577952658</v>
      </c>
      <c r="I66" s="304">
        <f t="shared" si="18"/>
        <v>0.26419433767681105</v>
      </c>
      <c r="J66" s="304">
        <f t="shared" si="18"/>
        <v>0.26165540228522305</v>
      </c>
      <c r="K66" s="304">
        <f t="shared" si="18"/>
        <v>0.27656296929770724</v>
      </c>
      <c r="L66" s="304">
        <f t="shared" si="18"/>
        <v>0.28017978143889877</v>
      </c>
      <c r="M66" s="304">
        <f t="shared" si="18"/>
        <v>0.25554480211891928</v>
      </c>
      <c r="N66" s="304">
        <f t="shared" si="18"/>
        <v>0.26545369288138909</v>
      </c>
      <c r="O66" s="304">
        <f t="shared" si="18"/>
        <v>0.24827463500597091</v>
      </c>
      <c r="P66" s="304">
        <f t="shared" si="18"/>
        <v>0.23866328801602987</v>
      </c>
      <c r="Q66" s="304">
        <f t="shared" si="18"/>
        <v>0.23328110295243282</v>
      </c>
      <c r="R66" s="304">
        <f t="shared" si="18"/>
        <v>0.22610268762261601</v>
      </c>
      <c r="S66" s="304">
        <f t="shared" si="18"/>
        <v>0.2263509048142506</v>
      </c>
      <c r="T66" s="304">
        <f t="shared" si="18"/>
        <v>0.21868908694637157</v>
      </c>
      <c r="U66" s="304">
        <f t="shared" si="18"/>
        <v>0.21290661199347521</v>
      </c>
      <c r="V66" s="304">
        <f t="shared" si="18"/>
        <v>0.21215055633359456</v>
      </c>
      <c r="W66" s="304">
        <f t="shared" si="18"/>
        <v>0.21649867044909415</v>
      </c>
      <c r="DA66" s="175"/>
    </row>
    <row r="67" spans="1:105" ht="12" customHeight="1" x14ac:dyDescent="0.25">
      <c r="A67" s="203" t="s">
        <v>2594</v>
      </c>
      <c r="B67" s="304">
        <f t="shared" ref="B67:W67" si="19">IF(B$46=0,0,B$46/B$5)</f>
        <v>0.10072474009001764</v>
      </c>
      <c r="C67" s="304">
        <f t="shared" si="19"/>
        <v>0.10039116157562181</v>
      </c>
      <c r="D67" s="304">
        <f t="shared" si="19"/>
        <v>0.10378515374440042</v>
      </c>
      <c r="E67" s="304">
        <f t="shared" si="19"/>
        <v>9.9157548099864545E-2</v>
      </c>
      <c r="F67" s="304">
        <f t="shared" si="19"/>
        <v>0.10123704467497767</v>
      </c>
      <c r="G67" s="304">
        <f t="shared" si="19"/>
        <v>0.10451191206058884</v>
      </c>
      <c r="H67" s="304">
        <f t="shared" si="19"/>
        <v>0.10785930027375222</v>
      </c>
      <c r="I67" s="304">
        <f t="shared" si="19"/>
        <v>0.11091234774318988</v>
      </c>
      <c r="J67" s="304">
        <f t="shared" si="19"/>
        <v>0.11140162245934145</v>
      </c>
      <c r="K67" s="304">
        <f t="shared" si="19"/>
        <v>0.1086192827197104</v>
      </c>
      <c r="L67" s="304">
        <f t="shared" si="19"/>
        <v>0.10828748055641864</v>
      </c>
      <c r="M67" s="304">
        <f t="shared" si="19"/>
        <v>0.11394010685765701</v>
      </c>
      <c r="N67" s="304">
        <f t="shared" si="19"/>
        <v>0.11230382927156933</v>
      </c>
      <c r="O67" s="304">
        <f t="shared" si="19"/>
        <v>0.11555190414641903</v>
      </c>
      <c r="P67" s="304">
        <f t="shared" si="19"/>
        <v>0.11765697135575875</v>
      </c>
      <c r="Q67" s="304">
        <f t="shared" si="19"/>
        <v>0.11895126792903316</v>
      </c>
      <c r="R67" s="304">
        <f t="shared" si="19"/>
        <v>0.12042510475999596</v>
      </c>
      <c r="S67" s="304">
        <f t="shared" si="19"/>
        <v>0.12021760980368323</v>
      </c>
      <c r="T67" s="304">
        <f t="shared" si="19"/>
        <v>0.12206622463253125</v>
      </c>
      <c r="U67" s="304">
        <f t="shared" si="19"/>
        <v>0.12347051554511246</v>
      </c>
      <c r="V67" s="304">
        <f t="shared" si="19"/>
        <v>0.12333633451665904</v>
      </c>
      <c r="W67" s="304">
        <f t="shared" si="19"/>
        <v>0.12209640851964718</v>
      </c>
      <c r="DA67" s="175"/>
    </row>
    <row r="68" spans="1:105" ht="12" customHeight="1" x14ac:dyDescent="0.25">
      <c r="A68" s="41" t="s">
        <v>2596</v>
      </c>
      <c r="B68" s="238">
        <f t="shared" ref="B68:W68" si="20">IF(B$47=0,0,B$47/B$5)</f>
        <v>6.3085983252048464E-2</v>
      </c>
      <c r="C68" s="238">
        <f t="shared" si="20"/>
        <v>6.287705614482926E-2</v>
      </c>
      <c r="D68" s="238">
        <f t="shared" si="20"/>
        <v>6.5002783477814172E-2</v>
      </c>
      <c r="E68" s="238">
        <f t="shared" si="20"/>
        <v>6.2104418568385028E-2</v>
      </c>
      <c r="F68" s="238">
        <f t="shared" si="20"/>
        <v>6.3406850185414143E-2</v>
      </c>
      <c r="G68" s="238">
        <f t="shared" si="20"/>
        <v>6.5457967208468346E-2</v>
      </c>
      <c r="H68" s="238">
        <f t="shared" si="20"/>
        <v>6.7554505522342434E-2</v>
      </c>
      <c r="I68" s="238">
        <f t="shared" si="20"/>
        <v>6.9466692154469961E-2</v>
      </c>
      <c r="J68" s="238">
        <f t="shared" si="20"/>
        <v>6.9773135005761572E-2</v>
      </c>
      <c r="K68" s="238">
        <f t="shared" si="20"/>
        <v>6.8030498211077289E-2</v>
      </c>
      <c r="L68" s="238">
        <f t="shared" si="20"/>
        <v>6.7822683669210904E-2</v>
      </c>
      <c r="M68" s="238">
        <f t="shared" si="20"/>
        <v>7.1363040168034561E-2</v>
      </c>
      <c r="N68" s="238">
        <f t="shared" si="20"/>
        <v>7.0338205750002006E-2</v>
      </c>
      <c r="O68" s="238">
        <f t="shared" si="20"/>
        <v>7.2372542070681903E-2</v>
      </c>
      <c r="P68" s="238">
        <f t="shared" si="20"/>
        <v>7.3690989103597171E-2</v>
      </c>
      <c r="Q68" s="238">
        <f t="shared" si="20"/>
        <v>7.4501633756259469E-2</v>
      </c>
      <c r="R68" s="238">
        <f t="shared" si="20"/>
        <v>7.5424728177265421E-2</v>
      </c>
      <c r="S68" s="238">
        <f t="shared" si="20"/>
        <v>7.5294769804306327E-2</v>
      </c>
      <c r="T68" s="238">
        <f t="shared" si="20"/>
        <v>7.6452595419224445E-2</v>
      </c>
      <c r="U68" s="238">
        <f t="shared" si="20"/>
        <v>7.7332131796413683E-2</v>
      </c>
      <c r="V68" s="238">
        <f t="shared" si="20"/>
        <v>7.724809144936301E-2</v>
      </c>
      <c r="W68" s="238">
        <f t="shared" si="20"/>
        <v>7.6471500210593193E-2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5">
        <f>IF(B$5=0,0,B$5/MAE_fec!B$5)</f>
        <v>0.52728537492761907</v>
      </c>
      <c r="C72" s="325">
        <f>IF(C$5=0,0,C$5/MAE_fec!C$5)</f>
        <v>0.5330928874643015</v>
      </c>
      <c r="D72" s="325">
        <f>IF(D$5=0,0,D$5/MAE_fec!D$5)</f>
        <v>0.53657908447338365</v>
      </c>
      <c r="E72" s="325">
        <f>IF(E$5=0,0,E$5/MAE_fec!E$5)</f>
        <v>0.54422037479099183</v>
      </c>
      <c r="F72" s="325">
        <f>IF(F$5=0,0,F$5/MAE_fec!F$5)</f>
        <v>0.54662105037383268</v>
      </c>
      <c r="G72" s="325">
        <f>IF(G$5=0,0,G$5/MAE_fec!G$5)</f>
        <v>0.54731730465171291</v>
      </c>
      <c r="H72" s="325">
        <f>IF(H$5=0,0,H$5/MAE_fec!H$5)</f>
        <v>0.54991162939982252</v>
      </c>
      <c r="I72" s="325">
        <f>IF(I$5=0,0,I$5/MAE_fec!I$5)</f>
        <v>0.55243276712812339</v>
      </c>
      <c r="J72" s="325">
        <f>IF(J$5=0,0,J$5/MAE_fec!J$5)</f>
        <v>0.55308665259441125</v>
      </c>
      <c r="K72" s="325">
        <f>IF(K$5=0,0,K$5/MAE_fec!K$5)</f>
        <v>0.55728322097135607</v>
      </c>
      <c r="L72" s="325">
        <f>IF(L$5=0,0,L$5/MAE_fec!L$5)</f>
        <v>0.55872380836456714</v>
      </c>
      <c r="M72" s="325">
        <f>IF(M$5=0,0,M$5/MAE_fec!M$5)</f>
        <v>0.55841784058887112</v>
      </c>
      <c r="N72" s="325">
        <f>IF(N$5=0,0,N$5/MAE_fec!N$5)</f>
        <v>0.55834718373064363</v>
      </c>
      <c r="O72" s="325">
        <f>IF(O$5=0,0,O$5/MAE_fec!O$5)</f>
        <v>0.55790275950190837</v>
      </c>
      <c r="P72" s="325">
        <f>IF(P$5=0,0,P$5/MAE_fec!P$5)</f>
        <v>0.55715280501469622</v>
      </c>
      <c r="Q72" s="325">
        <f>IF(Q$5=0,0,Q$5/MAE_fec!Q$5)</f>
        <v>0.5546459636391573</v>
      </c>
      <c r="R72" s="325">
        <f>IF(R$5=0,0,R$5/MAE_fec!R$5)</f>
        <v>0.55843983045477252</v>
      </c>
      <c r="S72" s="325">
        <f>IF(S$5=0,0,S$5/MAE_fec!S$5)</f>
        <v>0.55909589047262287</v>
      </c>
      <c r="T72" s="325">
        <f>IF(T$5=0,0,T$5/MAE_fec!T$5)</f>
        <v>0.55991611282364073</v>
      </c>
      <c r="U72" s="325">
        <f>IF(U$5=0,0,U$5/MAE_fec!U$5)</f>
        <v>0.56031975933424516</v>
      </c>
      <c r="V72" s="325">
        <f>IF(V$5=0,0,V$5/MAE_fec!V$5)</f>
        <v>0.55956409232345117</v>
      </c>
      <c r="W72" s="325">
        <f>IF(W$5=0,0,W$5/MAE_fec!W$5)</f>
        <v>0.55906824183173798</v>
      </c>
      <c r="DA72" s="95"/>
    </row>
    <row r="73" spans="1:105" ht="12" customHeight="1" x14ac:dyDescent="0.25">
      <c r="A73" s="202" t="s">
        <v>92</v>
      </c>
      <c r="B73" s="338">
        <f>IF(B$6=0,0,B$6/MAE_fec!B$6)</f>
        <v>0.4802277275168122</v>
      </c>
      <c r="C73" s="338">
        <f>IF(C$6=0,0,C$6/MAE_fec!C$6)</f>
        <v>0.48022772751681198</v>
      </c>
      <c r="D73" s="338">
        <f>IF(D$6=0,0,D$6/MAE_fec!D$6)</f>
        <v>0.48022772751681209</v>
      </c>
      <c r="E73" s="338">
        <f>IF(E$6=0,0,E$6/MAE_fec!E$6)</f>
        <v>0.48022772751681203</v>
      </c>
      <c r="F73" s="338">
        <f>IF(F$6=0,0,F$6/MAE_fec!F$6)</f>
        <v>0.48022772751681209</v>
      </c>
      <c r="G73" s="338">
        <f>IF(G$6=0,0,G$6/MAE_fec!G$6)</f>
        <v>0.48022772751681214</v>
      </c>
      <c r="H73" s="338">
        <f>IF(H$6=0,0,H$6/MAE_fec!H$6)</f>
        <v>0.4802277275168122</v>
      </c>
      <c r="I73" s="338">
        <f>IF(I$6=0,0,I$6/MAE_fec!I$6)</f>
        <v>0.48022772751681214</v>
      </c>
      <c r="J73" s="338">
        <f>IF(J$6=0,0,J$6/MAE_fec!J$6)</f>
        <v>0.48022772751681192</v>
      </c>
      <c r="K73" s="338">
        <f>IF(K$6=0,0,K$6/MAE_fec!K$6)</f>
        <v>0.48022772751681214</v>
      </c>
      <c r="L73" s="338">
        <f>IF(L$6=0,0,L$6/MAE_fec!L$6)</f>
        <v>0.48022772751681203</v>
      </c>
      <c r="M73" s="338">
        <f>IF(M$6=0,0,M$6/MAE_fec!M$6)</f>
        <v>0.4802277275168122</v>
      </c>
      <c r="N73" s="338">
        <f>IF(N$6=0,0,N$6/MAE_fec!N$6)</f>
        <v>0.48022772751681214</v>
      </c>
      <c r="O73" s="338">
        <f>IF(O$6=0,0,O$6/MAE_fec!O$6)</f>
        <v>0.48022772751681192</v>
      </c>
      <c r="P73" s="338">
        <f>IF(P$6=0,0,P$6/MAE_fec!P$6)</f>
        <v>0.48022772751681209</v>
      </c>
      <c r="Q73" s="338">
        <f>IF(Q$6=0,0,Q$6/MAE_fec!Q$6)</f>
        <v>0.48022772751681198</v>
      </c>
      <c r="R73" s="338">
        <f>IF(R$6=0,0,R$6/MAE_fec!R$6)</f>
        <v>0.48022772751681198</v>
      </c>
      <c r="S73" s="338">
        <f>IF(S$6=0,0,S$6/MAE_fec!S$6)</f>
        <v>0.48022772751681209</v>
      </c>
      <c r="T73" s="338">
        <f>IF(T$6=0,0,T$6/MAE_fec!T$6)</f>
        <v>0.48022772751681214</v>
      </c>
      <c r="U73" s="338">
        <f>IF(U$6=0,0,U$6/MAE_fec!U$6)</f>
        <v>0.4802277275168122</v>
      </c>
      <c r="V73" s="338">
        <f>IF(V$6=0,0,V$6/MAE_fec!V$6)</f>
        <v>0.48022772751681209</v>
      </c>
      <c r="W73" s="338">
        <f>IF(W$6=0,0,W$6/MAE_fec!W$6)</f>
        <v>0.48022772751681192</v>
      </c>
      <c r="DA73" s="174"/>
    </row>
    <row r="74" spans="1:105" ht="12" customHeight="1" x14ac:dyDescent="0.25">
      <c r="A74" s="202" t="s">
        <v>93</v>
      </c>
      <c r="B74" s="338">
        <f>IF(B$7=0,0,B$7/MAE_fec!B$7)</f>
        <v>0.12469574142975456</v>
      </c>
      <c r="C74" s="338">
        <f>IF(C$7=0,0,C$7/MAE_fec!C$7)</f>
        <v>0.12469574142975452</v>
      </c>
      <c r="D74" s="338">
        <f>IF(D$7=0,0,D$7/MAE_fec!D$7)</f>
        <v>0.12469574142975454</v>
      </c>
      <c r="E74" s="338">
        <f>IF(E$7=0,0,E$7/MAE_fec!E$7)</f>
        <v>0.12469574142975455</v>
      </c>
      <c r="F74" s="338">
        <f>IF(F$7=0,0,F$7/MAE_fec!F$7)</f>
        <v>0.12469574142975461</v>
      </c>
      <c r="G74" s="338">
        <f>IF(G$7=0,0,G$7/MAE_fec!G$7)</f>
        <v>0.12469574142975459</v>
      </c>
      <c r="H74" s="338">
        <f>IF(H$7=0,0,H$7/MAE_fec!H$7)</f>
        <v>0.12469574142975449</v>
      </c>
      <c r="I74" s="338">
        <f>IF(I$7=0,0,I$7/MAE_fec!I$7)</f>
        <v>0.12469574142975455</v>
      </c>
      <c r="J74" s="338">
        <f>IF(J$7=0,0,J$7/MAE_fec!J$7)</f>
        <v>0.12469574142975459</v>
      </c>
      <c r="K74" s="338">
        <f>IF(K$7=0,0,K$7/MAE_fec!K$7)</f>
        <v>0.12469574142975459</v>
      </c>
      <c r="L74" s="338">
        <f>IF(L$7=0,0,L$7/MAE_fec!L$7)</f>
        <v>0.12469574142975456</v>
      </c>
      <c r="M74" s="338">
        <f>IF(M$7=0,0,M$7/MAE_fec!M$7)</f>
        <v>0.12469574142975454</v>
      </c>
      <c r="N74" s="338">
        <f>IF(N$7=0,0,N$7/MAE_fec!N$7)</f>
        <v>0.12469574142975455</v>
      </c>
      <c r="O74" s="338">
        <f>IF(O$7=0,0,O$7/MAE_fec!O$7)</f>
        <v>0.12469574142975454</v>
      </c>
      <c r="P74" s="338">
        <f>IF(P$7=0,0,P$7/MAE_fec!P$7)</f>
        <v>0.12469574142975458</v>
      </c>
      <c r="Q74" s="338">
        <f>IF(Q$7=0,0,Q$7/MAE_fec!Q$7)</f>
        <v>0.12469574142975456</v>
      </c>
      <c r="R74" s="338">
        <f>IF(R$7=0,0,R$7/MAE_fec!R$7)</f>
        <v>0.12469574142975456</v>
      </c>
      <c r="S74" s="338">
        <f>IF(S$7=0,0,S$7/MAE_fec!S$7)</f>
        <v>0.12469574142975454</v>
      </c>
      <c r="T74" s="338">
        <f>IF(T$7=0,0,T$7/MAE_fec!T$7)</f>
        <v>0.12469574142975459</v>
      </c>
      <c r="U74" s="338">
        <f>IF(U$7=0,0,U$7/MAE_fec!U$7)</f>
        <v>0.12469574142975456</v>
      </c>
      <c r="V74" s="338">
        <f>IF(V$7=0,0,V$7/MAE_fec!V$7)</f>
        <v>0.12469574142975459</v>
      </c>
      <c r="W74" s="338">
        <f>IF(W$7=0,0,W$7/MAE_fec!W$7)</f>
        <v>0.12469574142975461</v>
      </c>
      <c r="DA74" s="174"/>
    </row>
    <row r="75" spans="1:105" ht="12" customHeight="1" x14ac:dyDescent="0.25">
      <c r="A75" s="202" t="s">
        <v>94</v>
      </c>
      <c r="B75" s="338">
        <f>IF(B$8=0,0,B$8/MAE_fec!B$8)</f>
        <v>0.66818878214255251</v>
      </c>
      <c r="C75" s="338">
        <f>IF(C$8=0,0,C$8/MAE_fec!C$8)</f>
        <v>0.66818878214255262</v>
      </c>
      <c r="D75" s="338">
        <f>IF(D$8=0,0,D$8/MAE_fec!D$8)</f>
        <v>0.6681887821425524</v>
      </c>
      <c r="E75" s="338">
        <f>IF(E$8=0,0,E$8/MAE_fec!E$8)</f>
        <v>0.6681887821425524</v>
      </c>
      <c r="F75" s="338">
        <f>IF(F$8=0,0,F$8/MAE_fec!F$8)</f>
        <v>0.66818878214255273</v>
      </c>
      <c r="G75" s="338">
        <f>IF(G$8=0,0,G$8/MAE_fec!G$8)</f>
        <v>0.66818878214255262</v>
      </c>
      <c r="H75" s="338">
        <f>IF(H$8=0,0,H$8/MAE_fec!H$8)</f>
        <v>0.6681887821425524</v>
      </c>
      <c r="I75" s="338">
        <f>IF(I$8=0,0,I$8/MAE_fec!I$8)</f>
        <v>0.66818878214255228</v>
      </c>
      <c r="J75" s="338">
        <f>IF(J$8=0,0,J$8/MAE_fec!J$8)</f>
        <v>0.6681887821425524</v>
      </c>
      <c r="K75" s="338">
        <f>IF(K$8=0,0,K$8/MAE_fec!K$8)</f>
        <v>0.66818878214255262</v>
      </c>
      <c r="L75" s="338">
        <f>IF(L$8=0,0,L$8/MAE_fec!L$8)</f>
        <v>0.66818878214255251</v>
      </c>
      <c r="M75" s="338">
        <f>IF(M$8=0,0,M$8/MAE_fec!M$8)</f>
        <v>0.6681887821425524</v>
      </c>
      <c r="N75" s="338">
        <f>IF(N$8=0,0,N$8/MAE_fec!N$8)</f>
        <v>0.6681887821425524</v>
      </c>
      <c r="O75" s="338">
        <f>IF(O$8=0,0,O$8/MAE_fec!O$8)</f>
        <v>0.66818878214255251</v>
      </c>
      <c r="P75" s="338">
        <f>IF(P$8=0,0,P$8/MAE_fec!P$8)</f>
        <v>0.66818878214255251</v>
      </c>
      <c r="Q75" s="338">
        <f>IF(Q$8=0,0,Q$8/MAE_fec!Q$8)</f>
        <v>0.6681887821425524</v>
      </c>
      <c r="R75" s="338">
        <f>IF(R$8=0,0,R$8/MAE_fec!R$8)</f>
        <v>0.66818878214255228</v>
      </c>
      <c r="S75" s="338">
        <f>IF(S$8=0,0,S$8/MAE_fec!S$8)</f>
        <v>0.66818878214255251</v>
      </c>
      <c r="T75" s="338">
        <f>IF(T$8=0,0,T$8/MAE_fec!T$8)</f>
        <v>0.66818878214255262</v>
      </c>
      <c r="U75" s="338">
        <f>IF(U$8=0,0,U$8/MAE_fec!U$8)</f>
        <v>0.66818878214255251</v>
      </c>
      <c r="V75" s="338">
        <f>IF(V$8=0,0,V$8/MAE_fec!V$8)</f>
        <v>0.6681887821425524</v>
      </c>
      <c r="W75" s="338">
        <f>IF(W$8=0,0,W$8/MAE_fec!W$8)</f>
        <v>0.66818878214255251</v>
      </c>
      <c r="DA75" s="174"/>
    </row>
    <row r="76" spans="1:105" ht="12" customHeight="1" x14ac:dyDescent="0.25">
      <c r="A76" s="202" t="s">
        <v>95</v>
      </c>
      <c r="B76" s="338">
        <f>IF(B$9=0,0,B$9/MAE_fec!B$9)</f>
        <v>0.47338350924012068</v>
      </c>
      <c r="C76" s="338">
        <f>IF(C$9=0,0,C$9/MAE_fec!C$9)</f>
        <v>0.47338350924012051</v>
      </c>
      <c r="D76" s="338">
        <f>IF(D$9=0,0,D$9/MAE_fec!D$9)</f>
        <v>0.47338350924012035</v>
      </c>
      <c r="E76" s="338">
        <f>IF(E$9=0,0,E$9/MAE_fec!E$9)</f>
        <v>0.47338350924012068</v>
      </c>
      <c r="F76" s="338">
        <f>IF(F$9=0,0,F$9/MAE_fec!F$9)</f>
        <v>0.47338350924012051</v>
      </c>
      <c r="G76" s="338">
        <f>IF(G$9=0,0,G$9/MAE_fec!G$9)</f>
        <v>0.47338350924012035</v>
      </c>
      <c r="H76" s="338">
        <f>IF(H$9=0,0,H$9/MAE_fec!H$9)</f>
        <v>0.47338350924012068</v>
      </c>
      <c r="I76" s="338">
        <f>IF(I$9=0,0,I$9/MAE_fec!I$9)</f>
        <v>0.47338350924012057</v>
      </c>
      <c r="J76" s="338">
        <f>IF(J$9=0,0,J$9/MAE_fec!J$9)</f>
        <v>0.47338350924012046</v>
      </c>
      <c r="K76" s="338">
        <f>IF(K$9=0,0,K$9/MAE_fec!K$9)</f>
        <v>0.47338350924012068</v>
      </c>
      <c r="L76" s="338">
        <f>IF(L$9=0,0,L$9/MAE_fec!L$9)</f>
        <v>0.47338350924012046</v>
      </c>
      <c r="M76" s="338">
        <f>IF(M$9=0,0,M$9/MAE_fec!M$9)</f>
        <v>0.47338350924012068</v>
      </c>
      <c r="N76" s="338">
        <f>IF(N$9=0,0,N$9/MAE_fec!N$9)</f>
        <v>0.47338350924012063</v>
      </c>
      <c r="O76" s="338">
        <f>IF(O$9=0,0,O$9/MAE_fec!O$9)</f>
        <v>0.47338350924012068</v>
      </c>
      <c r="P76" s="338">
        <f>IF(P$9=0,0,P$9/MAE_fec!P$9)</f>
        <v>0.47338350924012057</v>
      </c>
      <c r="Q76" s="338">
        <f>IF(Q$9=0,0,Q$9/MAE_fec!Q$9)</f>
        <v>0.47338350924012057</v>
      </c>
      <c r="R76" s="338">
        <f>IF(R$9=0,0,R$9/MAE_fec!R$9)</f>
        <v>0.47338350924012057</v>
      </c>
      <c r="S76" s="338">
        <f>IF(S$9=0,0,S$9/MAE_fec!S$9)</f>
        <v>0.47338350924012068</v>
      </c>
      <c r="T76" s="338">
        <f>IF(T$9=0,0,T$9/MAE_fec!T$9)</f>
        <v>0.47338350924012046</v>
      </c>
      <c r="U76" s="338">
        <f>IF(U$9=0,0,U$9/MAE_fec!U$9)</f>
        <v>0.47338350924012063</v>
      </c>
      <c r="V76" s="338">
        <f>IF(V$9=0,0,V$9/MAE_fec!V$9)</f>
        <v>0.47338350924012046</v>
      </c>
      <c r="W76" s="338">
        <f>IF(W$9=0,0,W$9/MAE_fec!W$9)</f>
        <v>0.47338350924012051</v>
      </c>
      <c r="DA76" s="174"/>
    </row>
    <row r="77" spans="1:105" ht="12" customHeight="1" x14ac:dyDescent="0.25">
      <c r="A77" s="202" t="s">
        <v>96</v>
      </c>
      <c r="B77" s="338">
        <f>IF(B$10=0,0,B$10/MAE_fec!B$10)</f>
        <v>0.72831047939685267</v>
      </c>
      <c r="C77" s="338">
        <f>IF(C$10=0,0,C$10/MAE_fec!C$10)</f>
        <v>0.72681152362678525</v>
      </c>
      <c r="D77" s="338">
        <f>IF(D$10=0,0,D$10/MAE_fec!D$10)</f>
        <v>0.73497716078819952</v>
      </c>
      <c r="E77" s="338">
        <f>IF(E$10=0,0,E$10/MAE_fec!E$10)</f>
        <v>0.73140223900264079</v>
      </c>
      <c r="F77" s="338">
        <f>IF(F$10=0,0,F$10/MAE_fec!F$10)</f>
        <v>0.73490439122650408</v>
      </c>
      <c r="G77" s="338">
        <f>IF(G$10=0,0,G$10/MAE_fec!G$10)</f>
        <v>0.7412539247069786</v>
      </c>
      <c r="H77" s="338">
        <f>IF(H$10=0,0,H$10/MAE_fec!H$10)</f>
        <v>0.74505489604366448</v>
      </c>
      <c r="I77" s="338">
        <f>IF(I$10=0,0,I$10/MAE_fec!I$10)</f>
        <v>0.75052876907345456</v>
      </c>
      <c r="J77" s="338">
        <f>IF(J$10=0,0,J$10/MAE_fec!J$10)</f>
        <v>0.75039324764652149</v>
      </c>
      <c r="K77" s="338">
        <f>IF(K$10=0,0,K$10/MAE_fec!K$10)</f>
        <v>0.74812115400107115</v>
      </c>
      <c r="L77" s="338">
        <f>IF(L$10=0,0,L$10/MAE_fec!L$10)</f>
        <v>0.75015697984518559</v>
      </c>
      <c r="M77" s="338">
        <f>IF(M$10=0,0,M$10/MAE_fec!M$10)</f>
        <v>0.75977451829165366</v>
      </c>
      <c r="N77" s="338">
        <f>IF(N$10=0,0,N$10/MAE_fec!N$10)</f>
        <v>0.7598970616297902</v>
      </c>
      <c r="O77" s="338">
        <f>IF(O$10=0,0,O$10/MAE_fec!O$10)</f>
        <v>0.76059505076297551</v>
      </c>
      <c r="P77" s="338">
        <f>IF(P$10=0,0,P$10/MAE_fec!P$10)</f>
        <v>0.76445823707229266</v>
      </c>
      <c r="Q77" s="338">
        <f>IF(Q$10=0,0,Q$10/MAE_fec!Q$10)</f>
        <v>0.7680045433777527</v>
      </c>
      <c r="R77" s="338">
        <f>IF(R$10=0,0,R$10/MAE_fec!R$10)</f>
        <v>0.76747441901083391</v>
      </c>
      <c r="S77" s="338">
        <f>IF(S$10=0,0,S$10/MAE_fec!S$10)</f>
        <v>0.76676083353875191</v>
      </c>
      <c r="T77" s="338">
        <f>IF(T$10=0,0,T$10/MAE_fec!T$10)</f>
        <v>0.77049217299041151</v>
      </c>
      <c r="U77" s="338">
        <f>IF(U$10=0,0,U$10/MAE_fec!U$10)</f>
        <v>0.77395912093534458</v>
      </c>
      <c r="V77" s="338">
        <f>IF(V$10=0,0,V$10/MAE_fec!V$10)</f>
        <v>0.7718594739627439</v>
      </c>
      <c r="W77" s="338">
        <f>IF(W$10=0,0,W$10/MAE_fec!W$10)</f>
        <v>0.76882772182528392</v>
      </c>
      <c r="DA77" s="174"/>
    </row>
    <row r="78" spans="1:105" ht="12" customHeight="1" x14ac:dyDescent="0.25">
      <c r="A78" s="40" t="s">
        <v>2557</v>
      </c>
      <c r="B78" s="356">
        <f>IF(B$16=0,0,B$16/MAE_fec!B$16)</f>
        <v>0.48751467595262254</v>
      </c>
      <c r="C78" s="356">
        <f>IF(C$16=0,0,C$16/MAE_fec!C$16)</f>
        <v>0.49195193816768218</v>
      </c>
      <c r="D78" s="356">
        <f>IF(D$16=0,0,D$16/MAE_fec!D$16)</f>
        <v>0.50085476892750458</v>
      </c>
      <c r="E78" s="356">
        <f>IF(E$16=0,0,E$16/MAE_fec!E$16)</f>
        <v>0.50304847429243338</v>
      </c>
      <c r="F78" s="356">
        <f>IF(F$16=0,0,F$16/MAE_fec!F$16)</f>
        <v>0.51121482343738978</v>
      </c>
      <c r="G78" s="356">
        <f>IF(G$16=0,0,G$16/MAE_fec!G$16)</f>
        <v>0.51542997869153151</v>
      </c>
      <c r="H78" s="356">
        <f>IF(H$16=0,0,H$16/MAE_fec!H$16)</f>
        <v>0.52552203986557733</v>
      </c>
      <c r="I78" s="356">
        <f>IF(I$16=0,0,I$16/MAE_fec!I$16)</f>
        <v>0.53426612793466843</v>
      </c>
      <c r="J78" s="356">
        <f>IF(J$16=0,0,J$16/MAE_fec!J$16)</f>
        <v>0.53653224290262969</v>
      </c>
      <c r="K78" s="356">
        <f>IF(K$16=0,0,K$16/MAE_fec!K$16)</f>
        <v>0.53843910996201605</v>
      </c>
      <c r="L78" s="356">
        <f>IF(L$16=0,0,L$16/MAE_fec!L$16)</f>
        <v>0.53965538872362173</v>
      </c>
      <c r="M78" s="356">
        <f>IF(M$16=0,0,M$16/MAE_fec!M$16)</f>
        <v>0.54895566261021989</v>
      </c>
      <c r="N78" s="356">
        <f>IF(N$16=0,0,N$16/MAE_fec!N$16)</f>
        <v>0.55010305068046883</v>
      </c>
      <c r="O78" s="356">
        <f>IF(O$16=0,0,O$16/MAE_fec!O$16)</f>
        <v>0.55262610149717173</v>
      </c>
      <c r="P78" s="356">
        <f>IF(P$16=0,0,P$16/MAE_fec!P$16)</f>
        <v>0.55859580997511216</v>
      </c>
      <c r="Q78" s="356">
        <f>IF(Q$16=0,0,Q$16/MAE_fec!Q$16)</f>
        <v>0.5556090800322091</v>
      </c>
      <c r="R78" s="356">
        <f>IF(R$16=0,0,R$16/MAE_fec!R$16)</f>
        <v>0.56160314830768343</v>
      </c>
      <c r="S78" s="356">
        <f>IF(S$16=0,0,S$16/MAE_fec!S$16)</f>
        <v>0.56244459208731279</v>
      </c>
      <c r="T78" s="356">
        <f>IF(T$16=0,0,T$16/MAE_fec!T$16)</f>
        <v>0.56657437478571093</v>
      </c>
      <c r="U78" s="356">
        <f>IF(U$16=0,0,U$16/MAE_fec!U$16)</f>
        <v>0.56973325963669574</v>
      </c>
      <c r="V78" s="356">
        <f>IF(V$16=0,0,V$16/MAE_fec!V$16)</f>
        <v>0.56826107514400259</v>
      </c>
      <c r="W78" s="356">
        <f>IF(W$16=0,0,W$16/MAE_fec!W$16)</f>
        <v>0.56577687814698863</v>
      </c>
      <c r="DA78" s="96"/>
    </row>
    <row r="79" spans="1:105" ht="12" customHeight="1" x14ac:dyDescent="0.25">
      <c r="A79" s="203" t="s">
        <v>2567</v>
      </c>
      <c r="B79" s="352">
        <f>IF(B$24=0,0,B$24/MAE_fec!B$24)</f>
        <v>0.46029023594292445</v>
      </c>
      <c r="C79" s="352">
        <f>IF(C$24=0,0,C$24/MAE_fec!C$24)</f>
        <v>0.460616607061127</v>
      </c>
      <c r="D79" s="352">
        <f>IF(D$24=0,0,D$24/MAE_fec!D$24)</f>
        <v>0.46118961992791391</v>
      </c>
      <c r="E79" s="352">
        <f>IF(E$24=0,0,E$24/MAE_fec!E$24)</f>
        <v>0.46085599819840223</v>
      </c>
      <c r="F79" s="352">
        <f>IF(F$24=0,0,F$24/MAE_fec!F$24)</f>
        <v>0.46118534293298924</v>
      </c>
      <c r="G79" s="352">
        <f>IF(G$24=0,0,G$24/MAE_fec!G$24)</f>
        <v>0.46194158310350675</v>
      </c>
      <c r="H79" s="352">
        <f>IF(H$24=0,0,H$24/MAE_fec!H$24)</f>
        <v>0.46247164499362836</v>
      </c>
      <c r="I79" s="352">
        <f>IF(I$24=0,0,I$24/MAE_fec!I$24)</f>
        <v>0.46306024890925512</v>
      </c>
      <c r="J79" s="352">
        <f>IF(J$24=0,0,J$24/MAE_fec!J$24)</f>
        <v>0.46311505281703907</v>
      </c>
      <c r="K79" s="352">
        <f>IF(K$24=0,0,K$24/MAE_fec!K$24)</f>
        <v>0.46285104169359853</v>
      </c>
      <c r="L79" s="352">
        <f>IF(L$24=0,0,L$24/MAE_fec!L$24)</f>
        <v>0.46297330803640602</v>
      </c>
      <c r="M79" s="352">
        <f>IF(M$24=0,0,M$24/MAE_fec!M$24)</f>
        <v>0.4640385851381606</v>
      </c>
      <c r="N79" s="352">
        <f>IF(N$24=0,0,N$24/MAE_fec!N$24)</f>
        <v>0.46397165192795775</v>
      </c>
      <c r="O79" s="352">
        <f>IF(O$24=0,0,O$24/MAE_fec!O$24)</f>
        <v>0.46433625911405429</v>
      </c>
      <c r="P79" s="352">
        <f>IF(P$24=0,0,P$24/MAE_fec!P$24)</f>
        <v>0.46475702859423534</v>
      </c>
      <c r="Q79" s="352">
        <f>IF(Q$24=0,0,Q$24/MAE_fec!Q$24)</f>
        <v>0.4649933994171998</v>
      </c>
      <c r="R79" s="352">
        <f>IF(R$24=0,0,R$24/MAE_fec!R$24)</f>
        <v>0.46528682945739469</v>
      </c>
      <c r="S79" s="352">
        <f>IF(S$24=0,0,S$24/MAE_fec!S$24)</f>
        <v>0.46518180639936574</v>
      </c>
      <c r="T79" s="352">
        <f>IF(T$24=0,0,T$24/MAE_fec!T$24)</f>
        <v>0.46566171647417171</v>
      </c>
      <c r="U79" s="352">
        <f>IF(U$24=0,0,U$24/MAE_fec!U$24)</f>
        <v>0.46605278712262621</v>
      </c>
      <c r="V79" s="352">
        <f>IF(V$24=0,0,V$24/MAE_fec!V$24)</f>
        <v>0.46582246947820499</v>
      </c>
      <c r="W79" s="352">
        <f>IF(W$24=0,0,W$24/MAE_fec!W$24)</f>
        <v>0.46540700650884642</v>
      </c>
      <c r="DA79" s="175"/>
    </row>
    <row r="80" spans="1:105" ht="12" customHeight="1" x14ac:dyDescent="0.25">
      <c r="A80" s="203" t="s">
        <v>2572</v>
      </c>
      <c r="B80" s="352">
        <f>IF(B$27=0,0,B$27/MAE_fec!B$27)</f>
        <v>0.41786972224510488</v>
      </c>
      <c r="C80" s="352">
        <f>IF(C$27=0,0,C$27/MAE_fec!C$27)</f>
        <v>0.42167308985801316</v>
      </c>
      <c r="D80" s="352">
        <f>IF(D$27=0,0,D$27/MAE_fec!D$27)</f>
        <v>0.42930408765214678</v>
      </c>
      <c r="E80" s="352">
        <f>IF(E$27=0,0,E$27/MAE_fec!E$27)</f>
        <v>0.43118440653637136</v>
      </c>
      <c r="F80" s="352">
        <f>IF(F$27=0,0,F$27/MAE_fec!F$27)</f>
        <v>0.43818413437490522</v>
      </c>
      <c r="G80" s="352">
        <f>IF(G$27=0,0,G$27/MAE_fec!G$27)</f>
        <v>0.44179712459274129</v>
      </c>
      <c r="H80" s="352">
        <f>IF(H$27=0,0,H$27/MAE_fec!H$27)</f>
        <v>0.45044746274192338</v>
      </c>
      <c r="I80" s="352">
        <f>IF(I$27=0,0,I$27/MAE_fec!I$27)</f>
        <v>0.45794239537257264</v>
      </c>
      <c r="J80" s="352">
        <f>IF(J$27=0,0,J$27/MAE_fec!J$27)</f>
        <v>0.45988477963082552</v>
      </c>
      <c r="K80" s="352">
        <f>IF(K$27=0,0,K$27/MAE_fec!K$27)</f>
        <v>0.46151923711029952</v>
      </c>
      <c r="L80" s="352">
        <f>IF(L$27=0,0,L$27/MAE_fec!L$27)</f>
        <v>0.46256176176310432</v>
      </c>
      <c r="M80" s="352">
        <f>IF(M$27=0,0,M$27/MAE_fec!M$27)</f>
        <v>0.4705334250944741</v>
      </c>
      <c r="N80" s="352">
        <f>IF(N$27=0,0,N$27/MAE_fec!N$27)</f>
        <v>0.47151690058325896</v>
      </c>
      <c r="O80" s="352">
        <f>IF(O$27=0,0,O$27/MAE_fec!O$27)</f>
        <v>0.47367951556900423</v>
      </c>
      <c r="P80" s="352">
        <f>IF(P$27=0,0,P$27/MAE_fec!P$27)</f>
        <v>0.47879640855009603</v>
      </c>
      <c r="Q80" s="352">
        <f>IF(Q$27=0,0,Q$27/MAE_fec!Q$27)</f>
        <v>0.47623635431332212</v>
      </c>
      <c r="R80" s="352">
        <f>IF(R$27=0,0,R$27/MAE_fec!R$27)</f>
        <v>0.48137412712087146</v>
      </c>
      <c r="S80" s="352">
        <f>IF(S$27=0,0,S$27/MAE_fec!S$27)</f>
        <v>0.48209536464626801</v>
      </c>
      <c r="T80" s="352">
        <f>IF(T$27=0,0,T$27/MAE_fec!T$27)</f>
        <v>0.48563517838775222</v>
      </c>
      <c r="U80" s="352">
        <f>IF(U$27=0,0,U$27/MAE_fec!U$27)</f>
        <v>0.48834279397431068</v>
      </c>
      <c r="V80" s="352">
        <f>IF(V$27=0,0,V$27/MAE_fec!V$27)</f>
        <v>0.48708092155200211</v>
      </c>
      <c r="W80" s="352">
        <f>IF(W$27=0,0,W$27/MAE_fec!W$27)</f>
        <v>0.48495160984027597</v>
      </c>
      <c r="DA80" s="175"/>
    </row>
    <row r="81" spans="1:105" ht="12" customHeight="1" x14ac:dyDescent="0.25">
      <c r="A81" s="203" t="s">
        <v>2582</v>
      </c>
      <c r="B81" s="352">
        <f>IF(B$35=0,0,B$35/MAE_fec!B$35)</f>
        <v>0.6771601173356282</v>
      </c>
      <c r="C81" s="352">
        <f>IF(C$35=0,0,C$35/MAE_fec!C$35)</f>
        <v>0.68608101182116854</v>
      </c>
      <c r="D81" s="352">
        <f>IF(D$35=0,0,D$35/MAE_fec!D$35)</f>
        <v>0.68695622391736166</v>
      </c>
      <c r="E81" s="352">
        <f>IF(E$35=0,0,E$35/MAE_fec!E$35)</f>
        <v>0.69998353887716924</v>
      </c>
      <c r="F81" s="352">
        <f>IF(F$35=0,0,F$35/MAE_fec!F$35)</f>
        <v>0.69753943060867774</v>
      </c>
      <c r="G81" s="352">
        <f>IF(G$35=0,0,G$35/MAE_fec!G$35)</f>
        <v>0.69766089473333837</v>
      </c>
      <c r="H81" s="352">
        <f>IF(H$35=0,0,H$35/MAE_fec!H$35)</f>
        <v>0.69757801385316298</v>
      </c>
      <c r="I81" s="352">
        <f>IF(I$35=0,0,I$35/MAE_fec!I$35)</f>
        <v>0.69873830928738212</v>
      </c>
      <c r="J81" s="352">
        <f>IF(J$35=0,0,J$35/MAE_fec!J$35)</f>
        <v>0.6991103551864164</v>
      </c>
      <c r="K81" s="352">
        <f>IF(K$35=0,0,K$35/MAE_fec!K$35)</f>
        <v>0.70601048491980101</v>
      </c>
      <c r="L81" s="352">
        <f>IF(L$35=0,0,L$35/MAE_fec!L$35)</f>
        <v>0.70750207423083722</v>
      </c>
      <c r="M81" s="352">
        <f>IF(M$35=0,0,M$35/MAE_fec!M$35)</f>
        <v>0.70236845560692518</v>
      </c>
      <c r="N81" s="352">
        <f>IF(N$35=0,0,N$35/MAE_fec!N$35)</f>
        <v>0.69038602183554776</v>
      </c>
      <c r="O81" s="352">
        <f>IF(O$35=0,0,O$35/MAE_fec!O$35)</f>
        <v>0.69576033510745716</v>
      </c>
      <c r="P81" s="352">
        <f>IF(P$35=0,0,P$35/MAE_fec!P$35)</f>
        <v>0.68288747939416805</v>
      </c>
      <c r="Q81" s="352">
        <f>IF(Q$35=0,0,Q$35/MAE_fec!Q$35)</f>
        <v>0.67832159441169992</v>
      </c>
      <c r="R81" s="352">
        <f>IF(R$35=0,0,R$35/MAE_fec!R$35)</f>
        <v>0.69313303485222799</v>
      </c>
      <c r="S81" s="352">
        <f>IF(S$35=0,0,S$35/MAE_fec!S$35)</f>
        <v>0.69533385399803693</v>
      </c>
      <c r="T81" s="352">
        <f>IF(T$35=0,0,T$35/MAE_fec!T$35)</f>
        <v>0.69529503156363903</v>
      </c>
      <c r="U81" s="352">
        <f>IF(U$35=0,0,U$35/MAE_fec!U$35)</f>
        <v>0.69340642685483345</v>
      </c>
      <c r="V81" s="352">
        <f>IF(V$35=0,0,V$35/MAE_fec!V$35)</f>
        <v>0.69379838573417774</v>
      </c>
      <c r="W81" s="352">
        <f>IF(W$35=0,0,W$35/MAE_fec!W$35)</f>
        <v>0.69450348316570432</v>
      </c>
      <c r="DA81" s="175"/>
    </row>
    <row r="82" spans="1:105" ht="12" customHeight="1" x14ac:dyDescent="0.25">
      <c r="A82" s="203" t="s">
        <v>2594</v>
      </c>
      <c r="B82" s="352">
        <f>IF(B$46=0,0,B$46/MAE_fec!B$46)</f>
        <v>0.62735386434102336</v>
      </c>
      <c r="C82" s="352">
        <f>IF(C$46=0,0,C$46/MAE_fec!C$46)</f>
        <v>0.62735386434102347</v>
      </c>
      <c r="D82" s="352">
        <f>IF(D$46=0,0,D$46/MAE_fec!D$46)</f>
        <v>0.62735386434102347</v>
      </c>
      <c r="E82" s="352">
        <f>IF(E$46=0,0,E$46/MAE_fec!E$46)</f>
        <v>0.62735386434102336</v>
      </c>
      <c r="F82" s="352">
        <f>IF(F$46=0,0,F$46/MAE_fec!F$46)</f>
        <v>0.62735386434102336</v>
      </c>
      <c r="G82" s="352">
        <f>IF(G$46=0,0,G$46/MAE_fec!G$46)</f>
        <v>0.62735386434102336</v>
      </c>
      <c r="H82" s="352">
        <f>IF(H$46=0,0,H$46/MAE_fec!H$46)</f>
        <v>0.62735386434102325</v>
      </c>
      <c r="I82" s="352">
        <f>IF(I$46=0,0,I$46/MAE_fec!I$46)</f>
        <v>0.62735386434102347</v>
      </c>
      <c r="J82" s="352">
        <f>IF(J$46=0,0,J$46/MAE_fec!J$46)</f>
        <v>0.62735386434102336</v>
      </c>
      <c r="K82" s="352">
        <f>IF(K$46=0,0,K$46/MAE_fec!K$46)</f>
        <v>0.62735386434102347</v>
      </c>
      <c r="L82" s="352">
        <f>IF(L$46=0,0,L$46/MAE_fec!L$46)</f>
        <v>0.62735386434102336</v>
      </c>
      <c r="M82" s="352">
        <f>IF(M$46=0,0,M$46/MAE_fec!M$46)</f>
        <v>0.62735386434102325</v>
      </c>
      <c r="N82" s="352">
        <f>IF(N$46=0,0,N$46/MAE_fec!N$46)</f>
        <v>0.62735386434102336</v>
      </c>
      <c r="O82" s="352">
        <f>IF(O$46=0,0,O$46/MAE_fec!O$46)</f>
        <v>0.62735386434102347</v>
      </c>
      <c r="P82" s="352">
        <f>IF(P$46=0,0,P$46/MAE_fec!P$46)</f>
        <v>0.62735386434102336</v>
      </c>
      <c r="Q82" s="352">
        <f>IF(Q$46=0,0,Q$46/MAE_fec!Q$46)</f>
        <v>0.62735386434102336</v>
      </c>
      <c r="R82" s="352">
        <f>IF(R$46=0,0,R$46/MAE_fec!R$46)</f>
        <v>0.62735386434102358</v>
      </c>
      <c r="S82" s="352">
        <f>IF(S$46=0,0,S$46/MAE_fec!S$46)</f>
        <v>0.62735386434102336</v>
      </c>
      <c r="T82" s="352">
        <f>IF(T$46=0,0,T$46/MAE_fec!T$46)</f>
        <v>0.62735386434102325</v>
      </c>
      <c r="U82" s="352">
        <f>IF(U$46=0,0,U$46/MAE_fec!U$46)</f>
        <v>0.62735386434102347</v>
      </c>
      <c r="V82" s="352">
        <f>IF(V$46=0,0,V$46/MAE_fec!V$46)</f>
        <v>0.62735386434102336</v>
      </c>
      <c r="W82" s="352">
        <f>IF(W$46=0,0,W$46/MAE_fec!W$46)</f>
        <v>0.62735386434102336</v>
      </c>
      <c r="DA82" s="175"/>
    </row>
    <row r="83" spans="1:105" ht="12" customHeight="1" x14ac:dyDescent="0.25">
      <c r="A83" s="41" t="s">
        <v>2596</v>
      </c>
      <c r="B83" s="340">
        <f>IF(B$47=0,0,B$47/MAE_fec!B$47)</f>
        <v>0.58025751323496344</v>
      </c>
      <c r="C83" s="340">
        <f>IF(C$47=0,0,C$47/MAE_fec!C$47)</f>
        <v>0.58025751323496344</v>
      </c>
      <c r="D83" s="340">
        <f>IF(D$47=0,0,D$47/MAE_fec!D$47)</f>
        <v>0.58025751323496355</v>
      </c>
      <c r="E83" s="340">
        <f>IF(E$47=0,0,E$47/MAE_fec!E$47)</f>
        <v>0.58025751323496333</v>
      </c>
      <c r="F83" s="340">
        <f>IF(F$47=0,0,F$47/MAE_fec!F$47)</f>
        <v>0.58025751323496344</v>
      </c>
      <c r="G83" s="340">
        <f>IF(G$47=0,0,G$47/MAE_fec!G$47)</f>
        <v>0.58025751323496333</v>
      </c>
      <c r="H83" s="340">
        <f>IF(H$47=0,0,H$47/MAE_fec!H$47)</f>
        <v>0.58025751323496344</v>
      </c>
      <c r="I83" s="340">
        <f>IF(I$47=0,0,I$47/MAE_fec!I$47)</f>
        <v>0.58025751323496344</v>
      </c>
      <c r="J83" s="340">
        <f>IF(J$47=0,0,J$47/MAE_fec!J$47)</f>
        <v>0.58025751323496344</v>
      </c>
      <c r="K83" s="340">
        <f>IF(K$47=0,0,K$47/MAE_fec!K$47)</f>
        <v>0.58025751323496355</v>
      </c>
      <c r="L83" s="340">
        <f>IF(L$47=0,0,L$47/MAE_fec!L$47)</f>
        <v>0.58025751323496333</v>
      </c>
      <c r="M83" s="340">
        <f>IF(M$47=0,0,M$47/MAE_fec!M$47)</f>
        <v>0.58025751323496355</v>
      </c>
      <c r="N83" s="340">
        <f>IF(N$47=0,0,N$47/MAE_fec!N$47)</f>
        <v>0.58025751323496344</v>
      </c>
      <c r="O83" s="340">
        <f>IF(O$47=0,0,O$47/MAE_fec!O$47)</f>
        <v>0.58025751323496355</v>
      </c>
      <c r="P83" s="340">
        <f>IF(P$47=0,0,P$47/MAE_fec!P$47)</f>
        <v>0.58025751323496344</v>
      </c>
      <c r="Q83" s="340">
        <f>IF(Q$47=0,0,Q$47/MAE_fec!Q$47)</f>
        <v>0.58025751323496344</v>
      </c>
      <c r="R83" s="340">
        <f>IF(R$47=0,0,R$47/MAE_fec!R$47)</f>
        <v>0.58025751323496344</v>
      </c>
      <c r="S83" s="340">
        <f>IF(S$47=0,0,S$47/MAE_fec!S$47)</f>
        <v>0.58025751323496366</v>
      </c>
      <c r="T83" s="340">
        <f>IF(T$47=0,0,T$47/MAE_fec!T$47)</f>
        <v>0.58025751323496355</v>
      </c>
      <c r="U83" s="340">
        <f>IF(U$47=0,0,U$47/MAE_fec!U$47)</f>
        <v>0.58025751323496344</v>
      </c>
      <c r="V83" s="340">
        <f>IF(V$47=0,0,V$47/MAE_fec!V$47)</f>
        <v>0.58025751323496344</v>
      </c>
      <c r="W83" s="340">
        <f>IF(W$47=0,0,W$47/MAE_fec!W$47)</f>
        <v>0.58025751323496333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PL: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6">
        <v>1585.0075017265419</v>
      </c>
      <c r="C5" s="226">
        <v>1406.319821140356</v>
      </c>
      <c r="D5" s="226">
        <v>1247.920925624923</v>
      </c>
      <c r="E5" s="226">
        <v>1217.728446700585</v>
      </c>
      <c r="F5" s="226">
        <v>1111.446979739771</v>
      </c>
      <c r="G5" s="226">
        <v>1063.3047586315281</v>
      </c>
      <c r="H5" s="226">
        <v>995.65545697571679</v>
      </c>
      <c r="I5" s="226">
        <v>937.23054168983685</v>
      </c>
      <c r="J5" s="226">
        <v>879.17332449066521</v>
      </c>
      <c r="K5" s="226">
        <v>723.59647700388132</v>
      </c>
      <c r="L5" s="226">
        <v>787.01719638185205</v>
      </c>
      <c r="M5" s="226">
        <v>756.97375382171799</v>
      </c>
      <c r="N5" s="226">
        <v>789.88900702524893</v>
      </c>
      <c r="O5" s="226">
        <v>788.92260002646867</v>
      </c>
      <c r="P5" s="226">
        <v>797.54927606787749</v>
      </c>
      <c r="Q5" s="226">
        <v>846.03929264486169</v>
      </c>
      <c r="R5" s="226">
        <v>738.76355850656728</v>
      </c>
      <c r="S5" s="226">
        <v>767.01403346777124</v>
      </c>
      <c r="T5" s="226">
        <v>768.33820337424027</v>
      </c>
      <c r="U5" s="226">
        <v>710.08058100871722</v>
      </c>
      <c r="V5" s="226">
        <v>693.91513001535668</v>
      </c>
      <c r="W5" s="226">
        <v>797.9963466066547</v>
      </c>
      <c r="DA5" s="89" t="s">
        <v>2638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2639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2640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2641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2642</v>
      </c>
    </row>
    <row r="10" spans="1:105" ht="12" customHeight="1" x14ac:dyDescent="0.25">
      <c r="A10" s="56" t="s">
        <v>96</v>
      </c>
      <c r="B10" s="263">
        <v>35.139677982334959</v>
      </c>
      <c r="C10" s="263">
        <v>33.395278298463793</v>
      </c>
      <c r="D10" s="263">
        <v>29.67330765940849</v>
      </c>
      <c r="E10" s="263">
        <v>31.355941015794201</v>
      </c>
      <c r="F10" s="263">
        <v>29.269268811912191</v>
      </c>
      <c r="G10" s="263">
        <v>27.360722225594131</v>
      </c>
      <c r="H10" s="263">
        <v>26.811264711939661</v>
      </c>
      <c r="I10" s="263">
        <v>25.725695862455339</v>
      </c>
      <c r="J10" s="263">
        <v>24.711652984058119</v>
      </c>
      <c r="K10" s="263">
        <v>21.59776031279527</v>
      </c>
      <c r="L10" s="263">
        <v>23.299418310828521</v>
      </c>
      <c r="M10" s="263">
        <v>21.39769971637315</v>
      </c>
      <c r="N10" s="263">
        <v>20.94381254754893</v>
      </c>
      <c r="O10" s="263">
        <v>22.23452335547324</v>
      </c>
      <c r="P10" s="263">
        <v>21.31040310878371</v>
      </c>
      <c r="Q10" s="263">
        <v>20.902311222832161</v>
      </c>
      <c r="R10" s="263">
        <v>20.891293265200371</v>
      </c>
      <c r="S10" s="263">
        <v>22.216293356401842</v>
      </c>
      <c r="T10" s="263">
        <v>21.999546926563461</v>
      </c>
      <c r="U10" s="263">
        <v>19.94228323461726</v>
      </c>
      <c r="V10" s="263">
        <v>19.762115738008021</v>
      </c>
      <c r="W10" s="263">
        <v>23.181413440107491</v>
      </c>
      <c r="DA10" s="68" t="s">
        <v>2643</v>
      </c>
    </row>
    <row r="11" spans="1:105" ht="12" customHeight="1" x14ac:dyDescent="0.25">
      <c r="A11" s="37" t="s">
        <v>160</v>
      </c>
      <c r="B11" s="229">
        <v>8.6491288375064403</v>
      </c>
      <c r="C11" s="229">
        <v>9.8494811117507091</v>
      </c>
      <c r="D11" s="229">
        <v>6.5004948994891318</v>
      </c>
      <c r="E11" s="229">
        <v>7.1453836068302063</v>
      </c>
      <c r="F11" s="229">
        <v>5.4512855827241928</v>
      </c>
      <c r="G11" s="229">
        <v>5.5228889829988237</v>
      </c>
      <c r="H11" s="229">
        <v>4.7088672141812848</v>
      </c>
      <c r="I11" s="229">
        <v>3.7131226619495581</v>
      </c>
      <c r="J11" s="229">
        <v>3.4666667140071761</v>
      </c>
      <c r="K11" s="229">
        <v>2.968618924780642</v>
      </c>
      <c r="L11" s="229">
        <v>3.162964519473729</v>
      </c>
      <c r="M11" s="229">
        <v>2.6366971862355051</v>
      </c>
      <c r="N11" s="229">
        <v>2.8411135726202001</v>
      </c>
      <c r="O11" s="229">
        <v>3.1852166495280092</v>
      </c>
      <c r="P11" s="229">
        <v>2.7633560567940192</v>
      </c>
      <c r="Q11" s="229">
        <v>2.6391133130374231</v>
      </c>
      <c r="R11" s="229">
        <v>2.7685104756648822</v>
      </c>
      <c r="S11" s="229">
        <v>2.4875449185832541</v>
      </c>
      <c r="T11" s="229">
        <v>2.418312684455961</v>
      </c>
      <c r="U11" s="229">
        <v>2.0506597319666962</v>
      </c>
      <c r="V11" s="229">
        <v>1.6263364101163731</v>
      </c>
      <c r="W11" s="229">
        <v>1.4810147987342841</v>
      </c>
      <c r="DA11" s="69" t="s">
        <v>2644</v>
      </c>
    </row>
    <row r="12" spans="1:105" ht="12" customHeight="1" x14ac:dyDescent="0.25">
      <c r="A12" s="37" t="s">
        <v>162</v>
      </c>
      <c r="B12" s="229">
        <v>26.49054914482852</v>
      </c>
      <c r="C12" s="229">
        <v>23.545797186713081</v>
      </c>
      <c r="D12" s="229">
        <v>23.17281275991936</v>
      </c>
      <c r="E12" s="229">
        <v>24.210557408963989</v>
      </c>
      <c r="F12" s="229">
        <v>23.817983229187991</v>
      </c>
      <c r="G12" s="229">
        <v>21.837833242595309</v>
      </c>
      <c r="H12" s="229">
        <v>22.102397497758371</v>
      </c>
      <c r="I12" s="229">
        <v>22.012573200505781</v>
      </c>
      <c r="J12" s="229">
        <v>21.244986270050941</v>
      </c>
      <c r="K12" s="229">
        <v>18.62914138801462</v>
      </c>
      <c r="L12" s="229">
        <v>20.136453791354789</v>
      </c>
      <c r="M12" s="229">
        <v>18.761002530137649</v>
      </c>
      <c r="N12" s="229">
        <v>18.102698974928732</v>
      </c>
      <c r="O12" s="229">
        <v>19.049306705945231</v>
      </c>
      <c r="P12" s="229">
        <v>18.54704705198969</v>
      </c>
      <c r="Q12" s="229">
        <v>18.26319790979473</v>
      </c>
      <c r="R12" s="229">
        <v>18.122782789535481</v>
      </c>
      <c r="S12" s="229">
        <v>19.728748437818592</v>
      </c>
      <c r="T12" s="229">
        <v>19.581234242107499</v>
      </c>
      <c r="U12" s="229">
        <v>17.891623502650571</v>
      </c>
      <c r="V12" s="229">
        <v>18.135779327891651</v>
      </c>
      <c r="W12" s="229">
        <v>21.700398641373209</v>
      </c>
      <c r="DA12" s="69" t="s">
        <v>2645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2646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2647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2648</v>
      </c>
    </row>
    <row r="16" spans="1:105" ht="12" customHeight="1" x14ac:dyDescent="0.25">
      <c r="A16" s="57" t="s">
        <v>2557</v>
      </c>
      <c r="B16" s="264">
        <f t="shared" ref="B16:W16" si="0">B17+B23</f>
        <v>454.49710555030322</v>
      </c>
      <c r="C16" s="264">
        <f t="shared" si="0"/>
        <v>405.77942613975432</v>
      </c>
      <c r="D16" s="264">
        <f t="shared" si="0"/>
        <v>353.53634883011102</v>
      </c>
      <c r="E16" s="264">
        <f t="shared" si="0"/>
        <v>352.94354114510162</v>
      </c>
      <c r="F16" s="264">
        <f t="shared" si="0"/>
        <v>311.76552364640241</v>
      </c>
      <c r="G16" s="264">
        <f t="shared" si="0"/>
        <v>296.92386225382432</v>
      </c>
      <c r="H16" s="264">
        <f t="shared" si="0"/>
        <v>269.85030305946611</v>
      </c>
      <c r="I16" s="264">
        <f t="shared" si="0"/>
        <v>247.79731742740691</v>
      </c>
      <c r="J16" s="264">
        <f t="shared" si="0"/>
        <v>230.77291642862789</v>
      </c>
      <c r="K16" s="264">
        <f t="shared" si="0"/>
        <v>192.26913805765801</v>
      </c>
      <c r="L16" s="264">
        <f t="shared" si="0"/>
        <v>209.12878226449399</v>
      </c>
      <c r="M16" s="264">
        <f t="shared" si="0"/>
        <v>190.44380183044041</v>
      </c>
      <c r="N16" s="264">
        <f t="shared" si="0"/>
        <v>183.73011550528071</v>
      </c>
      <c r="O16" s="264">
        <f t="shared" si="0"/>
        <v>190.08549333907561</v>
      </c>
      <c r="P16" s="264">
        <f t="shared" si="0"/>
        <v>175.41018362727331</v>
      </c>
      <c r="Q16" s="264">
        <f t="shared" si="0"/>
        <v>188.0728722932426</v>
      </c>
      <c r="R16" s="264">
        <f t="shared" si="0"/>
        <v>171.13070274075849</v>
      </c>
      <c r="S16" s="264">
        <f t="shared" si="0"/>
        <v>177.46441019519011</v>
      </c>
      <c r="T16" s="264">
        <f t="shared" si="0"/>
        <v>173.0879705325286</v>
      </c>
      <c r="U16" s="264">
        <f t="shared" si="0"/>
        <v>156.25444119035009</v>
      </c>
      <c r="V16" s="264">
        <f t="shared" si="0"/>
        <v>153.97563218945689</v>
      </c>
      <c r="W16" s="264">
        <f t="shared" si="0"/>
        <v>180.00807771161919</v>
      </c>
      <c r="DA16" s="70"/>
    </row>
    <row r="17" spans="1:105" ht="12" customHeight="1" x14ac:dyDescent="0.25">
      <c r="A17" s="60" t="s">
        <v>2558</v>
      </c>
      <c r="B17" s="332">
        <v>454.49710555030322</v>
      </c>
      <c r="C17" s="332">
        <v>405.77942613975432</v>
      </c>
      <c r="D17" s="332">
        <v>353.53634883011102</v>
      </c>
      <c r="E17" s="332">
        <v>352.94354114510162</v>
      </c>
      <c r="F17" s="332">
        <v>311.76552364640241</v>
      </c>
      <c r="G17" s="332">
        <v>296.92386225382432</v>
      </c>
      <c r="H17" s="332">
        <v>269.85030305946611</v>
      </c>
      <c r="I17" s="332">
        <v>247.79731742740691</v>
      </c>
      <c r="J17" s="332">
        <v>230.77291642862789</v>
      </c>
      <c r="K17" s="332">
        <v>192.26913805765801</v>
      </c>
      <c r="L17" s="332">
        <v>209.12878226449399</v>
      </c>
      <c r="M17" s="332">
        <v>190.44380183044041</v>
      </c>
      <c r="N17" s="332">
        <v>183.73011550528071</v>
      </c>
      <c r="O17" s="332">
        <v>190.08549333907561</v>
      </c>
      <c r="P17" s="332">
        <v>175.41018362727331</v>
      </c>
      <c r="Q17" s="332">
        <v>188.0728722932426</v>
      </c>
      <c r="R17" s="332">
        <v>171.13070274075849</v>
      </c>
      <c r="S17" s="332">
        <v>177.46441019519011</v>
      </c>
      <c r="T17" s="332">
        <v>173.0879705325286</v>
      </c>
      <c r="U17" s="332">
        <v>156.25444119035009</v>
      </c>
      <c r="V17" s="332">
        <v>153.97563218945689</v>
      </c>
      <c r="W17" s="332">
        <v>180.00807771161919</v>
      </c>
      <c r="DA17" s="72" t="s">
        <v>2649</v>
      </c>
    </row>
    <row r="18" spans="1:105" ht="12" customHeight="1" x14ac:dyDescent="0.25">
      <c r="A18" s="59" t="s">
        <v>30</v>
      </c>
      <c r="B18" s="233">
        <v>304.49089128457013</v>
      </c>
      <c r="C18" s="233">
        <v>261.944850802806</v>
      </c>
      <c r="D18" s="233">
        <v>217.2107091642392</v>
      </c>
      <c r="E18" s="233">
        <v>202.7279495846667</v>
      </c>
      <c r="F18" s="233">
        <v>162.807912012336</v>
      </c>
      <c r="G18" s="233">
        <v>154.75722069074291</v>
      </c>
      <c r="H18" s="233">
        <v>121.7224831698838</v>
      </c>
      <c r="I18" s="233">
        <v>101.34726211093199</v>
      </c>
      <c r="J18" s="233">
        <v>87.607629720773573</v>
      </c>
      <c r="K18" s="233">
        <v>66.009104269525366</v>
      </c>
      <c r="L18" s="233">
        <v>70.79394050297168</v>
      </c>
      <c r="M18" s="233">
        <v>58.884095414376283</v>
      </c>
      <c r="N18" s="233">
        <v>55.920835122778008</v>
      </c>
      <c r="O18" s="233">
        <v>53.743781046618707</v>
      </c>
      <c r="P18" s="233">
        <v>41.849831397010398</v>
      </c>
      <c r="Q18" s="233">
        <v>61.638574139197743</v>
      </c>
      <c r="R18" s="233">
        <v>39.648557785163838</v>
      </c>
      <c r="S18" s="233">
        <v>35.797529556711318</v>
      </c>
      <c r="T18" s="233">
        <v>31.702662345464091</v>
      </c>
      <c r="U18" s="233">
        <v>27.38003306185216</v>
      </c>
      <c r="V18" s="233">
        <v>26.69252994748452</v>
      </c>
      <c r="W18" s="233">
        <v>30.7726220940642</v>
      </c>
      <c r="DA18" s="71" t="s">
        <v>2650</v>
      </c>
    </row>
    <row r="19" spans="1:105" ht="12" customHeight="1" x14ac:dyDescent="0.25">
      <c r="A19" s="59" t="s">
        <v>33</v>
      </c>
      <c r="B19" s="233">
        <v>18.300143321721201</v>
      </c>
      <c r="C19" s="233">
        <v>8.790375275607305</v>
      </c>
      <c r="D19" s="233">
        <v>8.675244742479066</v>
      </c>
      <c r="E19" s="233">
        <v>8.9828230467325643</v>
      </c>
      <c r="F19" s="233">
        <v>9.9123943224248396</v>
      </c>
      <c r="G19" s="233">
        <v>8.777309538235496</v>
      </c>
      <c r="H19" s="233">
        <v>8.5941705084041544</v>
      </c>
      <c r="I19" s="233">
        <v>7.4718661524673156</v>
      </c>
      <c r="J19" s="233">
        <v>7.4363683826053633</v>
      </c>
      <c r="K19" s="233">
        <v>6.4854912432272656</v>
      </c>
      <c r="L19" s="233">
        <v>8.3778057484143211</v>
      </c>
      <c r="M19" s="233">
        <v>9.7632466775652933</v>
      </c>
      <c r="N19" s="233">
        <v>7.2837007695413263</v>
      </c>
      <c r="O19" s="233">
        <v>7.882765518931091</v>
      </c>
      <c r="P19" s="233">
        <v>7.7500737249043654</v>
      </c>
      <c r="Q19" s="233">
        <v>6.8065600373539734</v>
      </c>
      <c r="R19" s="233">
        <v>7.4334807216578254</v>
      </c>
      <c r="S19" s="233">
        <v>8.3120616725294099</v>
      </c>
      <c r="T19" s="233">
        <v>8.1993703418505905</v>
      </c>
      <c r="U19" s="233">
        <v>7.366801021682182</v>
      </c>
      <c r="V19" s="233">
        <v>6.9266577588572531</v>
      </c>
      <c r="W19" s="233">
        <v>8.3401634911705198</v>
      </c>
      <c r="DA19" s="71" t="s">
        <v>2651</v>
      </c>
    </row>
    <row r="20" spans="1:105" ht="12" customHeight="1" x14ac:dyDescent="0.25">
      <c r="A20" s="59" t="s">
        <v>160</v>
      </c>
      <c r="B20" s="233">
        <v>32.169194822931019</v>
      </c>
      <c r="C20" s="233">
        <v>39.527643889291411</v>
      </c>
      <c r="D20" s="233">
        <v>27.74298508990152</v>
      </c>
      <c r="E20" s="233">
        <v>31.70751339432076</v>
      </c>
      <c r="F20" s="233">
        <v>25.703207666362179</v>
      </c>
      <c r="G20" s="233">
        <v>26.306507047264301</v>
      </c>
      <c r="H20" s="233">
        <v>23.979189484567051</v>
      </c>
      <c r="I20" s="233">
        <v>19.776975235979211</v>
      </c>
      <c r="J20" s="233">
        <v>18.767455886885621</v>
      </c>
      <c r="K20" s="233">
        <v>16.46304841595548</v>
      </c>
      <c r="L20" s="233">
        <v>17.50726310778893</v>
      </c>
      <c r="M20" s="233">
        <v>14.891518318261619</v>
      </c>
      <c r="N20" s="233">
        <v>16.2180500717377</v>
      </c>
      <c r="O20" s="233">
        <v>18.402444230635869</v>
      </c>
      <c r="P20" s="233">
        <v>16.314031852894761</v>
      </c>
      <c r="Q20" s="233">
        <v>15.104126663631989</v>
      </c>
      <c r="R20" s="233">
        <v>16.43890696781121</v>
      </c>
      <c r="S20" s="233">
        <v>14.883705140020711</v>
      </c>
      <c r="T20" s="233">
        <v>14.61018929105194</v>
      </c>
      <c r="U20" s="233">
        <v>12.45011440049938</v>
      </c>
      <c r="V20" s="233">
        <v>9.8773374376040941</v>
      </c>
      <c r="W20" s="233">
        <v>8.9730666931396552</v>
      </c>
      <c r="DA20" s="71" t="s">
        <v>2652</v>
      </c>
    </row>
    <row r="21" spans="1:105" ht="12" customHeight="1" x14ac:dyDescent="0.25">
      <c r="A21" s="59" t="s">
        <v>70</v>
      </c>
      <c r="B21" s="233">
        <v>1.0090761060100359</v>
      </c>
      <c r="C21" s="233">
        <v>1.0232650304979529</v>
      </c>
      <c r="D21" s="233">
        <v>1.009862980551391</v>
      </c>
      <c r="E21" s="233">
        <v>2.0913347634609321</v>
      </c>
      <c r="F21" s="233">
        <v>1.0384878716477171</v>
      </c>
      <c r="G21" s="233">
        <v>3.0653232929133791</v>
      </c>
      <c r="H21" s="233">
        <v>3.001365159553937</v>
      </c>
      <c r="I21" s="233">
        <v>1.9570087936878291</v>
      </c>
      <c r="J21" s="233">
        <v>1.9477113241723709</v>
      </c>
      <c r="K21" s="233">
        <v>0</v>
      </c>
      <c r="L21" s="233">
        <v>0.99288098870073493</v>
      </c>
      <c r="M21" s="233">
        <v>0.94669399426844192</v>
      </c>
      <c r="N21" s="233">
        <v>0.97111904418510442</v>
      </c>
      <c r="O21" s="233">
        <v>0</v>
      </c>
      <c r="P21" s="233">
        <v>0</v>
      </c>
      <c r="Q21" s="233">
        <v>0</v>
      </c>
      <c r="R21" s="233">
        <v>0</v>
      </c>
      <c r="S21" s="233">
        <v>0.42827072528107107</v>
      </c>
      <c r="T21" s="233">
        <v>0.27610075903900572</v>
      </c>
      <c r="U21" s="233">
        <v>0.43256778762647358</v>
      </c>
      <c r="V21" s="233">
        <v>0.33386833521697351</v>
      </c>
      <c r="W21" s="233">
        <v>0.44539991929904438</v>
      </c>
      <c r="DA21" s="71" t="s">
        <v>2653</v>
      </c>
    </row>
    <row r="22" spans="1:105" ht="12" customHeight="1" x14ac:dyDescent="0.25">
      <c r="A22" s="59" t="s">
        <v>162</v>
      </c>
      <c r="B22" s="233">
        <v>98.527800015070909</v>
      </c>
      <c r="C22" s="233">
        <v>94.493291141551651</v>
      </c>
      <c r="D22" s="233">
        <v>98.897546852939811</v>
      </c>
      <c r="E22" s="233">
        <v>107.4339203559207</v>
      </c>
      <c r="F22" s="233">
        <v>112.3035217736316</v>
      </c>
      <c r="G22" s="233">
        <v>104.0175016846682</v>
      </c>
      <c r="H22" s="233">
        <v>112.55309473705719</v>
      </c>
      <c r="I22" s="233">
        <v>117.2442051343405</v>
      </c>
      <c r="J22" s="233">
        <v>115.013751114191</v>
      </c>
      <c r="K22" s="233">
        <v>103.3114941289499</v>
      </c>
      <c r="L22" s="233">
        <v>111.4568919166183</v>
      </c>
      <c r="M22" s="233">
        <v>105.95824742596869</v>
      </c>
      <c r="N22" s="233">
        <v>103.3364104970386</v>
      </c>
      <c r="O22" s="233">
        <v>110.05650254289</v>
      </c>
      <c r="P22" s="233">
        <v>109.4962466524638</v>
      </c>
      <c r="Q22" s="233">
        <v>104.5236114530589</v>
      </c>
      <c r="R22" s="233">
        <v>107.6097572661257</v>
      </c>
      <c r="S22" s="233">
        <v>118.0428431006476</v>
      </c>
      <c r="T22" s="233">
        <v>118.29964779512299</v>
      </c>
      <c r="U22" s="233">
        <v>108.6249249186899</v>
      </c>
      <c r="V22" s="233">
        <v>110.145238710294</v>
      </c>
      <c r="W22" s="233">
        <v>131.47682551394581</v>
      </c>
      <c r="DA22" s="71" t="s">
        <v>2654</v>
      </c>
    </row>
    <row r="23" spans="1:105" ht="12" customHeight="1" x14ac:dyDescent="0.25">
      <c r="A23" s="60" t="s">
        <v>2565</v>
      </c>
      <c r="B23" s="332">
        <v>0</v>
      </c>
      <c r="C23" s="332">
        <v>0</v>
      </c>
      <c r="D23" s="332">
        <v>0</v>
      </c>
      <c r="E23" s="332">
        <v>0</v>
      </c>
      <c r="F23" s="332">
        <v>0</v>
      </c>
      <c r="G23" s="332">
        <v>0</v>
      </c>
      <c r="H23" s="332">
        <v>0</v>
      </c>
      <c r="I23" s="332">
        <v>0</v>
      </c>
      <c r="J23" s="332">
        <v>0</v>
      </c>
      <c r="K23" s="332">
        <v>0</v>
      </c>
      <c r="L23" s="332">
        <v>0</v>
      </c>
      <c r="M23" s="332">
        <v>0</v>
      </c>
      <c r="N23" s="332">
        <v>0</v>
      </c>
      <c r="O23" s="332">
        <v>0</v>
      </c>
      <c r="P23" s="332">
        <v>0</v>
      </c>
      <c r="Q23" s="332">
        <v>0</v>
      </c>
      <c r="R23" s="332">
        <v>0</v>
      </c>
      <c r="S23" s="332">
        <v>0</v>
      </c>
      <c r="T23" s="332">
        <v>0</v>
      </c>
      <c r="U23" s="332">
        <v>0</v>
      </c>
      <c r="V23" s="332">
        <v>0</v>
      </c>
      <c r="W23" s="332">
        <v>0</v>
      </c>
      <c r="DA23" s="72" t="s">
        <v>2655</v>
      </c>
    </row>
    <row r="24" spans="1:105" ht="12" customHeight="1" x14ac:dyDescent="0.25">
      <c r="A24" s="57" t="s">
        <v>2567</v>
      </c>
      <c r="B24" s="264">
        <f t="shared" ref="B24:W24" si="1">B25+B26</f>
        <v>131.9952763224328</v>
      </c>
      <c r="C24" s="264">
        <f t="shared" si="1"/>
        <v>122.77349050541341</v>
      </c>
      <c r="D24" s="264">
        <f t="shared" si="1"/>
        <v>116.6335623093823</v>
      </c>
      <c r="E24" s="264">
        <f t="shared" si="1"/>
        <v>119.74065302408719</v>
      </c>
      <c r="F24" s="264">
        <f t="shared" si="1"/>
        <v>114.7110025064904</v>
      </c>
      <c r="G24" s="264">
        <f t="shared" si="1"/>
        <v>112.7776310115712</v>
      </c>
      <c r="H24" s="264">
        <f t="shared" si="1"/>
        <v>113.4851470028873</v>
      </c>
      <c r="I24" s="264">
        <f t="shared" si="1"/>
        <v>113.9284814338812</v>
      </c>
      <c r="J24" s="264">
        <f t="shared" si="1"/>
        <v>109.06241357907609</v>
      </c>
      <c r="K24" s="264">
        <f t="shared" si="1"/>
        <v>93.490191407634526</v>
      </c>
      <c r="L24" s="264">
        <f t="shared" si="1"/>
        <v>102.9395995493896</v>
      </c>
      <c r="M24" s="264">
        <f t="shared" si="1"/>
        <v>103.0694654847287</v>
      </c>
      <c r="N24" s="264">
        <f t="shared" si="1"/>
        <v>101.3125054733495</v>
      </c>
      <c r="O24" s="264">
        <f t="shared" si="1"/>
        <v>107.39134962699509</v>
      </c>
      <c r="P24" s="264">
        <f t="shared" si="1"/>
        <v>106.8193243348161</v>
      </c>
      <c r="Q24" s="264">
        <f t="shared" si="1"/>
        <v>109.0985417745525</v>
      </c>
      <c r="R24" s="264">
        <f t="shared" si="1"/>
        <v>107.3431741799353</v>
      </c>
      <c r="S24" s="264">
        <f t="shared" si="1"/>
        <v>113.30340442811961</v>
      </c>
      <c r="T24" s="264">
        <f t="shared" si="1"/>
        <v>116.40999718104</v>
      </c>
      <c r="U24" s="264">
        <f t="shared" si="1"/>
        <v>109.53940015992271</v>
      </c>
      <c r="V24" s="264">
        <f t="shared" si="1"/>
        <v>105.9634019637614</v>
      </c>
      <c r="W24" s="264">
        <f t="shared" si="1"/>
        <v>120.5148041358983</v>
      </c>
      <c r="DA24" s="70"/>
    </row>
    <row r="25" spans="1:105" ht="12" customHeight="1" x14ac:dyDescent="0.25">
      <c r="A25" s="60" t="s">
        <v>2568</v>
      </c>
      <c r="B25" s="265">
        <v>131.9952763224328</v>
      </c>
      <c r="C25" s="265">
        <v>122.77349050541341</v>
      </c>
      <c r="D25" s="265">
        <v>116.6335623093823</v>
      </c>
      <c r="E25" s="265">
        <v>119.74065302408719</v>
      </c>
      <c r="F25" s="265">
        <v>114.7110025064904</v>
      </c>
      <c r="G25" s="265">
        <v>112.7776310115712</v>
      </c>
      <c r="H25" s="265">
        <v>113.4851470028873</v>
      </c>
      <c r="I25" s="265">
        <v>113.9284814338812</v>
      </c>
      <c r="J25" s="265">
        <v>109.06241357907609</v>
      </c>
      <c r="K25" s="265">
        <v>93.490191407634526</v>
      </c>
      <c r="L25" s="265">
        <v>102.9395995493896</v>
      </c>
      <c r="M25" s="265">
        <v>103.0694654847287</v>
      </c>
      <c r="N25" s="265">
        <v>101.3125054733495</v>
      </c>
      <c r="O25" s="265">
        <v>107.39134962699509</v>
      </c>
      <c r="P25" s="265">
        <v>106.8193243348161</v>
      </c>
      <c r="Q25" s="265">
        <v>109.0985417745525</v>
      </c>
      <c r="R25" s="265">
        <v>107.3431741799353</v>
      </c>
      <c r="S25" s="265">
        <v>113.30340442811961</v>
      </c>
      <c r="T25" s="265">
        <v>116.40999718104</v>
      </c>
      <c r="U25" s="265">
        <v>109.53940015992271</v>
      </c>
      <c r="V25" s="265">
        <v>105.9634019637614</v>
      </c>
      <c r="W25" s="265">
        <v>120.5148041358983</v>
      </c>
      <c r="DA25" s="72" t="s">
        <v>2656</v>
      </c>
    </row>
    <row r="26" spans="1:105" ht="12" customHeight="1" x14ac:dyDescent="0.25">
      <c r="A26" s="60" t="s">
        <v>2570</v>
      </c>
      <c r="B26" s="265">
        <v>0</v>
      </c>
      <c r="C26" s="265">
        <v>0</v>
      </c>
      <c r="D26" s="265">
        <v>0</v>
      </c>
      <c r="E26" s="265">
        <v>0</v>
      </c>
      <c r="F26" s="265">
        <v>0</v>
      </c>
      <c r="G26" s="265">
        <v>0</v>
      </c>
      <c r="H26" s="265">
        <v>0</v>
      </c>
      <c r="I26" s="265">
        <v>0</v>
      </c>
      <c r="J26" s="265">
        <v>0</v>
      </c>
      <c r="K26" s="265">
        <v>0</v>
      </c>
      <c r="L26" s="265">
        <v>0</v>
      </c>
      <c r="M26" s="265">
        <v>0</v>
      </c>
      <c r="N26" s="265">
        <v>0</v>
      </c>
      <c r="O26" s="265">
        <v>0</v>
      </c>
      <c r="P26" s="265">
        <v>0</v>
      </c>
      <c r="Q26" s="265">
        <v>0</v>
      </c>
      <c r="R26" s="265">
        <v>0</v>
      </c>
      <c r="S26" s="265">
        <v>0</v>
      </c>
      <c r="T26" s="265">
        <v>0</v>
      </c>
      <c r="U26" s="265">
        <v>0</v>
      </c>
      <c r="V26" s="265">
        <v>0</v>
      </c>
      <c r="W26" s="265">
        <v>0</v>
      </c>
      <c r="DA26" s="72" t="s">
        <v>2657</v>
      </c>
    </row>
    <row r="27" spans="1:105" ht="12" customHeight="1" x14ac:dyDescent="0.25">
      <c r="A27" s="57" t="s">
        <v>2572</v>
      </c>
      <c r="B27" s="264">
        <f t="shared" ref="B27:W27" si="2">B28+B34</f>
        <v>649.28157935757599</v>
      </c>
      <c r="C27" s="264">
        <f t="shared" si="2"/>
        <v>579.68489448536309</v>
      </c>
      <c r="D27" s="264">
        <f t="shared" si="2"/>
        <v>505.05192690015849</v>
      </c>
      <c r="E27" s="264">
        <f t="shared" si="2"/>
        <v>504.20505877871648</v>
      </c>
      <c r="F27" s="264">
        <f t="shared" si="2"/>
        <v>445.37931949486068</v>
      </c>
      <c r="G27" s="264">
        <f t="shared" si="2"/>
        <v>424.1769460768918</v>
      </c>
      <c r="H27" s="264">
        <f t="shared" si="2"/>
        <v>385.50043294209468</v>
      </c>
      <c r="I27" s="264">
        <f t="shared" si="2"/>
        <v>353.99616775343839</v>
      </c>
      <c r="J27" s="264">
        <f t="shared" si="2"/>
        <v>329.67559489804</v>
      </c>
      <c r="K27" s="264">
        <f t="shared" si="2"/>
        <v>274.67019722522582</v>
      </c>
      <c r="L27" s="264">
        <f t="shared" si="2"/>
        <v>298.75540323499149</v>
      </c>
      <c r="M27" s="264">
        <f t="shared" si="2"/>
        <v>272.06257404348628</v>
      </c>
      <c r="N27" s="264">
        <f t="shared" si="2"/>
        <v>262.47159357897249</v>
      </c>
      <c r="O27" s="264">
        <f t="shared" si="2"/>
        <v>271.55070477010821</v>
      </c>
      <c r="P27" s="264">
        <f t="shared" si="2"/>
        <v>250.5859766103905</v>
      </c>
      <c r="Q27" s="264">
        <f t="shared" si="2"/>
        <v>268.67553184748942</v>
      </c>
      <c r="R27" s="264">
        <f t="shared" si="2"/>
        <v>244.47243248679791</v>
      </c>
      <c r="S27" s="264">
        <f t="shared" si="2"/>
        <v>253.52058599312869</v>
      </c>
      <c r="T27" s="264">
        <f t="shared" si="2"/>
        <v>247.2685293321837</v>
      </c>
      <c r="U27" s="264">
        <f t="shared" si="2"/>
        <v>223.22063027192871</v>
      </c>
      <c r="V27" s="264">
        <f t="shared" si="2"/>
        <v>219.96518884208129</v>
      </c>
      <c r="W27" s="264">
        <f t="shared" si="2"/>
        <v>257.15439673088451</v>
      </c>
      <c r="DA27" s="70"/>
    </row>
    <row r="28" spans="1:105" ht="12" customHeight="1" x14ac:dyDescent="0.25">
      <c r="A28" s="60" t="s">
        <v>2573</v>
      </c>
      <c r="B28" s="332">
        <v>649.28157935757599</v>
      </c>
      <c r="C28" s="332">
        <v>579.68489448536309</v>
      </c>
      <c r="D28" s="332">
        <v>505.05192690015849</v>
      </c>
      <c r="E28" s="332">
        <v>504.20505877871648</v>
      </c>
      <c r="F28" s="332">
        <v>445.37931949486068</v>
      </c>
      <c r="G28" s="332">
        <v>424.1769460768918</v>
      </c>
      <c r="H28" s="332">
        <v>385.50043294209468</v>
      </c>
      <c r="I28" s="332">
        <v>353.99616775343839</v>
      </c>
      <c r="J28" s="332">
        <v>329.67559489804</v>
      </c>
      <c r="K28" s="332">
        <v>274.67019722522582</v>
      </c>
      <c r="L28" s="332">
        <v>298.75540323499149</v>
      </c>
      <c r="M28" s="332">
        <v>272.06257404348628</v>
      </c>
      <c r="N28" s="332">
        <v>262.47159357897249</v>
      </c>
      <c r="O28" s="332">
        <v>271.55070477010821</v>
      </c>
      <c r="P28" s="332">
        <v>250.5859766103905</v>
      </c>
      <c r="Q28" s="332">
        <v>268.67553184748942</v>
      </c>
      <c r="R28" s="332">
        <v>244.47243248679791</v>
      </c>
      <c r="S28" s="332">
        <v>253.52058599312869</v>
      </c>
      <c r="T28" s="332">
        <v>247.2685293321837</v>
      </c>
      <c r="U28" s="332">
        <v>223.22063027192871</v>
      </c>
      <c r="V28" s="332">
        <v>219.96518884208129</v>
      </c>
      <c r="W28" s="332">
        <v>257.15439673088451</v>
      </c>
      <c r="DA28" s="72" t="s">
        <v>2658</v>
      </c>
    </row>
    <row r="29" spans="1:105" ht="12" customHeight="1" x14ac:dyDescent="0.25">
      <c r="A29" s="59" t="s">
        <v>30</v>
      </c>
      <c r="B29" s="233">
        <v>434.98698754938579</v>
      </c>
      <c r="C29" s="233">
        <v>374.20692971829419</v>
      </c>
      <c r="D29" s="233">
        <v>310.30101309177019</v>
      </c>
      <c r="E29" s="233">
        <v>289.6113565495238</v>
      </c>
      <c r="F29" s="233">
        <v>232.5827314461944</v>
      </c>
      <c r="G29" s="233">
        <v>221.0817438439183</v>
      </c>
      <c r="H29" s="233">
        <v>173.88926167126269</v>
      </c>
      <c r="I29" s="233">
        <v>144.7818030156171</v>
      </c>
      <c r="J29" s="233">
        <v>125.15375674396221</v>
      </c>
      <c r="K29" s="233">
        <v>94.298720385036276</v>
      </c>
      <c r="L29" s="233">
        <v>101.13420071853101</v>
      </c>
      <c r="M29" s="233">
        <v>84.120136306251865</v>
      </c>
      <c r="N29" s="233">
        <v>79.886907318254302</v>
      </c>
      <c r="O29" s="233">
        <v>76.77683006659818</v>
      </c>
      <c r="P29" s="233">
        <v>59.785473424300598</v>
      </c>
      <c r="Q29" s="233">
        <v>88.055105913139627</v>
      </c>
      <c r="R29" s="233">
        <v>56.640796835948343</v>
      </c>
      <c r="S29" s="233">
        <v>51.139327938159028</v>
      </c>
      <c r="T29" s="233">
        <v>45.289517636377283</v>
      </c>
      <c r="U29" s="233">
        <v>39.114332945503072</v>
      </c>
      <c r="V29" s="233">
        <v>38.132185639263611</v>
      </c>
      <c r="W29" s="233">
        <v>43.960888705805999</v>
      </c>
      <c r="DA29" s="71" t="s">
        <v>2659</v>
      </c>
    </row>
    <row r="30" spans="1:105" ht="12" customHeight="1" x14ac:dyDescent="0.25">
      <c r="A30" s="59" t="s">
        <v>33</v>
      </c>
      <c r="B30" s="233">
        <v>26.14306188817315</v>
      </c>
      <c r="C30" s="233">
        <v>12.55767896515329</v>
      </c>
      <c r="D30" s="233">
        <v>12.393206774970089</v>
      </c>
      <c r="E30" s="233">
        <v>12.832604352475091</v>
      </c>
      <c r="F30" s="233">
        <v>14.160563317749769</v>
      </c>
      <c r="G30" s="233">
        <v>12.539013626050711</v>
      </c>
      <c r="H30" s="233">
        <v>12.277386440577381</v>
      </c>
      <c r="I30" s="233">
        <v>10.67409450352473</v>
      </c>
      <c r="J30" s="233">
        <v>10.623383403721951</v>
      </c>
      <c r="K30" s="233">
        <v>9.2649874903246658</v>
      </c>
      <c r="L30" s="233">
        <v>11.968293926306179</v>
      </c>
      <c r="M30" s="233">
        <v>13.947495253664711</v>
      </c>
      <c r="N30" s="233">
        <v>10.40528681363047</v>
      </c>
      <c r="O30" s="233">
        <v>11.261093598472989</v>
      </c>
      <c r="P30" s="233">
        <v>11.07153389272052</v>
      </c>
      <c r="Q30" s="233">
        <v>9.7236571962199605</v>
      </c>
      <c r="R30" s="233">
        <v>10.619258173796901</v>
      </c>
      <c r="S30" s="233">
        <v>11.87437381789916</v>
      </c>
      <c r="T30" s="233">
        <v>11.713386202643701</v>
      </c>
      <c r="U30" s="233">
        <v>10.524001459545969</v>
      </c>
      <c r="V30" s="233">
        <v>9.8952253697960764</v>
      </c>
      <c r="W30" s="233">
        <v>11.914519273100741</v>
      </c>
      <c r="DA30" s="71" t="s">
        <v>2660</v>
      </c>
    </row>
    <row r="31" spans="1:105" ht="12" customHeight="1" x14ac:dyDescent="0.25">
      <c r="A31" s="59" t="s">
        <v>160</v>
      </c>
      <c r="B31" s="233">
        <v>45.955992604187173</v>
      </c>
      <c r="C31" s="233">
        <v>56.468062698987701</v>
      </c>
      <c r="D31" s="233">
        <v>39.632835842716453</v>
      </c>
      <c r="E31" s="233">
        <v>45.296447706172508</v>
      </c>
      <c r="F31" s="233">
        <v>36.718868094803121</v>
      </c>
      <c r="G31" s="233">
        <v>37.580724353234707</v>
      </c>
      <c r="H31" s="233">
        <v>34.255984977952963</v>
      </c>
      <c r="I31" s="233">
        <v>28.25282176568459</v>
      </c>
      <c r="J31" s="233">
        <v>26.810651266979459</v>
      </c>
      <c r="K31" s="233">
        <v>23.518640594222131</v>
      </c>
      <c r="L31" s="233">
        <v>25.0103758682699</v>
      </c>
      <c r="M31" s="233">
        <v>21.273597597516591</v>
      </c>
      <c r="N31" s="233">
        <v>23.168642959625281</v>
      </c>
      <c r="O31" s="233">
        <v>26.289206043765521</v>
      </c>
      <c r="P31" s="233">
        <v>23.30575978984966</v>
      </c>
      <c r="Q31" s="233">
        <v>21.577323805188549</v>
      </c>
      <c r="R31" s="233">
        <v>23.484152811158879</v>
      </c>
      <c r="S31" s="233">
        <v>21.262435914315311</v>
      </c>
      <c r="T31" s="233">
        <v>20.871698987217069</v>
      </c>
      <c r="U31" s="233">
        <v>17.785877714999121</v>
      </c>
      <c r="V31" s="233">
        <v>14.110482053720141</v>
      </c>
      <c r="W31" s="233">
        <v>12.818666704485221</v>
      </c>
      <c r="DA31" s="71" t="s">
        <v>2661</v>
      </c>
    </row>
    <row r="32" spans="1:105" ht="12" customHeight="1" x14ac:dyDescent="0.25">
      <c r="A32" s="59" t="s">
        <v>70</v>
      </c>
      <c r="B32" s="233">
        <v>1.441537294300052</v>
      </c>
      <c r="C32" s="233">
        <v>1.461807186425647</v>
      </c>
      <c r="D32" s="233">
        <v>1.442661400787701</v>
      </c>
      <c r="E32" s="233">
        <v>2.9876210906584739</v>
      </c>
      <c r="F32" s="233">
        <v>1.483554102353881</v>
      </c>
      <c r="G32" s="233">
        <v>4.3790332755905412</v>
      </c>
      <c r="H32" s="233">
        <v>4.287664513648485</v>
      </c>
      <c r="I32" s="233">
        <v>2.7957268481254691</v>
      </c>
      <c r="J32" s="233">
        <v>2.7824447488176718</v>
      </c>
      <c r="K32" s="233">
        <v>0</v>
      </c>
      <c r="L32" s="233">
        <v>1.4184014124296209</v>
      </c>
      <c r="M32" s="233">
        <v>1.3524199918120601</v>
      </c>
      <c r="N32" s="233">
        <v>1.387312920264435</v>
      </c>
      <c r="O32" s="233">
        <v>0</v>
      </c>
      <c r="P32" s="233">
        <v>0</v>
      </c>
      <c r="Q32" s="233">
        <v>0</v>
      </c>
      <c r="R32" s="233">
        <v>0</v>
      </c>
      <c r="S32" s="233">
        <v>0.61181532183010157</v>
      </c>
      <c r="T32" s="233">
        <v>0.3944296557700081</v>
      </c>
      <c r="U32" s="233">
        <v>0.61795398232353382</v>
      </c>
      <c r="V32" s="233">
        <v>0.47695476459567632</v>
      </c>
      <c r="W32" s="233">
        <v>0.6362855989986349</v>
      </c>
      <c r="DA32" s="71" t="s">
        <v>2662</v>
      </c>
    </row>
    <row r="33" spans="1:105" ht="12" customHeight="1" x14ac:dyDescent="0.25">
      <c r="A33" s="59" t="s">
        <v>162</v>
      </c>
      <c r="B33" s="233">
        <v>140.75400002152989</v>
      </c>
      <c r="C33" s="233">
        <v>134.99041591650229</v>
      </c>
      <c r="D33" s="233">
        <v>141.28220978991399</v>
      </c>
      <c r="E33" s="233">
        <v>153.47702907988659</v>
      </c>
      <c r="F33" s="233">
        <v>160.43360253375951</v>
      </c>
      <c r="G33" s="233">
        <v>148.59643097809749</v>
      </c>
      <c r="H33" s="233">
        <v>160.79013533865319</v>
      </c>
      <c r="I33" s="233">
        <v>167.49172162048649</v>
      </c>
      <c r="J33" s="233">
        <v>164.30535873455861</v>
      </c>
      <c r="K33" s="233">
        <v>147.5878487556428</v>
      </c>
      <c r="L33" s="233">
        <v>159.2241313094548</v>
      </c>
      <c r="M33" s="233">
        <v>151.3689248942411</v>
      </c>
      <c r="N33" s="233">
        <v>147.623443567198</v>
      </c>
      <c r="O33" s="233">
        <v>157.2235750612715</v>
      </c>
      <c r="P33" s="233">
        <v>156.4232095035197</v>
      </c>
      <c r="Q33" s="233">
        <v>149.31944493294131</v>
      </c>
      <c r="R33" s="233">
        <v>153.7282246658938</v>
      </c>
      <c r="S33" s="233">
        <v>168.6326330009251</v>
      </c>
      <c r="T33" s="233">
        <v>168.99949685017569</v>
      </c>
      <c r="U33" s="233">
        <v>155.178464169557</v>
      </c>
      <c r="V33" s="233">
        <v>157.3503410147058</v>
      </c>
      <c r="W33" s="233">
        <v>187.8240364484939</v>
      </c>
      <c r="DA33" s="71" t="s">
        <v>2663</v>
      </c>
    </row>
    <row r="34" spans="1:105" ht="12" customHeight="1" x14ac:dyDescent="0.25">
      <c r="A34" s="60" t="s">
        <v>2580</v>
      </c>
      <c r="B34" s="332">
        <v>0</v>
      </c>
      <c r="C34" s="332">
        <v>0</v>
      </c>
      <c r="D34" s="332">
        <v>0</v>
      </c>
      <c r="E34" s="332">
        <v>0</v>
      </c>
      <c r="F34" s="332">
        <v>0</v>
      </c>
      <c r="G34" s="332">
        <v>0</v>
      </c>
      <c r="H34" s="332">
        <v>0</v>
      </c>
      <c r="I34" s="332">
        <v>0</v>
      </c>
      <c r="J34" s="332">
        <v>0</v>
      </c>
      <c r="K34" s="332">
        <v>0</v>
      </c>
      <c r="L34" s="332">
        <v>0</v>
      </c>
      <c r="M34" s="332">
        <v>0</v>
      </c>
      <c r="N34" s="332">
        <v>0</v>
      </c>
      <c r="O34" s="332">
        <v>0</v>
      </c>
      <c r="P34" s="332">
        <v>0</v>
      </c>
      <c r="Q34" s="332">
        <v>0</v>
      </c>
      <c r="R34" s="332">
        <v>0</v>
      </c>
      <c r="S34" s="332">
        <v>0</v>
      </c>
      <c r="T34" s="332">
        <v>0</v>
      </c>
      <c r="U34" s="332">
        <v>0</v>
      </c>
      <c r="V34" s="332">
        <v>0</v>
      </c>
      <c r="W34" s="332">
        <v>0</v>
      </c>
      <c r="DA34" s="72" t="s">
        <v>2664</v>
      </c>
    </row>
    <row r="35" spans="1:105" ht="12" customHeight="1" x14ac:dyDescent="0.25">
      <c r="A35" s="57" t="s">
        <v>2582</v>
      </c>
      <c r="B35" s="264">
        <v>314.09386251389481</v>
      </c>
      <c r="C35" s="264">
        <v>264.68673171136192</v>
      </c>
      <c r="D35" s="264">
        <v>243.02577992586299</v>
      </c>
      <c r="E35" s="264">
        <v>209.48325273688579</v>
      </c>
      <c r="F35" s="264">
        <v>210.32186528010519</v>
      </c>
      <c r="G35" s="264">
        <v>202.06559706364689</v>
      </c>
      <c r="H35" s="264">
        <v>200.008309259329</v>
      </c>
      <c r="I35" s="264">
        <v>195.78287921265499</v>
      </c>
      <c r="J35" s="264">
        <v>184.95074660086331</v>
      </c>
      <c r="K35" s="264">
        <v>141.5691900005676</v>
      </c>
      <c r="L35" s="264">
        <v>152.89399302214849</v>
      </c>
      <c r="M35" s="264">
        <v>170.0002127466895</v>
      </c>
      <c r="N35" s="264">
        <v>221.43097992009729</v>
      </c>
      <c r="O35" s="264">
        <v>197.66052893481651</v>
      </c>
      <c r="P35" s="264">
        <v>243.42338838661391</v>
      </c>
      <c r="Q35" s="264">
        <v>259.29003550674503</v>
      </c>
      <c r="R35" s="264">
        <v>194.92595583387521</v>
      </c>
      <c r="S35" s="264">
        <v>200.50933949493111</v>
      </c>
      <c r="T35" s="264">
        <v>209.57215940192461</v>
      </c>
      <c r="U35" s="264">
        <v>201.1238261518985</v>
      </c>
      <c r="V35" s="264">
        <v>194.24879128204901</v>
      </c>
      <c r="W35" s="264">
        <v>217.1376545881453</v>
      </c>
      <c r="DA35" s="70" t="s">
        <v>2665</v>
      </c>
    </row>
    <row r="36" spans="1:105" ht="12" customHeight="1" x14ac:dyDescent="0.25">
      <c r="A36" s="46" t="s">
        <v>30</v>
      </c>
      <c r="B36" s="232">
        <v>204.07036065320901</v>
      </c>
      <c r="C36" s="232">
        <v>164.30052325978471</v>
      </c>
      <c r="D36" s="232">
        <v>145.05055848966111</v>
      </c>
      <c r="E36" s="232">
        <v>113.88562484660601</v>
      </c>
      <c r="F36" s="232">
        <v>94.825719561765425</v>
      </c>
      <c r="G36" s="232">
        <v>97.772838057155738</v>
      </c>
      <c r="H36" s="232">
        <v>84.840233775073457</v>
      </c>
      <c r="I36" s="232">
        <v>77.735150844199055</v>
      </c>
      <c r="J36" s="232">
        <v>68.532998146706632</v>
      </c>
      <c r="K36" s="232">
        <v>46.48908058979066</v>
      </c>
      <c r="L36" s="232">
        <v>48.819209680573543</v>
      </c>
      <c r="M36" s="232">
        <v>49.56415622184447</v>
      </c>
      <c r="N36" s="232">
        <v>42.470271225328283</v>
      </c>
      <c r="O36" s="232">
        <v>47.585700233999333</v>
      </c>
      <c r="P36" s="232">
        <v>39.429144927416793</v>
      </c>
      <c r="Q36" s="232">
        <v>60.587854673068641</v>
      </c>
      <c r="R36" s="232">
        <v>43.047138366111952</v>
      </c>
      <c r="S36" s="232">
        <v>38.831644653582437</v>
      </c>
      <c r="T36" s="232">
        <v>37.323186312876061</v>
      </c>
      <c r="U36" s="232">
        <v>34.265476122509376</v>
      </c>
      <c r="V36" s="232">
        <v>33.350309069490393</v>
      </c>
      <c r="W36" s="232">
        <v>36.519180407981338</v>
      </c>
      <c r="DA36" s="73" t="s">
        <v>2666</v>
      </c>
    </row>
    <row r="37" spans="1:105" ht="12" customHeight="1" x14ac:dyDescent="0.25">
      <c r="A37" s="46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2667</v>
      </c>
    </row>
    <row r="38" spans="1:105" ht="12" customHeight="1" x14ac:dyDescent="0.25">
      <c r="A38" s="46" t="s">
        <v>33</v>
      </c>
      <c r="B38" s="232">
        <v>12.26479003005338</v>
      </c>
      <c r="C38" s="232">
        <v>5.5136157592172177</v>
      </c>
      <c r="D38" s="232">
        <v>5.7932184825178723</v>
      </c>
      <c r="E38" s="232">
        <v>5.0462426007834811</v>
      </c>
      <c r="F38" s="232">
        <v>5.773367599804816</v>
      </c>
      <c r="G38" s="232">
        <v>5.5453468357018769</v>
      </c>
      <c r="H38" s="232">
        <v>5.9901130509983744</v>
      </c>
      <c r="I38" s="232">
        <v>5.731054103996958</v>
      </c>
      <c r="J38" s="232">
        <v>5.8172629736434436</v>
      </c>
      <c r="K38" s="232">
        <v>4.567620306430527</v>
      </c>
      <c r="L38" s="232">
        <v>5.7773003252698576</v>
      </c>
      <c r="M38" s="232">
        <v>8.2179590287313218</v>
      </c>
      <c r="N38" s="232">
        <v>5.5317619368053714</v>
      </c>
      <c r="O38" s="232">
        <v>6.979540882569907</v>
      </c>
      <c r="P38" s="232">
        <v>7.301792382352307</v>
      </c>
      <c r="Q38" s="232">
        <v>6.690532286412278</v>
      </c>
      <c r="R38" s="232">
        <v>8.070661104519866</v>
      </c>
      <c r="S38" s="232">
        <v>9.0165726295436723</v>
      </c>
      <c r="T38" s="232">
        <v>9.6530260954864318</v>
      </c>
      <c r="U38" s="232">
        <v>9.2193805587264972</v>
      </c>
      <c r="V38" s="232">
        <v>8.6543380313128626</v>
      </c>
      <c r="W38" s="232">
        <v>9.897626995681529</v>
      </c>
      <c r="DA38" s="73" t="s">
        <v>2668</v>
      </c>
    </row>
    <row r="39" spans="1:105" ht="12" customHeight="1" x14ac:dyDescent="0.25">
      <c r="A39" s="46" t="s">
        <v>160</v>
      </c>
      <c r="B39" s="232">
        <v>21.559854095285861</v>
      </c>
      <c r="C39" s="232">
        <v>24.793053019874201</v>
      </c>
      <c r="D39" s="232">
        <v>18.526413807791549</v>
      </c>
      <c r="E39" s="232">
        <v>17.812196012648219</v>
      </c>
      <c r="F39" s="232">
        <v>14.970557216062099</v>
      </c>
      <c r="G39" s="232">
        <v>16.619979616469369</v>
      </c>
      <c r="H39" s="232">
        <v>16.713428683245901</v>
      </c>
      <c r="I39" s="232">
        <v>15.169291416358879</v>
      </c>
      <c r="J39" s="232">
        <v>14.68125577205689</v>
      </c>
      <c r="K39" s="232">
        <v>11.59464278500023</v>
      </c>
      <c r="L39" s="232">
        <v>12.072936504449</v>
      </c>
      <c r="M39" s="232">
        <v>12.53454833792993</v>
      </c>
      <c r="N39" s="232">
        <v>12.31714411597002</v>
      </c>
      <c r="O39" s="232">
        <v>16.293851636012171</v>
      </c>
      <c r="P39" s="232">
        <v>15.370392300415149</v>
      </c>
      <c r="Q39" s="232">
        <v>14.846654778112409</v>
      </c>
      <c r="R39" s="232">
        <v>17.848011185309929</v>
      </c>
      <c r="S39" s="232">
        <v>16.14521326703191</v>
      </c>
      <c r="T39" s="232">
        <v>17.200410837241169</v>
      </c>
      <c r="U39" s="232">
        <v>15.581029312459259</v>
      </c>
      <c r="V39" s="232">
        <v>12.34099041851176</v>
      </c>
      <c r="W39" s="232">
        <v>10.648720163590619</v>
      </c>
      <c r="DA39" s="73" t="s">
        <v>2669</v>
      </c>
    </row>
    <row r="40" spans="1:105" ht="12" customHeight="1" x14ac:dyDescent="0.25">
      <c r="A40" s="46" t="s">
        <v>70</v>
      </c>
      <c r="B40" s="232">
        <v>0.6762846796870301</v>
      </c>
      <c r="C40" s="232">
        <v>0.64182586307381695</v>
      </c>
      <c r="D40" s="232">
        <v>0.67437369865706964</v>
      </c>
      <c r="E40" s="232">
        <v>1.1748403058785311</v>
      </c>
      <c r="F40" s="232">
        <v>0.60485610599624606</v>
      </c>
      <c r="G40" s="232">
        <v>1.936616311491919</v>
      </c>
      <c r="H40" s="232">
        <v>2.091943206790559</v>
      </c>
      <c r="I40" s="232">
        <v>1.501060518183825</v>
      </c>
      <c r="J40" s="232">
        <v>1.5236400870022979</v>
      </c>
      <c r="K40" s="232">
        <v>0</v>
      </c>
      <c r="L40" s="232">
        <v>0.68468663886850156</v>
      </c>
      <c r="M40" s="232">
        <v>0.79685505391574996</v>
      </c>
      <c r="N40" s="232">
        <v>0.73753707554741665</v>
      </c>
      <c r="O40" s="232">
        <v>0</v>
      </c>
      <c r="P40" s="232">
        <v>0</v>
      </c>
      <c r="Q40" s="232">
        <v>0</v>
      </c>
      <c r="R40" s="232">
        <v>0</v>
      </c>
      <c r="S40" s="232">
        <v>0.46456995288739678</v>
      </c>
      <c r="T40" s="232">
        <v>0.32505030519033701</v>
      </c>
      <c r="U40" s="232">
        <v>0.54134855004733073</v>
      </c>
      <c r="V40" s="232">
        <v>0.41714338018572089</v>
      </c>
      <c r="W40" s="232">
        <v>0.52857504169979885</v>
      </c>
      <c r="DA40" s="73" t="s">
        <v>2670</v>
      </c>
    </row>
    <row r="41" spans="1:105" ht="12" customHeight="1" x14ac:dyDescent="0.25">
      <c r="A41" s="46" t="s">
        <v>34</v>
      </c>
      <c r="B41" s="232">
        <v>9.2892585599780286</v>
      </c>
      <c r="C41" s="232">
        <v>9.2892585599742095</v>
      </c>
      <c r="D41" s="232">
        <v>6.2194071599727518</v>
      </c>
      <c r="E41" s="232">
        <v>6.0168488399872686</v>
      </c>
      <c r="F41" s="232">
        <v>6.0168488399713231</v>
      </c>
      <c r="G41" s="232">
        <v>6.2194071599828584</v>
      </c>
      <c r="H41" s="232">
        <v>9.1661551199620348</v>
      </c>
      <c r="I41" s="232">
        <v>2.9467479599931679</v>
      </c>
      <c r="J41" s="232">
        <v>2.3456293199859148</v>
      </c>
      <c r="K41" s="232">
        <v>3.1184999999814331</v>
      </c>
      <c r="L41" s="232">
        <v>5.3174120399845384</v>
      </c>
      <c r="M41" s="232">
        <v>5.3174120399663511</v>
      </c>
      <c r="N41" s="232">
        <v>80.270653679410557</v>
      </c>
      <c r="O41" s="232">
        <v>27.304051319866311</v>
      </c>
      <c r="P41" s="232">
        <v>77.152871519684325</v>
      </c>
      <c r="Q41" s="232">
        <v>74.017031039813062</v>
      </c>
      <c r="R41" s="232">
        <v>8.4977056799693553</v>
      </c>
      <c r="S41" s="232">
        <v>7.0282904399753008</v>
      </c>
      <c r="T41" s="232">
        <v>5.4787442399877637</v>
      </c>
      <c r="U41" s="232">
        <v>5.3388266399708568</v>
      </c>
      <c r="V41" s="232">
        <v>1.766503439992571</v>
      </c>
      <c r="W41" s="232">
        <v>2.078748719989358</v>
      </c>
      <c r="DA41" s="73" t="s">
        <v>2671</v>
      </c>
    </row>
    <row r="42" spans="1:105" ht="12" customHeight="1" x14ac:dyDescent="0.25">
      <c r="A42" s="46" t="s">
        <v>162</v>
      </c>
      <c r="B42" s="232">
        <v>66.033514495681942</v>
      </c>
      <c r="C42" s="232">
        <v>59.269335249440218</v>
      </c>
      <c r="D42" s="232">
        <v>66.042528287265853</v>
      </c>
      <c r="E42" s="232">
        <v>60.352700130993348</v>
      </c>
      <c r="F42" s="232">
        <v>65.40997995661364</v>
      </c>
      <c r="G42" s="232">
        <v>65.716393082867896</v>
      </c>
      <c r="H42" s="232">
        <v>78.449195423270126</v>
      </c>
      <c r="I42" s="232">
        <v>89.928388610540352</v>
      </c>
      <c r="J42" s="232">
        <v>89.972040301480547</v>
      </c>
      <c r="K42" s="232">
        <v>72.760514319382878</v>
      </c>
      <c r="L42" s="232">
        <v>76.860213433012802</v>
      </c>
      <c r="M42" s="232">
        <v>89.187599664329383</v>
      </c>
      <c r="N42" s="232">
        <v>78.481041487047591</v>
      </c>
      <c r="O42" s="232">
        <v>97.445986062378864</v>
      </c>
      <c r="P42" s="232">
        <v>103.1627424567494</v>
      </c>
      <c r="Q42" s="232">
        <v>102.7418539293397</v>
      </c>
      <c r="R42" s="232">
        <v>116.8338110979663</v>
      </c>
      <c r="S42" s="232">
        <v>128.0478791119138</v>
      </c>
      <c r="T42" s="232">
        <v>139.27283921114349</v>
      </c>
      <c r="U42" s="232">
        <v>135.94157328818639</v>
      </c>
      <c r="V42" s="232">
        <v>137.6181935825561</v>
      </c>
      <c r="W42" s="232">
        <v>156.02914485920999</v>
      </c>
      <c r="DA42" s="73" t="s">
        <v>2672</v>
      </c>
    </row>
    <row r="43" spans="1:105" ht="12" customHeight="1" x14ac:dyDescent="0.25">
      <c r="A43" s="46" t="s">
        <v>36</v>
      </c>
      <c r="B43" s="232">
        <v>0.19979999999952761</v>
      </c>
      <c r="C43" s="232">
        <v>0.8791199999975593</v>
      </c>
      <c r="D43" s="232">
        <v>0.719279999996849</v>
      </c>
      <c r="E43" s="232">
        <v>5.1947999999890104</v>
      </c>
      <c r="F43" s="232">
        <v>22.72053599989172</v>
      </c>
      <c r="G43" s="232">
        <v>8.2550159999772532</v>
      </c>
      <c r="H43" s="232">
        <v>2.757239999988581</v>
      </c>
      <c r="I43" s="232">
        <v>2.6373599999938859</v>
      </c>
      <c r="J43" s="232">
        <v>2.077919999987524</v>
      </c>
      <c r="K43" s="232">
        <v>3.0388319999819058</v>
      </c>
      <c r="L43" s="232">
        <v>3.2191199999906388</v>
      </c>
      <c r="M43" s="232">
        <v>4.2385679999731778</v>
      </c>
      <c r="N43" s="232">
        <v>1.479455999989137</v>
      </c>
      <c r="O43" s="232">
        <v>1.4794559999927559</v>
      </c>
      <c r="P43" s="232">
        <v>0.72021599999705344</v>
      </c>
      <c r="Q43" s="232">
        <v>0.1198799999996972</v>
      </c>
      <c r="R43" s="232">
        <v>0.19979999999927961</v>
      </c>
      <c r="S43" s="232">
        <v>0.1823774399993591</v>
      </c>
      <c r="T43" s="232">
        <v>0.1366631999996947</v>
      </c>
      <c r="U43" s="232">
        <v>0.1249948799993177</v>
      </c>
      <c r="V43" s="232">
        <v>8.5354559999641005E-2</v>
      </c>
      <c r="W43" s="232">
        <v>8.7911999999549906E-2</v>
      </c>
      <c r="DA43" s="73" t="s">
        <v>2673</v>
      </c>
    </row>
    <row r="44" spans="1:105" ht="12" customHeight="1" x14ac:dyDescent="0.25">
      <c r="A44" s="46" t="s">
        <v>73</v>
      </c>
      <c r="B44" s="232">
        <v>0</v>
      </c>
      <c r="C44" s="232">
        <v>0</v>
      </c>
      <c r="D44" s="232">
        <v>0</v>
      </c>
      <c r="E44" s="232">
        <v>0</v>
      </c>
      <c r="F44" s="232">
        <v>0</v>
      </c>
      <c r="G44" s="232">
        <v>0</v>
      </c>
      <c r="H44" s="232">
        <v>0</v>
      </c>
      <c r="I44" s="232">
        <v>0.13382575938881619</v>
      </c>
      <c r="J44" s="232">
        <v>0</v>
      </c>
      <c r="K44" s="232">
        <v>0</v>
      </c>
      <c r="L44" s="232">
        <v>0.14311439999958381</v>
      </c>
      <c r="M44" s="232">
        <v>0.14311439999909431</v>
      </c>
      <c r="N44" s="232">
        <v>0.14311439999894909</v>
      </c>
      <c r="O44" s="232">
        <v>0.57194279999719966</v>
      </c>
      <c r="P44" s="232">
        <v>0.28622879999882889</v>
      </c>
      <c r="Q44" s="232">
        <v>0.28622879999927708</v>
      </c>
      <c r="R44" s="232">
        <v>0.42882839999845351</v>
      </c>
      <c r="S44" s="232">
        <v>0.79279199999721439</v>
      </c>
      <c r="T44" s="232">
        <v>0.1822391999995929</v>
      </c>
      <c r="U44" s="232">
        <v>0.111196799999393</v>
      </c>
      <c r="V44" s="232">
        <v>1.5958799999932879E-2</v>
      </c>
      <c r="W44" s="232">
        <v>1.3477463999931001</v>
      </c>
      <c r="DA44" s="73" t="s">
        <v>2674</v>
      </c>
    </row>
    <row r="45" spans="1:105" ht="12" customHeight="1" x14ac:dyDescent="0.25">
      <c r="A45" s="46" t="s">
        <v>79</v>
      </c>
      <c r="B45" s="232">
        <v>0</v>
      </c>
      <c r="C45" s="232">
        <v>0</v>
      </c>
      <c r="D45" s="232">
        <v>0</v>
      </c>
      <c r="E45" s="232">
        <v>0</v>
      </c>
      <c r="F45" s="232">
        <v>0</v>
      </c>
      <c r="G45" s="232">
        <v>0</v>
      </c>
      <c r="H45" s="232">
        <v>0</v>
      </c>
      <c r="I45" s="232">
        <v>0</v>
      </c>
      <c r="J45" s="232">
        <v>0</v>
      </c>
      <c r="K45" s="232">
        <v>0</v>
      </c>
      <c r="L45" s="232">
        <v>0</v>
      </c>
      <c r="M45" s="232">
        <v>0</v>
      </c>
      <c r="N45" s="232">
        <v>0</v>
      </c>
      <c r="O45" s="232">
        <v>0</v>
      </c>
      <c r="P45" s="232">
        <v>0</v>
      </c>
      <c r="Q45" s="232">
        <v>0</v>
      </c>
      <c r="R45" s="232">
        <v>0</v>
      </c>
      <c r="S45" s="232">
        <v>0</v>
      </c>
      <c r="T45" s="232">
        <v>0</v>
      </c>
      <c r="U45" s="232">
        <v>0</v>
      </c>
      <c r="V45" s="232">
        <v>0</v>
      </c>
      <c r="W45" s="232">
        <v>0</v>
      </c>
      <c r="DA45" s="73" t="s">
        <v>2675</v>
      </c>
    </row>
    <row r="46" spans="1:105" ht="12" customHeight="1" x14ac:dyDescent="0.25">
      <c r="A46" s="57" t="s">
        <v>2594</v>
      </c>
      <c r="B46" s="264">
        <v>0</v>
      </c>
      <c r="C46" s="264">
        <v>0</v>
      </c>
      <c r="D46" s="264">
        <v>0</v>
      </c>
      <c r="E46" s="264">
        <v>0</v>
      </c>
      <c r="F46" s="264">
        <v>0</v>
      </c>
      <c r="G46" s="264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4">
        <v>0</v>
      </c>
      <c r="O46" s="264">
        <v>0</v>
      </c>
      <c r="P46" s="264">
        <v>0</v>
      </c>
      <c r="Q46" s="264">
        <v>0</v>
      </c>
      <c r="R46" s="264">
        <v>0</v>
      </c>
      <c r="S46" s="264">
        <v>0</v>
      </c>
      <c r="T46" s="264">
        <v>0</v>
      </c>
      <c r="U46" s="264">
        <v>0</v>
      </c>
      <c r="V46" s="264">
        <v>0</v>
      </c>
      <c r="W46" s="264">
        <v>0</v>
      </c>
      <c r="DA46" s="70" t="s">
        <v>2676</v>
      </c>
    </row>
    <row r="47" spans="1:105" ht="12" customHeight="1" x14ac:dyDescent="0.25">
      <c r="A47" s="41" t="s">
        <v>2596</v>
      </c>
      <c r="B47" s="353">
        <v>0</v>
      </c>
      <c r="C47" s="353">
        <v>0</v>
      </c>
      <c r="D47" s="353">
        <v>0</v>
      </c>
      <c r="E47" s="353">
        <v>0</v>
      </c>
      <c r="F47" s="353">
        <v>0</v>
      </c>
      <c r="G47" s="353">
        <v>0</v>
      </c>
      <c r="H47" s="353">
        <v>0</v>
      </c>
      <c r="I47" s="353">
        <v>0</v>
      </c>
      <c r="J47" s="353">
        <v>0</v>
      </c>
      <c r="K47" s="353">
        <v>0</v>
      </c>
      <c r="L47" s="353">
        <v>0</v>
      </c>
      <c r="M47" s="353">
        <v>0</v>
      </c>
      <c r="N47" s="353">
        <v>0</v>
      </c>
      <c r="O47" s="353">
        <v>0</v>
      </c>
      <c r="P47" s="353">
        <v>0</v>
      </c>
      <c r="Q47" s="353">
        <v>0</v>
      </c>
      <c r="R47" s="353">
        <v>0</v>
      </c>
      <c r="S47" s="353">
        <v>0</v>
      </c>
      <c r="T47" s="353">
        <v>0</v>
      </c>
      <c r="U47" s="353">
        <v>0</v>
      </c>
      <c r="V47" s="353">
        <v>0</v>
      </c>
      <c r="W47" s="353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5">
        <f t="shared" ref="B51:W51" si="3">SUM(B$52:B$56,B$58:B$59,B$61:B$62,B$64:B$68)</f>
        <v>0.99999999999999989</v>
      </c>
      <c r="C51" s="235">
        <f t="shared" si="3"/>
        <v>1.0000000000000004</v>
      </c>
      <c r="D51" s="235">
        <f t="shared" si="3"/>
        <v>1.0000000000000002</v>
      </c>
      <c r="E51" s="235">
        <f t="shared" si="3"/>
        <v>1.0000000000000002</v>
      </c>
      <c r="F51" s="235">
        <f t="shared" si="3"/>
        <v>1</v>
      </c>
      <c r="G51" s="235">
        <f t="shared" si="3"/>
        <v>1.0000000000000002</v>
      </c>
      <c r="H51" s="235">
        <f t="shared" si="3"/>
        <v>0.99999999999999978</v>
      </c>
      <c r="I51" s="235">
        <f t="shared" si="3"/>
        <v>1</v>
      </c>
      <c r="J51" s="235">
        <f t="shared" si="3"/>
        <v>1.0000000000000004</v>
      </c>
      <c r="K51" s="235">
        <f t="shared" si="3"/>
        <v>0.99999999999999989</v>
      </c>
      <c r="L51" s="235">
        <f t="shared" si="3"/>
        <v>1</v>
      </c>
      <c r="M51" s="235">
        <f t="shared" si="3"/>
        <v>1</v>
      </c>
      <c r="N51" s="235">
        <f t="shared" si="3"/>
        <v>0.99999999999999989</v>
      </c>
      <c r="O51" s="235">
        <f t="shared" si="3"/>
        <v>1</v>
      </c>
      <c r="P51" s="235">
        <f t="shared" si="3"/>
        <v>1</v>
      </c>
      <c r="Q51" s="235">
        <f t="shared" si="3"/>
        <v>0.99999999999999989</v>
      </c>
      <c r="R51" s="235">
        <f t="shared" si="3"/>
        <v>1</v>
      </c>
      <c r="S51" s="235">
        <f t="shared" si="3"/>
        <v>1</v>
      </c>
      <c r="T51" s="235">
        <f t="shared" si="3"/>
        <v>1</v>
      </c>
      <c r="U51" s="235">
        <f t="shared" si="3"/>
        <v>1</v>
      </c>
      <c r="V51" s="235">
        <f t="shared" si="3"/>
        <v>0.99999999999999989</v>
      </c>
      <c r="W51" s="235">
        <f t="shared" si="3"/>
        <v>1</v>
      </c>
      <c r="DA51" s="95"/>
    </row>
    <row r="52" spans="1:105" ht="12" customHeight="1" x14ac:dyDescent="0.25">
      <c r="A52" s="55" t="s">
        <v>92</v>
      </c>
      <c r="B52" s="302">
        <f t="shared" ref="B52:W52" si="4">IF(B$6=0,0,B$6/B$5)</f>
        <v>0</v>
      </c>
      <c r="C52" s="302">
        <f t="shared" si="4"/>
        <v>0</v>
      </c>
      <c r="D52" s="302">
        <f t="shared" si="4"/>
        <v>0</v>
      </c>
      <c r="E52" s="302">
        <f t="shared" si="4"/>
        <v>0</v>
      </c>
      <c r="F52" s="302">
        <f t="shared" si="4"/>
        <v>0</v>
      </c>
      <c r="G52" s="302">
        <f t="shared" si="4"/>
        <v>0</v>
      </c>
      <c r="H52" s="302">
        <f t="shared" si="4"/>
        <v>0</v>
      </c>
      <c r="I52" s="302">
        <f t="shared" si="4"/>
        <v>0</v>
      </c>
      <c r="J52" s="302">
        <f t="shared" si="4"/>
        <v>0</v>
      </c>
      <c r="K52" s="302">
        <f t="shared" si="4"/>
        <v>0</v>
      </c>
      <c r="L52" s="302">
        <f t="shared" si="4"/>
        <v>0</v>
      </c>
      <c r="M52" s="302">
        <f t="shared" si="4"/>
        <v>0</v>
      </c>
      <c r="N52" s="302">
        <f t="shared" si="4"/>
        <v>0</v>
      </c>
      <c r="O52" s="302">
        <f t="shared" si="4"/>
        <v>0</v>
      </c>
      <c r="P52" s="302">
        <f t="shared" si="4"/>
        <v>0</v>
      </c>
      <c r="Q52" s="302">
        <f t="shared" si="4"/>
        <v>0</v>
      </c>
      <c r="R52" s="302">
        <f t="shared" si="4"/>
        <v>0</v>
      </c>
      <c r="S52" s="302">
        <f t="shared" si="4"/>
        <v>0</v>
      </c>
      <c r="T52" s="302">
        <f t="shared" si="4"/>
        <v>0</v>
      </c>
      <c r="U52" s="302">
        <f t="shared" si="4"/>
        <v>0</v>
      </c>
      <c r="V52" s="302">
        <f t="shared" si="4"/>
        <v>0</v>
      </c>
      <c r="W52" s="302">
        <f t="shared" si="4"/>
        <v>0</v>
      </c>
      <c r="DA52" s="67"/>
    </row>
    <row r="53" spans="1:105" ht="12" customHeight="1" x14ac:dyDescent="0.25">
      <c r="A53" s="202" t="s">
        <v>93</v>
      </c>
      <c r="B53" s="236">
        <f t="shared" ref="B53:W53" si="5">IF(B$7=0,0,B$7/B$5)</f>
        <v>0</v>
      </c>
      <c r="C53" s="236">
        <f t="shared" si="5"/>
        <v>0</v>
      </c>
      <c r="D53" s="236">
        <f t="shared" si="5"/>
        <v>0</v>
      </c>
      <c r="E53" s="236">
        <f t="shared" si="5"/>
        <v>0</v>
      </c>
      <c r="F53" s="236">
        <f t="shared" si="5"/>
        <v>0</v>
      </c>
      <c r="G53" s="236">
        <f t="shared" si="5"/>
        <v>0</v>
      </c>
      <c r="H53" s="236">
        <f t="shared" si="5"/>
        <v>0</v>
      </c>
      <c r="I53" s="236">
        <f t="shared" si="5"/>
        <v>0</v>
      </c>
      <c r="J53" s="236">
        <f t="shared" si="5"/>
        <v>0</v>
      </c>
      <c r="K53" s="236">
        <f t="shared" si="5"/>
        <v>0</v>
      </c>
      <c r="L53" s="236">
        <f t="shared" si="5"/>
        <v>0</v>
      </c>
      <c r="M53" s="236">
        <f t="shared" si="5"/>
        <v>0</v>
      </c>
      <c r="N53" s="236">
        <f t="shared" si="5"/>
        <v>0</v>
      </c>
      <c r="O53" s="236">
        <f t="shared" si="5"/>
        <v>0</v>
      </c>
      <c r="P53" s="236">
        <f t="shared" si="5"/>
        <v>0</v>
      </c>
      <c r="Q53" s="236">
        <f t="shared" si="5"/>
        <v>0</v>
      </c>
      <c r="R53" s="236">
        <f t="shared" si="5"/>
        <v>0</v>
      </c>
      <c r="S53" s="236">
        <f t="shared" si="5"/>
        <v>0</v>
      </c>
      <c r="T53" s="236">
        <f t="shared" si="5"/>
        <v>0</v>
      </c>
      <c r="U53" s="236">
        <f t="shared" si="5"/>
        <v>0</v>
      </c>
      <c r="V53" s="236">
        <f t="shared" si="5"/>
        <v>0</v>
      </c>
      <c r="W53" s="236">
        <f t="shared" si="5"/>
        <v>0</v>
      </c>
      <c r="DA53" s="174"/>
    </row>
    <row r="54" spans="1:105" ht="12" customHeight="1" x14ac:dyDescent="0.25">
      <c r="A54" s="202" t="s">
        <v>94</v>
      </c>
      <c r="B54" s="236">
        <f t="shared" ref="B54:W54" si="6">IF(B$8=0,0,B$8/B$5)</f>
        <v>0</v>
      </c>
      <c r="C54" s="236">
        <f t="shared" si="6"/>
        <v>0</v>
      </c>
      <c r="D54" s="236">
        <f t="shared" si="6"/>
        <v>0</v>
      </c>
      <c r="E54" s="236">
        <f t="shared" si="6"/>
        <v>0</v>
      </c>
      <c r="F54" s="236">
        <f t="shared" si="6"/>
        <v>0</v>
      </c>
      <c r="G54" s="236">
        <f t="shared" si="6"/>
        <v>0</v>
      </c>
      <c r="H54" s="236">
        <f t="shared" si="6"/>
        <v>0</v>
      </c>
      <c r="I54" s="236">
        <f t="shared" si="6"/>
        <v>0</v>
      </c>
      <c r="J54" s="236">
        <f t="shared" si="6"/>
        <v>0</v>
      </c>
      <c r="K54" s="236">
        <f t="shared" si="6"/>
        <v>0</v>
      </c>
      <c r="L54" s="236">
        <f t="shared" si="6"/>
        <v>0</v>
      </c>
      <c r="M54" s="236">
        <f t="shared" si="6"/>
        <v>0</v>
      </c>
      <c r="N54" s="236">
        <f t="shared" si="6"/>
        <v>0</v>
      </c>
      <c r="O54" s="236">
        <f t="shared" si="6"/>
        <v>0</v>
      </c>
      <c r="P54" s="236">
        <f t="shared" si="6"/>
        <v>0</v>
      </c>
      <c r="Q54" s="236">
        <f t="shared" si="6"/>
        <v>0</v>
      </c>
      <c r="R54" s="236">
        <f t="shared" si="6"/>
        <v>0</v>
      </c>
      <c r="S54" s="236">
        <f t="shared" si="6"/>
        <v>0</v>
      </c>
      <c r="T54" s="236">
        <f t="shared" si="6"/>
        <v>0</v>
      </c>
      <c r="U54" s="236">
        <f t="shared" si="6"/>
        <v>0</v>
      </c>
      <c r="V54" s="236">
        <f t="shared" si="6"/>
        <v>0</v>
      </c>
      <c r="W54" s="236">
        <f t="shared" si="6"/>
        <v>0</v>
      </c>
      <c r="DA54" s="174"/>
    </row>
    <row r="55" spans="1:105" ht="12" customHeight="1" x14ac:dyDescent="0.25">
      <c r="A55" s="202" t="s">
        <v>95</v>
      </c>
      <c r="B55" s="236">
        <f t="shared" ref="B55:W55" si="7">IF(B$9=0,0,B$9/B$5)</f>
        <v>0</v>
      </c>
      <c r="C55" s="236">
        <f t="shared" si="7"/>
        <v>0</v>
      </c>
      <c r="D55" s="236">
        <f t="shared" si="7"/>
        <v>0</v>
      </c>
      <c r="E55" s="236">
        <f t="shared" si="7"/>
        <v>0</v>
      </c>
      <c r="F55" s="236">
        <f t="shared" si="7"/>
        <v>0</v>
      </c>
      <c r="G55" s="236">
        <f t="shared" si="7"/>
        <v>0</v>
      </c>
      <c r="H55" s="236">
        <f t="shared" si="7"/>
        <v>0</v>
      </c>
      <c r="I55" s="236">
        <f t="shared" si="7"/>
        <v>0</v>
      </c>
      <c r="J55" s="236">
        <f t="shared" si="7"/>
        <v>0</v>
      </c>
      <c r="K55" s="236">
        <f t="shared" si="7"/>
        <v>0</v>
      </c>
      <c r="L55" s="236">
        <f t="shared" si="7"/>
        <v>0</v>
      </c>
      <c r="M55" s="236">
        <f t="shared" si="7"/>
        <v>0</v>
      </c>
      <c r="N55" s="236">
        <f t="shared" si="7"/>
        <v>0</v>
      </c>
      <c r="O55" s="236">
        <f t="shared" si="7"/>
        <v>0</v>
      </c>
      <c r="P55" s="236">
        <f t="shared" si="7"/>
        <v>0</v>
      </c>
      <c r="Q55" s="236">
        <f t="shared" si="7"/>
        <v>0</v>
      </c>
      <c r="R55" s="236">
        <f t="shared" si="7"/>
        <v>0</v>
      </c>
      <c r="S55" s="236">
        <f t="shared" si="7"/>
        <v>0</v>
      </c>
      <c r="T55" s="236">
        <f t="shared" si="7"/>
        <v>0</v>
      </c>
      <c r="U55" s="236">
        <f t="shared" si="7"/>
        <v>0</v>
      </c>
      <c r="V55" s="236">
        <f t="shared" si="7"/>
        <v>0</v>
      </c>
      <c r="W55" s="236">
        <f t="shared" si="7"/>
        <v>0</v>
      </c>
      <c r="DA55" s="174"/>
    </row>
    <row r="56" spans="1:105" ht="12" customHeight="1" x14ac:dyDescent="0.25">
      <c r="A56" s="56" t="s">
        <v>96</v>
      </c>
      <c r="B56" s="303">
        <f t="shared" ref="B56:W56" si="8">IF(B$10=0,0,B$10/B$5)</f>
        <v>2.2170038907738578E-2</v>
      </c>
      <c r="C56" s="303">
        <f t="shared" si="8"/>
        <v>2.3746574425285598E-2</v>
      </c>
      <c r="D56" s="303">
        <f t="shared" si="8"/>
        <v>2.3778195436981672E-2</v>
      </c>
      <c r="E56" s="303">
        <f t="shared" si="8"/>
        <v>2.5749534800433217E-2</v>
      </c>
      <c r="F56" s="303">
        <f t="shared" si="8"/>
        <v>2.6334381527371789E-2</v>
      </c>
      <c r="G56" s="303">
        <f t="shared" si="8"/>
        <v>2.5731778216442243E-2</v>
      </c>
      <c r="H56" s="303">
        <f t="shared" si="8"/>
        <v>2.6928255677298583E-2</v>
      </c>
      <c r="I56" s="303">
        <f t="shared" si="8"/>
        <v>2.7448631599298536E-2</v>
      </c>
      <c r="J56" s="303">
        <f t="shared" si="8"/>
        <v>2.810782845165874E-2</v>
      </c>
      <c r="K56" s="303">
        <f t="shared" si="8"/>
        <v>2.9847796388151045E-2</v>
      </c>
      <c r="L56" s="303">
        <f t="shared" si="8"/>
        <v>2.9604713109119791E-2</v>
      </c>
      <c r="M56" s="303">
        <f t="shared" si="8"/>
        <v>2.826742619323724E-2</v>
      </c>
      <c r="N56" s="303">
        <f t="shared" si="8"/>
        <v>2.6514880396201611E-2</v>
      </c>
      <c r="O56" s="303">
        <f t="shared" si="8"/>
        <v>2.8183402725092756E-2</v>
      </c>
      <c r="P56" s="303">
        <f t="shared" si="8"/>
        <v>2.671985762917304E-2</v>
      </c>
      <c r="Q56" s="303">
        <f t="shared" si="8"/>
        <v>2.4706076188835163E-2</v>
      </c>
      <c r="R56" s="303">
        <f t="shared" si="8"/>
        <v>2.8278727374469782E-2</v>
      </c>
      <c r="S56" s="303">
        <f t="shared" si="8"/>
        <v>2.8964650432742489E-2</v>
      </c>
      <c r="T56" s="303">
        <f t="shared" si="8"/>
        <v>2.8632634470016034E-2</v>
      </c>
      <c r="U56" s="303">
        <f t="shared" si="8"/>
        <v>2.8084535428764868E-2</v>
      </c>
      <c r="V56" s="303">
        <f t="shared" si="8"/>
        <v>2.8479153837690029E-2</v>
      </c>
      <c r="W56" s="303">
        <f t="shared" si="8"/>
        <v>2.9049523269978058E-2</v>
      </c>
      <c r="DA56" s="68"/>
    </row>
    <row r="57" spans="1:105" ht="12" customHeight="1" x14ac:dyDescent="0.25">
      <c r="A57" s="203" t="s">
        <v>2557</v>
      </c>
      <c r="B57" s="304">
        <f t="shared" ref="B57:W57" si="9">IF(B$16=0,0,B$16/B$5)</f>
        <v>0.28674760533008298</v>
      </c>
      <c r="C57" s="304">
        <f t="shared" si="9"/>
        <v>0.28853993241076276</v>
      </c>
      <c r="D57" s="304">
        <f t="shared" si="9"/>
        <v>0.28330028094774529</v>
      </c>
      <c r="E57" s="304">
        <f t="shared" si="9"/>
        <v>0.28983764163627473</v>
      </c>
      <c r="F57" s="304">
        <f t="shared" si="9"/>
        <v>0.28050417998292437</v>
      </c>
      <c r="G57" s="304">
        <f t="shared" si="9"/>
        <v>0.27924624604893611</v>
      </c>
      <c r="H57" s="304">
        <f t="shared" si="9"/>
        <v>0.27102779497551382</v>
      </c>
      <c r="I57" s="304">
        <f t="shared" si="9"/>
        <v>0.26439313104396456</v>
      </c>
      <c r="J57" s="304">
        <f t="shared" si="9"/>
        <v>0.26248853326199634</v>
      </c>
      <c r="K57" s="304">
        <f t="shared" si="9"/>
        <v>0.26571320365428852</v>
      </c>
      <c r="L57" s="304">
        <f t="shared" si="9"/>
        <v>0.26572326910507177</v>
      </c>
      <c r="M57" s="304">
        <f t="shared" si="9"/>
        <v>0.25158573975511128</v>
      </c>
      <c r="N57" s="304">
        <f t="shared" si="9"/>
        <v>0.23260244650981418</v>
      </c>
      <c r="O57" s="304">
        <f t="shared" si="9"/>
        <v>0.24094314617517379</v>
      </c>
      <c r="P57" s="304">
        <f t="shared" si="9"/>
        <v>0.21993648404032226</v>
      </c>
      <c r="Q57" s="304">
        <f t="shared" si="9"/>
        <v>0.22229803500650075</v>
      </c>
      <c r="R57" s="304">
        <f t="shared" si="9"/>
        <v>0.23164475395443754</v>
      </c>
      <c r="S57" s="304">
        <f t="shared" si="9"/>
        <v>0.23137048665570067</v>
      </c>
      <c r="T57" s="304">
        <f t="shared" si="9"/>
        <v>0.22527575717619411</v>
      </c>
      <c r="U57" s="304">
        <f t="shared" si="9"/>
        <v>0.2200517031016116</v>
      </c>
      <c r="V57" s="304">
        <f t="shared" si="9"/>
        <v>0.22189404082607239</v>
      </c>
      <c r="W57" s="304">
        <f t="shared" si="9"/>
        <v>0.22557506494493776</v>
      </c>
      <c r="DA57" s="175"/>
    </row>
    <row r="58" spans="1:105" ht="12" customHeight="1" x14ac:dyDescent="0.25">
      <c r="A58" s="62" t="s">
        <v>2558</v>
      </c>
      <c r="B58" s="305">
        <f t="shared" ref="B58:W58" si="10">IF(B$17=0,0,B$17/B$5)</f>
        <v>0.28674760533008298</v>
      </c>
      <c r="C58" s="305">
        <f t="shared" si="10"/>
        <v>0.28853993241076276</v>
      </c>
      <c r="D58" s="305">
        <f t="shared" si="10"/>
        <v>0.28330028094774529</v>
      </c>
      <c r="E58" s="305">
        <f t="shared" si="10"/>
        <v>0.28983764163627473</v>
      </c>
      <c r="F58" s="305">
        <f t="shared" si="10"/>
        <v>0.28050417998292437</v>
      </c>
      <c r="G58" s="305">
        <f t="shared" si="10"/>
        <v>0.27924624604893611</v>
      </c>
      <c r="H58" s="305">
        <f t="shared" si="10"/>
        <v>0.27102779497551382</v>
      </c>
      <c r="I58" s="305">
        <f t="shared" si="10"/>
        <v>0.26439313104396456</v>
      </c>
      <c r="J58" s="305">
        <f t="shared" si="10"/>
        <v>0.26248853326199634</v>
      </c>
      <c r="K58" s="305">
        <f t="shared" si="10"/>
        <v>0.26571320365428852</v>
      </c>
      <c r="L58" s="305">
        <f t="shared" si="10"/>
        <v>0.26572326910507177</v>
      </c>
      <c r="M58" s="305">
        <f t="shared" si="10"/>
        <v>0.25158573975511128</v>
      </c>
      <c r="N58" s="305">
        <f t="shared" si="10"/>
        <v>0.23260244650981418</v>
      </c>
      <c r="O58" s="305">
        <f t="shared" si="10"/>
        <v>0.24094314617517379</v>
      </c>
      <c r="P58" s="305">
        <f t="shared" si="10"/>
        <v>0.21993648404032226</v>
      </c>
      <c r="Q58" s="305">
        <f t="shared" si="10"/>
        <v>0.22229803500650075</v>
      </c>
      <c r="R58" s="305">
        <f t="shared" si="10"/>
        <v>0.23164475395443754</v>
      </c>
      <c r="S58" s="305">
        <f t="shared" si="10"/>
        <v>0.23137048665570067</v>
      </c>
      <c r="T58" s="305">
        <f t="shared" si="10"/>
        <v>0.22527575717619411</v>
      </c>
      <c r="U58" s="305">
        <f t="shared" si="10"/>
        <v>0.2200517031016116</v>
      </c>
      <c r="V58" s="305">
        <f t="shared" si="10"/>
        <v>0.22189404082607239</v>
      </c>
      <c r="W58" s="305">
        <f t="shared" si="10"/>
        <v>0.22557506494493776</v>
      </c>
      <c r="DA58" s="72"/>
    </row>
    <row r="59" spans="1:105" ht="12" customHeight="1" x14ac:dyDescent="0.25">
      <c r="A59" s="62" t="s">
        <v>2565</v>
      </c>
      <c r="B59" s="305">
        <f t="shared" ref="B59:W59" si="11">IF(B$23=0,0,B$23/B$5)</f>
        <v>0</v>
      </c>
      <c r="C59" s="305">
        <f t="shared" si="11"/>
        <v>0</v>
      </c>
      <c r="D59" s="305">
        <f t="shared" si="11"/>
        <v>0</v>
      </c>
      <c r="E59" s="305">
        <f t="shared" si="11"/>
        <v>0</v>
      </c>
      <c r="F59" s="305">
        <f t="shared" si="11"/>
        <v>0</v>
      </c>
      <c r="G59" s="305">
        <f t="shared" si="11"/>
        <v>0</v>
      </c>
      <c r="H59" s="305">
        <f t="shared" si="11"/>
        <v>0</v>
      </c>
      <c r="I59" s="305">
        <f t="shared" si="11"/>
        <v>0</v>
      </c>
      <c r="J59" s="305">
        <f t="shared" si="11"/>
        <v>0</v>
      </c>
      <c r="K59" s="305">
        <f t="shared" si="11"/>
        <v>0</v>
      </c>
      <c r="L59" s="305">
        <f t="shared" si="11"/>
        <v>0</v>
      </c>
      <c r="M59" s="305">
        <f t="shared" si="11"/>
        <v>0</v>
      </c>
      <c r="N59" s="305">
        <f t="shared" si="11"/>
        <v>0</v>
      </c>
      <c r="O59" s="305">
        <f t="shared" si="11"/>
        <v>0</v>
      </c>
      <c r="P59" s="305">
        <f t="shared" si="11"/>
        <v>0</v>
      </c>
      <c r="Q59" s="305">
        <f t="shared" si="11"/>
        <v>0</v>
      </c>
      <c r="R59" s="305">
        <f t="shared" si="11"/>
        <v>0</v>
      </c>
      <c r="S59" s="305">
        <f t="shared" si="11"/>
        <v>0</v>
      </c>
      <c r="T59" s="305">
        <f t="shared" si="11"/>
        <v>0</v>
      </c>
      <c r="U59" s="305">
        <f t="shared" si="11"/>
        <v>0</v>
      </c>
      <c r="V59" s="305">
        <f t="shared" si="11"/>
        <v>0</v>
      </c>
      <c r="W59" s="305">
        <f t="shared" si="11"/>
        <v>0</v>
      </c>
      <c r="DA59" s="72"/>
    </row>
    <row r="60" spans="1:105" ht="12" customHeight="1" x14ac:dyDescent="0.25">
      <c r="A60" s="203" t="s">
        <v>2567</v>
      </c>
      <c r="B60" s="304">
        <f t="shared" ref="B60:W60" si="12">IF(B$24=0,0,B$24/B$5)</f>
        <v>8.3277382711848938E-2</v>
      </c>
      <c r="C60" s="304">
        <f t="shared" si="12"/>
        <v>8.7301258689406011E-2</v>
      </c>
      <c r="D60" s="304">
        <f t="shared" si="12"/>
        <v>9.3462301909053691E-2</v>
      </c>
      <c r="E60" s="304">
        <f t="shared" si="12"/>
        <v>9.8331161884673474E-2</v>
      </c>
      <c r="F60" s="304">
        <f t="shared" si="12"/>
        <v>0.10320870414650665</v>
      </c>
      <c r="G60" s="304">
        <f t="shared" si="12"/>
        <v>0.10606331825009029</v>
      </c>
      <c r="H60" s="304">
        <f t="shared" si="12"/>
        <v>0.11398033949173153</v>
      </c>
      <c r="I60" s="304">
        <f t="shared" si="12"/>
        <v>0.12155865218441016</v>
      </c>
      <c r="J60" s="304">
        <f t="shared" si="12"/>
        <v>0.12405109497863762</v>
      </c>
      <c r="K60" s="304">
        <f t="shared" si="12"/>
        <v>0.12920210971001322</v>
      </c>
      <c r="L60" s="304">
        <f t="shared" si="12"/>
        <v>0.1307971414381198</v>
      </c>
      <c r="M60" s="304">
        <f t="shared" si="12"/>
        <v>0.13615989321210145</v>
      </c>
      <c r="N60" s="304">
        <f t="shared" si="12"/>
        <v>0.12826169825415867</v>
      </c>
      <c r="O60" s="304">
        <f t="shared" si="12"/>
        <v>0.13612406289716136</v>
      </c>
      <c r="P60" s="304">
        <f t="shared" si="12"/>
        <v>0.13393445087363476</v>
      </c>
      <c r="Q60" s="304">
        <f t="shared" si="12"/>
        <v>0.12895209799711788</v>
      </c>
      <c r="R60" s="304">
        <f t="shared" si="12"/>
        <v>0.14530112231974834</v>
      </c>
      <c r="S60" s="304">
        <f t="shared" si="12"/>
        <v>0.14772011916895447</v>
      </c>
      <c r="T60" s="304">
        <f t="shared" si="12"/>
        <v>0.15150879738871881</v>
      </c>
      <c r="U60" s="304">
        <f t="shared" si="12"/>
        <v>0.1542633372740804</v>
      </c>
      <c r="V60" s="304">
        <f t="shared" si="12"/>
        <v>0.15270369153273308</v>
      </c>
      <c r="W60" s="304">
        <f t="shared" si="12"/>
        <v>0.15102174922024048</v>
      </c>
      <c r="DA60" s="175"/>
    </row>
    <row r="61" spans="1:105" ht="12" customHeight="1" x14ac:dyDescent="0.25">
      <c r="A61" s="62" t="s">
        <v>2568</v>
      </c>
      <c r="B61" s="305">
        <f t="shared" ref="B61:W61" si="13">IF(B$25=0,0,B$25/B$5)</f>
        <v>8.3277382711848938E-2</v>
      </c>
      <c r="C61" s="305">
        <f t="shared" si="13"/>
        <v>8.7301258689406011E-2</v>
      </c>
      <c r="D61" s="305">
        <f t="shared" si="13"/>
        <v>9.3462301909053691E-2</v>
      </c>
      <c r="E61" s="305">
        <f t="shared" si="13"/>
        <v>9.8331161884673474E-2</v>
      </c>
      <c r="F61" s="305">
        <f t="shared" si="13"/>
        <v>0.10320870414650665</v>
      </c>
      <c r="G61" s="305">
        <f t="shared" si="13"/>
        <v>0.10606331825009029</v>
      </c>
      <c r="H61" s="305">
        <f t="shared" si="13"/>
        <v>0.11398033949173153</v>
      </c>
      <c r="I61" s="305">
        <f t="shared" si="13"/>
        <v>0.12155865218441016</v>
      </c>
      <c r="J61" s="305">
        <f t="shared" si="13"/>
        <v>0.12405109497863762</v>
      </c>
      <c r="K61" s="305">
        <f t="shared" si="13"/>
        <v>0.12920210971001322</v>
      </c>
      <c r="L61" s="305">
        <f t="shared" si="13"/>
        <v>0.1307971414381198</v>
      </c>
      <c r="M61" s="305">
        <f t="shared" si="13"/>
        <v>0.13615989321210145</v>
      </c>
      <c r="N61" s="305">
        <f t="shared" si="13"/>
        <v>0.12826169825415867</v>
      </c>
      <c r="O61" s="305">
        <f t="shared" si="13"/>
        <v>0.13612406289716136</v>
      </c>
      <c r="P61" s="305">
        <f t="shared" si="13"/>
        <v>0.13393445087363476</v>
      </c>
      <c r="Q61" s="305">
        <f t="shared" si="13"/>
        <v>0.12895209799711788</v>
      </c>
      <c r="R61" s="305">
        <f t="shared" si="13"/>
        <v>0.14530112231974834</v>
      </c>
      <c r="S61" s="305">
        <f t="shared" si="13"/>
        <v>0.14772011916895447</v>
      </c>
      <c r="T61" s="305">
        <f t="shared" si="13"/>
        <v>0.15150879738871881</v>
      </c>
      <c r="U61" s="305">
        <f t="shared" si="13"/>
        <v>0.1542633372740804</v>
      </c>
      <c r="V61" s="305">
        <f t="shared" si="13"/>
        <v>0.15270369153273308</v>
      </c>
      <c r="W61" s="305">
        <f t="shared" si="13"/>
        <v>0.15102174922024048</v>
      </c>
      <c r="DA61" s="72"/>
    </row>
    <row r="62" spans="1:105" ht="12" customHeight="1" x14ac:dyDescent="0.25">
      <c r="A62" s="62" t="s">
        <v>2570</v>
      </c>
      <c r="B62" s="305">
        <f t="shared" ref="B62:W62" si="14">IF(B$26=0,0,B$26/B$5)</f>
        <v>0</v>
      </c>
      <c r="C62" s="305">
        <f t="shared" si="14"/>
        <v>0</v>
      </c>
      <c r="D62" s="305">
        <f t="shared" si="14"/>
        <v>0</v>
      </c>
      <c r="E62" s="305">
        <f t="shared" si="14"/>
        <v>0</v>
      </c>
      <c r="F62" s="305">
        <f t="shared" si="14"/>
        <v>0</v>
      </c>
      <c r="G62" s="305">
        <f t="shared" si="14"/>
        <v>0</v>
      </c>
      <c r="H62" s="305">
        <f t="shared" si="14"/>
        <v>0</v>
      </c>
      <c r="I62" s="305">
        <f t="shared" si="14"/>
        <v>0</v>
      </c>
      <c r="J62" s="305">
        <f t="shared" si="14"/>
        <v>0</v>
      </c>
      <c r="K62" s="305">
        <f t="shared" si="14"/>
        <v>0</v>
      </c>
      <c r="L62" s="305">
        <f t="shared" si="14"/>
        <v>0</v>
      </c>
      <c r="M62" s="305">
        <f t="shared" si="14"/>
        <v>0</v>
      </c>
      <c r="N62" s="305">
        <f t="shared" si="14"/>
        <v>0</v>
      </c>
      <c r="O62" s="305">
        <f t="shared" si="14"/>
        <v>0</v>
      </c>
      <c r="P62" s="305">
        <f t="shared" si="14"/>
        <v>0</v>
      </c>
      <c r="Q62" s="305">
        <f t="shared" si="14"/>
        <v>0</v>
      </c>
      <c r="R62" s="305">
        <f t="shared" si="14"/>
        <v>0</v>
      </c>
      <c r="S62" s="305">
        <f t="shared" si="14"/>
        <v>0</v>
      </c>
      <c r="T62" s="305">
        <f t="shared" si="14"/>
        <v>0</v>
      </c>
      <c r="U62" s="305">
        <f t="shared" si="14"/>
        <v>0</v>
      </c>
      <c r="V62" s="305">
        <f t="shared" si="14"/>
        <v>0</v>
      </c>
      <c r="W62" s="305">
        <f t="shared" si="14"/>
        <v>0</v>
      </c>
      <c r="DA62" s="72"/>
    </row>
    <row r="63" spans="1:105" ht="12" customHeight="1" x14ac:dyDescent="0.25">
      <c r="A63" s="203" t="s">
        <v>2572</v>
      </c>
      <c r="B63" s="304">
        <f t="shared" ref="B63:W63" si="15">IF(B$27=0,0,B$27/B$5)</f>
        <v>0.40963943618583276</v>
      </c>
      <c r="C63" s="304">
        <f t="shared" si="15"/>
        <v>0.41219990344394669</v>
      </c>
      <c r="D63" s="304">
        <f t="shared" si="15"/>
        <v>0.40471468706820746</v>
      </c>
      <c r="E63" s="304">
        <f t="shared" si="15"/>
        <v>0.41405377376610664</v>
      </c>
      <c r="F63" s="304">
        <f t="shared" si="15"/>
        <v>0.40072025711846349</v>
      </c>
      <c r="G63" s="304">
        <f t="shared" si="15"/>
        <v>0.39892320864133723</v>
      </c>
      <c r="H63" s="304">
        <f t="shared" si="15"/>
        <v>0.38718256425073427</v>
      </c>
      <c r="I63" s="304">
        <f t="shared" si="15"/>
        <v>0.3777044729199493</v>
      </c>
      <c r="J63" s="304">
        <f t="shared" si="15"/>
        <v>0.37498361894570925</v>
      </c>
      <c r="K63" s="304">
        <f t="shared" si="15"/>
        <v>0.37959029093469798</v>
      </c>
      <c r="L63" s="304">
        <f t="shared" si="15"/>
        <v>0.37960467015010263</v>
      </c>
      <c r="M63" s="304">
        <f t="shared" si="15"/>
        <v>0.35940819965015891</v>
      </c>
      <c r="N63" s="304">
        <f t="shared" si="15"/>
        <v>0.3322892092997346</v>
      </c>
      <c r="O63" s="304">
        <f t="shared" si="15"/>
        <v>0.3442044945359628</v>
      </c>
      <c r="P63" s="304">
        <f t="shared" si="15"/>
        <v>0.31419497720046047</v>
      </c>
      <c r="Q63" s="304">
        <f t="shared" si="15"/>
        <v>0.31756862143785819</v>
      </c>
      <c r="R63" s="304">
        <f t="shared" si="15"/>
        <v>0.33092107707776797</v>
      </c>
      <c r="S63" s="304">
        <f t="shared" si="15"/>
        <v>0.33052926665100091</v>
      </c>
      <c r="T63" s="304">
        <f t="shared" si="15"/>
        <v>0.32182251025170588</v>
      </c>
      <c r="U63" s="304">
        <f t="shared" si="15"/>
        <v>0.31435957585944513</v>
      </c>
      <c r="V63" s="304">
        <f t="shared" si="15"/>
        <v>0.31699148689438916</v>
      </c>
      <c r="W63" s="304">
        <f t="shared" si="15"/>
        <v>0.32225009277848243</v>
      </c>
      <c r="DA63" s="175"/>
    </row>
    <row r="64" spans="1:105" ht="12" customHeight="1" x14ac:dyDescent="0.25">
      <c r="A64" s="62" t="s">
        <v>2573</v>
      </c>
      <c r="B64" s="305">
        <f t="shared" ref="B64:W64" si="16">IF(B$28=0,0,B$28/B$5)</f>
        <v>0.40963943618583276</v>
      </c>
      <c r="C64" s="305">
        <f t="shared" si="16"/>
        <v>0.41219990344394669</v>
      </c>
      <c r="D64" s="305">
        <f t="shared" si="16"/>
        <v>0.40471468706820746</v>
      </c>
      <c r="E64" s="305">
        <f t="shared" si="16"/>
        <v>0.41405377376610664</v>
      </c>
      <c r="F64" s="305">
        <f t="shared" si="16"/>
        <v>0.40072025711846349</v>
      </c>
      <c r="G64" s="305">
        <f t="shared" si="16"/>
        <v>0.39892320864133723</v>
      </c>
      <c r="H64" s="305">
        <f t="shared" si="16"/>
        <v>0.38718256425073427</v>
      </c>
      <c r="I64" s="305">
        <f t="shared" si="16"/>
        <v>0.3777044729199493</v>
      </c>
      <c r="J64" s="305">
        <f t="shared" si="16"/>
        <v>0.37498361894570925</v>
      </c>
      <c r="K64" s="305">
        <f t="shared" si="16"/>
        <v>0.37959029093469798</v>
      </c>
      <c r="L64" s="305">
        <f t="shared" si="16"/>
        <v>0.37960467015010263</v>
      </c>
      <c r="M64" s="305">
        <f t="shared" si="16"/>
        <v>0.35940819965015891</v>
      </c>
      <c r="N64" s="305">
        <f t="shared" si="16"/>
        <v>0.3322892092997346</v>
      </c>
      <c r="O64" s="305">
        <f t="shared" si="16"/>
        <v>0.3442044945359628</v>
      </c>
      <c r="P64" s="305">
        <f t="shared" si="16"/>
        <v>0.31419497720046047</v>
      </c>
      <c r="Q64" s="305">
        <f t="shared" si="16"/>
        <v>0.31756862143785819</v>
      </c>
      <c r="R64" s="305">
        <f t="shared" si="16"/>
        <v>0.33092107707776797</v>
      </c>
      <c r="S64" s="305">
        <f t="shared" si="16"/>
        <v>0.33052926665100091</v>
      </c>
      <c r="T64" s="305">
        <f t="shared" si="16"/>
        <v>0.32182251025170588</v>
      </c>
      <c r="U64" s="305">
        <f t="shared" si="16"/>
        <v>0.31435957585944513</v>
      </c>
      <c r="V64" s="305">
        <f t="shared" si="16"/>
        <v>0.31699148689438916</v>
      </c>
      <c r="W64" s="305">
        <f t="shared" si="16"/>
        <v>0.32225009277848243</v>
      </c>
      <c r="DA64" s="72"/>
    </row>
    <row r="65" spans="1:105" ht="12" customHeight="1" x14ac:dyDescent="0.25">
      <c r="A65" s="62" t="s">
        <v>2580</v>
      </c>
      <c r="B65" s="305">
        <f t="shared" ref="B65:W65" si="17">IF(B$34=0,0,B$34/B$5)</f>
        <v>0</v>
      </c>
      <c r="C65" s="305">
        <f t="shared" si="17"/>
        <v>0</v>
      </c>
      <c r="D65" s="305">
        <f t="shared" si="17"/>
        <v>0</v>
      </c>
      <c r="E65" s="305">
        <f t="shared" si="17"/>
        <v>0</v>
      </c>
      <c r="F65" s="305">
        <f t="shared" si="17"/>
        <v>0</v>
      </c>
      <c r="G65" s="305">
        <f t="shared" si="17"/>
        <v>0</v>
      </c>
      <c r="H65" s="305">
        <f t="shared" si="17"/>
        <v>0</v>
      </c>
      <c r="I65" s="305">
        <f t="shared" si="17"/>
        <v>0</v>
      </c>
      <c r="J65" s="305">
        <f t="shared" si="17"/>
        <v>0</v>
      </c>
      <c r="K65" s="305">
        <f t="shared" si="17"/>
        <v>0</v>
      </c>
      <c r="L65" s="305">
        <f t="shared" si="17"/>
        <v>0</v>
      </c>
      <c r="M65" s="305">
        <f t="shared" si="17"/>
        <v>0</v>
      </c>
      <c r="N65" s="305">
        <f t="shared" si="17"/>
        <v>0</v>
      </c>
      <c r="O65" s="305">
        <f t="shared" si="17"/>
        <v>0</v>
      </c>
      <c r="P65" s="305">
        <f t="shared" si="17"/>
        <v>0</v>
      </c>
      <c r="Q65" s="305">
        <f t="shared" si="17"/>
        <v>0</v>
      </c>
      <c r="R65" s="305">
        <f t="shared" si="17"/>
        <v>0</v>
      </c>
      <c r="S65" s="305">
        <f t="shared" si="17"/>
        <v>0</v>
      </c>
      <c r="T65" s="305">
        <f t="shared" si="17"/>
        <v>0</v>
      </c>
      <c r="U65" s="305">
        <f t="shared" si="17"/>
        <v>0</v>
      </c>
      <c r="V65" s="305">
        <f t="shared" si="17"/>
        <v>0</v>
      </c>
      <c r="W65" s="305">
        <f t="shared" si="17"/>
        <v>0</v>
      </c>
      <c r="DA65" s="72"/>
    </row>
    <row r="66" spans="1:105" ht="12" customHeight="1" x14ac:dyDescent="0.25">
      <c r="A66" s="203" t="s">
        <v>2582</v>
      </c>
      <c r="B66" s="304">
        <f t="shared" ref="B66:W66" si="18">IF(B$35=0,0,B$35/B$5)</f>
        <v>0.19816553686449667</v>
      </c>
      <c r="C66" s="304">
        <f t="shared" si="18"/>
        <v>0.18821233103059931</v>
      </c>
      <c r="D66" s="304">
        <f t="shared" si="18"/>
        <v>0.19474453463801214</v>
      </c>
      <c r="E66" s="304">
        <f t="shared" si="18"/>
        <v>0.17202788791251217</v>
      </c>
      <c r="F66" s="304">
        <f t="shared" si="18"/>
        <v>0.18923247722473363</v>
      </c>
      <c r="G66" s="304">
        <f t="shared" si="18"/>
        <v>0.19003544884319437</v>
      </c>
      <c r="H66" s="304">
        <f t="shared" si="18"/>
        <v>0.2008810456047217</v>
      </c>
      <c r="I66" s="304">
        <f t="shared" si="18"/>
        <v>0.20889511225237745</v>
      </c>
      <c r="J66" s="304">
        <f t="shared" si="18"/>
        <v>0.21036892436199828</v>
      </c>
      <c r="K66" s="304">
        <f t="shared" si="18"/>
        <v>0.19564659931284911</v>
      </c>
      <c r="L66" s="304">
        <f t="shared" si="18"/>
        <v>0.19427020619758609</v>
      </c>
      <c r="M66" s="304">
        <f t="shared" si="18"/>
        <v>0.22457874118939117</v>
      </c>
      <c r="N66" s="304">
        <f t="shared" si="18"/>
        <v>0.28033176554009087</v>
      </c>
      <c r="O66" s="304">
        <f t="shared" si="18"/>
        <v>0.25054489366660926</v>
      </c>
      <c r="P66" s="304">
        <f t="shared" si="18"/>
        <v>0.30521423025640954</v>
      </c>
      <c r="Q66" s="304">
        <f t="shared" si="18"/>
        <v>0.30647516936968799</v>
      </c>
      <c r="R66" s="304">
        <f t="shared" si="18"/>
        <v>0.26385431927357633</v>
      </c>
      <c r="S66" s="304">
        <f t="shared" si="18"/>
        <v>0.26141547709160162</v>
      </c>
      <c r="T66" s="304">
        <f t="shared" si="18"/>
        <v>0.27276030071336532</v>
      </c>
      <c r="U66" s="304">
        <f t="shared" si="18"/>
        <v>0.28324084833609808</v>
      </c>
      <c r="V66" s="304">
        <f t="shared" si="18"/>
        <v>0.27993162690911522</v>
      </c>
      <c r="W66" s="304">
        <f t="shared" si="18"/>
        <v>0.27210356978636141</v>
      </c>
      <c r="DA66" s="175"/>
    </row>
    <row r="67" spans="1:105" ht="12" customHeight="1" x14ac:dyDescent="0.25">
      <c r="A67" s="203" t="s">
        <v>2594</v>
      </c>
      <c r="B67" s="304">
        <f t="shared" ref="B67:W67" si="19">IF(B$46=0,0,B$46/B$5)</f>
        <v>0</v>
      </c>
      <c r="C67" s="304">
        <f t="shared" si="19"/>
        <v>0</v>
      </c>
      <c r="D67" s="304">
        <f t="shared" si="19"/>
        <v>0</v>
      </c>
      <c r="E67" s="304">
        <f t="shared" si="19"/>
        <v>0</v>
      </c>
      <c r="F67" s="304">
        <f t="shared" si="19"/>
        <v>0</v>
      </c>
      <c r="G67" s="304">
        <f t="shared" si="19"/>
        <v>0</v>
      </c>
      <c r="H67" s="304">
        <f t="shared" si="19"/>
        <v>0</v>
      </c>
      <c r="I67" s="304">
        <f t="shared" si="19"/>
        <v>0</v>
      </c>
      <c r="J67" s="304">
        <f t="shared" si="19"/>
        <v>0</v>
      </c>
      <c r="K67" s="304">
        <f t="shared" si="19"/>
        <v>0</v>
      </c>
      <c r="L67" s="304">
        <f t="shared" si="19"/>
        <v>0</v>
      </c>
      <c r="M67" s="304">
        <f t="shared" si="19"/>
        <v>0</v>
      </c>
      <c r="N67" s="304">
        <f t="shared" si="19"/>
        <v>0</v>
      </c>
      <c r="O67" s="304">
        <f t="shared" si="19"/>
        <v>0</v>
      </c>
      <c r="P67" s="304">
        <f t="shared" si="19"/>
        <v>0</v>
      </c>
      <c r="Q67" s="304">
        <f t="shared" si="19"/>
        <v>0</v>
      </c>
      <c r="R67" s="304">
        <f t="shared" si="19"/>
        <v>0</v>
      </c>
      <c r="S67" s="304">
        <f t="shared" si="19"/>
        <v>0</v>
      </c>
      <c r="T67" s="304">
        <f t="shared" si="19"/>
        <v>0</v>
      </c>
      <c r="U67" s="304">
        <f t="shared" si="19"/>
        <v>0</v>
      </c>
      <c r="V67" s="304">
        <f t="shared" si="19"/>
        <v>0</v>
      </c>
      <c r="W67" s="304">
        <f t="shared" si="19"/>
        <v>0</v>
      </c>
      <c r="DA67" s="175"/>
    </row>
    <row r="68" spans="1:105" ht="12" customHeight="1" x14ac:dyDescent="0.25">
      <c r="A68" s="41" t="s">
        <v>2596</v>
      </c>
      <c r="B68" s="238">
        <f t="shared" ref="B68:W68" si="20">IF(B$47=0,0,B$47/B$5)</f>
        <v>0</v>
      </c>
      <c r="C68" s="238">
        <f t="shared" si="20"/>
        <v>0</v>
      </c>
      <c r="D68" s="238">
        <f t="shared" si="20"/>
        <v>0</v>
      </c>
      <c r="E68" s="238">
        <f t="shared" si="20"/>
        <v>0</v>
      </c>
      <c r="F68" s="238">
        <f t="shared" si="20"/>
        <v>0</v>
      </c>
      <c r="G68" s="238">
        <f t="shared" si="20"/>
        <v>0</v>
      </c>
      <c r="H68" s="238">
        <f t="shared" si="20"/>
        <v>0</v>
      </c>
      <c r="I68" s="238">
        <f t="shared" si="20"/>
        <v>0</v>
      </c>
      <c r="J68" s="238">
        <f t="shared" si="20"/>
        <v>0</v>
      </c>
      <c r="K68" s="238">
        <f t="shared" si="20"/>
        <v>0</v>
      </c>
      <c r="L68" s="238">
        <f t="shared" si="20"/>
        <v>0</v>
      </c>
      <c r="M68" s="238">
        <f t="shared" si="20"/>
        <v>0</v>
      </c>
      <c r="N68" s="238">
        <f t="shared" si="20"/>
        <v>0</v>
      </c>
      <c r="O68" s="238">
        <f t="shared" si="20"/>
        <v>0</v>
      </c>
      <c r="P68" s="238">
        <f t="shared" si="20"/>
        <v>0</v>
      </c>
      <c r="Q68" s="238">
        <f t="shared" si="20"/>
        <v>0</v>
      </c>
      <c r="R68" s="238">
        <f t="shared" si="20"/>
        <v>0</v>
      </c>
      <c r="S68" s="238">
        <f t="shared" si="20"/>
        <v>0</v>
      </c>
      <c r="T68" s="238">
        <f t="shared" si="20"/>
        <v>0</v>
      </c>
      <c r="U68" s="238">
        <f t="shared" si="20"/>
        <v>0</v>
      </c>
      <c r="V68" s="238">
        <f t="shared" si="20"/>
        <v>0</v>
      </c>
      <c r="W68" s="238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60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60"/>
      <c r="R70" s="260"/>
      <c r="S70" s="260"/>
      <c r="T70" s="260"/>
      <c r="U70" s="260"/>
      <c r="V70" s="260"/>
      <c r="W70" s="260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3">
        <f>IF(B$5=0,0,B$5/MAE_fec!B$5)</f>
        <v>1.7840742970246655</v>
      </c>
      <c r="C72" s="323">
        <f>IF(C$5=0,0,C$5/MAE_fec!C$5)</f>
        <v>1.6845310616663047</v>
      </c>
      <c r="D72" s="323">
        <f>IF(D$5=0,0,D$5/MAE_fec!D$5)</f>
        <v>1.5874357626647084</v>
      </c>
      <c r="E72" s="323">
        <f>IF(E$5=0,0,E$5/MAE_fec!E$5)</f>
        <v>1.4885693526118007</v>
      </c>
      <c r="F72" s="323">
        <f>IF(F$5=0,0,F$5/MAE_fec!F$5)</f>
        <v>1.4288038484220118</v>
      </c>
      <c r="G72" s="323">
        <f>IF(G$5=0,0,G$5/MAE_fec!G$5)</f>
        <v>1.3807108262698391</v>
      </c>
      <c r="H72" s="323">
        <f>IF(H$5=0,0,H$5/MAE_fec!H$5)</f>
        <v>1.2959938385590026</v>
      </c>
      <c r="I72" s="323">
        <f>IF(I$5=0,0,I$5/MAE_fec!I$5)</f>
        <v>1.2180039000575369</v>
      </c>
      <c r="J72" s="323">
        <f>IF(J$5=0,0,J$5/MAE_fec!J$5)</f>
        <v>1.1968758327183704</v>
      </c>
      <c r="K72" s="323">
        <f>IF(K$5=0,0,K$5/MAE_fec!K$5)</f>
        <v>1.1442584497199924</v>
      </c>
      <c r="L72" s="323">
        <f>IF(L$5=0,0,L$5/MAE_fec!L$5)</f>
        <v>1.1227312027575682</v>
      </c>
      <c r="M72" s="323">
        <f>IF(M$5=0,0,M$5/MAE_fec!M$5)</f>
        <v>1.0749945883909027</v>
      </c>
      <c r="N72" s="323">
        <f>IF(N$5=0,0,N$5/MAE_fec!N$5)</f>
        <v>1.128408015897689</v>
      </c>
      <c r="O72" s="323">
        <f>IF(O$5=0,0,O$5/MAE_fec!O$5)</f>
        <v>1.0735527183966942</v>
      </c>
      <c r="P72" s="323">
        <f>IF(P$5=0,0,P$5/MAE_fec!P$5)</f>
        <v>1.0868173475874021</v>
      </c>
      <c r="Q72" s="323">
        <f>IF(Q$5=0,0,Q$5/MAE_fec!Q$5)</f>
        <v>1.1230910894355526</v>
      </c>
      <c r="R72" s="323">
        <f>IF(R$5=0,0,R$5/MAE_fec!R$5)</f>
        <v>1.00164790213576</v>
      </c>
      <c r="S72" s="323">
        <f>IF(S$5=0,0,S$5/MAE_fec!S$5)</f>
        <v>0.98971068030999465</v>
      </c>
      <c r="T72" s="323">
        <f>IF(T$5=0,0,T$5/MAE_fec!T$5)</f>
        <v>0.95884772522117989</v>
      </c>
      <c r="U72" s="323">
        <f>IF(U$5=0,0,U$5/MAE_fec!U$5)</f>
        <v>0.93565120236806321</v>
      </c>
      <c r="V72" s="323">
        <f>IF(V$5=0,0,V$5/MAE_fec!V$5)</f>
        <v>0.95329215459407979</v>
      </c>
      <c r="W72" s="323">
        <f>IF(W$5=0,0,W$5/MAE_fec!W$5)</f>
        <v>0.97253319054888199</v>
      </c>
      <c r="DA72" s="95"/>
    </row>
    <row r="73" spans="1:105" ht="12" customHeight="1" x14ac:dyDescent="0.25">
      <c r="A73" s="55" t="s">
        <v>92</v>
      </c>
      <c r="B73" s="333">
        <f>IF(B$6=0,0,B$6/MAE_fec!B$6)</f>
        <v>0</v>
      </c>
      <c r="C73" s="333">
        <f>IF(C$6=0,0,C$6/MAE_fec!C$6)</f>
        <v>0</v>
      </c>
      <c r="D73" s="333">
        <f>IF(D$6=0,0,D$6/MAE_fec!D$6)</f>
        <v>0</v>
      </c>
      <c r="E73" s="333">
        <f>IF(E$6=0,0,E$6/MAE_fec!E$6)</f>
        <v>0</v>
      </c>
      <c r="F73" s="333">
        <f>IF(F$6=0,0,F$6/MAE_fec!F$6)</f>
        <v>0</v>
      </c>
      <c r="G73" s="333">
        <f>IF(G$6=0,0,G$6/MAE_fec!G$6)</f>
        <v>0</v>
      </c>
      <c r="H73" s="333">
        <f>IF(H$6=0,0,H$6/MAE_fec!H$6)</f>
        <v>0</v>
      </c>
      <c r="I73" s="333">
        <f>IF(I$6=0,0,I$6/MAE_fec!I$6)</f>
        <v>0</v>
      </c>
      <c r="J73" s="333">
        <f>IF(J$6=0,0,J$6/MAE_fec!J$6)</f>
        <v>0</v>
      </c>
      <c r="K73" s="333">
        <f>IF(K$6=0,0,K$6/MAE_fec!K$6)</f>
        <v>0</v>
      </c>
      <c r="L73" s="333">
        <f>IF(L$6=0,0,L$6/MAE_fec!L$6)</f>
        <v>0</v>
      </c>
      <c r="M73" s="333">
        <f>IF(M$6=0,0,M$6/MAE_fec!M$6)</f>
        <v>0</v>
      </c>
      <c r="N73" s="333">
        <f>IF(N$6=0,0,N$6/MAE_fec!N$6)</f>
        <v>0</v>
      </c>
      <c r="O73" s="333">
        <f>IF(O$6=0,0,O$6/MAE_fec!O$6)</f>
        <v>0</v>
      </c>
      <c r="P73" s="333">
        <f>IF(P$6=0,0,P$6/MAE_fec!P$6)</f>
        <v>0</v>
      </c>
      <c r="Q73" s="333">
        <f>IF(Q$6=0,0,Q$6/MAE_fec!Q$6)</f>
        <v>0</v>
      </c>
      <c r="R73" s="333">
        <f>IF(R$6=0,0,R$6/MAE_fec!R$6)</f>
        <v>0</v>
      </c>
      <c r="S73" s="333">
        <f>IF(S$6=0,0,S$6/MAE_fec!S$6)</f>
        <v>0</v>
      </c>
      <c r="T73" s="333">
        <f>IF(T$6=0,0,T$6/MAE_fec!T$6)</f>
        <v>0</v>
      </c>
      <c r="U73" s="333">
        <f>IF(U$6=0,0,U$6/MAE_fec!U$6)</f>
        <v>0</v>
      </c>
      <c r="V73" s="333">
        <f>IF(V$6=0,0,V$6/MAE_fec!V$6)</f>
        <v>0</v>
      </c>
      <c r="W73" s="333">
        <f>IF(W$6=0,0,W$6/MAE_fec!W$6)</f>
        <v>0</v>
      </c>
      <c r="DA73" s="67"/>
    </row>
    <row r="74" spans="1:105" ht="12" customHeight="1" x14ac:dyDescent="0.25">
      <c r="A74" s="202" t="s">
        <v>93</v>
      </c>
      <c r="B74" s="334">
        <f>IF(B$7=0,0,B$7/MAE_fec!B$7)</f>
        <v>0</v>
      </c>
      <c r="C74" s="334">
        <f>IF(C$7=0,0,C$7/MAE_fec!C$7)</f>
        <v>0</v>
      </c>
      <c r="D74" s="334">
        <f>IF(D$7=0,0,D$7/MAE_fec!D$7)</f>
        <v>0</v>
      </c>
      <c r="E74" s="334">
        <f>IF(E$7=0,0,E$7/MAE_fec!E$7)</f>
        <v>0</v>
      </c>
      <c r="F74" s="334">
        <f>IF(F$7=0,0,F$7/MAE_fec!F$7)</f>
        <v>0</v>
      </c>
      <c r="G74" s="334">
        <f>IF(G$7=0,0,G$7/MAE_fec!G$7)</f>
        <v>0</v>
      </c>
      <c r="H74" s="334">
        <f>IF(H$7=0,0,H$7/MAE_fec!H$7)</f>
        <v>0</v>
      </c>
      <c r="I74" s="334">
        <f>IF(I$7=0,0,I$7/MAE_fec!I$7)</f>
        <v>0</v>
      </c>
      <c r="J74" s="334">
        <f>IF(J$7=0,0,J$7/MAE_fec!J$7)</f>
        <v>0</v>
      </c>
      <c r="K74" s="334">
        <f>IF(K$7=0,0,K$7/MAE_fec!K$7)</f>
        <v>0</v>
      </c>
      <c r="L74" s="334">
        <f>IF(L$7=0,0,L$7/MAE_fec!L$7)</f>
        <v>0</v>
      </c>
      <c r="M74" s="334">
        <f>IF(M$7=0,0,M$7/MAE_fec!M$7)</f>
        <v>0</v>
      </c>
      <c r="N74" s="334">
        <f>IF(N$7=0,0,N$7/MAE_fec!N$7)</f>
        <v>0</v>
      </c>
      <c r="O74" s="334">
        <f>IF(O$7=0,0,O$7/MAE_fec!O$7)</f>
        <v>0</v>
      </c>
      <c r="P74" s="334">
        <f>IF(P$7=0,0,P$7/MAE_fec!P$7)</f>
        <v>0</v>
      </c>
      <c r="Q74" s="334">
        <f>IF(Q$7=0,0,Q$7/MAE_fec!Q$7)</f>
        <v>0</v>
      </c>
      <c r="R74" s="334">
        <f>IF(R$7=0,0,R$7/MAE_fec!R$7)</f>
        <v>0</v>
      </c>
      <c r="S74" s="334">
        <f>IF(S$7=0,0,S$7/MAE_fec!S$7)</f>
        <v>0</v>
      </c>
      <c r="T74" s="334">
        <f>IF(T$7=0,0,T$7/MAE_fec!T$7)</f>
        <v>0</v>
      </c>
      <c r="U74" s="334">
        <f>IF(U$7=0,0,U$7/MAE_fec!U$7)</f>
        <v>0</v>
      </c>
      <c r="V74" s="334">
        <f>IF(V$7=0,0,V$7/MAE_fec!V$7)</f>
        <v>0</v>
      </c>
      <c r="W74" s="334">
        <f>IF(W$7=0,0,W$7/MAE_fec!W$7)</f>
        <v>0</v>
      </c>
      <c r="DA74" s="174"/>
    </row>
    <row r="75" spans="1:105" ht="12" customHeight="1" x14ac:dyDescent="0.25">
      <c r="A75" s="202" t="s">
        <v>94</v>
      </c>
      <c r="B75" s="334">
        <f>IF(B$8=0,0,B$8/MAE_fec!B$8)</f>
        <v>0</v>
      </c>
      <c r="C75" s="334">
        <f>IF(C$8=0,0,C$8/MAE_fec!C$8)</f>
        <v>0</v>
      </c>
      <c r="D75" s="334">
        <f>IF(D$8=0,0,D$8/MAE_fec!D$8)</f>
        <v>0</v>
      </c>
      <c r="E75" s="334">
        <f>IF(E$8=0,0,E$8/MAE_fec!E$8)</f>
        <v>0</v>
      </c>
      <c r="F75" s="334">
        <f>IF(F$8=0,0,F$8/MAE_fec!F$8)</f>
        <v>0</v>
      </c>
      <c r="G75" s="334">
        <f>IF(G$8=0,0,G$8/MAE_fec!G$8)</f>
        <v>0</v>
      </c>
      <c r="H75" s="334">
        <f>IF(H$8=0,0,H$8/MAE_fec!H$8)</f>
        <v>0</v>
      </c>
      <c r="I75" s="334">
        <f>IF(I$8=0,0,I$8/MAE_fec!I$8)</f>
        <v>0</v>
      </c>
      <c r="J75" s="334">
        <f>IF(J$8=0,0,J$8/MAE_fec!J$8)</f>
        <v>0</v>
      </c>
      <c r="K75" s="334">
        <f>IF(K$8=0,0,K$8/MAE_fec!K$8)</f>
        <v>0</v>
      </c>
      <c r="L75" s="334">
        <f>IF(L$8=0,0,L$8/MAE_fec!L$8)</f>
        <v>0</v>
      </c>
      <c r="M75" s="334">
        <f>IF(M$8=0,0,M$8/MAE_fec!M$8)</f>
        <v>0</v>
      </c>
      <c r="N75" s="334">
        <f>IF(N$8=0,0,N$8/MAE_fec!N$8)</f>
        <v>0</v>
      </c>
      <c r="O75" s="334">
        <f>IF(O$8=0,0,O$8/MAE_fec!O$8)</f>
        <v>0</v>
      </c>
      <c r="P75" s="334">
        <f>IF(P$8=0,0,P$8/MAE_fec!P$8)</f>
        <v>0</v>
      </c>
      <c r="Q75" s="334">
        <f>IF(Q$8=0,0,Q$8/MAE_fec!Q$8)</f>
        <v>0</v>
      </c>
      <c r="R75" s="334">
        <f>IF(R$8=0,0,R$8/MAE_fec!R$8)</f>
        <v>0</v>
      </c>
      <c r="S75" s="334">
        <f>IF(S$8=0,0,S$8/MAE_fec!S$8)</f>
        <v>0</v>
      </c>
      <c r="T75" s="334">
        <f>IF(T$8=0,0,T$8/MAE_fec!T$8)</f>
        <v>0</v>
      </c>
      <c r="U75" s="334">
        <f>IF(U$8=0,0,U$8/MAE_fec!U$8)</f>
        <v>0</v>
      </c>
      <c r="V75" s="334">
        <f>IF(V$8=0,0,V$8/MAE_fec!V$8)</f>
        <v>0</v>
      </c>
      <c r="W75" s="334">
        <f>IF(W$8=0,0,W$8/MAE_fec!W$8)</f>
        <v>0</v>
      </c>
      <c r="DA75" s="174"/>
    </row>
    <row r="76" spans="1:105" ht="12" customHeight="1" x14ac:dyDescent="0.25">
      <c r="A76" s="202" t="s">
        <v>95</v>
      </c>
      <c r="B76" s="334">
        <f>IF(B$9=0,0,B$9/MAE_fec!B$9)</f>
        <v>0</v>
      </c>
      <c r="C76" s="334">
        <f>IF(C$9=0,0,C$9/MAE_fec!C$9)</f>
        <v>0</v>
      </c>
      <c r="D76" s="334">
        <f>IF(D$9=0,0,D$9/MAE_fec!D$9)</f>
        <v>0</v>
      </c>
      <c r="E76" s="334">
        <f>IF(E$9=0,0,E$9/MAE_fec!E$9)</f>
        <v>0</v>
      </c>
      <c r="F76" s="334">
        <f>IF(F$9=0,0,F$9/MAE_fec!F$9)</f>
        <v>0</v>
      </c>
      <c r="G76" s="334">
        <f>IF(G$9=0,0,G$9/MAE_fec!G$9)</f>
        <v>0</v>
      </c>
      <c r="H76" s="334">
        <f>IF(H$9=0,0,H$9/MAE_fec!H$9)</f>
        <v>0</v>
      </c>
      <c r="I76" s="334">
        <f>IF(I$9=0,0,I$9/MAE_fec!I$9)</f>
        <v>0</v>
      </c>
      <c r="J76" s="334">
        <f>IF(J$9=0,0,J$9/MAE_fec!J$9)</f>
        <v>0</v>
      </c>
      <c r="K76" s="334">
        <f>IF(K$9=0,0,K$9/MAE_fec!K$9)</f>
        <v>0</v>
      </c>
      <c r="L76" s="334">
        <f>IF(L$9=0,0,L$9/MAE_fec!L$9)</f>
        <v>0</v>
      </c>
      <c r="M76" s="334">
        <f>IF(M$9=0,0,M$9/MAE_fec!M$9)</f>
        <v>0</v>
      </c>
      <c r="N76" s="334">
        <f>IF(N$9=0,0,N$9/MAE_fec!N$9)</f>
        <v>0</v>
      </c>
      <c r="O76" s="334">
        <f>IF(O$9=0,0,O$9/MAE_fec!O$9)</f>
        <v>0</v>
      </c>
      <c r="P76" s="334">
        <f>IF(P$9=0,0,P$9/MAE_fec!P$9)</f>
        <v>0</v>
      </c>
      <c r="Q76" s="334">
        <f>IF(Q$9=0,0,Q$9/MAE_fec!Q$9)</f>
        <v>0</v>
      </c>
      <c r="R76" s="334">
        <f>IF(R$9=0,0,R$9/MAE_fec!R$9)</f>
        <v>0</v>
      </c>
      <c r="S76" s="334">
        <f>IF(S$9=0,0,S$9/MAE_fec!S$9)</f>
        <v>0</v>
      </c>
      <c r="T76" s="334">
        <f>IF(T$9=0,0,T$9/MAE_fec!T$9)</f>
        <v>0</v>
      </c>
      <c r="U76" s="334">
        <f>IF(U$9=0,0,U$9/MAE_fec!U$9)</f>
        <v>0</v>
      </c>
      <c r="V76" s="334">
        <f>IF(V$9=0,0,V$9/MAE_fec!V$9)</f>
        <v>0</v>
      </c>
      <c r="W76" s="334">
        <f>IF(W$9=0,0,W$9/MAE_fec!W$9)</f>
        <v>0</v>
      </c>
      <c r="DA76" s="174"/>
    </row>
    <row r="77" spans="1:105" ht="12" customHeight="1" x14ac:dyDescent="0.25">
      <c r="A77" s="56" t="s">
        <v>96</v>
      </c>
      <c r="B77" s="335">
        <f>IF(B$10=0,0,B$10/MAE_fec!B$10)</f>
        <v>1.6324724266584261</v>
      </c>
      <c r="C77" s="335">
        <f>IF(C$10=0,0,C$10/MAE_fec!C$10)</f>
        <v>1.6484334347213445</v>
      </c>
      <c r="D77" s="335">
        <f>IF(D$10=0,0,D$10/MAE_fec!D$10)</f>
        <v>1.5426149616239149</v>
      </c>
      <c r="E77" s="335">
        <f>IF(E$10=0,0,E$10/MAE_fec!E$10)</f>
        <v>1.5913783535544854</v>
      </c>
      <c r="F77" s="335">
        <f>IF(F$10=0,0,F$10/MAE_fec!F$10)</f>
        <v>1.5466607700332011</v>
      </c>
      <c r="G77" s="335">
        <f>IF(G$10=0,0,G$10/MAE_fec!G$10)</f>
        <v>1.4570250084561445</v>
      </c>
      <c r="H77" s="335">
        <f>IF(H$10=0,0,H$10/MAE_fec!H$10)</f>
        <v>1.4064403832715613</v>
      </c>
      <c r="I77" s="335">
        <f>IF(I$10=0,0,I$10/MAE_fec!I$10)</f>
        <v>1.3327936908766589</v>
      </c>
      <c r="J77" s="335">
        <f>IF(J$10=0,0,J$10/MAE_fec!J$10)</f>
        <v>1.3350073428071658</v>
      </c>
      <c r="K77" s="335">
        <f>IF(K$10=0,0,K$10/MAE_fec!K$10)</f>
        <v>1.3669146585882153</v>
      </c>
      <c r="L77" s="335">
        <f>IF(L$10=0,0,L$10/MAE_fec!L$10)</f>
        <v>1.338665610357384</v>
      </c>
      <c r="M77" s="335">
        <f>IF(M$10=0,0,M$10/MAE_fec!M$10)</f>
        <v>1.2054620091916244</v>
      </c>
      <c r="N77" s="335">
        <f>IF(N$10=0,0,N$10/MAE_fec!N$10)</f>
        <v>1.2028525154344916</v>
      </c>
      <c r="O77" s="335">
        <f>IF(O$10=0,0,O$10/MAE_fec!O$10)</f>
        <v>1.1925744920293539</v>
      </c>
      <c r="P77" s="335">
        <f>IF(P$10=0,0,P$10/MAE_fec!P$10)</f>
        <v>1.1396587802897196</v>
      </c>
      <c r="Q77" s="335">
        <f>IF(Q$10=0,0,Q$10/MAE_fec!Q$10)</f>
        <v>1.0904130752209533</v>
      </c>
      <c r="R77" s="335">
        <f>IF(R$10=0,0,R$10/MAE_fec!R$10)</f>
        <v>1.0973964209451059</v>
      </c>
      <c r="S77" s="335">
        <f>IF(S$10=0,0,S$10/MAE_fec!S$10)</f>
        <v>1.1087186918262266</v>
      </c>
      <c r="T77" s="335">
        <f>IF(T$10=0,0,T$10/MAE_fec!T$10)</f>
        <v>1.0567426702103724</v>
      </c>
      <c r="U77" s="335">
        <f>IF(U$10=0,0,U$10/MAE_fec!U$10)</f>
        <v>1.008753671772767</v>
      </c>
      <c r="V77" s="335">
        <f>IF(V$10=0,0,V$10/MAE_fec!V$10)</f>
        <v>1.0393755526516386</v>
      </c>
      <c r="W77" s="335">
        <f>IF(W$10=0,0,W$10/MAE_fec!W$10)</f>
        <v>1.0829900946146371</v>
      </c>
      <c r="DA77" s="68"/>
    </row>
    <row r="78" spans="1:105" ht="12" customHeight="1" x14ac:dyDescent="0.25">
      <c r="A78" s="203" t="s">
        <v>2557</v>
      </c>
      <c r="B78" s="351">
        <f>IF(B$16=0,0,B$16/MAE_fec!B$16)</f>
        <v>2.7818559363328785</v>
      </c>
      <c r="C78" s="351">
        <f>IF(C$16=0,0,C$16/MAE_fec!C$16)</f>
        <v>2.6996992950279926</v>
      </c>
      <c r="D78" s="351">
        <f>IF(D$16=0,0,D$16/MAE_fec!D$16)</f>
        <v>2.5257637214608302</v>
      </c>
      <c r="E78" s="351">
        <f>IF(E$16=0,0,E$16/MAE_fec!E$16)</f>
        <v>2.4843758947114933</v>
      </c>
      <c r="F78" s="351">
        <f>IF(F$16=0,0,F$16/MAE_fec!F$16)</f>
        <v>2.328060214640757</v>
      </c>
      <c r="G78" s="351">
        <f>IF(G$16=0,0,G$16/MAE_fec!G$16)</f>
        <v>2.2424020933039972</v>
      </c>
      <c r="H78" s="351">
        <f>IF(H$16=0,0,H$16/MAE_fec!H$16)</f>
        <v>2.0495275733580138</v>
      </c>
      <c r="I78" s="351">
        <f>IF(I$16=0,0,I$16/MAE_fec!I$16)</f>
        <v>1.8841475236311545</v>
      </c>
      <c r="J78" s="351">
        <f>IF(J$16=0,0,J$16/MAE_fec!J$16)</f>
        <v>1.8382657477919579</v>
      </c>
      <c r="K78" s="351">
        <f>IF(K$16=0,0,K$16/MAE_fec!K$16)</f>
        <v>1.8039319269424106</v>
      </c>
      <c r="L78" s="351">
        <f>IF(L$16=0,0,L$16/MAE_fec!L$16)</f>
        <v>1.7798225870924058</v>
      </c>
      <c r="M78" s="351">
        <f>IF(M$16=0,0,M$16/MAE_fec!M$16)</f>
        <v>1.6007438322279421</v>
      </c>
      <c r="N78" s="351">
        <f>IF(N$16=0,0,N$16/MAE_fec!N$16)</f>
        <v>1.5771367556140472</v>
      </c>
      <c r="O78" s="351">
        <f>IF(O$16=0,0,O$16/MAE_fec!O$16)</f>
        <v>1.5306863671816957</v>
      </c>
      <c r="P78" s="351">
        <f>IF(P$16=0,0,P$16/MAE_fec!P$16)</f>
        <v>1.4165975301199911</v>
      </c>
      <c r="Q78" s="351">
        <f>IF(Q$16=0,0,Q$16/MAE_fec!Q$16)</f>
        <v>1.4712195766419651</v>
      </c>
      <c r="R78" s="351">
        <f>IF(R$16=0,0,R$16/MAE_fec!R$16)</f>
        <v>1.3609454742636242</v>
      </c>
      <c r="S78" s="351">
        <f>IF(S$16=0,0,S$16/MAE_fec!S$16)</f>
        <v>1.3430936907749167</v>
      </c>
      <c r="T78" s="351">
        <f>IF(T$16=0,0,T$16/MAE_fec!T$16)</f>
        <v>1.2643834202949435</v>
      </c>
      <c r="U78" s="351">
        <f>IF(U$16=0,0,U$16/MAE_fec!U$16)</f>
        <v>1.2038305239446705</v>
      </c>
      <c r="V78" s="351">
        <f>IF(V$16=0,0,V$16/MAE_fec!V$16)</f>
        <v>1.2334310509342645</v>
      </c>
      <c r="W78" s="351">
        <f>IF(W$16=0,0,W$16/MAE_fec!W$16)</f>
        <v>1.2796646754782053</v>
      </c>
      <c r="DA78" s="175"/>
    </row>
    <row r="79" spans="1:105" ht="12" customHeight="1" x14ac:dyDescent="0.25">
      <c r="A79" s="203" t="s">
        <v>2567</v>
      </c>
      <c r="B79" s="351">
        <f>IF(B$24=0,0,B$24/MAE_fec!B$24)</f>
        <v>1.828706280438543</v>
      </c>
      <c r="C79" s="351">
        <f>IF(C$24=0,0,C$24/MAE_fec!C$24)</f>
        <v>1.821437891916025</v>
      </c>
      <c r="D79" s="351">
        <f>IF(D$24=0,0,D$24/MAE_fec!D$24)</f>
        <v>1.8086767132702359</v>
      </c>
      <c r="E79" s="351">
        <f>IF(E$24=0,0,E$24/MAE_fec!E$24)</f>
        <v>1.8161065752108398</v>
      </c>
      <c r="F79" s="351">
        <f>IF(F$24=0,0,F$24/MAE_fec!F$24)</f>
        <v>1.8087719633064341</v>
      </c>
      <c r="G79" s="351">
        <f>IF(G$24=0,0,G$24/MAE_fec!G$24)</f>
        <v>1.7919302543772591</v>
      </c>
      <c r="H79" s="351">
        <f>IF(H$24=0,0,H$24/MAE_fec!H$24)</f>
        <v>1.780125607631545</v>
      </c>
      <c r="I79" s="351">
        <f>IF(I$24=0,0,I$24/MAE_fec!I$24)</f>
        <v>1.7670172113732863</v>
      </c>
      <c r="J79" s="351">
        <f>IF(J$24=0,0,J$24/MAE_fec!J$24)</f>
        <v>1.7657967109303556</v>
      </c>
      <c r="K79" s="351">
        <f>IF(K$24=0,0,K$24/MAE_fec!K$24)</f>
        <v>1.7716763225516308</v>
      </c>
      <c r="L79" s="351">
        <f>IF(L$24=0,0,L$24/MAE_fec!L$24)</f>
        <v>1.7689534122412891</v>
      </c>
      <c r="M79" s="351">
        <f>IF(M$24=0,0,M$24/MAE_fec!M$24)</f>
        <v>1.7452293526420934</v>
      </c>
      <c r="N79" s="351">
        <f>IF(N$24=0,0,N$24/MAE_fec!N$24)</f>
        <v>1.7467199765045618</v>
      </c>
      <c r="O79" s="351">
        <f>IF(O$24=0,0,O$24/MAE_fec!O$24)</f>
        <v>1.7386000585986907</v>
      </c>
      <c r="P79" s="351">
        <f>IF(P$24=0,0,P$24/MAE_fec!P$24)</f>
        <v>1.7292293885552836</v>
      </c>
      <c r="Q79" s="351">
        <f>IF(Q$24=0,0,Q$24/MAE_fec!Q$24)</f>
        <v>1.7239653352096518</v>
      </c>
      <c r="R79" s="351">
        <f>IF(R$24=0,0,R$24/MAE_fec!R$24)</f>
        <v>1.7174305549629763</v>
      </c>
      <c r="S79" s="351">
        <f>IF(S$24=0,0,S$24/MAE_fec!S$24)</f>
        <v>1.7197694518414191</v>
      </c>
      <c r="T79" s="351">
        <f>IF(T$24=0,0,T$24/MAE_fec!T$24)</f>
        <v>1.7090817019609441</v>
      </c>
      <c r="U79" s="351">
        <f>IF(U$24=0,0,U$24/MAE_fec!U$24)</f>
        <v>1.7003724343383189</v>
      </c>
      <c r="V79" s="351">
        <f>IF(V$24=0,0,V$24/MAE_fec!V$24)</f>
        <v>1.70550168147411</v>
      </c>
      <c r="W79" s="351">
        <f>IF(W$24=0,0,W$24/MAE_fec!W$24)</f>
        <v>1.7147541738351031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2.7818559363328776</v>
      </c>
      <c r="C80" s="351">
        <f>IF(C$27=0,0,C$27/MAE_fec!C$27)</f>
        <v>2.6996992950279926</v>
      </c>
      <c r="D80" s="351">
        <f>IF(D$27=0,0,D$27/MAE_fec!D$27)</f>
        <v>2.5257637214608297</v>
      </c>
      <c r="E80" s="351">
        <f>IF(E$27=0,0,E$27/MAE_fec!E$27)</f>
        <v>2.4843758947114924</v>
      </c>
      <c r="F80" s="351">
        <f>IF(F$27=0,0,F$27/MAE_fec!F$27)</f>
        <v>2.3280602146407556</v>
      </c>
      <c r="G80" s="351">
        <f>IF(G$27=0,0,G$27/MAE_fec!G$27)</f>
        <v>2.2424020933039968</v>
      </c>
      <c r="H80" s="351">
        <f>IF(H$27=0,0,H$27/MAE_fec!H$27)</f>
        <v>2.0495275733580134</v>
      </c>
      <c r="I80" s="351">
        <f>IF(I$27=0,0,I$27/MAE_fec!I$27)</f>
        <v>1.8841475236311538</v>
      </c>
      <c r="J80" s="351">
        <f>IF(J$27=0,0,J$27/MAE_fec!J$27)</f>
        <v>1.8382657477919586</v>
      </c>
      <c r="K80" s="351">
        <f>IF(K$27=0,0,K$27/MAE_fec!K$27)</f>
        <v>1.8039319269424108</v>
      </c>
      <c r="L80" s="351">
        <f>IF(L$27=0,0,L$27/MAE_fec!L$27)</f>
        <v>1.7798225870924058</v>
      </c>
      <c r="M80" s="351">
        <f>IF(M$27=0,0,M$27/MAE_fec!M$27)</f>
        <v>1.6007438322279419</v>
      </c>
      <c r="N80" s="351">
        <f>IF(N$27=0,0,N$27/MAE_fec!N$27)</f>
        <v>1.5771367556140472</v>
      </c>
      <c r="O80" s="351">
        <f>IF(O$27=0,0,O$27/MAE_fec!O$27)</f>
        <v>1.5306863671816964</v>
      </c>
      <c r="P80" s="351">
        <f>IF(P$27=0,0,P$27/MAE_fec!P$27)</f>
        <v>1.4165975301199913</v>
      </c>
      <c r="Q80" s="351">
        <f>IF(Q$27=0,0,Q$27/MAE_fec!Q$27)</f>
        <v>1.4712195766419656</v>
      </c>
      <c r="R80" s="351">
        <f>IF(R$27=0,0,R$27/MAE_fec!R$27)</f>
        <v>1.3609454742636244</v>
      </c>
      <c r="S80" s="351">
        <f>IF(S$27=0,0,S$27/MAE_fec!S$27)</f>
        <v>1.3430936907749162</v>
      </c>
      <c r="T80" s="351">
        <f>IF(T$27=0,0,T$27/MAE_fec!T$27)</f>
        <v>1.2643834202949438</v>
      </c>
      <c r="U80" s="351">
        <f>IF(U$27=0,0,U$27/MAE_fec!U$27)</f>
        <v>1.2038305239446707</v>
      </c>
      <c r="V80" s="351">
        <f>IF(V$27=0,0,V$27/MAE_fec!V$27)</f>
        <v>1.2334310509342643</v>
      </c>
      <c r="W80" s="351">
        <f>IF(W$27=0,0,W$27/MAE_fec!W$27)</f>
        <v>1.2796646754782055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1.6342421063326023</v>
      </c>
      <c r="C81" s="351">
        <f>IF(C$35=0,0,C$35/MAE_fec!C$35)</f>
        <v>1.4128982549052942</v>
      </c>
      <c r="D81" s="351">
        <f>IF(D$35=0,0,D$35/MAE_fec!D$35)</f>
        <v>1.4163935533753096</v>
      </c>
      <c r="E81" s="351">
        <f>IF(E$35=0,0,E$35/MAE_fec!E$35)</f>
        <v>1.0747544756693059</v>
      </c>
      <c r="F81" s="351">
        <f>IF(F$35=0,0,F$35/MAE_fec!F$35)</f>
        <v>1.1517087819785228</v>
      </c>
      <c r="G81" s="351">
        <f>IF(G$35=0,0,G$35/MAE_fec!G$35)</f>
        <v>1.156353019827</v>
      </c>
      <c r="H81" s="351">
        <f>IF(H$35=0,0,H$35/MAE_fec!H$35)</f>
        <v>1.1977008121448218</v>
      </c>
      <c r="I81" s="351">
        <f>IF(I$35=0,0,I$35/MAE_fec!I$35)</f>
        <v>1.2181157992497007</v>
      </c>
      <c r="J81" s="351">
        <f>IF(J$35=0,0,J$35/MAE_fec!J$35)</f>
        <v>1.2163359285826107</v>
      </c>
      <c r="K81" s="351">
        <f>IF(K$35=0,0,K$35/MAE_fec!K$35)</f>
        <v>1.0255045363711288</v>
      </c>
      <c r="L81" s="351">
        <f>IF(L$35=0,0,L$35/MAE_fec!L$35)</f>
        <v>0.98577032691500421</v>
      </c>
      <c r="M81" s="351">
        <f>IF(M$35=0,0,M$35/MAE_fec!M$35)</f>
        <v>1.1882657603085007</v>
      </c>
      <c r="N81" s="351">
        <f>IF(N$35=0,0,N$35/MAE_fec!N$35)</f>
        <v>1.4734566499727009</v>
      </c>
      <c r="O81" s="351">
        <f>IF(O$35=0,0,O$35/MAE_fec!O$35)</f>
        <v>1.3510696444037653</v>
      </c>
      <c r="P81" s="351">
        <f>IF(P$35=0,0,P$35/MAE_fec!P$35)</f>
        <v>1.7035329940004165</v>
      </c>
      <c r="Q81" s="351">
        <f>IF(Q$35=0,0,Q$35/MAE_fec!Q$35)</f>
        <v>1.8044734711939643</v>
      </c>
      <c r="R81" s="351">
        <f>IF(R$35=0,0,R$35/MAE_fec!R$35)</f>
        <v>1.4508208234200668</v>
      </c>
      <c r="S81" s="351">
        <f>IF(S$35=0,0,S$35/MAE_fec!S$35)</f>
        <v>1.4215573754101276</v>
      </c>
      <c r="T81" s="351">
        <f>IF(T$35=0,0,T$35/MAE_fec!T$35)</f>
        <v>1.4850800091744818</v>
      </c>
      <c r="U81" s="351">
        <f>IF(U$35=0,0,U$35/MAE_fec!U$35)</f>
        <v>1.5403969222111111</v>
      </c>
      <c r="V81" s="351">
        <f>IF(V$35=0,0,V$35/MAE_fec!V$35)</f>
        <v>1.5596144827323433</v>
      </c>
      <c r="W81" s="351">
        <f>IF(W$35=0,0,W$35/MAE_fec!W$35)</f>
        <v>1.5184239428684052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</v>
      </c>
      <c r="C82" s="351">
        <f>IF(C$46=0,0,C$46/MAE_fec!C$46)</f>
        <v>0</v>
      </c>
      <c r="D82" s="351">
        <f>IF(D$46=0,0,D$46/MAE_fec!D$46)</f>
        <v>0</v>
      </c>
      <c r="E82" s="351">
        <f>IF(E$46=0,0,E$46/MAE_fec!E$46)</f>
        <v>0</v>
      </c>
      <c r="F82" s="351">
        <f>IF(F$46=0,0,F$46/MAE_fec!F$46)</f>
        <v>0</v>
      </c>
      <c r="G82" s="351">
        <f>IF(G$46=0,0,G$46/MAE_fec!G$46)</f>
        <v>0</v>
      </c>
      <c r="H82" s="351">
        <f>IF(H$46=0,0,H$46/MAE_fec!H$46)</f>
        <v>0</v>
      </c>
      <c r="I82" s="351">
        <f>IF(I$46=0,0,I$46/MAE_fec!I$46)</f>
        <v>0</v>
      </c>
      <c r="J82" s="351">
        <f>IF(J$46=0,0,J$46/MAE_fec!J$46)</f>
        <v>0</v>
      </c>
      <c r="K82" s="351">
        <f>IF(K$46=0,0,K$46/MAE_fec!K$46)</f>
        <v>0</v>
      </c>
      <c r="L82" s="351">
        <f>IF(L$46=0,0,L$46/MAE_fec!L$46)</f>
        <v>0</v>
      </c>
      <c r="M82" s="351">
        <f>IF(M$46=0,0,M$46/MAE_fec!M$46)</f>
        <v>0</v>
      </c>
      <c r="N82" s="351">
        <f>IF(N$46=0,0,N$46/MAE_fec!N$46)</f>
        <v>0</v>
      </c>
      <c r="O82" s="351">
        <f>IF(O$46=0,0,O$46/MAE_fec!O$46)</f>
        <v>0</v>
      </c>
      <c r="P82" s="351">
        <f>IF(P$46=0,0,P$46/MAE_fec!P$46)</f>
        <v>0</v>
      </c>
      <c r="Q82" s="351">
        <f>IF(Q$46=0,0,Q$46/MAE_fec!Q$46)</f>
        <v>0</v>
      </c>
      <c r="R82" s="351">
        <f>IF(R$46=0,0,R$46/MAE_fec!R$46)</f>
        <v>0</v>
      </c>
      <c r="S82" s="351">
        <f>IF(S$46=0,0,S$46/MAE_fec!S$46)</f>
        <v>0</v>
      </c>
      <c r="T82" s="351">
        <f>IF(T$46=0,0,T$46/MAE_fec!T$46)</f>
        <v>0</v>
      </c>
      <c r="U82" s="351">
        <f>IF(U$46=0,0,U$46/MAE_fec!U$46)</f>
        <v>0</v>
      </c>
      <c r="V82" s="351">
        <f>IF(V$46=0,0,V$46/MAE_fec!V$46)</f>
        <v>0</v>
      </c>
      <c r="W82" s="351">
        <f>IF(W$46=0,0,W$46/MAE_fec!W$46)</f>
        <v>0</v>
      </c>
      <c r="DA82" s="175"/>
    </row>
    <row r="83" spans="1:105" ht="12" customHeight="1" x14ac:dyDescent="0.25">
      <c r="A83" s="41" t="s">
        <v>2596</v>
      </c>
      <c r="B83" s="336">
        <f>IF(B$47=0,0,B$47/MAE_fec!B$47)</f>
        <v>0</v>
      </c>
      <c r="C83" s="336">
        <f>IF(C$47=0,0,C$47/MAE_fec!C$47)</f>
        <v>0</v>
      </c>
      <c r="D83" s="336">
        <f>IF(D$47=0,0,D$47/MAE_fec!D$47)</f>
        <v>0</v>
      </c>
      <c r="E83" s="336">
        <f>IF(E$47=0,0,E$47/MAE_fec!E$47)</f>
        <v>0</v>
      </c>
      <c r="F83" s="336">
        <f>IF(F$47=0,0,F$47/MAE_fec!F$47)</f>
        <v>0</v>
      </c>
      <c r="G83" s="336">
        <f>IF(G$47=0,0,G$47/MAE_fec!G$47)</f>
        <v>0</v>
      </c>
      <c r="H83" s="336">
        <f>IF(H$47=0,0,H$47/MAE_fec!H$47)</f>
        <v>0</v>
      </c>
      <c r="I83" s="336">
        <f>IF(I$47=0,0,I$47/MAE_fec!I$47)</f>
        <v>0</v>
      </c>
      <c r="J83" s="336">
        <f>IF(J$47=0,0,J$47/MAE_fec!J$47)</f>
        <v>0</v>
      </c>
      <c r="K83" s="336">
        <f>IF(K$47=0,0,K$47/MAE_fec!K$47)</f>
        <v>0</v>
      </c>
      <c r="L83" s="336">
        <f>IF(L$47=0,0,L$47/MAE_fec!L$47)</f>
        <v>0</v>
      </c>
      <c r="M83" s="336">
        <f>IF(M$47=0,0,M$47/MAE_fec!M$47)</f>
        <v>0</v>
      </c>
      <c r="N83" s="336">
        <f>IF(N$47=0,0,N$47/MAE_fec!N$47)</f>
        <v>0</v>
      </c>
      <c r="O83" s="336">
        <f>IF(O$47=0,0,O$47/MAE_fec!O$47)</f>
        <v>0</v>
      </c>
      <c r="P83" s="336">
        <f>IF(P$47=0,0,P$47/MAE_fec!P$47)</f>
        <v>0</v>
      </c>
      <c r="Q83" s="336">
        <f>IF(Q$47=0,0,Q$47/MAE_fec!Q$47)</f>
        <v>0</v>
      </c>
      <c r="R83" s="336">
        <f>IF(R$47=0,0,R$47/MAE_fec!R$47)</f>
        <v>0</v>
      </c>
      <c r="S83" s="336">
        <f>IF(S$47=0,0,S$47/MAE_fec!S$47)</f>
        <v>0</v>
      </c>
      <c r="T83" s="336">
        <f>IF(T$47=0,0,T$47/MAE_fec!T$47)</f>
        <v>0</v>
      </c>
      <c r="U83" s="336">
        <f>IF(U$47=0,0,U$47/MAE_fec!U$47)</f>
        <v>0</v>
      </c>
      <c r="V83" s="336">
        <f>IF(V$47=0,0,V$47/MAE_fec!V$47)</f>
        <v>0</v>
      </c>
      <c r="W83" s="336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PL: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v>2456.6552530028798</v>
      </c>
      <c r="C3" s="206">
        <v>2261.6405307599521</v>
      </c>
      <c r="D3" s="206">
        <v>2284.257600621328</v>
      </c>
      <c r="E3" s="206">
        <v>2384.4071927562309</v>
      </c>
      <c r="F3" s="206">
        <v>2331.0421439977781</v>
      </c>
      <c r="G3" s="206">
        <v>2208.8367986259782</v>
      </c>
      <c r="H3" s="206">
        <v>2339.0969112147382</v>
      </c>
      <c r="I3" s="206">
        <v>2528.9116200280159</v>
      </c>
      <c r="J3" s="206">
        <v>2386.873117779779</v>
      </c>
      <c r="K3" s="206">
        <v>2233.150523500884</v>
      </c>
      <c r="L3" s="206">
        <v>2234.8760364928621</v>
      </c>
      <c r="M3" s="206">
        <v>2357.9941346533828</v>
      </c>
      <c r="N3" s="206">
        <v>2408.3737491558732</v>
      </c>
      <c r="O3" s="206">
        <v>2084.504451099232</v>
      </c>
      <c r="P3" s="206">
        <v>2417.1034091254669</v>
      </c>
      <c r="Q3" s="206">
        <v>2506.9</v>
      </c>
      <c r="R3" s="206">
        <v>2806.0893749607908</v>
      </c>
      <c r="S3" s="206">
        <v>2638.5784757877782</v>
      </c>
      <c r="T3" s="206">
        <v>2624.9526127815798</v>
      </c>
      <c r="U3" s="206">
        <v>2677.2885903430579</v>
      </c>
      <c r="V3" s="206">
        <v>2549.7624862972871</v>
      </c>
      <c r="W3" s="206">
        <v>2892.3208110284709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6">
        <v>3927.8644755398041</v>
      </c>
      <c r="C5" s="206">
        <v>3908.6505843427221</v>
      </c>
      <c r="D5" s="206">
        <v>3491.8430716693751</v>
      </c>
      <c r="E5" s="206">
        <v>3065.6131273317151</v>
      </c>
      <c r="F5" s="206">
        <v>2840.516390726496</v>
      </c>
      <c r="G5" s="206">
        <v>2910.1027583073142</v>
      </c>
      <c r="H5" s="206">
        <v>2639.549631170561</v>
      </c>
      <c r="I5" s="206">
        <v>2645.8259329917751</v>
      </c>
      <c r="J5" s="206">
        <v>2331.291280511994</v>
      </c>
      <c r="K5" s="206">
        <v>1789.249655128687</v>
      </c>
      <c r="L5" s="206">
        <v>1869.202514037989</v>
      </c>
      <c r="M5" s="206">
        <v>1732.8649639300479</v>
      </c>
      <c r="N5" s="206">
        <v>1670.282349579832</v>
      </c>
      <c r="O5" s="206">
        <v>1895.2067701714691</v>
      </c>
      <c r="P5" s="206">
        <v>2116.389231701583</v>
      </c>
      <c r="Q5" s="206">
        <v>2017.5908250509301</v>
      </c>
      <c r="R5" s="206">
        <v>2175.871862443687</v>
      </c>
      <c r="S5" s="206">
        <v>2151.269954587251</v>
      </c>
      <c r="T5" s="206">
        <v>2492.5620872895729</v>
      </c>
      <c r="U5" s="206">
        <v>2224.9667003334071</v>
      </c>
      <c r="V5" s="206">
        <v>1991.407752341488</v>
      </c>
      <c r="W5" s="206">
        <v>2323.020878392826</v>
      </c>
      <c r="DA5" s="112" t="s">
        <v>2679</v>
      </c>
    </row>
    <row r="6" spans="1:105" ht="12" customHeight="1" x14ac:dyDescent="0.25">
      <c r="A6" s="154" t="s">
        <v>2114</v>
      </c>
      <c r="B6" s="341">
        <v>4909.830594424755</v>
      </c>
      <c r="C6" s="341">
        <v>4664.3390647035176</v>
      </c>
      <c r="D6" s="341">
        <v>4664.3390647035176</v>
      </c>
      <c r="E6" s="341">
        <v>4418.8475349822802</v>
      </c>
      <c r="F6" s="341">
        <v>4173.3560052610428</v>
      </c>
      <c r="G6" s="341">
        <v>4173.3560052610428</v>
      </c>
      <c r="H6" s="341">
        <v>3927.864475539805</v>
      </c>
      <c r="I6" s="341">
        <v>3682.3729458185671</v>
      </c>
      <c r="J6" s="341">
        <v>3682.3729458185671</v>
      </c>
      <c r="K6" s="341">
        <v>3436.8814160973288</v>
      </c>
      <c r="L6" s="341">
        <v>3191.389886376091</v>
      </c>
      <c r="M6" s="341">
        <v>3191.389886376091</v>
      </c>
      <c r="N6" s="341">
        <v>2945.8983566548541</v>
      </c>
      <c r="O6" s="341">
        <v>2700.4068269336158</v>
      </c>
      <c r="P6" s="341">
        <v>2700.4068269336158</v>
      </c>
      <c r="Q6" s="341">
        <v>2454.9152972123779</v>
      </c>
      <c r="R6" s="341">
        <v>2454.9152972123779</v>
      </c>
      <c r="S6" s="341">
        <v>2454.9152972123779</v>
      </c>
      <c r="T6" s="341">
        <v>2700.4068269336158</v>
      </c>
      <c r="U6" s="341">
        <v>2454.9152972123779</v>
      </c>
      <c r="V6" s="341">
        <v>2454.9152972123779</v>
      </c>
      <c r="W6" s="341">
        <v>2454.9152972123779</v>
      </c>
      <c r="DA6" s="160" t="s">
        <v>2680</v>
      </c>
    </row>
    <row r="7" spans="1:105" ht="12" customHeight="1" x14ac:dyDescent="0.25">
      <c r="A7" s="156" t="s">
        <v>2116</v>
      </c>
      <c r="B7" s="342">
        <v>0</v>
      </c>
      <c r="C7" s="343">
        <v>0</v>
      </c>
      <c r="D7" s="343">
        <v>0</v>
      </c>
      <c r="E7" s="343">
        <v>0</v>
      </c>
      <c r="F7" s="343">
        <v>0</v>
      </c>
      <c r="G7" s="343">
        <v>0</v>
      </c>
      <c r="H7" s="343">
        <v>0</v>
      </c>
      <c r="I7" s="343">
        <v>0</v>
      </c>
      <c r="J7" s="343">
        <v>0</v>
      </c>
      <c r="K7" s="343">
        <v>0</v>
      </c>
      <c r="L7" s="343">
        <v>0</v>
      </c>
      <c r="M7" s="343">
        <v>0</v>
      </c>
      <c r="N7" s="343">
        <v>0</v>
      </c>
      <c r="O7" s="343">
        <v>0</v>
      </c>
      <c r="P7" s="343">
        <v>0</v>
      </c>
      <c r="Q7" s="343">
        <v>0</v>
      </c>
      <c r="R7" s="343">
        <v>245.49152972123781</v>
      </c>
      <c r="S7" s="343">
        <v>0</v>
      </c>
      <c r="T7" s="343">
        <v>490.98305944247562</v>
      </c>
      <c r="U7" s="343">
        <v>0</v>
      </c>
      <c r="V7" s="343">
        <v>0</v>
      </c>
      <c r="W7" s="343">
        <v>245.49152972123781</v>
      </c>
      <c r="DA7" s="161" t="s">
        <v>2681</v>
      </c>
    </row>
    <row r="8" spans="1:105" ht="12" customHeight="1" x14ac:dyDescent="0.25">
      <c r="A8" s="157" t="s">
        <v>2118</v>
      </c>
      <c r="B8" s="344"/>
      <c r="C8" s="345">
        <f t="shared" ref="C8:W8" si="0">B6+C7-C6</f>
        <v>245.49152972123738</v>
      </c>
      <c r="D8" s="345">
        <f t="shared" si="0"/>
        <v>0</v>
      </c>
      <c r="E8" s="345">
        <f t="shared" si="0"/>
        <v>245.49152972123738</v>
      </c>
      <c r="F8" s="345">
        <f t="shared" si="0"/>
        <v>245.49152972123738</v>
      </c>
      <c r="G8" s="345">
        <f t="shared" si="0"/>
        <v>0</v>
      </c>
      <c r="H8" s="345">
        <f t="shared" si="0"/>
        <v>245.49152972123784</v>
      </c>
      <c r="I8" s="345">
        <f t="shared" si="0"/>
        <v>245.49152972123784</v>
      </c>
      <c r="J8" s="345">
        <f t="shared" si="0"/>
        <v>0</v>
      </c>
      <c r="K8" s="345">
        <f t="shared" si="0"/>
        <v>245.49152972123829</v>
      </c>
      <c r="L8" s="345">
        <f t="shared" si="0"/>
        <v>245.49152972123784</v>
      </c>
      <c r="M8" s="345">
        <f t="shared" si="0"/>
        <v>0</v>
      </c>
      <c r="N8" s="345">
        <f t="shared" si="0"/>
        <v>245.49152972123693</v>
      </c>
      <c r="O8" s="345">
        <f t="shared" si="0"/>
        <v>245.49152972123829</v>
      </c>
      <c r="P8" s="345">
        <f t="shared" si="0"/>
        <v>0</v>
      </c>
      <c r="Q8" s="345">
        <f t="shared" si="0"/>
        <v>245.49152972123784</v>
      </c>
      <c r="R8" s="345">
        <f t="shared" si="0"/>
        <v>245.49152972123784</v>
      </c>
      <c r="S8" s="345">
        <f t="shared" si="0"/>
        <v>0</v>
      </c>
      <c r="T8" s="345">
        <f t="shared" si="0"/>
        <v>245.49152972123784</v>
      </c>
      <c r="U8" s="345">
        <f t="shared" si="0"/>
        <v>245.49152972123784</v>
      </c>
      <c r="V8" s="345">
        <f t="shared" si="0"/>
        <v>0</v>
      </c>
      <c r="W8" s="345">
        <f t="shared" si="0"/>
        <v>245.49152972123784</v>
      </c>
      <c r="DA8" s="162"/>
    </row>
    <row r="9" spans="1:105" ht="12" customHeight="1" x14ac:dyDescent="0.25">
      <c r="A9" s="155" t="s">
        <v>2119</v>
      </c>
      <c r="B9" s="346">
        <f t="shared" ref="B9:W9" si="1">B6-B5</f>
        <v>981.9661188849509</v>
      </c>
      <c r="C9" s="346">
        <f t="shared" si="1"/>
        <v>755.68848036079544</v>
      </c>
      <c r="D9" s="346">
        <f t="shared" si="1"/>
        <v>1172.4959930341424</v>
      </c>
      <c r="E9" s="346">
        <f t="shared" si="1"/>
        <v>1353.2344076505651</v>
      </c>
      <c r="F9" s="346">
        <f t="shared" si="1"/>
        <v>1332.8396145345469</v>
      </c>
      <c r="G9" s="346">
        <f t="shared" si="1"/>
        <v>1263.2532469537286</v>
      </c>
      <c r="H9" s="346">
        <f t="shared" si="1"/>
        <v>1288.3148443692439</v>
      </c>
      <c r="I9" s="346">
        <f t="shared" si="1"/>
        <v>1036.5470128267921</v>
      </c>
      <c r="J9" s="346">
        <f t="shared" si="1"/>
        <v>1351.0816653065731</v>
      </c>
      <c r="K9" s="346">
        <f t="shared" si="1"/>
        <v>1647.6317609686419</v>
      </c>
      <c r="L9" s="346">
        <f t="shared" si="1"/>
        <v>1322.187372338102</v>
      </c>
      <c r="M9" s="346">
        <f t="shared" si="1"/>
        <v>1458.5249224460431</v>
      </c>
      <c r="N9" s="346">
        <f t="shared" si="1"/>
        <v>1275.616007075022</v>
      </c>
      <c r="O9" s="346">
        <f t="shared" si="1"/>
        <v>805.20005676214669</v>
      </c>
      <c r="P9" s="346">
        <f t="shared" si="1"/>
        <v>584.01759523203282</v>
      </c>
      <c r="Q9" s="346">
        <f t="shared" si="1"/>
        <v>437.32447216144783</v>
      </c>
      <c r="R9" s="346">
        <f t="shared" si="1"/>
        <v>279.04343476869099</v>
      </c>
      <c r="S9" s="346">
        <f t="shared" si="1"/>
        <v>303.64534262512689</v>
      </c>
      <c r="T9" s="346">
        <f t="shared" si="1"/>
        <v>207.84473964404287</v>
      </c>
      <c r="U9" s="346">
        <f t="shared" si="1"/>
        <v>229.94859687897087</v>
      </c>
      <c r="V9" s="346">
        <f t="shared" si="1"/>
        <v>463.50754487088989</v>
      </c>
      <c r="W9" s="346">
        <f t="shared" si="1"/>
        <v>131.8944188195519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3">
        <v>405.47300085984517</v>
      </c>
      <c r="C12" s="213">
        <v>398.52682717110918</v>
      </c>
      <c r="D12" s="213">
        <v>369.84118658641438</v>
      </c>
      <c r="E12" s="213">
        <v>338.79776440240761</v>
      </c>
      <c r="F12" s="213">
        <v>307.45451418744631</v>
      </c>
      <c r="G12" s="213">
        <v>272.94479793637151</v>
      </c>
      <c r="H12" s="213">
        <v>229.83190025795349</v>
      </c>
      <c r="I12" s="213">
        <v>208.38890799656059</v>
      </c>
      <c r="J12" s="213">
        <v>171.99398108340489</v>
      </c>
      <c r="K12" s="213">
        <v>131.64015477214099</v>
      </c>
      <c r="L12" s="213">
        <v>129.47067927773</v>
      </c>
      <c r="M12" s="213">
        <v>107.09716251074811</v>
      </c>
      <c r="N12" s="213">
        <v>104.71444539982799</v>
      </c>
      <c r="O12" s="213">
        <v>115.7905417024935</v>
      </c>
      <c r="P12" s="213">
        <v>122.17644024075661</v>
      </c>
      <c r="Q12" s="213">
        <v>115.5463456577816</v>
      </c>
      <c r="R12" s="213">
        <v>123.05339638865</v>
      </c>
      <c r="S12" s="213">
        <v>121.0195184866724</v>
      </c>
      <c r="T12" s="213">
        <v>139.73628546861559</v>
      </c>
      <c r="U12" s="213">
        <v>123.73155631986241</v>
      </c>
      <c r="V12" s="213">
        <v>116.2453998280309</v>
      </c>
      <c r="W12" s="213">
        <v>129.4306964746346</v>
      </c>
      <c r="DA12" s="109" t="s">
        <v>2682</v>
      </c>
    </row>
    <row r="13" spans="1:105" ht="12" customHeight="1" x14ac:dyDescent="0.25">
      <c r="A13" s="24" t="s">
        <v>30</v>
      </c>
      <c r="B13" s="216">
        <v>176.842562338779</v>
      </c>
      <c r="C13" s="216">
        <v>173.6008598452278</v>
      </c>
      <c r="D13" s="216">
        <v>145.87059329320721</v>
      </c>
      <c r="E13" s="216">
        <v>114.52141014617369</v>
      </c>
      <c r="F13" s="216">
        <v>86.971109200343946</v>
      </c>
      <c r="G13" s="216">
        <v>69.67970765262254</v>
      </c>
      <c r="H13" s="216">
        <v>51.877386070507299</v>
      </c>
      <c r="I13" s="216">
        <v>44.003181427343073</v>
      </c>
      <c r="J13" s="216">
        <v>33.444196044711937</v>
      </c>
      <c r="K13" s="216">
        <v>20.075150472914871</v>
      </c>
      <c r="L13" s="216">
        <v>22.345915735167669</v>
      </c>
      <c r="M13" s="216">
        <v>15.222699914015481</v>
      </c>
      <c r="N13" s="216">
        <v>13.03585554600172</v>
      </c>
      <c r="O13" s="216">
        <v>11.027944969905411</v>
      </c>
      <c r="P13" s="216">
        <v>11.07962166809974</v>
      </c>
      <c r="Q13" s="216">
        <v>10.11496130696475</v>
      </c>
      <c r="R13" s="216">
        <v>9.4701633705932924</v>
      </c>
      <c r="S13" s="216">
        <v>8.9395528804815108</v>
      </c>
      <c r="T13" s="216">
        <v>10.178761822871881</v>
      </c>
      <c r="U13" s="216">
        <v>8.2381771281169378</v>
      </c>
      <c r="V13" s="216">
        <v>8.320550300945829</v>
      </c>
      <c r="W13" s="216">
        <v>9.6784178847807389</v>
      </c>
      <c r="DA13" s="85" t="s">
        <v>2683</v>
      </c>
    </row>
    <row r="14" spans="1:105" ht="12" customHeight="1" x14ac:dyDescent="0.25">
      <c r="A14" s="14" t="s">
        <v>31</v>
      </c>
      <c r="B14" s="207">
        <f t="shared" ref="B14:W14" si="2">B15+B16+B17+B18+B19</f>
        <v>20.786758383490977</v>
      </c>
      <c r="C14" s="207">
        <f t="shared" si="2"/>
        <v>21.751676698194331</v>
      </c>
      <c r="D14" s="207">
        <f t="shared" si="2"/>
        <v>20.786758383490977</v>
      </c>
      <c r="E14" s="207">
        <f t="shared" si="2"/>
        <v>20.786758383490977</v>
      </c>
      <c r="F14" s="207">
        <f t="shared" si="2"/>
        <v>19.657007738607053</v>
      </c>
      <c r="G14" s="207">
        <f t="shared" si="2"/>
        <v>18.835425623387788</v>
      </c>
      <c r="H14" s="207">
        <f t="shared" si="2"/>
        <v>15.651590713671537</v>
      </c>
      <c r="I14" s="207">
        <f t="shared" si="2"/>
        <v>12.467755803955288</v>
      </c>
      <c r="J14" s="207">
        <f t="shared" si="2"/>
        <v>11.440756663800514</v>
      </c>
      <c r="K14" s="207">
        <f t="shared" si="2"/>
        <v>13.43035253654342</v>
      </c>
      <c r="L14" s="207">
        <f t="shared" si="2"/>
        <v>9.214703353396386</v>
      </c>
      <c r="M14" s="207">
        <f t="shared" si="2"/>
        <v>8.1804815133275994</v>
      </c>
      <c r="N14" s="207">
        <f t="shared" si="2"/>
        <v>7.225107480653481</v>
      </c>
      <c r="O14" s="207">
        <f t="shared" si="2"/>
        <v>8.2593293207222676</v>
      </c>
      <c r="P14" s="207">
        <f t="shared" si="2"/>
        <v>11.361908856405845</v>
      </c>
      <c r="Q14" s="207">
        <f t="shared" si="2"/>
        <v>5.2068787618228711</v>
      </c>
      <c r="R14" s="207">
        <f t="shared" si="2"/>
        <v>5.2068787618228711</v>
      </c>
      <c r="S14" s="207">
        <f t="shared" si="2"/>
        <v>6.0502149613069633</v>
      </c>
      <c r="T14" s="207">
        <f t="shared" si="2"/>
        <v>5.9403267411865857</v>
      </c>
      <c r="U14" s="207">
        <f t="shared" si="2"/>
        <v>5.2833190025795362</v>
      </c>
      <c r="V14" s="207">
        <f t="shared" si="2"/>
        <v>4.1787618228718832</v>
      </c>
      <c r="W14" s="207">
        <f t="shared" si="2"/>
        <v>3.9448839208942386</v>
      </c>
      <c r="DA14" s="71"/>
    </row>
    <row r="15" spans="1:105" ht="12" customHeight="1" x14ac:dyDescent="0.25">
      <c r="A15" s="18" t="s">
        <v>32</v>
      </c>
      <c r="B15" s="207">
        <v>0</v>
      </c>
      <c r="C15" s="207">
        <v>0</v>
      </c>
      <c r="D15" s="207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7">
        <v>0</v>
      </c>
      <c r="L15" s="207">
        <v>0</v>
      </c>
      <c r="M15" s="207">
        <v>0</v>
      </c>
      <c r="N15" s="207">
        <v>0</v>
      </c>
      <c r="O15" s="207">
        <v>0</v>
      </c>
      <c r="P15" s="207">
        <v>0</v>
      </c>
      <c r="Q15" s="207">
        <v>0</v>
      </c>
      <c r="R15" s="207">
        <v>0</v>
      </c>
      <c r="S15" s="207">
        <v>0</v>
      </c>
      <c r="T15" s="207">
        <v>0</v>
      </c>
      <c r="U15" s="207">
        <v>0</v>
      </c>
      <c r="V15" s="207">
        <v>0</v>
      </c>
      <c r="W15" s="207">
        <v>0</v>
      </c>
      <c r="DA15" s="71" t="s">
        <v>2684</v>
      </c>
    </row>
    <row r="16" spans="1:105" ht="12" customHeight="1" x14ac:dyDescent="0.25">
      <c r="A16" s="18" t="s">
        <v>33</v>
      </c>
      <c r="B16" s="207">
        <v>3.389251934651762</v>
      </c>
      <c r="C16" s="207">
        <v>3.389251934651762</v>
      </c>
      <c r="D16" s="207">
        <v>3.389251934651762</v>
      </c>
      <c r="E16" s="207">
        <v>3.389251934651762</v>
      </c>
      <c r="F16" s="207">
        <v>2.259501289767841</v>
      </c>
      <c r="G16" s="207">
        <v>4.519002579535683</v>
      </c>
      <c r="H16" s="207">
        <v>3.389251934651762</v>
      </c>
      <c r="I16" s="207">
        <v>2.259501289767841</v>
      </c>
      <c r="J16" s="207">
        <v>2.259501289767841</v>
      </c>
      <c r="K16" s="207">
        <v>1.098710232158211</v>
      </c>
      <c r="L16" s="207">
        <v>1.098710232158211</v>
      </c>
      <c r="M16" s="207">
        <v>1.098710232158211</v>
      </c>
      <c r="N16" s="207">
        <v>1.098710232158211</v>
      </c>
      <c r="O16" s="207">
        <v>1.098710232158211</v>
      </c>
      <c r="P16" s="207">
        <v>1.098710232158211</v>
      </c>
      <c r="Q16" s="207">
        <v>1.098710232158211</v>
      </c>
      <c r="R16" s="207">
        <v>1.098710232158211</v>
      </c>
      <c r="S16" s="207">
        <v>1.165692175408426</v>
      </c>
      <c r="T16" s="207">
        <v>1.4447979363714529</v>
      </c>
      <c r="U16" s="207">
        <v>1.606276870163371</v>
      </c>
      <c r="V16" s="207">
        <v>1.294239036973345</v>
      </c>
      <c r="W16" s="207">
        <v>1.6821152192605331</v>
      </c>
      <c r="DA16" s="71" t="s">
        <v>2685</v>
      </c>
    </row>
    <row r="17" spans="1:105" ht="12" customHeight="1" x14ac:dyDescent="0.25">
      <c r="A17" s="18" t="s">
        <v>69</v>
      </c>
      <c r="B17" s="207">
        <v>16.432588134135859</v>
      </c>
      <c r="C17" s="207">
        <v>16.432588134135859</v>
      </c>
      <c r="D17" s="207">
        <v>16.432588134135859</v>
      </c>
      <c r="E17" s="207">
        <v>16.432588134135859</v>
      </c>
      <c r="F17" s="207">
        <v>16.432588134135859</v>
      </c>
      <c r="G17" s="207">
        <v>13.351504729148751</v>
      </c>
      <c r="H17" s="207">
        <v>11.297420464316421</v>
      </c>
      <c r="I17" s="207">
        <v>9.2433361994840926</v>
      </c>
      <c r="J17" s="207">
        <v>8.2163370593293195</v>
      </c>
      <c r="K17" s="207">
        <v>11.376268271711091</v>
      </c>
      <c r="L17" s="207">
        <v>6.2052450558899386</v>
      </c>
      <c r="M17" s="207">
        <v>5.171023215821152</v>
      </c>
      <c r="N17" s="207">
        <v>5.171023215821152</v>
      </c>
      <c r="O17" s="207">
        <v>6.2052450558899386</v>
      </c>
      <c r="P17" s="207">
        <v>9.3078245915735156</v>
      </c>
      <c r="Q17" s="207">
        <v>4.1081685296646597</v>
      </c>
      <c r="R17" s="207">
        <v>4.1081685296646597</v>
      </c>
      <c r="S17" s="207">
        <v>4.4110920034393803</v>
      </c>
      <c r="T17" s="207">
        <v>3.927429062768701</v>
      </c>
      <c r="U17" s="207">
        <v>3.044110060189166</v>
      </c>
      <c r="V17" s="207">
        <v>2.5932932072227</v>
      </c>
      <c r="W17" s="207">
        <v>1.6216680997420461</v>
      </c>
      <c r="DA17" s="71" t="s">
        <v>2686</v>
      </c>
    </row>
    <row r="18" spans="1:105" ht="12" customHeight="1" x14ac:dyDescent="0.25">
      <c r="A18" s="18" t="s">
        <v>70</v>
      </c>
      <c r="B18" s="207">
        <v>0.96491831470335332</v>
      </c>
      <c r="C18" s="207">
        <v>1.9298366294067071</v>
      </c>
      <c r="D18" s="207">
        <v>0.96491831470335332</v>
      </c>
      <c r="E18" s="207">
        <v>0.96491831470335332</v>
      </c>
      <c r="F18" s="207">
        <v>0.96491831470335332</v>
      </c>
      <c r="G18" s="207">
        <v>0.96491831470335332</v>
      </c>
      <c r="H18" s="207">
        <v>0.96491831470335332</v>
      </c>
      <c r="I18" s="207">
        <v>0.96491831470335332</v>
      </c>
      <c r="J18" s="207">
        <v>0.96491831470335332</v>
      </c>
      <c r="K18" s="207">
        <v>0.95537403267411869</v>
      </c>
      <c r="L18" s="207">
        <v>1.9107480653482369</v>
      </c>
      <c r="M18" s="207">
        <v>1.9107480653482369</v>
      </c>
      <c r="N18" s="207">
        <v>0.95537403267411869</v>
      </c>
      <c r="O18" s="207">
        <v>0.95537403267411869</v>
      </c>
      <c r="P18" s="207">
        <v>0.95537403267411869</v>
      </c>
      <c r="Q18" s="207">
        <v>0</v>
      </c>
      <c r="R18" s="207">
        <v>0</v>
      </c>
      <c r="S18" s="207">
        <v>0.4528804815133276</v>
      </c>
      <c r="T18" s="207">
        <v>0.53938091143594147</v>
      </c>
      <c r="U18" s="207">
        <v>0.51177987962166804</v>
      </c>
      <c r="V18" s="207">
        <v>0.2803095442820292</v>
      </c>
      <c r="W18" s="207">
        <v>0.63009458297506449</v>
      </c>
      <c r="DA18" s="71" t="s">
        <v>2687</v>
      </c>
    </row>
    <row r="19" spans="1:105" ht="12" customHeight="1" x14ac:dyDescent="0.25">
      <c r="A19" s="18" t="s">
        <v>34</v>
      </c>
      <c r="B19" s="207">
        <v>0</v>
      </c>
      <c r="C19" s="207">
        <v>0</v>
      </c>
      <c r="D19" s="207">
        <v>0</v>
      </c>
      <c r="E19" s="207">
        <v>0</v>
      </c>
      <c r="F19" s="207">
        <v>0</v>
      </c>
      <c r="G19" s="207">
        <v>0</v>
      </c>
      <c r="H19" s="207">
        <v>0</v>
      </c>
      <c r="I19" s="207">
        <v>0</v>
      </c>
      <c r="J19" s="207">
        <v>0</v>
      </c>
      <c r="K19" s="207">
        <v>0</v>
      </c>
      <c r="L19" s="207">
        <v>0</v>
      </c>
      <c r="M19" s="207">
        <v>0</v>
      </c>
      <c r="N19" s="207">
        <v>0</v>
      </c>
      <c r="O19" s="207">
        <v>0</v>
      </c>
      <c r="P19" s="207">
        <v>0</v>
      </c>
      <c r="Q19" s="207">
        <v>0</v>
      </c>
      <c r="R19" s="207">
        <v>0</v>
      </c>
      <c r="S19" s="207">
        <v>2.0550300945829748E-2</v>
      </c>
      <c r="T19" s="207">
        <v>2.8718830610490111E-2</v>
      </c>
      <c r="U19" s="207">
        <v>0.121152192605331</v>
      </c>
      <c r="V19" s="207">
        <v>1.0920034393809111E-2</v>
      </c>
      <c r="W19" s="207">
        <v>1.1006018916595009E-2</v>
      </c>
      <c r="DA19" s="71" t="s">
        <v>2688</v>
      </c>
    </row>
    <row r="20" spans="1:105" ht="12" customHeight="1" x14ac:dyDescent="0.25">
      <c r="A20" s="14" t="s">
        <v>35</v>
      </c>
      <c r="B20" s="207">
        <f t="shared" ref="B20:W20" si="3">B21+B22</f>
        <v>43.207222699914013</v>
      </c>
      <c r="C20" s="207">
        <f t="shared" si="3"/>
        <v>47.098022355975921</v>
      </c>
      <c r="D20" s="207">
        <f t="shared" si="3"/>
        <v>52.386070507308681</v>
      </c>
      <c r="E20" s="207">
        <f t="shared" si="3"/>
        <v>52.55803955288048</v>
      </c>
      <c r="F20" s="207">
        <f t="shared" si="3"/>
        <v>54.299226139294923</v>
      </c>
      <c r="G20" s="207">
        <f t="shared" si="3"/>
        <v>55.008598452278576</v>
      </c>
      <c r="H20" s="207">
        <f t="shared" si="3"/>
        <v>55.868443680137567</v>
      </c>
      <c r="I20" s="207">
        <f t="shared" si="3"/>
        <v>57.889079965606193</v>
      </c>
      <c r="J20" s="207">
        <f t="shared" si="3"/>
        <v>46.732588134135852</v>
      </c>
      <c r="K20" s="207">
        <f t="shared" si="3"/>
        <v>38.499570077386068</v>
      </c>
      <c r="L20" s="207">
        <f t="shared" si="3"/>
        <v>37.381771281169392</v>
      </c>
      <c r="M20" s="207">
        <f t="shared" si="3"/>
        <v>29.25623387790198</v>
      </c>
      <c r="N20" s="207">
        <f t="shared" si="3"/>
        <v>28.52536543422184</v>
      </c>
      <c r="O20" s="207">
        <f t="shared" si="3"/>
        <v>37.833190025795354</v>
      </c>
      <c r="P20" s="207">
        <f t="shared" si="3"/>
        <v>40.047291487532242</v>
      </c>
      <c r="Q20" s="207">
        <f t="shared" si="3"/>
        <v>36.070507308684427</v>
      </c>
      <c r="R20" s="207">
        <f t="shared" si="3"/>
        <v>40.606190885640579</v>
      </c>
      <c r="S20" s="207">
        <f t="shared" si="3"/>
        <v>41.235167669819432</v>
      </c>
      <c r="T20" s="207">
        <f t="shared" si="3"/>
        <v>43.526827171109197</v>
      </c>
      <c r="U20" s="207">
        <f t="shared" si="3"/>
        <v>48.010146173688732</v>
      </c>
      <c r="V20" s="207">
        <f t="shared" si="3"/>
        <v>46.74651762682717</v>
      </c>
      <c r="W20" s="207">
        <f t="shared" si="3"/>
        <v>54.760533104041272</v>
      </c>
      <c r="DA20" s="71"/>
    </row>
    <row r="21" spans="1:105" ht="12" customHeight="1" x14ac:dyDescent="0.25">
      <c r="A21" s="18" t="s">
        <v>72</v>
      </c>
      <c r="B21" s="207">
        <v>43.207222699914013</v>
      </c>
      <c r="C21" s="207">
        <v>47.098022355975921</v>
      </c>
      <c r="D21" s="207">
        <v>52.386070507308681</v>
      </c>
      <c r="E21" s="207">
        <v>52.55803955288048</v>
      </c>
      <c r="F21" s="207">
        <v>54.299226139294923</v>
      </c>
      <c r="G21" s="207">
        <v>55.008598452278576</v>
      </c>
      <c r="H21" s="207">
        <v>55.868443680137567</v>
      </c>
      <c r="I21" s="207">
        <v>57.889079965606193</v>
      </c>
      <c r="J21" s="207">
        <v>46.732588134135852</v>
      </c>
      <c r="K21" s="207">
        <v>38.499570077386068</v>
      </c>
      <c r="L21" s="207">
        <v>37.381771281169392</v>
      </c>
      <c r="M21" s="207">
        <v>29.25623387790198</v>
      </c>
      <c r="N21" s="207">
        <v>28.52536543422184</v>
      </c>
      <c r="O21" s="207">
        <v>37.833190025795354</v>
      </c>
      <c r="P21" s="207">
        <v>40.047291487532242</v>
      </c>
      <c r="Q21" s="207">
        <v>36.070507308684427</v>
      </c>
      <c r="R21" s="207">
        <v>40.606190885640579</v>
      </c>
      <c r="S21" s="207">
        <v>41.235167669819432</v>
      </c>
      <c r="T21" s="207">
        <v>43.526827171109197</v>
      </c>
      <c r="U21" s="207">
        <v>48.010146173688732</v>
      </c>
      <c r="V21" s="207">
        <v>46.74651762682717</v>
      </c>
      <c r="W21" s="207">
        <v>54.760533104041272</v>
      </c>
      <c r="DA21" s="71" t="s">
        <v>2689</v>
      </c>
    </row>
    <row r="22" spans="1:105" ht="12" customHeight="1" x14ac:dyDescent="0.25">
      <c r="A22" s="18" t="s">
        <v>36</v>
      </c>
      <c r="B22" s="207">
        <v>0</v>
      </c>
      <c r="C22" s="207">
        <v>0</v>
      </c>
      <c r="D22" s="207">
        <v>0</v>
      </c>
      <c r="E22" s="207">
        <v>0</v>
      </c>
      <c r="F22" s="207">
        <v>0</v>
      </c>
      <c r="G22" s="207">
        <v>0</v>
      </c>
      <c r="H22" s="207">
        <v>0</v>
      </c>
      <c r="I22" s="207">
        <v>0</v>
      </c>
      <c r="J22" s="207">
        <v>0</v>
      </c>
      <c r="K22" s="207">
        <v>0</v>
      </c>
      <c r="L22" s="207">
        <v>0</v>
      </c>
      <c r="M22" s="207">
        <v>0</v>
      </c>
      <c r="N22" s="207">
        <v>0</v>
      </c>
      <c r="O22" s="207">
        <v>0</v>
      </c>
      <c r="P22" s="207">
        <v>0</v>
      </c>
      <c r="Q22" s="207">
        <v>0</v>
      </c>
      <c r="R22" s="207">
        <v>0</v>
      </c>
      <c r="S22" s="207">
        <v>0</v>
      </c>
      <c r="T22" s="207">
        <v>0</v>
      </c>
      <c r="U22" s="207">
        <v>0</v>
      </c>
      <c r="V22" s="207">
        <v>0</v>
      </c>
      <c r="W22" s="207">
        <v>0</v>
      </c>
      <c r="DA22" s="71" t="s">
        <v>2690</v>
      </c>
    </row>
    <row r="23" spans="1:105" ht="12" customHeight="1" x14ac:dyDescent="0.25">
      <c r="A23" s="14" t="s">
        <v>37</v>
      </c>
      <c r="B23" s="207">
        <f t="shared" ref="B23:W23" si="4">B24+B25+B26+B27+B28+B29</f>
        <v>0</v>
      </c>
      <c r="C23" s="207">
        <f t="shared" si="4"/>
        <v>0</v>
      </c>
      <c r="D23" s="207">
        <f t="shared" si="4"/>
        <v>0</v>
      </c>
      <c r="E23" s="207">
        <f t="shared" si="4"/>
        <v>4.7807394668959592E-2</v>
      </c>
      <c r="F23" s="207">
        <f t="shared" si="4"/>
        <v>9.5528804815133275E-2</v>
      </c>
      <c r="G23" s="207">
        <f t="shared" si="4"/>
        <v>2.3903697334479789E-2</v>
      </c>
      <c r="H23" s="207">
        <f t="shared" si="4"/>
        <v>0</v>
      </c>
      <c r="I23" s="207">
        <f t="shared" si="4"/>
        <v>2.3903697334479789E-2</v>
      </c>
      <c r="J23" s="207">
        <f t="shared" si="4"/>
        <v>2.3903697334479789E-2</v>
      </c>
      <c r="K23" s="207">
        <f t="shared" si="4"/>
        <v>0</v>
      </c>
      <c r="L23" s="207">
        <f t="shared" si="4"/>
        <v>0</v>
      </c>
      <c r="M23" s="207">
        <f t="shared" si="4"/>
        <v>0</v>
      </c>
      <c r="N23" s="207">
        <f t="shared" si="4"/>
        <v>9.5528804815133275E-2</v>
      </c>
      <c r="O23" s="207">
        <f t="shared" si="4"/>
        <v>0.1194325021496131</v>
      </c>
      <c r="P23" s="207">
        <f t="shared" si="4"/>
        <v>0.1194325021496131</v>
      </c>
      <c r="Q23" s="207">
        <f t="shared" si="4"/>
        <v>0.14333619948409279</v>
      </c>
      <c r="R23" s="207">
        <f t="shared" si="4"/>
        <v>0.1194325021496131</v>
      </c>
      <c r="S23" s="207">
        <f t="shared" si="4"/>
        <v>0.17867583834909709</v>
      </c>
      <c r="T23" s="207">
        <f t="shared" si="4"/>
        <v>0.36947549441100602</v>
      </c>
      <c r="U23" s="207">
        <f t="shared" si="4"/>
        <v>8.8478073946689578E-2</v>
      </c>
      <c r="V23" s="207">
        <f t="shared" si="4"/>
        <v>0.1191745485812554</v>
      </c>
      <c r="W23" s="207">
        <f t="shared" si="4"/>
        <v>0.30447119518486682</v>
      </c>
      <c r="DA23" s="71"/>
    </row>
    <row r="24" spans="1:105" ht="12" customHeight="1" x14ac:dyDescent="0.25">
      <c r="A24" s="18" t="s">
        <v>73</v>
      </c>
      <c r="B24" s="207">
        <v>0</v>
      </c>
      <c r="C24" s="207">
        <v>0</v>
      </c>
      <c r="D24" s="207">
        <v>0</v>
      </c>
      <c r="E24" s="207">
        <v>4.7807394668959592E-2</v>
      </c>
      <c r="F24" s="207">
        <v>9.5528804815133275E-2</v>
      </c>
      <c r="G24" s="207">
        <v>2.3903697334479789E-2</v>
      </c>
      <c r="H24" s="207">
        <v>0</v>
      </c>
      <c r="I24" s="207">
        <v>2.3903697334479789E-2</v>
      </c>
      <c r="J24" s="207">
        <v>2.3903697334479789E-2</v>
      </c>
      <c r="K24" s="207">
        <v>0</v>
      </c>
      <c r="L24" s="207">
        <v>0</v>
      </c>
      <c r="M24" s="207">
        <v>0</v>
      </c>
      <c r="N24" s="207">
        <v>9.5528804815133275E-2</v>
      </c>
      <c r="O24" s="207">
        <v>0.1194325021496131</v>
      </c>
      <c r="P24" s="207">
        <v>0.1194325021496131</v>
      </c>
      <c r="Q24" s="207">
        <v>0.14333619948409279</v>
      </c>
      <c r="R24" s="207">
        <v>0.1194325021496131</v>
      </c>
      <c r="S24" s="207">
        <v>0.17867583834909709</v>
      </c>
      <c r="T24" s="207">
        <v>0.36947549441100602</v>
      </c>
      <c r="U24" s="207">
        <v>8.8478073946689578E-2</v>
      </c>
      <c r="V24" s="207">
        <v>0.1191745485812554</v>
      </c>
      <c r="W24" s="207">
        <v>0.30447119518486682</v>
      </c>
      <c r="DA24" s="71" t="s">
        <v>2691</v>
      </c>
    </row>
    <row r="25" spans="1:105" ht="12" customHeight="1" x14ac:dyDescent="0.25">
      <c r="A25" s="18" t="s">
        <v>74</v>
      </c>
      <c r="B25" s="207">
        <v>0</v>
      </c>
      <c r="C25" s="207">
        <v>0</v>
      </c>
      <c r="D25" s="207">
        <v>0</v>
      </c>
      <c r="E25" s="207">
        <v>0</v>
      </c>
      <c r="F25" s="207">
        <v>0</v>
      </c>
      <c r="G25" s="207">
        <v>0</v>
      </c>
      <c r="H25" s="207">
        <v>0</v>
      </c>
      <c r="I25" s="207">
        <v>0</v>
      </c>
      <c r="J25" s="207">
        <v>0</v>
      </c>
      <c r="K25" s="207">
        <v>0</v>
      </c>
      <c r="L25" s="207">
        <v>0</v>
      </c>
      <c r="M25" s="207">
        <v>0</v>
      </c>
      <c r="N25" s="207">
        <v>0</v>
      </c>
      <c r="O25" s="207">
        <v>0</v>
      </c>
      <c r="P25" s="207">
        <v>0</v>
      </c>
      <c r="Q25" s="207">
        <v>0</v>
      </c>
      <c r="R25" s="207">
        <v>0</v>
      </c>
      <c r="S25" s="207">
        <v>0</v>
      </c>
      <c r="T25" s="207">
        <v>0</v>
      </c>
      <c r="U25" s="207">
        <v>0</v>
      </c>
      <c r="V25" s="207">
        <v>0</v>
      </c>
      <c r="W25" s="207">
        <v>0</v>
      </c>
      <c r="DA25" s="71" t="s">
        <v>2692</v>
      </c>
    </row>
    <row r="26" spans="1:105" ht="12" customHeight="1" x14ac:dyDescent="0.25">
      <c r="A26" s="18" t="s">
        <v>75</v>
      </c>
      <c r="B26" s="207">
        <v>0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0</v>
      </c>
      <c r="M26" s="207">
        <v>0</v>
      </c>
      <c r="N26" s="207">
        <v>0</v>
      </c>
      <c r="O26" s="207">
        <v>0</v>
      </c>
      <c r="P26" s="207">
        <v>0</v>
      </c>
      <c r="Q26" s="207">
        <v>0</v>
      </c>
      <c r="R26" s="207">
        <v>0</v>
      </c>
      <c r="S26" s="207">
        <v>0</v>
      </c>
      <c r="T26" s="207">
        <v>0</v>
      </c>
      <c r="U26" s="207">
        <v>0</v>
      </c>
      <c r="V26" s="207">
        <v>0</v>
      </c>
      <c r="W26" s="207">
        <v>0</v>
      </c>
      <c r="DA26" s="71" t="s">
        <v>2693</v>
      </c>
    </row>
    <row r="27" spans="1:105" ht="12" customHeight="1" x14ac:dyDescent="0.25">
      <c r="A27" s="18" t="s">
        <v>76</v>
      </c>
      <c r="B27" s="207">
        <v>0</v>
      </c>
      <c r="C27" s="207">
        <v>0</v>
      </c>
      <c r="D27" s="207">
        <v>0</v>
      </c>
      <c r="E27" s="207">
        <v>0</v>
      </c>
      <c r="F27" s="207">
        <v>0</v>
      </c>
      <c r="G27" s="207">
        <v>0</v>
      </c>
      <c r="H27" s="207">
        <v>0</v>
      </c>
      <c r="I27" s="207">
        <v>0</v>
      </c>
      <c r="J27" s="207">
        <v>0</v>
      </c>
      <c r="K27" s="207">
        <v>0</v>
      </c>
      <c r="L27" s="207">
        <v>0</v>
      </c>
      <c r="M27" s="207">
        <v>0</v>
      </c>
      <c r="N27" s="207">
        <v>0</v>
      </c>
      <c r="O27" s="207">
        <v>0</v>
      </c>
      <c r="P27" s="207">
        <v>0</v>
      </c>
      <c r="Q27" s="207">
        <v>0</v>
      </c>
      <c r="R27" s="207">
        <v>0</v>
      </c>
      <c r="S27" s="207">
        <v>0</v>
      </c>
      <c r="T27" s="207">
        <v>0</v>
      </c>
      <c r="U27" s="207">
        <v>0</v>
      </c>
      <c r="V27" s="207">
        <v>0</v>
      </c>
      <c r="W27" s="207">
        <v>0</v>
      </c>
      <c r="DA27" s="71" t="s">
        <v>2694</v>
      </c>
    </row>
    <row r="28" spans="1:105" ht="12" customHeight="1" x14ac:dyDescent="0.25">
      <c r="A28" s="18" t="s">
        <v>77</v>
      </c>
      <c r="B28" s="207">
        <v>0</v>
      </c>
      <c r="C28" s="207">
        <v>0</v>
      </c>
      <c r="D28" s="207">
        <v>0</v>
      </c>
      <c r="E28" s="207">
        <v>0</v>
      </c>
      <c r="F28" s="207">
        <v>0</v>
      </c>
      <c r="G28" s="207">
        <v>0</v>
      </c>
      <c r="H28" s="207">
        <v>0</v>
      </c>
      <c r="I28" s="207">
        <v>0</v>
      </c>
      <c r="J28" s="207">
        <v>0</v>
      </c>
      <c r="K28" s="207">
        <v>0</v>
      </c>
      <c r="L28" s="207">
        <v>0</v>
      </c>
      <c r="M28" s="207">
        <v>0</v>
      </c>
      <c r="N28" s="207">
        <v>0</v>
      </c>
      <c r="O28" s="207">
        <v>0</v>
      </c>
      <c r="P28" s="207">
        <v>0</v>
      </c>
      <c r="Q28" s="207">
        <v>0</v>
      </c>
      <c r="R28" s="207">
        <v>0</v>
      </c>
      <c r="S28" s="207">
        <v>0</v>
      </c>
      <c r="T28" s="207">
        <v>0</v>
      </c>
      <c r="U28" s="207">
        <v>0</v>
      </c>
      <c r="V28" s="207">
        <v>0</v>
      </c>
      <c r="W28" s="207">
        <v>0</v>
      </c>
      <c r="DA28" s="71" t="s">
        <v>2695</v>
      </c>
    </row>
    <row r="29" spans="1:105" ht="12" customHeight="1" x14ac:dyDescent="0.25">
      <c r="A29" s="18" t="s">
        <v>78</v>
      </c>
      <c r="B29" s="207">
        <v>0</v>
      </c>
      <c r="C29" s="207">
        <v>0</v>
      </c>
      <c r="D29" s="207">
        <v>0</v>
      </c>
      <c r="E29" s="207">
        <v>0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07">
        <v>0</v>
      </c>
      <c r="M29" s="207">
        <v>0</v>
      </c>
      <c r="N29" s="207">
        <v>0</v>
      </c>
      <c r="O29" s="207">
        <v>0</v>
      </c>
      <c r="P29" s="207">
        <v>0</v>
      </c>
      <c r="Q29" s="207">
        <v>0</v>
      </c>
      <c r="R29" s="207">
        <v>0</v>
      </c>
      <c r="S29" s="207">
        <v>0</v>
      </c>
      <c r="T29" s="207">
        <v>0</v>
      </c>
      <c r="U29" s="207">
        <v>0</v>
      </c>
      <c r="V29" s="207">
        <v>0</v>
      </c>
      <c r="W29" s="207">
        <v>0</v>
      </c>
      <c r="DA29" s="71" t="s">
        <v>2696</v>
      </c>
    </row>
    <row r="30" spans="1:105" ht="12" customHeight="1" x14ac:dyDescent="0.25">
      <c r="A30" s="14" t="s">
        <v>79</v>
      </c>
      <c r="B30" s="207">
        <v>57.155803955288043</v>
      </c>
      <c r="C30" s="207">
        <v>57.108082545141883</v>
      </c>
      <c r="D30" s="207">
        <v>50.969733447979372</v>
      </c>
      <c r="E30" s="207">
        <v>53.119346517626823</v>
      </c>
      <c r="F30" s="207">
        <v>45.141874462596732</v>
      </c>
      <c r="G30" s="207">
        <v>41.177042132416162</v>
      </c>
      <c r="H30" s="207">
        <v>28.44651762682717</v>
      </c>
      <c r="I30" s="207">
        <v>15.07119518486672</v>
      </c>
      <c r="J30" s="207">
        <v>13.112639724849529</v>
      </c>
      <c r="K30" s="207">
        <v>10.365950128976779</v>
      </c>
      <c r="L30" s="207">
        <v>11.77506448839209</v>
      </c>
      <c r="M30" s="207">
        <v>10.41367153912296</v>
      </c>
      <c r="N30" s="207">
        <v>13.61418744625967</v>
      </c>
      <c r="O30" s="207">
        <v>12.63490971625107</v>
      </c>
      <c r="P30" s="207">
        <v>13.136543422183999</v>
      </c>
      <c r="Q30" s="207">
        <v>14.99948409286328</v>
      </c>
      <c r="R30" s="207">
        <v>15.28615649183147</v>
      </c>
      <c r="S30" s="207">
        <v>12.48830610490112</v>
      </c>
      <c r="T30" s="207">
        <v>8.7995700773860701</v>
      </c>
      <c r="U30" s="207">
        <v>7.9007738607050726</v>
      </c>
      <c r="V30" s="207">
        <v>7.1614789337919156</v>
      </c>
      <c r="W30" s="207">
        <v>8.8473774720550296</v>
      </c>
      <c r="DA30" s="71" t="s">
        <v>2697</v>
      </c>
    </row>
    <row r="31" spans="1:105" ht="12" customHeight="1" x14ac:dyDescent="0.25">
      <c r="A31" s="21" t="s">
        <v>38</v>
      </c>
      <c r="B31" s="210">
        <v>107.4806534823732</v>
      </c>
      <c r="C31" s="210">
        <v>98.968185726569217</v>
      </c>
      <c r="D31" s="210">
        <v>99.828030954428201</v>
      </c>
      <c r="E31" s="210">
        <v>97.764402407566635</v>
      </c>
      <c r="F31" s="210">
        <v>101.2897678417885</v>
      </c>
      <c r="G31" s="210">
        <v>88.220120378331899</v>
      </c>
      <c r="H31" s="210">
        <v>77.987962166809965</v>
      </c>
      <c r="I31" s="210">
        <v>78.933791917454855</v>
      </c>
      <c r="J31" s="210">
        <v>67.239896818572646</v>
      </c>
      <c r="K31" s="210">
        <v>49.269131556319863</v>
      </c>
      <c r="L31" s="210">
        <v>48.753224419604457</v>
      </c>
      <c r="M31" s="210">
        <v>44.02407566638005</v>
      </c>
      <c r="N31" s="210">
        <v>42.218400687876183</v>
      </c>
      <c r="O31" s="210">
        <v>45.915735167669823</v>
      </c>
      <c r="P31" s="210">
        <v>46.431642304385207</v>
      </c>
      <c r="Q31" s="210">
        <v>49.011177987962157</v>
      </c>
      <c r="R31" s="210">
        <v>52.364574376612197</v>
      </c>
      <c r="S31" s="210">
        <v>52.127601031814272</v>
      </c>
      <c r="T31" s="210">
        <v>70.921324161650901</v>
      </c>
      <c r="U31" s="210">
        <v>54.21066208082545</v>
      </c>
      <c r="V31" s="210">
        <v>49.718916595012892</v>
      </c>
      <c r="W31" s="210">
        <v>51.895012897678413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6">
        <f>TEL_emi!B5</f>
        <v>871.44311245150652</v>
      </c>
      <c r="C33" s="206">
        <f>TEL_emi!C5</f>
        <v>870.06245228177852</v>
      </c>
      <c r="D33" s="206">
        <f>TEL_emi!D5</f>
        <v>768.09781481442235</v>
      </c>
      <c r="E33" s="206">
        <f>TEL_emi!E5</f>
        <v>642.91686212215666</v>
      </c>
      <c r="F33" s="206">
        <f>TEL_emi!F5</f>
        <v>533.70208608842506</v>
      </c>
      <c r="G33" s="206">
        <f>TEL_emi!G5</f>
        <v>462.48337196278788</v>
      </c>
      <c r="H33" s="206">
        <f>TEL_emi!H5</f>
        <v>384.3220850572834</v>
      </c>
      <c r="I33" s="206">
        <f>TEL_emi!I5</f>
        <v>348.68493208801351</v>
      </c>
      <c r="J33" s="206">
        <f>TEL_emi!J5</f>
        <v>277.35404771691299</v>
      </c>
      <c r="K33" s="206">
        <f>TEL_emi!K5</f>
        <v>211.28467505057969</v>
      </c>
      <c r="L33" s="206">
        <f>TEL_emi!L5</f>
        <v>204.70638799596551</v>
      </c>
      <c r="M33" s="206">
        <f>TEL_emi!M5</f>
        <v>154.23950244860549</v>
      </c>
      <c r="N33" s="206">
        <f>TEL_emi!N5</f>
        <v>140.71919787203109</v>
      </c>
      <c r="O33" s="206">
        <f>TEL_emi!O5</f>
        <v>158.0037427043774</v>
      </c>
      <c r="P33" s="206">
        <f>TEL_emi!P5</f>
        <v>173.05010173760161</v>
      </c>
      <c r="Q33" s="206">
        <f>TEL_emi!Q5</f>
        <v>140.64723323515321</v>
      </c>
      <c r="R33" s="206">
        <f>TEL_emi!R5</f>
        <v>149.45891280741981</v>
      </c>
      <c r="S33" s="206">
        <f>TEL_emi!S5</f>
        <v>151.39196172144821</v>
      </c>
      <c r="T33" s="206">
        <f>TEL_emi!T5</f>
        <v>161.1866400124878</v>
      </c>
      <c r="U33" s="206">
        <f>TEL_emi!U5</f>
        <v>161.60677783030539</v>
      </c>
      <c r="V33" s="206">
        <f>TEL_emi!V5</f>
        <v>155.44138022571661</v>
      </c>
      <c r="W33" s="206">
        <f>TEL_emi!W5</f>
        <v>178.60785344146441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7">
        <f t="shared" ref="B35:W35" si="5">IF(B$12=0,"",B$12/B$3*1000)</f>
        <v>165.05083501814809</v>
      </c>
      <c r="C35" s="287">
        <f t="shared" si="5"/>
        <v>176.21139246085096</v>
      </c>
      <c r="D35" s="287">
        <f t="shared" si="5"/>
        <v>161.90870350428776</v>
      </c>
      <c r="E35" s="287">
        <f t="shared" si="5"/>
        <v>142.08888709599043</v>
      </c>
      <c r="F35" s="287">
        <f t="shared" si="5"/>
        <v>131.89573383695088</v>
      </c>
      <c r="G35" s="287">
        <f t="shared" si="5"/>
        <v>123.56947245091111</v>
      </c>
      <c r="H35" s="287">
        <f t="shared" si="5"/>
        <v>98.256681523553183</v>
      </c>
      <c r="I35" s="287">
        <f t="shared" si="5"/>
        <v>82.402606064284683</v>
      </c>
      <c r="J35" s="287">
        <f t="shared" si="5"/>
        <v>72.058284037900677</v>
      </c>
      <c r="K35" s="287">
        <f t="shared" si="5"/>
        <v>58.948178094941063</v>
      </c>
      <c r="L35" s="287">
        <f t="shared" si="5"/>
        <v>57.931928735029643</v>
      </c>
      <c r="M35" s="287">
        <f t="shared" si="5"/>
        <v>45.418756958227554</v>
      </c>
      <c r="N35" s="287">
        <f t="shared" si="5"/>
        <v>43.479316877843416</v>
      </c>
      <c r="O35" s="287">
        <f t="shared" si="5"/>
        <v>55.548234325637011</v>
      </c>
      <c r="P35" s="287">
        <f t="shared" si="5"/>
        <v>50.546633536444894</v>
      </c>
      <c r="Q35" s="287">
        <f t="shared" si="5"/>
        <v>46.091326202792928</v>
      </c>
      <c r="R35" s="287">
        <f t="shared" si="5"/>
        <v>43.852272663399901</v>
      </c>
      <c r="S35" s="287">
        <f t="shared" si="5"/>
        <v>45.865423218288257</v>
      </c>
      <c r="T35" s="287">
        <f t="shared" si="5"/>
        <v>53.233831646408824</v>
      </c>
      <c r="U35" s="287">
        <f t="shared" si="5"/>
        <v>46.215248055872785</v>
      </c>
      <c r="V35" s="287">
        <f t="shared" si="5"/>
        <v>45.590677740670692</v>
      </c>
      <c r="W35" s="287">
        <f t="shared" si="5"/>
        <v>44.749771872163365</v>
      </c>
      <c r="DA35" s="118"/>
    </row>
    <row r="36" spans="1:105" ht="12" customHeight="1" x14ac:dyDescent="0.25">
      <c r="A36" s="158" t="s">
        <v>2137</v>
      </c>
      <c r="B36" s="347">
        <f t="shared" ref="B36:W36" si="6">IF(B$12=0,"",B$12/B$5*1000)</f>
        <v>103.22988570121713</v>
      </c>
      <c r="C36" s="347">
        <f t="shared" si="6"/>
        <v>101.96020815151104</v>
      </c>
      <c r="D36" s="347">
        <f t="shared" si="6"/>
        <v>105.91575251106609</v>
      </c>
      <c r="E36" s="347">
        <f t="shared" si="6"/>
        <v>110.51549896555096</v>
      </c>
      <c r="F36" s="347">
        <f t="shared" si="6"/>
        <v>108.23895091441847</v>
      </c>
      <c r="G36" s="347">
        <f t="shared" si="6"/>
        <v>93.792151207448129</v>
      </c>
      <c r="H36" s="347">
        <f t="shared" si="6"/>
        <v>87.072392026222275</v>
      </c>
      <c r="I36" s="347">
        <f t="shared" si="6"/>
        <v>78.761382371411045</v>
      </c>
      <c r="J36" s="347">
        <f t="shared" si="6"/>
        <v>73.776272626744387</v>
      </c>
      <c r="K36" s="347">
        <f t="shared" si="6"/>
        <v>73.572826684531691</v>
      </c>
      <c r="L36" s="347">
        <f t="shared" si="6"/>
        <v>69.265196416860107</v>
      </c>
      <c r="M36" s="347">
        <f t="shared" si="6"/>
        <v>61.803524648485762</v>
      </c>
      <c r="N36" s="347">
        <f t="shared" si="6"/>
        <v>62.692661169633652</v>
      </c>
      <c r="O36" s="347">
        <f t="shared" si="6"/>
        <v>61.096521775308631</v>
      </c>
      <c r="P36" s="347">
        <f t="shared" si="6"/>
        <v>57.728719467414038</v>
      </c>
      <c r="Q36" s="347">
        <f t="shared" si="6"/>
        <v>57.269464265562796</v>
      </c>
      <c r="R36" s="347">
        <f t="shared" si="6"/>
        <v>56.553604333322589</v>
      </c>
      <c r="S36" s="347">
        <f t="shared" si="6"/>
        <v>56.254919671339692</v>
      </c>
      <c r="T36" s="347">
        <f t="shared" si="6"/>
        <v>56.061305827116094</v>
      </c>
      <c r="U36" s="347">
        <f t="shared" si="6"/>
        <v>55.610520508608722</v>
      </c>
      <c r="V36" s="347">
        <f t="shared" si="6"/>
        <v>58.373479610767859</v>
      </c>
      <c r="W36" s="347">
        <f t="shared" si="6"/>
        <v>55.71654464172564</v>
      </c>
      <c r="DA36" s="119"/>
    </row>
    <row r="37" spans="1:105" ht="12" customHeight="1" x14ac:dyDescent="0.25">
      <c r="A37" s="158" t="s">
        <v>2138</v>
      </c>
      <c r="B37" s="347">
        <f>IF(TEL_ued!B$5=0,"",TEL_ued!B$5/B$5*1000)</f>
        <v>47.159823318008584</v>
      </c>
      <c r="C37" s="347">
        <f>IF(TEL_ued!C$5=0,"",TEL_ued!C$5/C$5*1000)</f>
        <v>46.59259579356474</v>
      </c>
      <c r="D37" s="347">
        <f>IF(TEL_ued!D$5=0,"",TEL_ued!D$5/D$5*1000)</f>
        <v>48.839522669758018</v>
      </c>
      <c r="E37" s="347">
        <f>IF(TEL_ued!E$5=0,"",TEL_ued!E$5/E$5*1000)</f>
        <v>51.55575946385386</v>
      </c>
      <c r="F37" s="347">
        <f>IF(TEL_ued!F$5=0,"",TEL_ued!F$5/F$5*1000)</f>
        <v>51.024419391030257</v>
      </c>
      <c r="G37" s="347">
        <f>IF(TEL_ued!G$5=0,"",TEL_ued!G$5/G$5*1000)</f>
        <v>44.458212114281693</v>
      </c>
      <c r="H37" s="347">
        <f>IF(TEL_ued!H$5=0,"",TEL_ued!H$5/H$5*1000)</f>
        <v>41.479910225641461</v>
      </c>
      <c r="I37" s="347">
        <f>IF(TEL_ued!I$5=0,"",TEL_ued!I$5/I$5*1000)</f>
        <v>37.580332410450389</v>
      </c>
      <c r="J37" s="347">
        <f>IF(TEL_ued!J$5=0,"",TEL_ued!J$5/J$5*1000)</f>
        <v>35.300746348732382</v>
      </c>
      <c r="K37" s="347">
        <f>IF(TEL_ued!K$5=0,"",TEL_ued!K$5/K$5*1000)</f>
        <v>35.374342348867394</v>
      </c>
      <c r="L37" s="347">
        <f>IF(TEL_ued!L$5=0,"",TEL_ued!L$5/L$5*1000)</f>
        <v>33.248684022624332</v>
      </c>
      <c r="M37" s="347">
        <f>IF(TEL_ued!M$5=0,"",TEL_ued!M$5/M$5*1000)</f>
        <v>29.833157387865512</v>
      </c>
      <c r="N37" s="347">
        <f>IF(TEL_ued!N$5=0,"",TEL_ued!N$5/N$5*1000)</f>
        <v>30.423918287898729</v>
      </c>
      <c r="O37" s="347">
        <f>IF(TEL_ued!O$5=0,"",TEL_ued!O$5/O$5*1000)</f>
        <v>29.773911530776374</v>
      </c>
      <c r="P37" s="347">
        <f>IF(TEL_ued!P$5=0,"",TEL_ued!P$5/P$5*1000)</f>
        <v>28.109870819203799</v>
      </c>
      <c r="Q37" s="347">
        <f>IF(TEL_ued!Q$5=0,"",TEL_ued!Q$5/Q$5*1000)</f>
        <v>28.050133922024397</v>
      </c>
      <c r="R37" s="347">
        <f>IF(TEL_ued!R$5=0,"",TEL_ued!R$5/R$5*1000)</f>
        <v>27.750646070875142</v>
      </c>
      <c r="S37" s="347">
        <f>IF(TEL_ued!S$5=0,"",TEL_ued!S$5/S$5*1000)</f>
        <v>27.573701561484047</v>
      </c>
      <c r="T37" s="347">
        <f>IF(TEL_ued!T$5=0,"",TEL_ued!T$5/T$5*1000)</f>
        <v>27.527243335101517</v>
      </c>
      <c r="U37" s="347">
        <f>IF(TEL_ued!U$5=0,"",TEL_ued!U$5/U$5*1000)</f>
        <v>27.269509960942074</v>
      </c>
      <c r="V37" s="347">
        <f>IF(TEL_ued!V$5=0,"",TEL_ued!V$5/V$5*1000)</f>
        <v>28.607340102399995</v>
      </c>
      <c r="W37" s="347">
        <f>IF(TEL_ued!W$5=0,"",TEL_ued!W$5/W$5*1000)</f>
        <v>27.291544971050396</v>
      </c>
      <c r="DA37" s="119"/>
    </row>
    <row r="38" spans="1:105" ht="12" customHeight="1" x14ac:dyDescent="0.25">
      <c r="A38" s="159" t="s">
        <v>88</v>
      </c>
      <c r="B38" s="348">
        <f t="shared" ref="B38:W38" si="7">IF(B$12=0,"",B$33/B$12)</f>
        <v>2.1492013293203893</v>
      </c>
      <c r="C38" s="348">
        <f t="shared" si="7"/>
        <v>2.1831966958355191</v>
      </c>
      <c r="D38" s="348">
        <f t="shared" si="7"/>
        <v>2.0768314689444525</v>
      </c>
      <c r="E38" s="348">
        <f t="shared" si="7"/>
        <v>1.8976419849055766</v>
      </c>
      <c r="F38" s="348">
        <f t="shared" si="7"/>
        <v>1.7358733128343076</v>
      </c>
      <c r="G38" s="348">
        <f t="shared" si="7"/>
        <v>1.694420906569545</v>
      </c>
      <c r="H38" s="348">
        <f t="shared" si="7"/>
        <v>1.6721877364540638</v>
      </c>
      <c r="I38" s="348">
        <f t="shared" si="7"/>
        <v>1.6732413228719856</v>
      </c>
      <c r="J38" s="348">
        <f t="shared" si="7"/>
        <v>1.61257996337916</v>
      </c>
      <c r="K38" s="348">
        <f t="shared" si="7"/>
        <v>1.6050169146055568</v>
      </c>
      <c r="L38" s="348">
        <f t="shared" si="7"/>
        <v>1.581102293878029</v>
      </c>
      <c r="M38" s="348">
        <f t="shared" si="7"/>
        <v>1.4401829033810887</v>
      </c>
      <c r="N38" s="348">
        <f t="shared" si="7"/>
        <v>1.3438374938121216</v>
      </c>
      <c r="O38" s="348">
        <f t="shared" si="7"/>
        <v>1.3645651914328583</v>
      </c>
      <c r="P38" s="348">
        <f t="shared" si="7"/>
        <v>1.4163950217946697</v>
      </c>
      <c r="Q38" s="348">
        <f t="shared" si="7"/>
        <v>1.2172365333968582</v>
      </c>
      <c r="R38" s="348">
        <f t="shared" si="7"/>
        <v>1.2145858399175835</v>
      </c>
      <c r="S38" s="348">
        <f t="shared" si="7"/>
        <v>1.2509714434049799</v>
      </c>
      <c r="T38" s="348">
        <f t="shared" si="7"/>
        <v>1.1535059735696918</v>
      </c>
      <c r="U38" s="348">
        <f t="shared" si="7"/>
        <v>1.3061080183339044</v>
      </c>
      <c r="V38" s="348">
        <f t="shared" si="7"/>
        <v>1.3371830666475473</v>
      </c>
      <c r="W38" s="348">
        <f t="shared" si="7"/>
        <v>1.3799497206326738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PL: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6">
        <v>405.47300085984511</v>
      </c>
      <c r="C5" s="226">
        <v>398.52682717110918</v>
      </c>
      <c r="D5" s="226">
        <v>369.84118658641438</v>
      </c>
      <c r="E5" s="226">
        <v>338.79776440240761</v>
      </c>
      <c r="F5" s="226">
        <v>307.45451418744619</v>
      </c>
      <c r="G5" s="226">
        <v>272.9447979363714</v>
      </c>
      <c r="H5" s="226">
        <v>229.83190025795349</v>
      </c>
      <c r="I5" s="226">
        <v>208.3889079965605</v>
      </c>
      <c r="J5" s="226">
        <v>171.99398108340489</v>
      </c>
      <c r="K5" s="226">
        <v>131.64015477214099</v>
      </c>
      <c r="L5" s="226">
        <v>129.47067927772989</v>
      </c>
      <c r="M5" s="226">
        <v>107.09716251074811</v>
      </c>
      <c r="N5" s="226">
        <v>104.71444539982799</v>
      </c>
      <c r="O5" s="226">
        <v>115.7905417024935</v>
      </c>
      <c r="P5" s="226">
        <v>122.17644024075661</v>
      </c>
      <c r="Q5" s="226">
        <v>115.5463456577816</v>
      </c>
      <c r="R5" s="226">
        <v>123.05339638865</v>
      </c>
      <c r="S5" s="226">
        <v>121.0195184866724</v>
      </c>
      <c r="T5" s="226">
        <v>139.73628546861559</v>
      </c>
      <c r="U5" s="226">
        <v>123.73155631986241</v>
      </c>
      <c r="V5" s="226">
        <v>116.2453998280309</v>
      </c>
      <c r="W5" s="226">
        <v>129.43069647463449</v>
      </c>
      <c r="DA5" s="89" t="s">
        <v>2682</v>
      </c>
    </row>
    <row r="6" spans="1:105" ht="12" customHeight="1" x14ac:dyDescent="0.25">
      <c r="A6" s="55" t="s">
        <v>92</v>
      </c>
      <c r="B6" s="262">
        <v>7.1947479668398637</v>
      </c>
      <c r="C6" s="262">
        <v>6.6643906965359916</v>
      </c>
      <c r="D6" s="262">
        <v>6.7178139679573299</v>
      </c>
      <c r="E6" s="262">
        <v>6.5680178452392903</v>
      </c>
      <c r="F6" s="262">
        <v>6.7693163640812353</v>
      </c>
      <c r="G6" s="262">
        <v>5.9169172248122388</v>
      </c>
      <c r="H6" s="262">
        <v>5.2356753627571289</v>
      </c>
      <c r="I6" s="262">
        <v>5.2734458678055818</v>
      </c>
      <c r="J6" s="262">
        <v>4.4804167795320886</v>
      </c>
      <c r="K6" s="262">
        <v>3.308597351490143</v>
      </c>
      <c r="L6" s="262">
        <v>3.262212614922769</v>
      </c>
      <c r="M6" s="262">
        <v>2.9220853146195238</v>
      </c>
      <c r="N6" s="262">
        <v>2.8062279545867179</v>
      </c>
      <c r="O6" s="262">
        <v>3.0705888004978439</v>
      </c>
      <c r="P6" s="262">
        <v>3.119549692037201</v>
      </c>
      <c r="Q6" s="262">
        <v>3.2515752255155812</v>
      </c>
      <c r="R6" s="262">
        <v>3.4776920688246569</v>
      </c>
      <c r="S6" s="262">
        <v>3.4625968600971451</v>
      </c>
      <c r="T6" s="262">
        <v>4.6280589112630244</v>
      </c>
      <c r="U6" s="262">
        <v>3.605884034830845</v>
      </c>
      <c r="V6" s="262">
        <v>3.3162734451126301</v>
      </c>
      <c r="W6" s="262">
        <v>3.48077169465056</v>
      </c>
      <c r="DA6" s="67" t="s">
        <v>2699</v>
      </c>
    </row>
    <row r="7" spans="1:105" ht="12" customHeight="1" x14ac:dyDescent="0.25">
      <c r="A7" s="202" t="s">
        <v>93</v>
      </c>
      <c r="B7" s="227">
        <v>5.9033829471506536</v>
      </c>
      <c r="C7" s="227">
        <v>5.4682180074141478</v>
      </c>
      <c r="D7" s="227">
        <v>5.5120524865290914</v>
      </c>
      <c r="E7" s="227">
        <v>5.3891428473758287</v>
      </c>
      <c r="F7" s="227">
        <v>5.5543108628358846</v>
      </c>
      <c r="G7" s="227">
        <v>4.8549064408715834</v>
      </c>
      <c r="H7" s="227">
        <v>4.2959387591853373</v>
      </c>
      <c r="I7" s="227">
        <v>4.3269299428148358</v>
      </c>
      <c r="J7" s="227">
        <v>3.6762394088468429</v>
      </c>
      <c r="K7" s="227">
        <v>2.7147465448124248</v>
      </c>
      <c r="L7" s="227">
        <v>2.6766872737827851</v>
      </c>
      <c r="M7" s="227">
        <v>2.3976084632775581</v>
      </c>
      <c r="N7" s="227">
        <v>2.302546014019871</v>
      </c>
      <c r="O7" s="227">
        <v>2.519457477331565</v>
      </c>
      <c r="P7" s="227">
        <v>2.5596305165433439</v>
      </c>
      <c r="Q7" s="227">
        <v>2.667959159397399</v>
      </c>
      <c r="R7" s="227">
        <v>2.853490928266385</v>
      </c>
      <c r="S7" s="227">
        <v>2.8411051159771441</v>
      </c>
      <c r="T7" s="227">
        <v>3.7973816707799171</v>
      </c>
      <c r="U7" s="227">
        <v>2.9586740798612059</v>
      </c>
      <c r="V7" s="227">
        <v>2.7210448780411318</v>
      </c>
      <c r="W7" s="227">
        <v>2.856017800738921</v>
      </c>
      <c r="DA7" s="174" t="s">
        <v>2700</v>
      </c>
    </row>
    <row r="8" spans="1:105" ht="12" customHeight="1" x14ac:dyDescent="0.25">
      <c r="A8" s="202" t="s">
        <v>94</v>
      </c>
      <c r="B8" s="227">
        <v>4.2430564932645343</v>
      </c>
      <c r="C8" s="227">
        <v>3.9302816928289181</v>
      </c>
      <c r="D8" s="227">
        <v>3.9617877246927851</v>
      </c>
      <c r="E8" s="227">
        <v>3.873446421551376</v>
      </c>
      <c r="F8" s="227">
        <v>3.9921609326632921</v>
      </c>
      <c r="G8" s="227">
        <v>3.4894640043764489</v>
      </c>
      <c r="H8" s="227">
        <v>3.0877059831644611</v>
      </c>
      <c r="I8" s="227">
        <v>3.109980896398163</v>
      </c>
      <c r="J8" s="227">
        <v>2.6422970751086701</v>
      </c>
      <c r="K8" s="227">
        <v>1.9512240790839299</v>
      </c>
      <c r="L8" s="227">
        <v>1.9238689780313769</v>
      </c>
      <c r="M8" s="227">
        <v>1.723281082980745</v>
      </c>
      <c r="N8" s="227">
        <v>1.6549549475767831</v>
      </c>
      <c r="O8" s="227">
        <v>1.8108600618320621</v>
      </c>
      <c r="P8" s="227">
        <v>1.839734433765529</v>
      </c>
      <c r="Q8" s="227">
        <v>1.917595645816881</v>
      </c>
      <c r="R8" s="227">
        <v>2.0509466046914651</v>
      </c>
      <c r="S8" s="227">
        <v>2.0420443021085721</v>
      </c>
      <c r="T8" s="227">
        <v>2.7293680758730661</v>
      </c>
      <c r="U8" s="227">
        <v>2.126546994900242</v>
      </c>
      <c r="V8" s="227">
        <v>1.955751006092064</v>
      </c>
      <c r="W8" s="227">
        <v>2.0527627942810991</v>
      </c>
      <c r="DA8" s="174" t="s">
        <v>2701</v>
      </c>
    </row>
    <row r="9" spans="1:105" ht="12" customHeight="1" x14ac:dyDescent="0.25">
      <c r="A9" s="202" t="s">
        <v>95</v>
      </c>
      <c r="B9" s="227">
        <v>8.3016322694306108</v>
      </c>
      <c r="C9" s="227">
        <v>7.6896815729261432</v>
      </c>
      <c r="D9" s="227">
        <v>7.7513238091815344</v>
      </c>
      <c r="E9" s="227">
        <v>7.578482129122257</v>
      </c>
      <c r="F9" s="227">
        <v>7.810749650862963</v>
      </c>
      <c r="G9" s="227">
        <v>6.8272121824756624</v>
      </c>
      <c r="H9" s="227">
        <v>6.0411638801043797</v>
      </c>
      <c r="I9" s="227">
        <v>6.084745232083363</v>
      </c>
      <c r="J9" s="227">
        <v>5.1697116686908728</v>
      </c>
      <c r="K9" s="227">
        <v>3.8176123286424728</v>
      </c>
      <c r="L9" s="227">
        <v>3.7640914787570399</v>
      </c>
      <c r="M9" s="227">
        <v>3.3716369014840648</v>
      </c>
      <c r="N9" s="227">
        <v>3.237955332215444</v>
      </c>
      <c r="O9" s="227">
        <v>3.542987077497513</v>
      </c>
      <c r="P9" s="227">
        <v>3.599480413889077</v>
      </c>
      <c r="Q9" s="227">
        <v>3.751817567902592</v>
      </c>
      <c r="R9" s="227">
        <v>4.0127216178746048</v>
      </c>
      <c r="S9" s="227">
        <v>3.995304069342859</v>
      </c>
      <c r="T9" s="227">
        <v>5.3400679745342599</v>
      </c>
      <c r="U9" s="227">
        <v>4.1606354248048216</v>
      </c>
      <c r="V9" s="227">
        <v>3.8264693597453432</v>
      </c>
      <c r="W9" s="227">
        <v>4.0162750322891068</v>
      </c>
      <c r="DA9" s="174" t="s">
        <v>2702</v>
      </c>
    </row>
    <row r="10" spans="1:105" ht="12" customHeight="1" x14ac:dyDescent="0.25">
      <c r="A10" s="56" t="s">
        <v>96</v>
      </c>
      <c r="B10" s="263">
        <v>29.023424355293692</v>
      </c>
      <c r="C10" s="263">
        <v>29.815581574076031</v>
      </c>
      <c r="D10" s="263">
        <v>28.66179343305572</v>
      </c>
      <c r="E10" s="263">
        <v>26.51077799562988</v>
      </c>
      <c r="F10" s="263">
        <v>24.036160239293881</v>
      </c>
      <c r="G10" s="263">
        <v>21.960455863066951</v>
      </c>
      <c r="H10" s="263">
        <v>19.002494052495081</v>
      </c>
      <c r="I10" s="263">
        <v>17.047047109104501</v>
      </c>
      <c r="J10" s="263">
        <v>13.887965583115029</v>
      </c>
      <c r="K10" s="263">
        <v>11.19131672946682</v>
      </c>
      <c r="L10" s="263">
        <v>10.69611305263598</v>
      </c>
      <c r="M10" s="263">
        <v>8.4993724731861136</v>
      </c>
      <c r="N10" s="263">
        <v>8.3330162798855607</v>
      </c>
      <c r="O10" s="263">
        <v>9.5989377516040832</v>
      </c>
      <c r="P10" s="263">
        <v>10.4266008182961</v>
      </c>
      <c r="Q10" s="263">
        <v>9.1728033365888653</v>
      </c>
      <c r="R10" s="263">
        <v>9.8400347120593761</v>
      </c>
      <c r="S10" s="263">
        <v>9.7212084857313084</v>
      </c>
      <c r="T10" s="263">
        <v>10.626594070882639</v>
      </c>
      <c r="U10" s="263">
        <v>10.065455770693079</v>
      </c>
      <c r="V10" s="263">
        <v>9.5905645689555108</v>
      </c>
      <c r="W10" s="263">
        <v>11.003992778467349</v>
      </c>
      <c r="DA10" s="68" t="s">
        <v>2703</v>
      </c>
    </row>
    <row r="11" spans="1:105" ht="12" customHeight="1" x14ac:dyDescent="0.25">
      <c r="A11" s="37" t="s">
        <v>160</v>
      </c>
      <c r="B11" s="229">
        <v>6.796646841086198</v>
      </c>
      <c r="C11" s="229">
        <v>6.8208498984798469</v>
      </c>
      <c r="D11" s="229">
        <v>5.9987588049889311</v>
      </c>
      <c r="E11" s="229">
        <v>5.451588277863098</v>
      </c>
      <c r="F11" s="229">
        <v>4.5937722031046064</v>
      </c>
      <c r="G11" s="229">
        <v>3.6229246315025851</v>
      </c>
      <c r="H11" s="229">
        <v>2.7011886700523182</v>
      </c>
      <c r="I11" s="229">
        <v>1.886232606698597</v>
      </c>
      <c r="J11" s="229">
        <v>1.624963970334335</v>
      </c>
      <c r="K11" s="229">
        <v>2.131611996765816</v>
      </c>
      <c r="L11" s="229">
        <v>1.2387521273011091</v>
      </c>
      <c r="M11" s="229">
        <v>0.95505873833685373</v>
      </c>
      <c r="N11" s="229">
        <v>0.97250458547442364</v>
      </c>
      <c r="O11" s="229">
        <v>1.084262143012644</v>
      </c>
      <c r="P11" s="229">
        <v>1.642326774752682</v>
      </c>
      <c r="Q11" s="229">
        <v>0.69196362475293482</v>
      </c>
      <c r="R11" s="229">
        <v>0.67274968092502874</v>
      </c>
      <c r="S11" s="229">
        <v>0.69811733606541027</v>
      </c>
      <c r="T11" s="229">
        <v>0.49994964888278443</v>
      </c>
      <c r="U11" s="229">
        <v>0.4495207217304128</v>
      </c>
      <c r="V11" s="229">
        <v>0.38920049198548362</v>
      </c>
      <c r="W11" s="229">
        <v>0.25885968993107789</v>
      </c>
      <c r="DA11" s="69" t="s">
        <v>2704</v>
      </c>
    </row>
    <row r="12" spans="1:105" ht="12" customHeight="1" x14ac:dyDescent="0.25">
      <c r="A12" s="37" t="s">
        <v>162</v>
      </c>
      <c r="B12" s="229">
        <v>17.870844889335579</v>
      </c>
      <c r="C12" s="229">
        <v>19.549479265412948</v>
      </c>
      <c r="D12" s="229">
        <v>19.123670547166341</v>
      </c>
      <c r="E12" s="229">
        <v>17.436376424401619</v>
      </c>
      <c r="F12" s="229">
        <v>15.17948807897273</v>
      </c>
      <c r="G12" s="229">
        <v>14.92655774162327</v>
      </c>
      <c r="H12" s="229">
        <v>13.35802341418607</v>
      </c>
      <c r="I12" s="229">
        <v>11.81308002288214</v>
      </c>
      <c r="J12" s="229">
        <v>9.242411966561086</v>
      </c>
      <c r="K12" s="229">
        <v>7.2138018801255814</v>
      </c>
      <c r="L12" s="229">
        <v>7.4625173187766851</v>
      </c>
      <c r="M12" s="229">
        <v>5.4034609108750473</v>
      </c>
      <c r="N12" s="229">
        <v>5.3647116884407797</v>
      </c>
      <c r="O12" s="229">
        <v>6.6107132474062027</v>
      </c>
      <c r="P12" s="229">
        <v>7.0661773241668522</v>
      </c>
      <c r="Q12" s="229">
        <v>6.0755732886235556</v>
      </c>
      <c r="R12" s="229">
        <v>6.6496303071883496</v>
      </c>
      <c r="S12" s="229">
        <v>6.526045111600328</v>
      </c>
      <c r="T12" s="229">
        <v>5.5408313207920221</v>
      </c>
      <c r="U12" s="229">
        <v>7.0896107997613163</v>
      </c>
      <c r="V12" s="229">
        <v>7.0157001947550386</v>
      </c>
      <c r="W12" s="229">
        <v>8.7411811467633083</v>
      </c>
      <c r="DA12" s="69" t="s">
        <v>2705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2706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2707</v>
      </c>
    </row>
    <row r="15" spans="1:105" ht="12" customHeight="1" x14ac:dyDescent="0.25">
      <c r="A15" s="37" t="s">
        <v>38</v>
      </c>
      <c r="B15" s="229">
        <v>4.3559326248719126</v>
      </c>
      <c r="C15" s="229">
        <v>3.445252410183238</v>
      </c>
      <c r="D15" s="229">
        <v>3.539364080900449</v>
      </c>
      <c r="E15" s="229">
        <v>3.6228132933651551</v>
      </c>
      <c r="F15" s="229">
        <v>4.2628999572165522</v>
      </c>
      <c r="G15" s="229">
        <v>3.410973489941092</v>
      </c>
      <c r="H15" s="229">
        <v>2.9432819682566902</v>
      </c>
      <c r="I15" s="229">
        <v>3.347734479523758</v>
      </c>
      <c r="J15" s="229">
        <v>3.0205896462196131</v>
      </c>
      <c r="K15" s="229">
        <v>1.8459028525754271</v>
      </c>
      <c r="L15" s="229">
        <v>1.994843606558192</v>
      </c>
      <c r="M15" s="229">
        <v>2.1408528239742131</v>
      </c>
      <c r="N15" s="229">
        <v>1.9958000059703569</v>
      </c>
      <c r="O15" s="229">
        <v>1.903962361185237</v>
      </c>
      <c r="P15" s="229">
        <v>1.7180967193765631</v>
      </c>
      <c r="Q15" s="229">
        <v>2.4052664232123742</v>
      </c>
      <c r="R15" s="229">
        <v>2.5176547239459972</v>
      </c>
      <c r="S15" s="229">
        <v>2.4970460380655699</v>
      </c>
      <c r="T15" s="229">
        <v>4.5858131012078323</v>
      </c>
      <c r="U15" s="229">
        <v>2.526324249201354</v>
      </c>
      <c r="V15" s="229">
        <v>2.1856638822149881</v>
      </c>
      <c r="W15" s="229">
        <v>2.0039519417729661</v>
      </c>
      <c r="DA15" s="69" t="s">
        <v>2708</v>
      </c>
    </row>
    <row r="16" spans="1:105" ht="12" customHeight="1" x14ac:dyDescent="0.25">
      <c r="A16" s="57" t="s">
        <v>2709</v>
      </c>
      <c r="B16" s="264">
        <v>22.55452027946475</v>
      </c>
      <c r="C16" s="264">
        <v>22.545135582893678</v>
      </c>
      <c r="D16" s="264">
        <v>20.2110401717188</v>
      </c>
      <c r="E16" s="264">
        <v>18.020637970868719</v>
      </c>
      <c r="F16" s="264">
        <v>15.397364043080129</v>
      </c>
      <c r="G16" s="264">
        <v>13.73048986877985</v>
      </c>
      <c r="H16" s="264">
        <v>11.20910763793874</v>
      </c>
      <c r="I16" s="264">
        <v>9.5379504374206707</v>
      </c>
      <c r="J16" s="264">
        <v>7.7374440795225032</v>
      </c>
      <c r="K16" s="264">
        <v>6.0191013843001047</v>
      </c>
      <c r="L16" s="264">
        <v>5.9384740885752674</v>
      </c>
      <c r="M16" s="264">
        <v>4.6784880361780878</v>
      </c>
      <c r="N16" s="264">
        <v>4.6398194403970319</v>
      </c>
      <c r="O16" s="264">
        <v>5.1327618137581084</v>
      </c>
      <c r="P16" s="264">
        <v>5.5330110753612471</v>
      </c>
      <c r="Q16" s="264">
        <v>4.9392626499862899</v>
      </c>
      <c r="R16" s="264">
        <v>5.2353869708648908</v>
      </c>
      <c r="S16" s="264">
        <v>5.090149621986753</v>
      </c>
      <c r="T16" s="264">
        <v>5.1732456784478833</v>
      </c>
      <c r="U16" s="264">
        <v>5.1072979763222506</v>
      </c>
      <c r="V16" s="264">
        <v>4.8709472815643089</v>
      </c>
      <c r="W16" s="264">
        <v>5.6481077494624659</v>
      </c>
      <c r="DA16" s="70" t="s">
        <v>2710</v>
      </c>
    </row>
    <row r="17" spans="1:105" ht="12" customHeight="1" x14ac:dyDescent="0.25">
      <c r="A17" s="46" t="s">
        <v>30</v>
      </c>
      <c r="B17" s="232">
        <v>14.02627218747185</v>
      </c>
      <c r="C17" s="232">
        <v>13.770905047118431</v>
      </c>
      <c r="D17" s="232">
        <v>11.57466256246922</v>
      </c>
      <c r="E17" s="232">
        <v>9.0164851280263303</v>
      </c>
      <c r="F17" s="232">
        <v>6.8491829566790203</v>
      </c>
      <c r="G17" s="232">
        <v>5.4814921436682296</v>
      </c>
      <c r="H17" s="232">
        <v>4.116335907636044</v>
      </c>
      <c r="I17" s="232">
        <v>3.5449687845321431</v>
      </c>
      <c r="J17" s="232">
        <v>2.689710561908782</v>
      </c>
      <c r="K17" s="232">
        <v>1.6141254105964431</v>
      </c>
      <c r="L17" s="232">
        <v>1.7894630500426889</v>
      </c>
      <c r="M17" s="232">
        <v>1.214165054640771</v>
      </c>
      <c r="N17" s="232">
        <v>1.026420804650596</v>
      </c>
      <c r="O17" s="232">
        <v>0.87591836200046158</v>
      </c>
      <c r="P17" s="232">
        <v>0.88144118093123869</v>
      </c>
      <c r="Q17" s="232">
        <v>0.79473632156891127</v>
      </c>
      <c r="R17" s="232">
        <v>0.7458795469657522</v>
      </c>
      <c r="S17" s="232">
        <v>0.70987480068441966</v>
      </c>
      <c r="T17" s="232">
        <v>0.81747019769931806</v>
      </c>
      <c r="U17" s="232">
        <v>0.66364846408105416</v>
      </c>
      <c r="V17" s="232">
        <v>0.67118125593295297</v>
      </c>
      <c r="W17" s="232">
        <v>0.77934919802579172</v>
      </c>
      <c r="DA17" s="73" t="s">
        <v>2711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2712</v>
      </c>
    </row>
    <row r="19" spans="1:105" ht="12" customHeight="1" x14ac:dyDescent="0.25">
      <c r="A19" s="46" t="s">
        <v>33</v>
      </c>
      <c r="B19" s="232">
        <v>0.26881860067301622</v>
      </c>
      <c r="C19" s="232">
        <v>0.26885273848564328</v>
      </c>
      <c r="D19" s="232">
        <v>0.26893321400247522</v>
      </c>
      <c r="E19" s="232">
        <v>0.26684215313902249</v>
      </c>
      <c r="F19" s="232">
        <v>0.1779411331735776</v>
      </c>
      <c r="G19" s="232">
        <v>0.35549628394586119</v>
      </c>
      <c r="H19" s="232">
        <v>0.26892834229678753</v>
      </c>
      <c r="I19" s="232">
        <v>0.1820291460985109</v>
      </c>
      <c r="J19" s="232">
        <v>0.18171776279537771</v>
      </c>
      <c r="K19" s="232">
        <v>8.8340862351274002E-2</v>
      </c>
      <c r="L19" s="232">
        <v>8.7984819528193342E-2</v>
      </c>
      <c r="M19" s="232">
        <v>8.7633309241977847E-2</v>
      </c>
      <c r="N19" s="232">
        <v>8.6510550580285242E-2</v>
      </c>
      <c r="O19" s="232">
        <v>8.7267434639132169E-2</v>
      </c>
      <c r="P19" s="232">
        <v>8.7408078862756589E-2</v>
      </c>
      <c r="Q19" s="232">
        <v>8.6326076974145405E-2</v>
      </c>
      <c r="R19" s="232">
        <v>8.6535517724385586E-2</v>
      </c>
      <c r="S19" s="232">
        <v>9.2565647492749384E-2</v>
      </c>
      <c r="T19" s="232">
        <v>0.1160336861431643</v>
      </c>
      <c r="U19" s="232">
        <v>0.12939794340359231</v>
      </c>
      <c r="V19" s="232">
        <v>0.104400424358288</v>
      </c>
      <c r="W19" s="232">
        <v>0.13545138913449331</v>
      </c>
      <c r="DA19" s="73" t="s">
        <v>2713</v>
      </c>
    </row>
    <row r="20" spans="1:105" ht="12" customHeight="1" x14ac:dyDescent="0.25">
      <c r="A20" s="46" t="s">
        <v>160</v>
      </c>
      <c r="B20" s="232">
        <v>0.76427492098797012</v>
      </c>
      <c r="C20" s="232">
        <v>0.76245206791554077</v>
      </c>
      <c r="D20" s="232">
        <v>0.82791226794057082</v>
      </c>
      <c r="E20" s="232">
        <v>0.86455468692266868</v>
      </c>
      <c r="F20" s="232">
        <v>0.93233508285214228</v>
      </c>
      <c r="G20" s="232">
        <v>0.76531801252841558</v>
      </c>
      <c r="H20" s="232">
        <v>0.68208867649892868</v>
      </c>
      <c r="I20" s="232">
        <v>0.59270038517653734</v>
      </c>
      <c r="J20" s="232">
        <v>0.53010351306494852</v>
      </c>
      <c r="K20" s="232">
        <v>0.74330873015022458</v>
      </c>
      <c r="L20" s="232">
        <v>0.39771722445054691</v>
      </c>
      <c r="M20" s="232">
        <v>0.33626602173587911</v>
      </c>
      <c r="N20" s="232">
        <v>0.33058412282112881</v>
      </c>
      <c r="O20" s="232">
        <v>0.40674513493821918</v>
      </c>
      <c r="P20" s="232">
        <v>0.60982997889980228</v>
      </c>
      <c r="Q20" s="232">
        <v>0.26841250672731892</v>
      </c>
      <c r="R20" s="232">
        <v>0.27057702747673251</v>
      </c>
      <c r="S20" s="232">
        <v>0.2948410493438019</v>
      </c>
      <c r="T20" s="232">
        <v>0.27526553060540287</v>
      </c>
      <c r="U20" s="232">
        <v>0.20901410622874531</v>
      </c>
      <c r="V20" s="232">
        <v>0.17779421592301639</v>
      </c>
      <c r="W20" s="232">
        <v>0.10973938652907771</v>
      </c>
      <c r="DA20" s="73" t="s">
        <v>2714</v>
      </c>
    </row>
    <row r="21" spans="1:105" ht="12" customHeight="1" x14ac:dyDescent="0.25">
      <c r="A21" s="46" t="s">
        <v>70</v>
      </c>
      <c r="B21" s="232">
        <v>7.6532519896303317E-2</v>
      </c>
      <c r="C21" s="232">
        <v>0.15308447782864701</v>
      </c>
      <c r="D21" s="232">
        <v>7.6565150253336794E-2</v>
      </c>
      <c r="E21" s="232">
        <v>7.5969826281201303E-2</v>
      </c>
      <c r="F21" s="232">
        <v>7.5989626169186697E-2</v>
      </c>
      <c r="G21" s="232">
        <v>7.5907209423100197E-2</v>
      </c>
      <c r="H21" s="232">
        <v>7.6563763281187025E-2</v>
      </c>
      <c r="I21" s="232">
        <v>7.7735408992978525E-2</v>
      </c>
      <c r="J21" s="232">
        <v>7.760243298918218E-2</v>
      </c>
      <c r="K21" s="232">
        <v>7.6816037062529804E-2</v>
      </c>
      <c r="L21" s="232">
        <v>0.15301288617588929</v>
      </c>
      <c r="M21" s="232">
        <v>0.15240158068361501</v>
      </c>
      <c r="N21" s="232">
        <v>7.5224505204065553E-2</v>
      </c>
      <c r="O21" s="232">
        <v>7.5882647227688088E-2</v>
      </c>
      <c r="P21" s="232">
        <v>7.6004943202699099E-2</v>
      </c>
      <c r="Q21" s="232">
        <v>0</v>
      </c>
      <c r="R21" s="232">
        <v>0</v>
      </c>
      <c r="S21" s="232">
        <v>3.5962474392882741E-2</v>
      </c>
      <c r="T21" s="232">
        <v>4.3318414162713169E-2</v>
      </c>
      <c r="U21" s="232">
        <v>4.1227801463421719E-2</v>
      </c>
      <c r="V21" s="232">
        <v>2.261130636513544E-2</v>
      </c>
      <c r="W21" s="232">
        <v>5.073801459784115E-2</v>
      </c>
      <c r="DA21" s="73" t="s">
        <v>2715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1.9448234333296901E-3</v>
      </c>
      <c r="T22" s="232">
        <v>2.7178704047356571E-3</v>
      </c>
      <c r="U22" s="232">
        <v>1.1465507186456451E-2</v>
      </c>
      <c r="V22" s="232">
        <v>1.033441740731026E-3</v>
      </c>
      <c r="W22" s="232">
        <v>1.0415790772695731E-3</v>
      </c>
      <c r="DA22" s="73" t="s">
        <v>2716</v>
      </c>
    </row>
    <row r="23" spans="1:105" ht="12" customHeight="1" x14ac:dyDescent="0.25">
      <c r="A23" s="46" t="s">
        <v>162</v>
      </c>
      <c r="B23" s="232">
        <v>2.009555430071817</v>
      </c>
      <c r="C23" s="232">
        <v>2.1852908529636572</v>
      </c>
      <c r="D23" s="232">
        <v>2.6393328968128089</v>
      </c>
      <c r="E23" s="232">
        <v>2.765194323620729</v>
      </c>
      <c r="F23" s="232">
        <v>3.080772979164609</v>
      </c>
      <c r="G23" s="232">
        <v>3.1531330807651701</v>
      </c>
      <c r="H23" s="232">
        <v>3.3730914882918581</v>
      </c>
      <c r="I23" s="232">
        <v>3.711958458791663</v>
      </c>
      <c r="J23" s="232">
        <v>3.0151038066767089</v>
      </c>
      <c r="K23" s="232">
        <v>2.515505600084373</v>
      </c>
      <c r="L23" s="232">
        <v>2.3959366930851411</v>
      </c>
      <c r="M23" s="232">
        <v>1.902501104036197</v>
      </c>
      <c r="N23" s="232">
        <v>1.8236299696687599</v>
      </c>
      <c r="O23" s="232">
        <v>2.479912693791019</v>
      </c>
      <c r="P23" s="232">
        <v>2.623818130924553</v>
      </c>
      <c r="Q23" s="232">
        <v>2.356713269121987</v>
      </c>
      <c r="R23" s="232">
        <v>2.6744527026222729</v>
      </c>
      <c r="S23" s="232">
        <v>2.7561928194101561</v>
      </c>
      <c r="T23" s="232">
        <v>3.0507069600331729</v>
      </c>
      <c r="U23" s="232">
        <v>3.2964635292396061</v>
      </c>
      <c r="V23" s="232">
        <v>3.2049058029555342</v>
      </c>
      <c r="W23" s="232">
        <v>3.705682630002177</v>
      </c>
      <c r="DA23" s="73" t="s">
        <v>2717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2718</v>
      </c>
    </row>
    <row r="25" spans="1:105" ht="12" customHeight="1" x14ac:dyDescent="0.25">
      <c r="A25" s="46" t="s">
        <v>73</v>
      </c>
      <c r="B25" s="232">
        <v>0</v>
      </c>
      <c r="C25" s="232">
        <v>0</v>
      </c>
      <c r="D25" s="232">
        <v>0</v>
      </c>
      <c r="E25" s="232">
        <v>4.5243591169183599E-3</v>
      </c>
      <c r="F25" s="232">
        <v>9.040580897303448E-3</v>
      </c>
      <c r="G25" s="232">
        <v>2.2621795584605018E-3</v>
      </c>
      <c r="H25" s="232">
        <v>0</v>
      </c>
      <c r="I25" s="232">
        <v>2.2621795584566551E-3</v>
      </c>
      <c r="J25" s="232">
        <v>2.262179558446415E-3</v>
      </c>
      <c r="K25" s="232">
        <v>0</v>
      </c>
      <c r="L25" s="232">
        <v>0</v>
      </c>
      <c r="M25" s="232">
        <v>0</v>
      </c>
      <c r="N25" s="232">
        <v>9.0405808972530231E-3</v>
      </c>
      <c r="O25" s="232">
        <v>1.130276045568719E-2</v>
      </c>
      <c r="P25" s="232">
        <v>1.1302760455663891E-2</v>
      </c>
      <c r="Q25" s="232">
        <v>1.356494001405407E-2</v>
      </c>
      <c r="R25" s="232">
        <v>1.13027604557157E-2</v>
      </c>
      <c r="S25" s="232">
        <v>1.6909385332464829E-2</v>
      </c>
      <c r="T25" s="232">
        <v>3.4966135117212943E-2</v>
      </c>
      <c r="U25" s="232">
        <v>8.3733193008258978E-3</v>
      </c>
      <c r="V25" s="232">
        <v>1.127834844608821E-2</v>
      </c>
      <c r="W25" s="232">
        <v>2.8814308692277808E-2</v>
      </c>
      <c r="DA25" s="73" t="s">
        <v>2719</v>
      </c>
    </row>
    <row r="26" spans="1:105" ht="12" customHeight="1" x14ac:dyDescent="0.25">
      <c r="A26" s="46" t="s">
        <v>79</v>
      </c>
      <c r="B26" s="232">
        <v>5.4090666203637934</v>
      </c>
      <c r="C26" s="232">
        <v>5.4045503985817582</v>
      </c>
      <c r="D26" s="232">
        <v>4.823634080240395</v>
      </c>
      <c r="E26" s="232">
        <v>5.0270674937618516</v>
      </c>
      <c r="F26" s="232">
        <v>4.2721016841442943</v>
      </c>
      <c r="G26" s="232">
        <v>3.896880958890617</v>
      </c>
      <c r="H26" s="232">
        <v>2.6920994599339378</v>
      </c>
      <c r="I26" s="232">
        <v>1.426296074270381</v>
      </c>
      <c r="J26" s="232">
        <v>1.240943822529059</v>
      </c>
      <c r="K26" s="232">
        <v>0.98100474405525928</v>
      </c>
      <c r="L26" s="232">
        <v>1.1143594152928089</v>
      </c>
      <c r="M26" s="232">
        <v>0.98552096583964777</v>
      </c>
      <c r="N26" s="232">
        <v>1.288408906574944</v>
      </c>
      <c r="O26" s="232">
        <v>1.1957327807059019</v>
      </c>
      <c r="P26" s="232">
        <v>1.243206002084533</v>
      </c>
      <c r="Q26" s="232">
        <v>1.419509535579873</v>
      </c>
      <c r="R26" s="232">
        <v>1.446639415620032</v>
      </c>
      <c r="S26" s="232">
        <v>1.1818586218969489</v>
      </c>
      <c r="T26" s="232">
        <v>0.83276688428216317</v>
      </c>
      <c r="U26" s="232">
        <v>0.74770730541855046</v>
      </c>
      <c r="V26" s="232">
        <v>0.67774248584256425</v>
      </c>
      <c r="W26" s="232">
        <v>0.83729124340353711</v>
      </c>
      <c r="DA26" s="73" t="s">
        <v>2720</v>
      </c>
    </row>
    <row r="27" spans="1:105" ht="12" customHeight="1" x14ac:dyDescent="0.25">
      <c r="A27" s="57" t="s">
        <v>2721</v>
      </c>
      <c r="B27" s="264">
        <v>191.71342237545039</v>
      </c>
      <c r="C27" s="264">
        <v>191.63365245459619</v>
      </c>
      <c r="D27" s="264">
        <v>171.79384145960989</v>
      </c>
      <c r="E27" s="264">
        <v>153.17542275238421</v>
      </c>
      <c r="F27" s="264">
        <v>130.8775943661812</v>
      </c>
      <c r="G27" s="264">
        <v>116.70916388462879</v>
      </c>
      <c r="H27" s="264">
        <v>95.277414922479352</v>
      </c>
      <c r="I27" s="264">
        <v>81.07257871807569</v>
      </c>
      <c r="J27" s="264">
        <v>65.768274675941299</v>
      </c>
      <c r="K27" s="264">
        <v>51.162361766550902</v>
      </c>
      <c r="L27" s="264">
        <v>50.477029752889791</v>
      </c>
      <c r="M27" s="264">
        <v>39.767148307513743</v>
      </c>
      <c r="N27" s="264">
        <v>39.438465243374772</v>
      </c>
      <c r="O27" s="264">
        <v>43.628475416943942</v>
      </c>
      <c r="P27" s="264">
        <v>47.030594140570606</v>
      </c>
      <c r="Q27" s="264">
        <v>41.983732524883457</v>
      </c>
      <c r="R27" s="264">
        <v>44.500789252351566</v>
      </c>
      <c r="S27" s="264">
        <v>43.266271786887401</v>
      </c>
      <c r="T27" s="264">
        <v>43.972588266806987</v>
      </c>
      <c r="U27" s="264">
        <v>43.412032798739148</v>
      </c>
      <c r="V27" s="264">
        <v>41.403051893296649</v>
      </c>
      <c r="W27" s="264">
        <v>48.00891587043094</v>
      </c>
      <c r="DA27" s="70" t="s">
        <v>2722</v>
      </c>
    </row>
    <row r="28" spans="1:105" ht="12" customHeight="1" x14ac:dyDescent="0.25">
      <c r="A28" s="46" t="s">
        <v>30</v>
      </c>
      <c r="B28" s="232">
        <v>119.2233135935108</v>
      </c>
      <c r="C28" s="232">
        <v>117.0526929005067</v>
      </c>
      <c r="D28" s="232">
        <v>98.384631780988371</v>
      </c>
      <c r="E28" s="232">
        <v>76.640123588223815</v>
      </c>
      <c r="F28" s="232">
        <v>58.218055131771692</v>
      </c>
      <c r="G28" s="232">
        <v>46.592683221179954</v>
      </c>
      <c r="H28" s="232">
        <v>34.988855214906387</v>
      </c>
      <c r="I28" s="232">
        <v>30.132234668523221</v>
      </c>
      <c r="J28" s="232">
        <v>22.86253977622464</v>
      </c>
      <c r="K28" s="232">
        <v>13.72006599006977</v>
      </c>
      <c r="L28" s="232">
        <v>15.21043592536286</v>
      </c>
      <c r="M28" s="232">
        <v>10.320402964446551</v>
      </c>
      <c r="N28" s="232">
        <v>8.7245768395300622</v>
      </c>
      <c r="O28" s="232">
        <v>7.4453060770039254</v>
      </c>
      <c r="P28" s="232">
        <v>7.4922500379155279</v>
      </c>
      <c r="Q28" s="232">
        <v>6.7552587333357472</v>
      </c>
      <c r="R28" s="232">
        <v>6.3399761492088942</v>
      </c>
      <c r="S28" s="232">
        <v>6.0339358058175687</v>
      </c>
      <c r="T28" s="232">
        <v>6.9484966804442019</v>
      </c>
      <c r="U28" s="232">
        <v>5.6410119446889597</v>
      </c>
      <c r="V28" s="232">
        <v>5.7050406754301024</v>
      </c>
      <c r="W28" s="232">
        <v>6.6244681832192267</v>
      </c>
      <c r="DA28" s="73" t="s">
        <v>2723</v>
      </c>
    </row>
    <row r="29" spans="1:105" ht="12" customHeight="1" x14ac:dyDescent="0.25">
      <c r="A29" s="46" t="s">
        <v>32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3" t="s">
        <v>2724</v>
      </c>
    </row>
    <row r="30" spans="1:105" ht="12" customHeight="1" x14ac:dyDescent="0.25">
      <c r="A30" s="46" t="s">
        <v>33</v>
      </c>
      <c r="B30" s="232">
        <v>2.2849581057206381</v>
      </c>
      <c r="C30" s="232">
        <v>2.2852482771279679</v>
      </c>
      <c r="D30" s="232">
        <v>2.2859323190210401</v>
      </c>
      <c r="E30" s="232">
        <v>2.2681583016816909</v>
      </c>
      <c r="F30" s="232">
        <v>1.51249963197541</v>
      </c>
      <c r="G30" s="232">
        <v>3.021718413539821</v>
      </c>
      <c r="H30" s="232">
        <v>2.2858909095226938</v>
      </c>
      <c r="I30" s="232">
        <v>1.5472477418373429</v>
      </c>
      <c r="J30" s="232">
        <v>1.5446009837607111</v>
      </c>
      <c r="K30" s="232">
        <v>0.75089732998582914</v>
      </c>
      <c r="L30" s="232">
        <v>0.74787096598964375</v>
      </c>
      <c r="M30" s="232">
        <v>0.74488312855681149</v>
      </c>
      <c r="N30" s="232">
        <v>0.73533967993242455</v>
      </c>
      <c r="O30" s="232">
        <v>0.74177319443262368</v>
      </c>
      <c r="P30" s="232">
        <v>0.74296867033343106</v>
      </c>
      <c r="Q30" s="232">
        <v>0.73377165428023594</v>
      </c>
      <c r="R30" s="232">
        <v>0.73555190065727749</v>
      </c>
      <c r="S30" s="232">
        <v>0.78680800368836978</v>
      </c>
      <c r="T30" s="232">
        <v>0.9862863322168961</v>
      </c>
      <c r="U30" s="232">
        <v>1.099882518930535</v>
      </c>
      <c r="V30" s="232">
        <v>0.88740360704544785</v>
      </c>
      <c r="W30" s="232">
        <v>1.151336807643192</v>
      </c>
      <c r="DA30" s="73" t="s">
        <v>2725</v>
      </c>
    </row>
    <row r="31" spans="1:105" ht="12" customHeight="1" x14ac:dyDescent="0.25">
      <c r="A31" s="46" t="s">
        <v>160</v>
      </c>
      <c r="B31" s="232">
        <v>6.4963368283977481</v>
      </c>
      <c r="C31" s="232">
        <v>6.480842577282095</v>
      </c>
      <c r="D31" s="232">
        <v>7.0372542774948537</v>
      </c>
      <c r="E31" s="232">
        <v>7.3487148388426817</v>
      </c>
      <c r="F31" s="232">
        <v>7.9248482042432107</v>
      </c>
      <c r="G31" s="232">
        <v>6.5052031064915337</v>
      </c>
      <c r="H31" s="232">
        <v>5.7977537502408936</v>
      </c>
      <c r="I31" s="232">
        <v>5.0379532740005679</v>
      </c>
      <c r="J31" s="232">
        <v>4.5058798610520654</v>
      </c>
      <c r="K31" s="232">
        <v>6.3181242062769103</v>
      </c>
      <c r="L31" s="232">
        <v>3.3805964078296511</v>
      </c>
      <c r="M31" s="232">
        <v>2.8582611847549719</v>
      </c>
      <c r="N31" s="232">
        <v>2.8099650439795951</v>
      </c>
      <c r="O31" s="232">
        <v>3.457333646974865</v>
      </c>
      <c r="P31" s="232">
        <v>5.1835548206483182</v>
      </c>
      <c r="Q31" s="232">
        <v>2.281506307182211</v>
      </c>
      <c r="R31" s="232">
        <v>2.2999047335522258</v>
      </c>
      <c r="S31" s="232">
        <v>2.506148919422317</v>
      </c>
      <c r="T31" s="232">
        <v>2.3397570101459242</v>
      </c>
      <c r="U31" s="232">
        <v>1.776619902944335</v>
      </c>
      <c r="V31" s="232">
        <v>1.51125083534564</v>
      </c>
      <c r="W31" s="232">
        <v>0.93278478549715993</v>
      </c>
      <c r="DA31" s="73" t="s">
        <v>2726</v>
      </c>
    </row>
    <row r="32" spans="1:105" ht="12" customHeight="1" x14ac:dyDescent="0.25">
      <c r="A32" s="46" t="s">
        <v>70</v>
      </c>
      <c r="B32" s="232">
        <v>0.65052641911857823</v>
      </c>
      <c r="C32" s="232">
        <v>1.3012180615434989</v>
      </c>
      <c r="D32" s="232">
        <v>0.65080377715336291</v>
      </c>
      <c r="E32" s="232">
        <v>0.64574352339021102</v>
      </c>
      <c r="F32" s="232">
        <v>0.64591182243808698</v>
      </c>
      <c r="G32" s="232">
        <v>0.64521128009635187</v>
      </c>
      <c r="H32" s="232">
        <v>0.65079198789009007</v>
      </c>
      <c r="I32" s="232">
        <v>0.66075097644031755</v>
      </c>
      <c r="J32" s="232">
        <v>0.65962068040804855</v>
      </c>
      <c r="K32" s="232">
        <v>0.6529363150315034</v>
      </c>
      <c r="L32" s="232">
        <v>1.3006095324950591</v>
      </c>
      <c r="M32" s="232">
        <v>1.295413435810727</v>
      </c>
      <c r="N32" s="232">
        <v>0.63940829423455725</v>
      </c>
      <c r="O32" s="232">
        <v>0.64500250143534876</v>
      </c>
      <c r="P32" s="232">
        <v>0.64604201722294241</v>
      </c>
      <c r="Q32" s="232">
        <v>0</v>
      </c>
      <c r="R32" s="232">
        <v>0</v>
      </c>
      <c r="S32" s="232">
        <v>0.30568103233950328</v>
      </c>
      <c r="T32" s="232">
        <v>0.36820652038306179</v>
      </c>
      <c r="U32" s="232">
        <v>0.35043631243908457</v>
      </c>
      <c r="V32" s="232">
        <v>0.19219610410365129</v>
      </c>
      <c r="W32" s="232">
        <v>0.43127312408164981</v>
      </c>
      <c r="DA32" s="73" t="s">
        <v>2727</v>
      </c>
    </row>
    <row r="33" spans="1:105" ht="12" customHeight="1" x14ac:dyDescent="0.25">
      <c r="A33" s="46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1.653099918330236E-2</v>
      </c>
      <c r="T33" s="232">
        <v>2.310189844025308E-2</v>
      </c>
      <c r="U33" s="232">
        <v>9.7456811084879857E-2</v>
      </c>
      <c r="V33" s="232">
        <v>8.7842547962137182E-3</v>
      </c>
      <c r="W33" s="232">
        <v>8.853422156791366E-3</v>
      </c>
      <c r="DA33" s="73" t="s">
        <v>2728</v>
      </c>
    </row>
    <row r="34" spans="1:105" ht="12" customHeight="1" x14ac:dyDescent="0.25">
      <c r="A34" s="46" t="s">
        <v>162</v>
      </c>
      <c r="B34" s="232">
        <v>17.081221155610439</v>
      </c>
      <c r="C34" s="232">
        <v>18.574972250191081</v>
      </c>
      <c r="D34" s="232">
        <v>22.43432962290888</v>
      </c>
      <c r="E34" s="232">
        <v>23.504151750776192</v>
      </c>
      <c r="F34" s="232">
        <v>26.186570322899179</v>
      </c>
      <c r="G34" s="232">
        <v>26.80163118650395</v>
      </c>
      <c r="H34" s="232">
        <v>28.6712776504808</v>
      </c>
      <c r="I34" s="232">
        <v>31.551646899729139</v>
      </c>
      <c r="J34" s="232">
        <v>25.628382356752031</v>
      </c>
      <c r="K34" s="232">
        <v>21.381797600717181</v>
      </c>
      <c r="L34" s="232">
        <v>20.365461891223699</v>
      </c>
      <c r="M34" s="232">
        <v>16.171259384307682</v>
      </c>
      <c r="N34" s="232">
        <v>15.50085474218446</v>
      </c>
      <c r="O34" s="232">
        <v>21.07925789722367</v>
      </c>
      <c r="P34" s="232">
        <v>22.302454112858701</v>
      </c>
      <c r="Q34" s="232">
        <v>20.032062787536891</v>
      </c>
      <c r="R34" s="232">
        <v>22.732847972289321</v>
      </c>
      <c r="S34" s="232">
        <v>23.427638964986318</v>
      </c>
      <c r="T34" s="232">
        <v>25.93100916028197</v>
      </c>
      <c r="U34" s="232">
        <v>28.01993999853665</v>
      </c>
      <c r="V34" s="232">
        <v>27.241699325122038</v>
      </c>
      <c r="W34" s="232">
        <v>31.498302355018499</v>
      </c>
      <c r="DA34" s="73" t="s">
        <v>2729</v>
      </c>
    </row>
    <row r="35" spans="1:105" ht="12" customHeight="1" x14ac:dyDescent="0.25">
      <c r="A35" s="46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3" t="s">
        <v>2730</v>
      </c>
    </row>
    <row r="36" spans="1:105" ht="12" customHeight="1" x14ac:dyDescent="0.25">
      <c r="A36" s="46" t="s">
        <v>73</v>
      </c>
      <c r="B36" s="232">
        <v>0</v>
      </c>
      <c r="C36" s="232">
        <v>0</v>
      </c>
      <c r="D36" s="232">
        <v>0</v>
      </c>
      <c r="E36" s="232">
        <v>3.8457052493806057E-2</v>
      </c>
      <c r="F36" s="232">
        <v>7.6844937627079335E-2</v>
      </c>
      <c r="G36" s="232">
        <v>1.9228526246914259E-2</v>
      </c>
      <c r="H36" s="232">
        <v>0</v>
      </c>
      <c r="I36" s="232">
        <v>1.922852624688158E-2</v>
      </c>
      <c r="J36" s="232">
        <v>1.9228526246794529E-2</v>
      </c>
      <c r="K36" s="232">
        <v>0</v>
      </c>
      <c r="L36" s="232">
        <v>0</v>
      </c>
      <c r="M36" s="232">
        <v>0</v>
      </c>
      <c r="N36" s="232">
        <v>7.6844937626650719E-2</v>
      </c>
      <c r="O36" s="232">
        <v>9.6073463873341175E-2</v>
      </c>
      <c r="P36" s="232">
        <v>9.6073463873143111E-2</v>
      </c>
      <c r="Q36" s="232">
        <v>0.1153019901194596</v>
      </c>
      <c r="R36" s="232">
        <v>9.6073463873583412E-2</v>
      </c>
      <c r="S36" s="232">
        <v>0.14372977532595099</v>
      </c>
      <c r="T36" s="232">
        <v>0.29721214849630989</v>
      </c>
      <c r="U36" s="232">
        <v>7.1173214057020137E-2</v>
      </c>
      <c r="V36" s="232">
        <v>9.5865961791749763E-2</v>
      </c>
      <c r="W36" s="232">
        <v>0.24492162388436131</v>
      </c>
      <c r="DA36" s="73" t="s">
        <v>2731</v>
      </c>
    </row>
    <row r="37" spans="1:105" ht="12" customHeight="1" x14ac:dyDescent="0.25">
      <c r="A37" s="46" t="s">
        <v>79</v>
      </c>
      <c r="B37" s="232">
        <v>45.977066273092241</v>
      </c>
      <c r="C37" s="232">
        <v>45.938678387944933</v>
      </c>
      <c r="D37" s="232">
        <v>41.000889682043372</v>
      </c>
      <c r="E37" s="232">
        <v>42.730073696975737</v>
      </c>
      <c r="F37" s="232">
        <v>36.312864315226513</v>
      </c>
      <c r="G37" s="232">
        <v>33.123488150570239</v>
      </c>
      <c r="H37" s="232">
        <v>22.882845409438481</v>
      </c>
      <c r="I37" s="232">
        <v>12.123516631298241</v>
      </c>
      <c r="J37" s="232">
        <v>10.548022491497001</v>
      </c>
      <c r="K37" s="232">
        <v>8.3385403244697045</v>
      </c>
      <c r="L37" s="232">
        <v>9.4720550299888782</v>
      </c>
      <c r="M37" s="232">
        <v>8.3769282096370041</v>
      </c>
      <c r="N37" s="232">
        <v>10.95147570588702</v>
      </c>
      <c r="O37" s="232">
        <v>10.163728636000171</v>
      </c>
      <c r="P37" s="232">
        <v>10.567251017718529</v>
      </c>
      <c r="Q37" s="232">
        <v>12.06583105242893</v>
      </c>
      <c r="R37" s="232">
        <v>12.296435032770271</v>
      </c>
      <c r="S37" s="232">
        <v>10.04579828612407</v>
      </c>
      <c r="T37" s="232">
        <v>7.0785185163983861</v>
      </c>
      <c r="U37" s="232">
        <v>6.355512096057681</v>
      </c>
      <c r="V37" s="232">
        <v>5.7608111296617972</v>
      </c>
      <c r="W37" s="232">
        <v>7.1169755689300631</v>
      </c>
      <c r="DA37" s="73" t="s">
        <v>2732</v>
      </c>
    </row>
    <row r="38" spans="1:105" ht="12" customHeight="1" x14ac:dyDescent="0.25">
      <c r="A38" s="57" t="s">
        <v>2733</v>
      </c>
      <c r="B38" s="264">
        <v>26.19626182798104</v>
      </c>
      <c r="C38" s="264">
        <v>24.26521740790028</v>
      </c>
      <c r="D38" s="264">
        <v>24.459732908972839</v>
      </c>
      <c r="E38" s="264">
        <v>23.914321385230231</v>
      </c>
      <c r="F38" s="264">
        <v>24.647254453834229</v>
      </c>
      <c r="G38" s="264">
        <v>21.543647331367641</v>
      </c>
      <c r="H38" s="264">
        <v>19.063228243884929</v>
      </c>
      <c r="I38" s="264">
        <v>19.20075162124083</v>
      </c>
      <c r="J38" s="264">
        <v>16.313312376757871</v>
      </c>
      <c r="K38" s="264">
        <v>12.046687792605139</v>
      </c>
      <c r="L38" s="264">
        <v>11.8777997774111</v>
      </c>
      <c r="M38" s="264">
        <v>10.63938755579416</v>
      </c>
      <c r="N38" s="264">
        <v>10.21754793721318</v>
      </c>
      <c r="O38" s="264">
        <v>11.18009255565882</v>
      </c>
      <c r="P38" s="264">
        <v>11.358360417161091</v>
      </c>
      <c r="Q38" s="264">
        <v>11.83906876982596</v>
      </c>
      <c r="R38" s="264">
        <v>12.662365994182091</v>
      </c>
      <c r="S38" s="264">
        <v>12.607403952148569</v>
      </c>
      <c r="T38" s="264">
        <v>16.85088116408588</v>
      </c>
      <c r="U38" s="264">
        <v>13.129116229384101</v>
      </c>
      <c r="V38" s="264">
        <v>12.074636646307519</v>
      </c>
      <c r="W38" s="264">
        <v>12.67357899077896</v>
      </c>
      <c r="DA38" s="70" t="s">
        <v>2734</v>
      </c>
    </row>
    <row r="39" spans="1:105" ht="12" customHeight="1" x14ac:dyDescent="0.25">
      <c r="A39" s="57" t="s">
        <v>2735</v>
      </c>
      <c r="B39" s="264">
        <f t="shared" ref="B39:W39" si="0">B40+B46+B57+B58</f>
        <v>100.72962499317865</v>
      </c>
      <c r="C39" s="264">
        <f t="shared" si="0"/>
        <v>97.610352991882365</v>
      </c>
      <c r="D39" s="264">
        <f t="shared" si="0"/>
        <v>91.79610641908198</v>
      </c>
      <c r="E39" s="264">
        <f t="shared" si="0"/>
        <v>84.99196396099245</v>
      </c>
      <c r="F39" s="264">
        <f t="shared" si="0"/>
        <v>79.325096541490893</v>
      </c>
      <c r="G39" s="264">
        <f t="shared" si="0"/>
        <v>70.006927806542535</v>
      </c>
      <c r="H39" s="264">
        <f t="shared" si="0"/>
        <v>59.623767667026868</v>
      </c>
      <c r="I39" s="264">
        <f t="shared" si="0"/>
        <v>55.689609121796209</v>
      </c>
      <c r="J39" s="264">
        <f t="shared" si="0"/>
        <v>46.332019261666275</v>
      </c>
      <c r="K39" s="264">
        <f t="shared" si="0"/>
        <v>35.007878564319604</v>
      </c>
      <c r="L39" s="264">
        <f t="shared" si="0"/>
        <v>34.495748834935711</v>
      </c>
      <c r="M39" s="264">
        <f t="shared" si="0"/>
        <v>29.193946198494132</v>
      </c>
      <c r="N39" s="264">
        <f t="shared" si="0"/>
        <v>28.334501488105538</v>
      </c>
      <c r="O39" s="264">
        <f t="shared" si="0"/>
        <v>31.203756555048678</v>
      </c>
      <c r="P39" s="264">
        <f t="shared" si="0"/>
        <v>32.541437726266253</v>
      </c>
      <c r="Q39" s="264">
        <f t="shared" si="0"/>
        <v>31.678090004424391</v>
      </c>
      <c r="R39" s="264">
        <f t="shared" si="0"/>
        <v>33.773411978830438</v>
      </c>
      <c r="S39" s="264">
        <f t="shared" si="0"/>
        <v>33.367046791667811</v>
      </c>
      <c r="T39" s="264">
        <f t="shared" si="0"/>
        <v>40.434534324838154</v>
      </c>
      <c r="U39" s="264">
        <f t="shared" si="0"/>
        <v>34.348079025651799</v>
      </c>
      <c r="V39" s="264">
        <f t="shared" si="0"/>
        <v>32.055776463118697</v>
      </c>
      <c r="W39" s="264">
        <f t="shared" si="0"/>
        <v>35.039602804237745</v>
      </c>
      <c r="DA39" s="70"/>
    </row>
    <row r="40" spans="1:105" ht="12" customHeight="1" x14ac:dyDescent="0.25">
      <c r="A40" s="60" t="s">
        <v>2736</v>
      </c>
      <c r="B40" s="332">
        <v>34.998758026835887</v>
      </c>
      <c r="C40" s="332">
        <v>34.961379620774053</v>
      </c>
      <c r="D40" s="332">
        <v>31.327401798141469</v>
      </c>
      <c r="E40" s="332">
        <v>27.727322732834988</v>
      </c>
      <c r="F40" s="332">
        <v>23.69267267444118</v>
      </c>
      <c r="G40" s="332">
        <v>21.089685570888559</v>
      </c>
      <c r="H40" s="332">
        <v>17.341821965053459</v>
      </c>
      <c r="I40" s="332">
        <v>14.971460493497631</v>
      </c>
      <c r="J40" s="332">
        <v>12.127715886708749</v>
      </c>
      <c r="K40" s="332">
        <v>9.4237713772109792</v>
      </c>
      <c r="L40" s="332">
        <v>9.2663092085889218</v>
      </c>
      <c r="M40" s="332">
        <v>7.2785436124003304</v>
      </c>
      <c r="N40" s="332">
        <v>7.1314030173375267</v>
      </c>
      <c r="O40" s="332">
        <v>7.9436479783762817</v>
      </c>
      <c r="P40" s="332">
        <v>8.5708101402767767</v>
      </c>
      <c r="Q40" s="332">
        <v>7.5760887539475803</v>
      </c>
      <c r="R40" s="332">
        <v>8.0458530312982059</v>
      </c>
      <c r="S40" s="332">
        <v>7.8818406672219954</v>
      </c>
      <c r="T40" s="332">
        <v>8.1102176673636421</v>
      </c>
      <c r="U40" s="332">
        <v>8.0146474334554068</v>
      </c>
      <c r="V40" s="332">
        <v>7.6519062705981691</v>
      </c>
      <c r="W40" s="332">
        <v>8.8539708535224761</v>
      </c>
      <c r="DA40" s="72" t="s">
        <v>2737</v>
      </c>
    </row>
    <row r="41" spans="1:105" ht="12" customHeight="1" x14ac:dyDescent="0.25">
      <c r="A41" s="59" t="s">
        <v>30</v>
      </c>
      <c r="B41" s="233">
        <v>28.631619557484861</v>
      </c>
      <c r="C41" s="233">
        <v>28.088296513621501</v>
      </c>
      <c r="D41" s="233">
        <v>23.56499221614682</v>
      </c>
      <c r="E41" s="233">
        <v>19.247217292910879</v>
      </c>
      <c r="F41" s="233">
        <v>14.598075957836</v>
      </c>
      <c r="G41" s="233">
        <v>11.75860733429441</v>
      </c>
      <c r="H41" s="233">
        <v>8.3814366461373524</v>
      </c>
      <c r="I41" s="233">
        <v>6.5446779372307882</v>
      </c>
      <c r="J41" s="233">
        <v>5.0229211068888384</v>
      </c>
      <c r="K41" s="233">
        <v>3.0192253007017431</v>
      </c>
      <c r="L41" s="233">
        <v>3.437256172801038</v>
      </c>
      <c r="M41" s="233">
        <v>2.3930225031888481</v>
      </c>
      <c r="N41" s="233">
        <v>2.1900090434147952</v>
      </c>
      <c r="O41" s="233">
        <v>1.7724076113247551</v>
      </c>
      <c r="P41" s="233">
        <v>1.7657265227938601</v>
      </c>
      <c r="Q41" s="233">
        <v>1.7172475088948591</v>
      </c>
      <c r="R41" s="233">
        <v>1.5887028242520529</v>
      </c>
      <c r="S41" s="233">
        <v>1.438542486447228</v>
      </c>
      <c r="T41" s="233">
        <v>1.5408267336899819</v>
      </c>
      <c r="U41" s="233">
        <v>1.225625024206676</v>
      </c>
      <c r="V41" s="233">
        <v>1.228401696523256</v>
      </c>
      <c r="W41" s="233">
        <v>1.443294692208823</v>
      </c>
      <c r="DA41" s="71" t="s">
        <v>2738</v>
      </c>
    </row>
    <row r="42" spans="1:105" ht="12" customHeight="1" x14ac:dyDescent="0.25">
      <c r="A42" s="59" t="s">
        <v>33</v>
      </c>
      <c r="B42" s="298">
        <v>0.54873538753367934</v>
      </c>
      <c r="C42" s="298">
        <v>0.54837466464588447</v>
      </c>
      <c r="D42" s="298">
        <v>0.54752430668524998</v>
      </c>
      <c r="E42" s="298">
        <v>0.56961984980273639</v>
      </c>
      <c r="F42" s="298">
        <v>0.37925664922678631</v>
      </c>
      <c r="G42" s="298">
        <v>0.76259184582591644</v>
      </c>
      <c r="H42" s="298">
        <v>0.54757578435956866</v>
      </c>
      <c r="I42" s="298">
        <v>0.33605997931547721</v>
      </c>
      <c r="J42" s="298">
        <v>0.33935026287504211</v>
      </c>
      <c r="K42" s="298">
        <v>0.16524178663305911</v>
      </c>
      <c r="L42" s="298">
        <v>0.16900397246473059</v>
      </c>
      <c r="M42" s="298">
        <v>0.1727182644924711</v>
      </c>
      <c r="N42" s="298">
        <v>0.18458208101706541</v>
      </c>
      <c r="O42" s="298">
        <v>0.17658433946051011</v>
      </c>
      <c r="P42" s="298">
        <v>0.17509819882861441</v>
      </c>
      <c r="Q42" s="298">
        <v>0.18653135211420291</v>
      </c>
      <c r="R42" s="298">
        <v>0.18431826152910649</v>
      </c>
      <c r="S42" s="298">
        <v>0.1875818335506946</v>
      </c>
      <c r="T42" s="298">
        <v>0.2187086527694336</v>
      </c>
      <c r="U42" s="298">
        <v>0.238971934841926</v>
      </c>
      <c r="V42" s="298">
        <v>0.19107455291075609</v>
      </c>
      <c r="W42" s="298">
        <v>0.2508455407221144</v>
      </c>
      <c r="DA42" s="122" t="s">
        <v>2739</v>
      </c>
    </row>
    <row r="43" spans="1:105" ht="12" customHeight="1" x14ac:dyDescent="0.25">
      <c r="A43" s="59" t="s">
        <v>160</v>
      </c>
      <c r="B43" s="298">
        <v>1.560102961255776</v>
      </c>
      <c r="C43" s="298">
        <v>1.5551613846554619</v>
      </c>
      <c r="D43" s="298">
        <v>1.6855563645485669</v>
      </c>
      <c r="E43" s="298">
        <v>1.845538664404986</v>
      </c>
      <c r="F43" s="298">
        <v>1.9871418888524119</v>
      </c>
      <c r="G43" s="298">
        <v>1.6417197652247379</v>
      </c>
      <c r="H43" s="298">
        <v>1.3888281125255819</v>
      </c>
      <c r="I43" s="298">
        <v>1.0942361893787509</v>
      </c>
      <c r="J43" s="298">
        <v>0.98994596753944519</v>
      </c>
      <c r="K43" s="298">
        <v>1.390360692898559</v>
      </c>
      <c r="L43" s="298">
        <v>0.76394759016640545</v>
      </c>
      <c r="M43" s="298">
        <v>0.66275351443863573</v>
      </c>
      <c r="N43" s="298">
        <v>0.70534639916429875</v>
      </c>
      <c r="O43" s="298">
        <v>0.82304265364108709</v>
      </c>
      <c r="P43" s="298">
        <v>1.2216277063440271</v>
      </c>
      <c r="Q43" s="298">
        <v>0.57997941710248835</v>
      </c>
      <c r="R43" s="298">
        <v>0.57632159170835673</v>
      </c>
      <c r="S43" s="298">
        <v>0.59748757924751006</v>
      </c>
      <c r="T43" s="298">
        <v>0.51884030710091844</v>
      </c>
      <c r="U43" s="298">
        <v>0.3860069492677306</v>
      </c>
      <c r="V43" s="298">
        <v>0.32540050029894241</v>
      </c>
      <c r="W43" s="298">
        <v>0.2032288921383206</v>
      </c>
      <c r="DA43" s="122" t="s">
        <v>2740</v>
      </c>
    </row>
    <row r="44" spans="1:105" ht="12" customHeight="1" x14ac:dyDescent="0.25">
      <c r="A44" s="59" t="s">
        <v>70</v>
      </c>
      <c r="B44" s="298">
        <v>0.1562246877972184</v>
      </c>
      <c r="C44" s="298">
        <v>0.31224398034635398</v>
      </c>
      <c r="D44" s="298">
        <v>0.15587989369109451</v>
      </c>
      <c r="E44" s="298">
        <v>0.16217048366152451</v>
      </c>
      <c r="F44" s="298">
        <v>0.16196126484599269</v>
      </c>
      <c r="G44" s="298">
        <v>0.16283213512935599</v>
      </c>
      <c r="H44" s="298">
        <v>0.1558945493589842</v>
      </c>
      <c r="I44" s="298">
        <v>0.14351415967266479</v>
      </c>
      <c r="J44" s="298">
        <v>0.14491927277508651</v>
      </c>
      <c r="K44" s="298">
        <v>0.14368457436843959</v>
      </c>
      <c r="L44" s="298">
        <v>0.29391190140172541</v>
      </c>
      <c r="M44" s="298">
        <v>0.30037136277599719</v>
      </c>
      <c r="N44" s="298">
        <v>0.16050176100959571</v>
      </c>
      <c r="O44" s="298">
        <v>0.15354739362542871</v>
      </c>
      <c r="P44" s="298">
        <v>0.15225513282084319</v>
      </c>
      <c r="Q44" s="298">
        <v>0</v>
      </c>
      <c r="R44" s="298">
        <v>0</v>
      </c>
      <c r="S44" s="298">
        <v>7.2877002088331422E-2</v>
      </c>
      <c r="T44" s="298">
        <v>8.1649668441507853E-2</v>
      </c>
      <c r="U44" s="298">
        <v>7.613944415069554E-2</v>
      </c>
      <c r="V44" s="298">
        <v>4.1383407021596118E-2</v>
      </c>
      <c r="W44" s="298">
        <v>9.3962895384739314E-2</v>
      </c>
      <c r="DA44" s="122" t="s">
        <v>2741</v>
      </c>
    </row>
    <row r="45" spans="1:105" ht="12" customHeight="1" x14ac:dyDescent="0.25">
      <c r="A45" s="59" t="s">
        <v>162</v>
      </c>
      <c r="B45" s="298">
        <v>4.1020754327643454</v>
      </c>
      <c r="C45" s="298">
        <v>4.4573030775048474</v>
      </c>
      <c r="D45" s="298">
        <v>5.3734490170697358</v>
      </c>
      <c r="E45" s="298">
        <v>5.902776442054865</v>
      </c>
      <c r="F45" s="298">
        <v>6.5662369136799947</v>
      </c>
      <c r="G45" s="298">
        <v>6.7639344904141376</v>
      </c>
      <c r="H45" s="298">
        <v>6.8680868726719666</v>
      </c>
      <c r="I45" s="298">
        <v>6.8529722278999454</v>
      </c>
      <c r="J45" s="298">
        <v>5.6305792766303382</v>
      </c>
      <c r="K45" s="298">
        <v>4.7052590226091766</v>
      </c>
      <c r="L45" s="298">
        <v>4.6021895717550239</v>
      </c>
      <c r="M45" s="298">
        <v>3.749677967504379</v>
      </c>
      <c r="N45" s="298">
        <v>3.8909637327317719</v>
      </c>
      <c r="O45" s="298">
        <v>5.0180659803245007</v>
      </c>
      <c r="P45" s="298">
        <v>5.2561025794894318</v>
      </c>
      <c r="Q45" s="298">
        <v>5.0923304758360306</v>
      </c>
      <c r="R45" s="298">
        <v>5.696510353808689</v>
      </c>
      <c r="S45" s="298">
        <v>5.5853517658882312</v>
      </c>
      <c r="T45" s="298">
        <v>5.7501923053618009</v>
      </c>
      <c r="U45" s="298">
        <v>6.0879040809883778</v>
      </c>
      <c r="V45" s="298">
        <v>5.8656461138436189</v>
      </c>
      <c r="W45" s="298">
        <v>6.8626388330684787</v>
      </c>
      <c r="DA45" s="122" t="s">
        <v>2742</v>
      </c>
    </row>
    <row r="46" spans="1:105" ht="12" customHeight="1" x14ac:dyDescent="0.25">
      <c r="A46" s="60" t="s">
        <v>2743</v>
      </c>
      <c r="B46" s="332">
        <v>24.058154964762402</v>
      </c>
      <c r="C46" s="332">
        <v>24.048144621753259</v>
      </c>
      <c r="D46" s="332">
        <v>21.558442849833401</v>
      </c>
      <c r="E46" s="332">
        <v>19.222013835593309</v>
      </c>
      <c r="F46" s="332">
        <v>16.42385497928548</v>
      </c>
      <c r="G46" s="332">
        <v>14.645855860031849</v>
      </c>
      <c r="H46" s="332">
        <v>11.956381480468</v>
      </c>
      <c r="I46" s="332">
        <v>10.173813799915379</v>
      </c>
      <c r="J46" s="332">
        <v>8.2532736848240074</v>
      </c>
      <c r="K46" s="332">
        <v>6.4203748099201148</v>
      </c>
      <c r="L46" s="332">
        <v>6.3343723611469578</v>
      </c>
      <c r="M46" s="332">
        <v>4.9903872385899604</v>
      </c>
      <c r="N46" s="332">
        <v>4.9491407364235016</v>
      </c>
      <c r="O46" s="332">
        <v>5.4749459346753184</v>
      </c>
      <c r="P46" s="332">
        <v>5.9018784803853324</v>
      </c>
      <c r="Q46" s="332">
        <v>5.2685468266520434</v>
      </c>
      <c r="R46" s="332">
        <v>5.5844127689225509</v>
      </c>
      <c r="S46" s="332">
        <v>5.4294929301192028</v>
      </c>
      <c r="T46" s="332">
        <v>5.5181287236777434</v>
      </c>
      <c r="U46" s="332">
        <v>5.4477845080770679</v>
      </c>
      <c r="V46" s="332">
        <v>5.1956771003352671</v>
      </c>
      <c r="W46" s="332">
        <v>6.0246482660932976</v>
      </c>
      <c r="DA46" s="72" t="s">
        <v>2744</v>
      </c>
    </row>
    <row r="47" spans="1:105" ht="12" customHeight="1" x14ac:dyDescent="0.25">
      <c r="A47" s="64" t="s">
        <v>30</v>
      </c>
      <c r="B47" s="232">
        <v>14.961356999969979</v>
      </c>
      <c r="C47" s="232">
        <v>14.688965383593001</v>
      </c>
      <c r="D47" s="232">
        <v>12.3463067333005</v>
      </c>
      <c r="E47" s="232">
        <v>9.6175841365614225</v>
      </c>
      <c r="F47" s="232">
        <v>7.3057951537909567</v>
      </c>
      <c r="G47" s="232">
        <v>5.8469249532461127</v>
      </c>
      <c r="H47" s="232">
        <v>4.3907583014784484</v>
      </c>
      <c r="I47" s="232">
        <v>3.7813000368342871</v>
      </c>
      <c r="J47" s="232">
        <v>2.869024599369367</v>
      </c>
      <c r="K47" s="232">
        <v>1.721733771302874</v>
      </c>
      <c r="L47" s="232">
        <v>1.9087605867122031</v>
      </c>
      <c r="M47" s="232">
        <v>1.2951093916168219</v>
      </c>
      <c r="N47" s="232">
        <v>1.0948488582939691</v>
      </c>
      <c r="O47" s="232">
        <v>0.93431291946715933</v>
      </c>
      <c r="P47" s="232">
        <v>0.94020392632665495</v>
      </c>
      <c r="Q47" s="232">
        <v>0.84771874300683903</v>
      </c>
      <c r="R47" s="232">
        <v>0.79560485009680237</v>
      </c>
      <c r="S47" s="232">
        <v>0.75719978739671445</v>
      </c>
      <c r="T47" s="232">
        <v>0.8719682108792729</v>
      </c>
      <c r="U47" s="232">
        <v>0.70789169501979088</v>
      </c>
      <c r="V47" s="232">
        <v>0.71592667299515012</v>
      </c>
      <c r="W47" s="232">
        <v>0.83130581122751113</v>
      </c>
      <c r="DA47" s="73" t="s">
        <v>2745</v>
      </c>
    </row>
    <row r="48" spans="1:105" ht="12" customHeight="1" x14ac:dyDescent="0.25">
      <c r="A48" s="64" t="s">
        <v>32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3" t="s">
        <v>2746</v>
      </c>
    </row>
    <row r="49" spans="1:105" ht="12" customHeight="1" x14ac:dyDescent="0.25">
      <c r="A49" s="64" t="s">
        <v>33</v>
      </c>
      <c r="B49" s="232">
        <v>0.28673984071788389</v>
      </c>
      <c r="C49" s="232">
        <v>0.28677625438468618</v>
      </c>
      <c r="D49" s="232">
        <v>0.2868620949359737</v>
      </c>
      <c r="E49" s="232">
        <v>0.28463163001495739</v>
      </c>
      <c r="F49" s="232">
        <v>0.18980387538514951</v>
      </c>
      <c r="G49" s="232">
        <v>0.37919603620891879</v>
      </c>
      <c r="H49" s="232">
        <v>0.28685689844990669</v>
      </c>
      <c r="I49" s="232">
        <v>0.1941644225050784</v>
      </c>
      <c r="J49" s="232">
        <v>0.1938322803150696</v>
      </c>
      <c r="K49" s="232">
        <v>9.4230253174692316E-2</v>
      </c>
      <c r="L49" s="232">
        <v>9.3850474163406306E-2</v>
      </c>
      <c r="M49" s="232">
        <v>9.347552985810971E-2</v>
      </c>
      <c r="N49" s="232">
        <v>9.2277920618970943E-2</v>
      </c>
      <c r="O49" s="232">
        <v>9.3085263615074368E-2</v>
      </c>
      <c r="P49" s="232">
        <v>9.3235284120273737E-2</v>
      </c>
      <c r="Q49" s="232">
        <v>9.2081148772421795E-2</v>
      </c>
      <c r="R49" s="232">
        <v>9.2304552239344625E-2</v>
      </c>
      <c r="S49" s="232">
        <v>9.8736690658932688E-2</v>
      </c>
      <c r="T49" s="232">
        <v>0.1237692652193752</v>
      </c>
      <c r="U49" s="232">
        <v>0.1380244729638318</v>
      </c>
      <c r="V49" s="232">
        <v>0.11136045264884049</v>
      </c>
      <c r="W49" s="232">
        <v>0.14448148174345951</v>
      </c>
      <c r="DA49" s="73" t="s">
        <v>2747</v>
      </c>
    </row>
    <row r="50" spans="1:105" ht="12" customHeight="1" x14ac:dyDescent="0.25">
      <c r="A50" s="64" t="s">
        <v>160</v>
      </c>
      <c r="B50" s="232">
        <v>0.81522658238716827</v>
      </c>
      <c r="C50" s="232">
        <v>0.81328220577657706</v>
      </c>
      <c r="D50" s="232">
        <v>0.88310641913660926</v>
      </c>
      <c r="E50" s="232">
        <v>0.92219166605084657</v>
      </c>
      <c r="F50" s="232">
        <v>0.99449075504228523</v>
      </c>
      <c r="G50" s="232">
        <v>0.81633921336364357</v>
      </c>
      <c r="H50" s="232">
        <v>0.72756125493219082</v>
      </c>
      <c r="I50" s="232">
        <v>0.63221374418830667</v>
      </c>
      <c r="J50" s="232">
        <v>0.56544374726927871</v>
      </c>
      <c r="K50" s="232">
        <v>0.79286264549357344</v>
      </c>
      <c r="L50" s="232">
        <v>0.42423170608058369</v>
      </c>
      <c r="M50" s="232">
        <v>0.35868375651827111</v>
      </c>
      <c r="N50" s="232">
        <v>0.35262306434253748</v>
      </c>
      <c r="O50" s="232">
        <v>0.43386147726743413</v>
      </c>
      <c r="P50" s="232">
        <v>0.65048531082645589</v>
      </c>
      <c r="Q50" s="232">
        <v>0.28630667384247349</v>
      </c>
      <c r="R50" s="232">
        <v>0.28861549597518132</v>
      </c>
      <c r="S50" s="232">
        <v>0.31449711930005542</v>
      </c>
      <c r="T50" s="232">
        <v>0.29361656597909641</v>
      </c>
      <c r="U50" s="232">
        <v>0.2229483799773283</v>
      </c>
      <c r="V50" s="232">
        <v>0.18964716365121759</v>
      </c>
      <c r="W50" s="232">
        <v>0.1170553456310162</v>
      </c>
      <c r="DA50" s="73" t="s">
        <v>2748</v>
      </c>
    </row>
    <row r="51" spans="1:105" ht="12" customHeight="1" x14ac:dyDescent="0.25">
      <c r="A51" s="64" t="s">
        <v>70</v>
      </c>
      <c r="B51" s="232">
        <v>8.1634687889390212E-2</v>
      </c>
      <c r="C51" s="232">
        <v>0.16329010968389021</v>
      </c>
      <c r="D51" s="232">
        <v>8.1669493603559282E-2</v>
      </c>
      <c r="E51" s="232">
        <v>8.103448136661473E-2</v>
      </c>
      <c r="F51" s="232">
        <v>8.10556012471325E-2</v>
      </c>
      <c r="G51" s="232">
        <v>8.0967690051306912E-2</v>
      </c>
      <c r="H51" s="232">
        <v>8.1668014166599509E-2</v>
      </c>
      <c r="I51" s="232">
        <v>8.2917769592510446E-2</v>
      </c>
      <c r="J51" s="232">
        <v>8.2775928521794342E-2</v>
      </c>
      <c r="K51" s="232">
        <v>8.1937106200031834E-2</v>
      </c>
      <c r="L51" s="232">
        <v>0.16321374525428201</v>
      </c>
      <c r="M51" s="232">
        <v>0.16256168606252261</v>
      </c>
      <c r="N51" s="232">
        <v>8.0239472217669958E-2</v>
      </c>
      <c r="O51" s="232">
        <v>8.0941490376200659E-2</v>
      </c>
      <c r="P51" s="232">
        <v>8.1071939416212394E-2</v>
      </c>
      <c r="Q51" s="232">
        <v>0</v>
      </c>
      <c r="R51" s="232">
        <v>0</v>
      </c>
      <c r="S51" s="232">
        <v>3.8359972685741588E-2</v>
      </c>
      <c r="T51" s="232">
        <v>4.6206308440227398E-2</v>
      </c>
      <c r="U51" s="232">
        <v>4.3976321560983161E-2</v>
      </c>
      <c r="V51" s="232">
        <v>2.411872678947781E-2</v>
      </c>
      <c r="W51" s="232">
        <v>5.4120548904363887E-2</v>
      </c>
      <c r="DA51" s="73" t="s">
        <v>2749</v>
      </c>
    </row>
    <row r="52" spans="1:105" ht="12" customHeight="1" x14ac:dyDescent="0.25">
      <c r="A52" s="64" t="s">
        <v>34</v>
      </c>
      <c r="B52" s="232">
        <v>0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232">
        <v>0</v>
      </c>
      <c r="I52" s="232">
        <v>0</v>
      </c>
      <c r="J52" s="232">
        <v>0</v>
      </c>
      <c r="K52" s="232">
        <v>0</v>
      </c>
      <c r="L52" s="232">
        <v>0</v>
      </c>
      <c r="M52" s="232">
        <v>0</v>
      </c>
      <c r="N52" s="232">
        <v>0</v>
      </c>
      <c r="O52" s="232">
        <v>0</v>
      </c>
      <c r="P52" s="232">
        <v>0</v>
      </c>
      <c r="Q52" s="232">
        <v>0</v>
      </c>
      <c r="R52" s="232">
        <v>0</v>
      </c>
      <c r="S52" s="232">
        <v>2.0744783288850028E-3</v>
      </c>
      <c r="T52" s="232">
        <v>2.8990617650513678E-3</v>
      </c>
      <c r="U52" s="232">
        <v>1.222987433222021E-2</v>
      </c>
      <c r="V52" s="232">
        <v>1.102337856779761E-3</v>
      </c>
      <c r="W52" s="232">
        <v>1.111017682420878E-3</v>
      </c>
      <c r="DA52" s="73" t="s">
        <v>2750</v>
      </c>
    </row>
    <row r="53" spans="1:105" ht="12" customHeight="1" x14ac:dyDescent="0.25">
      <c r="A53" s="64" t="s">
        <v>162</v>
      </c>
      <c r="B53" s="232">
        <v>2.1435257920766042</v>
      </c>
      <c r="C53" s="232">
        <v>2.3309769098279021</v>
      </c>
      <c r="D53" s="232">
        <v>2.8152884232669981</v>
      </c>
      <c r="E53" s="232">
        <v>2.949540611862111</v>
      </c>
      <c r="F53" s="232">
        <v>3.286157844442251</v>
      </c>
      <c r="G53" s="232">
        <v>3.3633419528161812</v>
      </c>
      <c r="H53" s="232">
        <v>3.5979642541779828</v>
      </c>
      <c r="I53" s="232">
        <v>3.959422356044441</v>
      </c>
      <c r="J53" s="232">
        <v>3.2161107271218241</v>
      </c>
      <c r="K53" s="232">
        <v>2.6832059734233331</v>
      </c>
      <c r="L53" s="232">
        <v>2.555665805957485</v>
      </c>
      <c r="M53" s="232">
        <v>2.0293345109719438</v>
      </c>
      <c r="N53" s="232">
        <v>1.945205300980011</v>
      </c>
      <c r="O53" s="232">
        <v>2.645240206710421</v>
      </c>
      <c r="P53" s="232">
        <v>2.7987393396528581</v>
      </c>
      <c r="Q53" s="232">
        <v>2.5138274870634532</v>
      </c>
      <c r="R53" s="232">
        <v>2.8527495494637578</v>
      </c>
      <c r="S53" s="232">
        <v>2.9399390073708318</v>
      </c>
      <c r="T53" s="232">
        <v>3.2540874240353852</v>
      </c>
      <c r="U53" s="232">
        <v>3.5162277645222462</v>
      </c>
      <c r="V53" s="232">
        <v>3.418566189819237</v>
      </c>
      <c r="W53" s="232">
        <v>3.9527281386689892</v>
      </c>
      <c r="DA53" s="73" t="s">
        <v>2751</v>
      </c>
    </row>
    <row r="54" spans="1:105" ht="12" customHeight="1" x14ac:dyDescent="0.25">
      <c r="A54" s="64" t="s">
        <v>36</v>
      </c>
      <c r="B54" s="232">
        <v>0</v>
      </c>
      <c r="C54" s="232">
        <v>0</v>
      </c>
      <c r="D54" s="232">
        <v>0</v>
      </c>
      <c r="E54" s="232">
        <v>0</v>
      </c>
      <c r="F54" s="232">
        <v>0</v>
      </c>
      <c r="G54" s="232">
        <v>0</v>
      </c>
      <c r="H54" s="232">
        <v>0</v>
      </c>
      <c r="I54" s="232">
        <v>0</v>
      </c>
      <c r="J54" s="232">
        <v>0</v>
      </c>
      <c r="K54" s="232">
        <v>0</v>
      </c>
      <c r="L54" s="232">
        <v>0</v>
      </c>
      <c r="M54" s="232">
        <v>0</v>
      </c>
      <c r="N54" s="232">
        <v>0</v>
      </c>
      <c r="O54" s="232">
        <v>0</v>
      </c>
      <c r="P54" s="232">
        <v>0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DA54" s="73" t="s">
        <v>2752</v>
      </c>
    </row>
    <row r="55" spans="1:105" ht="12" customHeight="1" x14ac:dyDescent="0.25">
      <c r="A55" s="64" t="s">
        <v>73</v>
      </c>
      <c r="B55" s="232">
        <v>0</v>
      </c>
      <c r="C55" s="232">
        <v>0</v>
      </c>
      <c r="D55" s="232">
        <v>0</v>
      </c>
      <c r="E55" s="232">
        <v>4.8259830580462534E-3</v>
      </c>
      <c r="F55" s="232">
        <v>9.6432862904570135E-3</v>
      </c>
      <c r="G55" s="232">
        <v>2.4129915290245362E-3</v>
      </c>
      <c r="H55" s="232">
        <v>0</v>
      </c>
      <c r="I55" s="232">
        <v>2.412991529020434E-3</v>
      </c>
      <c r="J55" s="232">
        <v>2.41299152900951E-3</v>
      </c>
      <c r="K55" s="232">
        <v>0</v>
      </c>
      <c r="L55" s="232">
        <v>0</v>
      </c>
      <c r="M55" s="232">
        <v>0</v>
      </c>
      <c r="N55" s="232">
        <v>9.6432862904032284E-3</v>
      </c>
      <c r="O55" s="232">
        <v>1.2056277819399681E-2</v>
      </c>
      <c r="P55" s="232">
        <v>1.205627781937482E-2</v>
      </c>
      <c r="Q55" s="232">
        <v>1.446926934832434E-2</v>
      </c>
      <c r="R55" s="232">
        <v>1.205627781943008E-2</v>
      </c>
      <c r="S55" s="232">
        <v>1.803667768796248E-2</v>
      </c>
      <c r="T55" s="232">
        <v>3.7297210791693798E-2</v>
      </c>
      <c r="U55" s="232">
        <v>8.9315405875476216E-3</v>
      </c>
      <c r="V55" s="232">
        <v>1.2030238342494091E-2</v>
      </c>
      <c r="W55" s="232">
        <v>3.073526260509633E-2</v>
      </c>
      <c r="DA55" s="73" t="s">
        <v>2753</v>
      </c>
    </row>
    <row r="56" spans="1:105" ht="12" customHeight="1" x14ac:dyDescent="0.25">
      <c r="A56" s="64" t="s">
        <v>79</v>
      </c>
      <c r="B56" s="232">
        <v>5.7696710617213798</v>
      </c>
      <c r="C56" s="232">
        <v>5.7648537584872104</v>
      </c>
      <c r="D56" s="232">
        <v>5.1452096855897569</v>
      </c>
      <c r="E56" s="232">
        <v>5.3622053266793106</v>
      </c>
      <c r="F56" s="232">
        <v>4.5569084630872494</v>
      </c>
      <c r="G56" s="232">
        <v>4.1566730228166584</v>
      </c>
      <c r="H56" s="232">
        <v>2.871572757262868</v>
      </c>
      <c r="I56" s="232">
        <v>1.5213824792217401</v>
      </c>
      <c r="J56" s="232">
        <v>1.323673410697664</v>
      </c>
      <c r="K56" s="232">
        <v>1.0464050603256101</v>
      </c>
      <c r="L56" s="232">
        <v>1.188650042978997</v>
      </c>
      <c r="M56" s="232">
        <v>1.051222363562291</v>
      </c>
      <c r="N56" s="232">
        <v>1.374302833679941</v>
      </c>
      <c r="O56" s="232">
        <v>1.275448299419629</v>
      </c>
      <c r="P56" s="232">
        <v>1.3260864022235019</v>
      </c>
      <c r="Q56" s="232">
        <v>1.5141435046185321</v>
      </c>
      <c r="R56" s="232">
        <v>1.543082043328035</v>
      </c>
      <c r="S56" s="232">
        <v>1.260649196690079</v>
      </c>
      <c r="T56" s="232">
        <v>0.88828467656764076</v>
      </c>
      <c r="U56" s="232">
        <v>0.79755445911312051</v>
      </c>
      <c r="V56" s="232">
        <v>0.72292531823206874</v>
      </c>
      <c r="W56" s="232">
        <v>0.89311065963043967</v>
      </c>
      <c r="DA56" s="73" t="s">
        <v>2754</v>
      </c>
    </row>
    <row r="57" spans="1:105" ht="12" customHeight="1" x14ac:dyDescent="0.25">
      <c r="A57" s="60" t="s">
        <v>2755</v>
      </c>
      <c r="B57" s="332">
        <v>0</v>
      </c>
      <c r="C57" s="332">
        <v>0</v>
      </c>
      <c r="D57" s="332">
        <v>0</v>
      </c>
      <c r="E57" s="332">
        <v>0</v>
      </c>
      <c r="F57" s="332">
        <v>0</v>
      </c>
      <c r="G57" s="332">
        <v>0</v>
      </c>
      <c r="H57" s="332">
        <v>0</v>
      </c>
      <c r="I57" s="332">
        <v>0</v>
      </c>
      <c r="J57" s="332">
        <v>0</v>
      </c>
      <c r="K57" s="332">
        <v>0</v>
      </c>
      <c r="L57" s="332">
        <v>0</v>
      </c>
      <c r="M57" s="332">
        <v>0</v>
      </c>
      <c r="N57" s="332">
        <v>0</v>
      </c>
      <c r="O57" s="332">
        <v>0</v>
      </c>
      <c r="P57" s="332">
        <v>0</v>
      </c>
      <c r="Q57" s="332">
        <v>0</v>
      </c>
      <c r="R57" s="332">
        <v>0</v>
      </c>
      <c r="S57" s="332">
        <v>0</v>
      </c>
      <c r="T57" s="332">
        <v>0</v>
      </c>
      <c r="U57" s="332">
        <v>0</v>
      </c>
      <c r="V57" s="332">
        <v>0</v>
      </c>
      <c r="W57" s="332">
        <v>0</v>
      </c>
      <c r="DA57" s="72" t="s">
        <v>2756</v>
      </c>
    </row>
    <row r="58" spans="1:105" ht="12" customHeight="1" x14ac:dyDescent="0.25">
      <c r="A58" s="60" t="s">
        <v>2757</v>
      </c>
      <c r="B58" s="332">
        <v>41.672712001580358</v>
      </c>
      <c r="C58" s="332">
        <v>38.600828749355053</v>
      </c>
      <c r="D58" s="332">
        <v>38.910261771107109</v>
      </c>
      <c r="E58" s="332">
        <v>38.04262739256415</v>
      </c>
      <c r="F58" s="332">
        <v>39.208568887764223</v>
      </c>
      <c r="G58" s="332">
        <v>34.271386375622122</v>
      </c>
      <c r="H58" s="332">
        <v>30.32556422150541</v>
      </c>
      <c r="I58" s="332">
        <v>30.544334828383199</v>
      </c>
      <c r="J58" s="332">
        <v>25.95102969013352</v>
      </c>
      <c r="K58" s="332">
        <v>19.163732377188509</v>
      </c>
      <c r="L58" s="332">
        <v>18.895067265199831</v>
      </c>
      <c r="M58" s="332">
        <v>16.925015347503841</v>
      </c>
      <c r="N58" s="332">
        <v>16.25395773434451</v>
      </c>
      <c r="O58" s="332">
        <v>17.785162641997079</v>
      </c>
      <c r="P58" s="332">
        <v>18.068749105604141</v>
      </c>
      <c r="Q58" s="332">
        <v>18.833454423824769</v>
      </c>
      <c r="R58" s="332">
        <v>20.14314617860968</v>
      </c>
      <c r="S58" s="332">
        <v>20.055713194326611</v>
      </c>
      <c r="T58" s="332">
        <v>26.806187933796771</v>
      </c>
      <c r="U58" s="332">
        <v>20.88564708411932</v>
      </c>
      <c r="V58" s="332">
        <v>19.208193092185262</v>
      </c>
      <c r="W58" s="332">
        <v>20.160983684621971</v>
      </c>
      <c r="DA58" s="72" t="s">
        <v>2758</v>
      </c>
    </row>
    <row r="59" spans="1:105" ht="12" customHeight="1" x14ac:dyDescent="0.25">
      <c r="A59" s="132" t="s">
        <v>2759</v>
      </c>
      <c r="B59" s="319">
        <v>9.6129273517909599</v>
      </c>
      <c r="C59" s="319">
        <v>8.9043151900553532</v>
      </c>
      <c r="D59" s="319">
        <v>8.9756942056143796</v>
      </c>
      <c r="E59" s="319">
        <v>8.7755510940133536</v>
      </c>
      <c r="F59" s="319">
        <v>9.0445067331225086</v>
      </c>
      <c r="G59" s="319">
        <v>7.9056133294497428</v>
      </c>
      <c r="H59" s="319">
        <v>6.9954037489172123</v>
      </c>
      <c r="I59" s="319">
        <v>7.0458690498206842</v>
      </c>
      <c r="J59" s="319">
        <v>5.9863001742234401</v>
      </c>
      <c r="K59" s="319">
        <v>4.42062823086943</v>
      </c>
      <c r="L59" s="319">
        <v>4.3586534257881073</v>
      </c>
      <c r="M59" s="319">
        <v>3.904208177219938</v>
      </c>
      <c r="N59" s="319">
        <v>3.7494107624531172</v>
      </c>
      <c r="O59" s="319">
        <v>4.102624192320885</v>
      </c>
      <c r="P59" s="319">
        <v>4.1680410068661597</v>
      </c>
      <c r="Q59" s="319">
        <v>4.3444407734401311</v>
      </c>
      <c r="R59" s="319">
        <v>4.6465562607045419</v>
      </c>
      <c r="S59" s="319">
        <v>4.6263875007248307</v>
      </c>
      <c r="T59" s="319">
        <v>6.1835653311037593</v>
      </c>
      <c r="U59" s="319">
        <v>4.8178339846749081</v>
      </c>
      <c r="V59" s="319">
        <v>4.4308842857970792</v>
      </c>
      <c r="W59" s="319">
        <v>4.650670959297396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5">
        <f t="shared" ref="B63:W63" si="1">SUM(B$64:B$71,B$73:B$77)</f>
        <v>1</v>
      </c>
      <c r="C63" s="235">
        <f t="shared" si="1"/>
        <v>0.99999999999999989</v>
      </c>
      <c r="D63" s="235">
        <f t="shared" si="1"/>
        <v>1</v>
      </c>
      <c r="E63" s="235">
        <f t="shared" si="1"/>
        <v>1</v>
      </c>
      <c r="F63" s="235">
        <f t="shared" si="1"/>
        <v>1</v>
      </c>
      <c r="G63" s="235">
        <f t="shared" si="1"/>
        <v>1.0000000000000002</v>
      </c>
      <c r="H63" s="235">
        <f t="shared" si="1"/>
        <v>1</v>
      </c>
      <c r="I63" s="235">
        <f t="shared" si="1"/>
        <v>1</v>
      </c>
      <c r="J63" s="235">
        <f t="shared" si="1"/>
        <v>1</v>
      </c>
      <c r="K63" s="235">
        <f t="shared" si="1"/>
        <v>0.99999999999999978</v>
      </c>
      <c r="L63" s="235">
        <f t="shared" si="1"/>
        <v>1.0000000000000002</v>
      </c>
      <c r="M63" s="235">
        <f t="shared" si="1"/>
        <v>0.99999999999999956</v>
      </c>
      <c r="N63" s="235">
        <f t="shared" si="1"/>
        <v>1.0000000000000002</v>
      </c>
      <c r="O63" s="235">
        <f t="shared" si="1"/>
        <v>1</v>
      </c>
      <c r="P63" s="235">
        <f t="shared" si="1"/>
        <v>1</v>
      </c>
      <c r="Q63" s="235">
        <f t="shared" si="1"/>
        <v>0.99999999999999956</v>
      </c>
      <c r="R63" s="235">
        <f t="shared" si="1"/>
        <v>1.0000000000000002</v>
      </c>
      <c r="S63" s="235">
        <f t="shared" si="1"/>
        <v>1</v>
      </c>
      <c r="T63" s="235">
        <f t="shared" si="1"/>
        <v>0.99999999999999989</v>
      </c>
      <c r="U63" s="235">
        <f t="shared" si="1"/>
        <v>1</v>
      </c>
      <c r="V63" s="235">
        <f t="shared" si="1"/>
        <v>1.0000000000000002</v>
      </c>
      <c r="W63" s="235">
        <f t="shared" si="1"/>
        <v>1.0000000000000004</v>
      </c>
      <c r="DA63" s="95"/>
    </row>
    <row r="64" spans="1:105" ht="12" customHeight="1" x14ac:dyDescent="0.25">
      <c r="A64" s="55" t="s">
        <v>92</v>
      </c>
      <c r="B64" s="302">
        <f t="shared" ref="B64:W64" si="2">IF(B$6=0,0,B$6/B$5)</f>
        <v>1.7744086416562131E-2</v>
      </c>
      <c r="C64" s="302">
        <f t="shared" si="2"/>
        <v>1.6722564811614569E-2</v>
      </c>
      <c r="D64" s="302">
        <f t="shared" si="2"/>
        <v>1.8164050440033115E-2</v>
      </c>
      <c r="E64" s="302">
        <f t="shared" si="2"/>
        <v>1.9386249070516642E-2</v>
      </c>
      <c r="F64" s="302">
        <f t="shared" si="2"/>
        <v>2.2017293783997516E-2</v>
      </c>
      <c r="G64" s="302">
        <f t="shared" si="2"/>
        <v>2.1678072890737358E-2</v>
      </c>
      <c r="H64" s="302">
        <f t="shared" si="2"/>
        <v>2.2780455441045525E-2</v>
      </c>
      <c r="I64" s="302">
        <f t="shared" si="2"/>
        <v>2.5305789633931097E-2</v>
      </c>
      <c r="J64" s="302">
        <f t="shared" si="2"/>
        <v>2.6049846345259049E-2</v>
      </c>
      <c r="K64" s="302">
        <f t="shared" si="2"/>
        <v>2.5133648294603354E-2</v>
      </c>
      <c r="L64" s="302">
        <f t="shared" si="2"/>
        <v>2.5196535872998225E-2</v>
      </c>
      <c r="M64" s="302">
        <f t="shared" si="2"/>
        <v>2.7284432622818256E-2</v>
      </c>
      <c r="N64" s="302">
        <f t="shared" si="2"/>
        <v>2.6798861836796087E-2</v>
      </c>
      <c r="O64" s="302">
        <f t="shared" si="2"/>
        <v>2.6518476857870336E-2</v>
      </c>
      <c r="P64" s="302">
        <f t="shared" si="2"/>
        <v>2.5533152593821901E-2</v>
      </c>
      <c r="Q64" s="302">
        <f t="shared" si="2"/>
        <v>2.8140874616198647E-2</v>
      </c>
      <c r="R64" s="302">
        <f t="shared" si="2"/>
        <v>2.8261650396391877E-2</v>
      </c>
      <c r="S64" s="302">
        <f t="shared" si="2"/>
        <v>2.8611887597937129E-2</v>
      </c>
      <c r="T64" s="302">
        <f t="shared" si="2"/>
        <v>3.3119950882782516E-2</v>
      </c>
      <c r="U64" s="302">
        <f t="shared" si="2"/>
        <v>2.914280028539493E-2</v>
      </c>
      <c r="V64" s="302">
        <f t="shared" si="2"/>
        <v>2.852821229931336E-2</v>
      </c>
      <c r="W64" s="302">
        <f t="shared" si="2"/>
        <v>2.6892937992748212E-2</v>
      </c>
      <c r="DA64" s="67"/>
    </row>
    <row r="65" spans="1:105" ht="12" customHeight="1" x14ac:dyDescent="0.25">
      <c r="A65" s="202" t="s">
        <v>93</v>
      </c>
      <c r="B65" s="236">
        <f t="shared" ref="B65:W65" si="3">IF(B$7=0,0,B$7/B$5)</f>
        <v>1.4559250393076612E-2</v>
      </c>
      <c r="C65" s="236">
        <f t="shared" si="3"/>
        <v>1.3721078819786316E-2</v>
      </c>
      <c r="D65" s="236">
        <f t="shared" si="3"/>
        <v>1.4903836258488712E-2</v>
      </c>
      <c r="E65" s="236">
        <f t="shared" si="3"/>
        <v>1.5906665904013656E-2</v>
      </c>
      <c r="F65" s="236">
        <f t="shared" si="3"/>
        <v>1.8065471822767191E-2</v>
      </c>
      <c r="G65" s="236">
        <f t="shared" si="3"/>
        <v>1.7787136730861432E-2</v>
      </c>
      <c r="H65" s="236">
        <f t="shared" si="3"/>
        <v>1.8691655746498895E-2</v>
      </c>
      <c r="I65" s="236">
        <f t="shared" si="3"/>
        <v>2.0763724827840897E-2</v>
      </c>
      <c r="J65" s="236">
        <f t="shared" si="3"/>
        <v>2.1374232898674097E-2</v>
      </c>
      <c r="K65" s="236">
        <f t="shared" si="3"/>
        <v>2.0622480651982238E-2</v>
      </c>
      <c r="L65" s="236">
        <f t="shared" si="3"/>
        <v>2.0674080716306237E-2</v>
      </c>
      <c r="M65" s="236">
        <f t="shared" si="3"/>
        <v>2.2387226767440621E-2</v>
      </c>
      <c r="N65" s="236">
        <f t="shared" si="3"/>
        <v>2.1988809712242943E-2</v>
      </c>
      <c r="O65" s="236">
        <f t="shared" si="3"/>
        <v>2.1758750242355154E-2</v>
      </c>
      <c r="P65" s="236">
        <f t="shared" si="3"/>
        <v>2.0950279051341045E-2</v>
      </c>
      <c r="Q65" s="236">
        <f t="shared" si="3"/>
        <v>2.3089948403034782E-2</v>
      </c>
      <c r="R65" s="236">
        <f t="shared" si="3"/>
        <v>2.3189046479090768E-2</v>
      </c>
      <c r="S65" s="236">
        <f t="shared" si="3"/>
        <v>2.3476420593179177E-2</v>
      </c>
      <c r="T65" s="236">
        <f t="shared" si="3"/>
        <v>2.7175344314077959E-2</v>
      </c>
      <c r="U65" s="236">
        <f t="shared" si="3"/>
        <v>2.3912041259811223E-2</v>
      </c>
      <c r="V65" s="236">
        <f t="shared" si="3"/>
        <v>2.3407763937898136E-2</v>
      </c>
      <c r="W65" s="236">
        <f t="shared" si="3"/>
        <v>2.2066000404306226E-2</v>
      </c>
      <c r="DA65" s="174"/>
    </row>
    <row r="66" spans="1:105" ht="12" customHeight="1" x14ac:dyDescent="0.25">
      <c r="A66" s="202" t="s">
        <v>94</v>
      </c>
      <c r="B66" s="236">
        <f t="shared" ref="B66:W66" si="4">IF(B$8=0,0,B$8/B$5)</f>
        <v>1.046446122002382E-2</v>
      </c>
      <c r="C66" s="236">
        <f t="shared" si="4"/>
        <v>9.862025401721413E-3</v>
      </c>
      <c r="D66" s="236">
        <f t="shared" si="4"/>
        <v>1.0712132310788762E-2</v>
      </c>
      <c r="E66" s="236">
        <f t="shared" si="4"/>
        <v>1.1432916118509813E-2</v>
      </c>
      <c r="F66" s="236">
        <f t="shared" si="4"/>
        <v>1.2984557872613918E-2</v>
      </c>
      <c r="G66" s="236">
        <f t="shared" si="4"/>
        <v>1.2784504525306647E-2</v>
      </c>
      <c r="H66" s="236">
        <f t="shared" si="4"/>
        <v>1.343462756779608E-2</v>
      </c>
      <c r="I66" s="236">
        <f t="shared" si="4"/>
        <v>1.4923927220010643E-2</v>
      </c>
      <c r="J66" s="236">
        <f t="shared" si="4"/>
        <v>1.5362729895922016E-2</v>
      </c>
      <c r="K66" s="236">
        <f t="shared" si="4"/>
        <v>1.482240796861223E-2</v>
      </c>
      <c r="L66" s="236">
        <f t="shared" si="4"/>
        <v>1.485949551484511E-2</v>
      </c>
      <c r="M66" s="236">
        <f t="shared" si="4"/>
        <v>1.6090819239097946E-2</v>
      </c>
      <c r="N66" s="236">
        <f t="shared" si="4"/>
        <v>1.5804456980674623E-2</v>
      </c>
      <c r="O66" s="236">
        <f t="shared" si="4"/>
        <v>1.5639101736692765E-2</v>
      </c>
      <c r="P66" s="236">
        <f t="shared" si="4"/>
        <v>1.5058013068151379E-2</v>
      </c>
      <c r="Q66" s="236">
        <f t="shared" si="4"/>
        <v>1.6595900414681251E-2</v>
      </c>
      <c r="R66" s="236">
        <f t="shared" si="4"/>
        <v>1.6667127156846498E-2</v>
      </c>
      <c r="S66" s="236">
        <f t="shared" si="4"/>
        <v>1.6873677301347534E-2</v>
      </c>
      <c r="T66" s="236">
        <f t="shared" si="4"/>
        <v>1.9532278725743538E-2</v>
      </c>
      <c r="U66" s="236">
        <f t="shared" si="4"/>
        <v>1.7186779655489318E-2</v>
      </c>
      <c r="V66" s="236">
        <f t="shared" si="4"/>
        <v>1.682433033036429E-2</v>
      </c>
      <c r="W66" s="236">
        <f t="shared" si="4"/>
        <v>1.5859937790595097E-2</v>
      </c>
      <c r="DA66" s="174"/>
    </row>
    <row r="67" spans="1:105" ht="12" customHeight="1" x14ac:dyDescent="0.25">
      <c r="A67" s="202" t="s">
        <v>95</v>
      </c>
      <c r="B67" s="236">
        <f t="shared" ref="B67:W67" si="5">IF(B$9=0,0,B$9/B$5)</f>
        <v>2.0473945865263996E-2</v>
      </c>
      <c r="C67" s="236">
        <f t="shared" si="5"/>
        <v>1.9295267090324503E-2</v>
      </c>
      <c r="D67" s="236">
        <f t="shared" si="5"/>
        <v>2.0958519738499749E-2</v>
      </c>
      <c r="E67" s="236">
        <f t="shared" si="5"/>
        <v>2.2368748927519198E-2</v>
      </c>
      <c r="F67" s="236">
        <f t="shared" si="5"/>
        <v>2.5404569750766364E-2</v>
      </c>
      <c r="G67" s="236">
        <f t="shared" si="5"/>
        <v>2.5013161027773883E-2</v>
      </c>
      <c r="H67" s="236">
        <f t="shared" si="5"/>
        <v>2.6285140893514067E-2</v>
      </c>
      <c r="I67" s="236">
        <f t="shared" si="5"/>
        <v>2.9198988039151261E-2</v>
      </c>
      <c r="J67" s="236">
        <f t="shared" si="5"/>
        <v>3.0057515013760448E-2</v>
      </c>
      <c r="K67" s="236">
        <f t="shared" si="5"/>
        <v>2.9000363416850024E-2</v>
      </c>
      <c r="L67" s="236">
        <f t="shared" si="5"/>
        <v>2.9072926007305634E-2</v>
      </c>
      <c r="M67" s="236">
        <f t="shared" si="5"/>
        <v>3.148203764171336E-2</v>
      </c>
      <c r="N67" s="236">
        <f t="shared" si="5"/>
        <v>3.092176365784164E-2</v>
      </c>
      <c r="O67" s="236">
        <f t="shared" si="5"/>
        <v>3.0598242528311934E-2</v>
      </c>
      <c r="P67" s="236">
        <f t="shared" si="5"/>
        <v>2.9461329915948339E-2</v>
      </c>
      <c r="Q67" s="236">
        <f t="shared" si="5"/>
        <v>3.2470239941767655E-2</v>
      </c>
      <c r="R67" s="236">
        <f t="shared" si="5"/>
        <v>3.2609596611221398E-2</v>
      </c>
      <c r="S67" s="236">
        <f t="shared" si="5"/>
        <v>3.3013716459158217E-2</v>
      </c>
      <c r="T67" s="236">
        <f t="shared" si="5"/>
        <v>3.8215327941672136E-2</v>
      </c>
      <c r="U67" s="236">
        <f t="shared" si="5"/>
        <v>3.3626308021609541E-2</v>
      </c>
      <c r="V67" s="236">
        <f t="shared" si="5"/>
        <v>3.2917168037669267E-2</v>
      </c>
      <c r="W67" s="236">
        <f t="shared" si="5"/>
        <v>3.1030313068555623E-2</v>
      </c>
      <c r="DA67" s="174"/>
    </row>
    <row r="68" spans="1:105" ht="12" customHeight="1" x14ac:dyDescent="0.25">
      <c r="A68" s="56" t="s">
        <v>96</v>
      </c>
      <c r="B68" s="303">
        <f t="shared" ref="B68:W68" si="6">IF(B$10=0,0,B$10/B$5)</f>
        <v>7.1579178622859438E-2</v>
      </c>
      <c r="C68" s="303">
        <f t="shared" si="6"/>
        <v>7.4814490622169799E-2</v>
      </c>
      <c r="D68" s="303">
        <f t="shared" si="6"/>
        <v>7.749757050478967E-2</v>
      </c>
      <c r="E68" s="303">
        <f t="shared" si="6"/>
        <v>7.8249565909595725E-2</v>
      </c>
      <c r="F68" s="303">
        <f t="shared" si="6"/>
        <v>7.8177938947546974E-2</v>
      </c>
      <c r="G68" s="303">
        <f t="shared" si="6"/>
        <v>8.0457499205338762E-2</v>
      </c>
      <c r="H68" s="303">
        <f t="shared" si="6"/>
        <v>8.2679967537872226E-2</v>
      </c>
      <c r="I68" s="303">
        <f t="shared" si="6"/>
        <v>8.1804004219772894E-2</v>
      </c>
      <c r="J68" s="303">
        <f t="shared" si="6"/>
        <v>8.0746811578135111E-2</v>
      </c>
      <c r="K68" s="303">
        <f t="shared" si="6"/>
        <v>8.5014460434493802E-2</v>
      </c>
      <c r="L68" s="303">
        <f t="shared" si="6"/>
        <v>8.2614172662920496E-2</v>
      </c>
      <c r="M68" s="303">
        <f t="shared" si="6"/>
        <v>7.9361322689881067E-2</v>
      </c>
      <c r="N68" s="303">
        <f t="shared" si="6"/>
        <v>7.9578478862852756E-2</v>
      </c>
      <c r="O68" s="303">
        <f t="shared" si="6"/>
        <v>8.2899152300946313E-2</v>
      </c>
      <c r="P68" s="303">
        <f t="shared" si="6"/>
        <v>8.5340518988356567E-2</v>
      </c>
      <c r="Q68" s="303">
        <f t="shared" si="6"/>
        <v>7.9386356049340898E-2</v>
      </c>
      <c r="R68" s="303">
        <f t="shared" si="6"/>
        <v>7.9965567800995577E-2</v>
      </c>
      <c r="S68" s="303">
        <f t="shared" si="6"/>
        <v>8.0327608366760131E-2</v>
      </c>
      <c r="T68" s="303">
        <f t="shared" si="6"/>
        <v>7.6047492140252609E-2</v>
      </c>
      <c r="U68" s="303">
        <f t="shared" si="6"/>
        <v>8.1349140591689864E-2</v>
      </c>
      <c r="V68" s="303">
        <f t="shared" si="6"/>
        <v>8.2502744909849629E-2</v>
      </c>
      <c r="W68" s="303">
        <f t="shared" si="6"/>
        <v>8.5018415864152333E-2</v>
      </c>
      <c r="DA68" s="68"/>
    </row>
    <row r="69" spans="1:105" ht="12" customHeight="1" x14ac:dyDescent="0.25">
      <c r="A69" s="203" t="s">
        <v>2709</v>
      </c>
      <c r="B69" s="304">
        <f t="shared" ref="B69:W69" si="7">IF(B$16=0,0,B$16/B$5)</f>
        <v>5.5625208661577184E-2</v>
      </c>
      <c r="C69" s="304">
        <f t="shared" si="7"/>
        <v>5.6571186795447093E-2</v>
      </c>
      <c r="D69" s="304">
        <f t="shared" si="7"/>
        <v>5.4647889160923502E-2</v>
      </c>
      <c r="E69" s="304">
        <f t="shared" si="7"/>
        <v>5.3189955378408801E-2</v>
      </c>
      <c r="F69" s="304">
        <f t="shared" si="7"/>
        <v>5.0080136516365469E-2</v>
      </c>
      <c r="G69" s="304">
        <f t="shared" si="7"/>
        <v>5.030500662621417E-2</v>
      </c>
      <c r="H69" s="304">
        <f t="shared" si="7"/>
        <v>4.8770895708376935E-2</v>
      </c>
      <c r="I69" s="304">
        <f t="shared" si="7"/>
        <v>4.5769952581056261E-2</v>
      </c>
      <c r="J69" s="304">
        <f t="shared" si="7"/>
        <v>4.49867142488573E-2</v>
      </c>
      <c r="K69" s="304">
        <f t="shared" si="7"/>
        <v>4.5723900847113919E-2</v>
      </c>
      <c r="L69" s="304">
        <f t="shared" si="7"/>
        <v>4.5867327812782535E-2</v>
      </c>
      <c r="M69" s="304">
        <f t="shared" si="7"/>
        <v>4.3684519052580521E-2</v>
      </c>
      <c r="N69" s="304">
        <f t="shared" si="7"/>
        <v>4.4309258600195509E-2</v>
      </c>
      <c r="O69" s="304">
        <f t="shared" si="7"/>
        <v>4.4327988610209403E-2</v>
      </c>
      <c r="P69" s="304">
        <f t="shared" si="7"/>
        <v>4.5287054234499628E-2</v>
      </c>
      <c r="Q69" s="304">
        <f t="shared" si="7"/>
        <v>4.2747026068787226E-2</v>
      </c>
      <c r="R69" s="304">
        <f t="shared" si="7"/>
        <v>4.2545651924385114E-2</v>
      </c>
      <c r="S69" s="304">
        <f t="shared" si="7"/>
        <v>4.2060567465795361E-2</v>
      </c>
      <c r="T69" s="304">
        <f t="shared" si="7"/>
        <v>3.7021491312002712E-2</v>
      </c>
      <c r="U69" s="304">
        <f t="shared" si="7"/>
        <v>4.127724671238444E-2</v>
      </c>
      <c r="V69" s="304">
        <f t="shared" si="7"/>
        <v>4.190227990759382E-2</v>
      </c>
      <c r="W69" s="304">
        <f t="shared" si="7"/>
        <v>4.3638085116611949E-2</v>
      </c>
      <c r="DA69" s="175"/>
    </row>
    <row r="70" spans="1:105" ht="12" customHeight="1" x14ac:dyDescent="0.25">
      <c r="A70" s="203" t="s">
        <v>2721</v>
      </c>
      <c r="B70" s="304">
        <f t="shared" ref="B70:W70" si="8">IF(B$27=0,0,B$27/B$5)</f>
        <v>0.47281427362340611</v>
      </c>
      <c r="C70" s="304">
        <f t="shared" si="8"/>
        <v>0.48085508776130009</v>
      </c>
      <c r="D70" s="304">
        <f t="shared" si="8"/>
        <v>0.46450705786785002</v>
      </c>
      <c r="E70" s="304">
        <f t="shared" si="8"/>
        <v>0.45211462071647512</v>
      </c>
      <c r="F70" s="304">
        <f t="shared" si="8"/>
        <v>0.42568116038910681</v>
      </c>
      <c r="G70" s="304">
        <f t="shared" si="8"/>
        <v>0.42759255632282067</v>
      </c>
      <c r="H70" s="304">
        <f t="shared" si="8"/>
        <v>0.41455261352120421</v>
      </c>
      <c r="I70" s="304">
        <f t="shared" si="8"/>
        <v>0.38904459693897819</v>
      </c>
      <c r="J70" s="304">
        <f t="shared" si="8"/>
        <v>0.38238707111528714</v>
      </c>
      <c r="K70" s="304">
        <f t="shared" si="8"/>
        <v>0.38865315720046839</v>
      </c>
      <c r="L70" s="304">
        <f t="shared" si="8"/>
        <v>0.38987228640865168</v>
      </c>
      <c r="M70" s="304">
        <f t="shared" si="8"/>
        <v>0.37131841194693438</v>
      </c>
      <c r="N70" s="304">
        <f t="shared" si="8"/>
        <v>0.37662869810166183</v>
      </c>
      <c r="O70" s="304">
        <f t="shared" si="8"/>
        <v>0.37678790318678007</v>
      </c>
      <c r="P70" s="304">
        <f t="shared" si="8"/>
        <v>0.3849399609932469</v>
      </c>
      <c r="Q70" s="304">
        <f t="shared" si="8"/>
        <v>0.36334972158469137</v>
      </c>
      <c r="R70" s="304">
        <f t="shared" si="8"/>
        <v>0.3616380413572734</v>
      </c>
      <c r="S70" s="304">
        <f t="shared" si="8"/>
        <v>0.35751482345926056</v>
      </c>
      <c r="T70" s="304">
        <f t="shared" si="8"/>
        <v>0.31468267615202294</v>
      </c>
      <c r="U70" s="304">
        <f t="shared" si="8"/>
        <v>0.35085659705526789</v>
      </c>
      <c r="V70" s="304">
        <f t="shared" si="8"/>
        <v>0.35616937921454767</v>
      </c>
      <c r="W70" s="304">
        <f t="shared" si="8"/>
        <v>0.3709237234912014</v>
      </c>
      <c r="DA70" s="175"/>
    </row>
    <row r="71" spans="1:105" ht="12" customHeight="1" x14ac:dyDescent="0.25">
      <c r="A71" s="203" t="s">
        <v>2733</v>
      </c>
      <c r="B71" s="304">
        <f t="shared" ref="B71:W71" si="9">IF(B$38=0,0,B$38/B$5)</f>
        <v>6.4606673619277508E-2</v>
      </c>
      <c r="C71" s="304">
        <f t="shared" si="9"/>
        <v>6.0887287262801779E-2</v>
      </c>
      <c r="D71" s="304">
        <f t="shared" si="9"/>
        <v>6.6135773397043643E-2</v>
      </c>
      <c r="E71" s="304">
        <f t="shared" si="9"/>
        <v>7.0585829949060569E-2</v>
      </c>
      <c r="F71" s="304">
        <f t="shared" si="9"/>
        <v>8.0165531213529373E-2</v>
      </c>
      <c r="G71" s="304">
        <f t="shared" si="9"/>
        <v>7.8930419243197561E-2</v>
      </c>
      <c r="H71" s="304">
        <f t="shared" si="9"/>
        <v>8.2944222375088819E-2</v>
      </c>
      <c r="I71" s="304">
        <f t="shared" si="9"/>
        <v>9.2139028923543961E-2</v>
      </c>
      <c r="J71" s="304">
        <f t="shared" si="9"/>
        <v>9.4848158487866333E-2</v>
      </c>
      <c r="K71" s="304">
        <f t="shared" si="9"/>
        <v>9.1512257893171217E-2</v>
      </c>
      <c r="L71" s="304">
        <f t="shared" si="9"/>
        <v>9.1741233178608869E-2</v>
      </c>
      <c r="M71" s="304">
        <f t="shared" si="9"/>
        <v>9.934331878051772E-2</v>
      </c>
      <c r="N71" s="304">
        <f t="shared" si="9"/>
        <v>9.7575343098078068E-2</v>
      </c>
      <c r="O71" s="304">
        <f t="shared" si="9"/>
        <v>9.6554454200451001E-2</v>
      </c>
      <c r="P71" s="304">
        <f t="shared" si="9"/>
        <v>9.2966863290325899E-2</v>
      </c>
      <c r="Q71" s="304">
        <f t="shared" si="9"/>
        <v>0.10246164603846686</v>
      </c>
      <c r="R71" s="304">
        <f t="shared" si="9"/>
        <v>0.10290139375096534</v>
      </c>
      <c r="S71" s="304">
        <f t="shared" si="9"/>
        <v>0.10417661638223254</v>
      </c>
      <c r="T71" s="304">
        <f t="shared" si="9"/>
        <v>0.12059059039372093</v>
      </c>
      <c r="U71" s="304">
        <f t="shared" si="9"/>
        <v>0.1061096830904123</v>
      </c>
      <c r="V71" s="304">
        <f t="shared" si="9"/>
        <v>0.10387195247442295</v>
      </c>
      <c r="W71" s="304">
        <f t="shared" si="9"/>
        <v>9.7917876794108863E-2</v>
      </c>
      <c r="DA71" s="175"/>
    </row>
    <row r="72" spans="1:105" ht="12" customHeight="1" x14ac:dyDescent="0.25">
      <c r="A72" s="203" t="s">
        <v>2735</v>
      </c>
      <c r="B72" s="304">
        <f t="shared" ref="B72:W72" si="10">IF(B$39=0,0,B$39/B$5)</f>
        <v>0.24842498706343366</v>
      </c>
      <c r="C72" s="304">
        <f t="shared" si="10"/>
        <v>0.24492793542847982</v>
      </c>
      <c r="D72" s="304">
        <f t="shared" si="10"/>
        <v>0.24820412043977036</v>
      </c>
      <c r="E72" s="304">
        <f t="shared" si="10"/>
        <v>0.25086341437614418</v>
      </c>
      <c r="F72" s="304">
        <f t="shared" si="10"/>
        <v>0.25800595821835504</v>
      </c>
      <c r="G72" s="304">
        <f t="shared" si="10"/>
        <v>0.25648749613781785</v>
      </c>
      <c r="H72" s="304">
        <f t="shared" si="10"/>
        <v>0.25942337682500866</v>
      </c>
      <c r="I72" s="304">
        <f t="shared" si="10"/>
        <v>0.26723883558483535</v>
      </c>
      <c r="J72" s="304">
        <f t="shared" si="10"/>
        <v>0.2693816316699974</v>
      </c>
      <c r="K72" s="304">
        <f t="shared" si="10"/>
        <v>0.26593616989371943</v>
      </c>
      <c r="L72" s="304">
        <f t="shared" si="10"/>
        <v>0.26643676411813871</v>
      </c>
      <c r="M72" s="304">
        <f t="shared" si="10"/>
        <v>0.27259308756722916</v>
      </c>
      <c r="N72" s="304">
        <f t="shared" si="10"/>
        <v>0.27058827824486648</v>
      </c>
      <c r="O72" s="304">
        <f t="shared" si="10"/>
        <v>0.26948450276035557</v>
      </c>
      <c r="P72" s="304">
        <f t="shared" si="10"/>
        <v>0.26634789540554005</v>
      </c>
      <c r="Q72" s="304">
        <f t="shared" si="10"/>
        <v>0.27415916811637386</v>
      </c>
      <c r="R72" s="304">
        <f t="shared" si="10"/>
        <v>0.27446143682341773</v>
      </c>
      <c r="S72" s="304">
        <f t="shared" si="10"/>
        <v>0.27571624155274133</v>
      </c>
      <c r="T72" s="304">
        <f t="shared" si="10"/>
        <v>0.28936316855166189</v>
      </c>
      <c r="U72" s="304">
        <f t="shared" si="10"/>
        <v>0.27760160824985891</v>
      </c>
      <c r="V72" s="304">
        <f t="shared" si="10"/>
        <v>0.27575952691926575</v>
      </c>
      <c r="W72" s="304">
        <f t="shared" si="10"/>
        <v>0.27072096309938903</v>
      </c>
      <c r="DA72" s="175"/>
    </row>
    <row r="73" spans="1:105" ht="12" customHeight="1" x14ac:dyDescent="0.25">
      <c r="A73" s="62" t="s">
        <v>2736</v>
      </c>
      <c r="B73" s="305">
        <f t="shared" ref="B73:W73" si="11">IF(B$40=0,0,B$40/B$5)</f>
        <v>8.6315877882417819E-2</v>
      </c>
      <c r="C73" s="305">
        <f t="shared" si="11"/>
        <v>8.7726539939463694E-2</v>
      </c>
      <c r="D73" s="305">
        <f t="shared" si="11"/>
        <v>8.4705011054310303E-2</v>
      </c>
      <c r="E73" s="305">
        <f t="shared" si="11"/>
        <v>8.1840335581145729E-2</v>
      </c>
      <c r="F73" s="305">
        <f t="shared" si="11"/>
        <v>7.7060740958893315E-2</v>
      </c>
      <c r="G73" s="305">
        <f t="shared" si="11"/>
        <v>7.7267219343762558E-2</v>
      </c>
      <c r="H73" s="305">
        <f t="shared" si="11"/>
        <v>7.5454373155291937E-2</v>
      </c>
      <c r="I73" s="305">
        <f t="shared" si="11"/>
        <v>7.1843845420720462E-2</v>
      </c>
      <c r="J73" s="305">
        <f t="shared" si="11"/>
        <v>7.0512443576892764E-2</v>
      </c>
      <c r="K73" s="305">
        <f t="shared" si="11"/>
        <v>7.1587361725020796E-2</v>
      </c>
      <c r="L73" s="305">
        <f t="shared" si="11"/>
        <v>7.157071593570305E-2</v>
      </c>
      <c r="M73" s="305">
        <f t="shared" si="11"/>
        <v>6.7962058394122879E-2</v>
      </c>
      <c r="N73" s="305">
        <f t="shared" si="11"/>
        <v>6.8103335601004303E-2</v>
      </c>
      <c r="O73" s="305">
        <f t="shared" si="11"/>
        <v>6.8603599755032663E-2</v>
      </c>
      <c r="P73" s="305">
        <f t="shared" si="11"/>
        <v>7.0151087422316766E-2</v>
      </c>
      <c r="Q73" s="305">
        <f t="shared" si="11"/>
        <v>6.5567532324959862E-2</v>
      </c>
      <c r="R73" s="305">
        <f t="shared" si="11"/>
        <v>6.5385054516384947E-2</v>
      </c>
      <c r="S73" s="305">
        <f t="shared" si="11"/>
        <v>6.5128673174236804E-2</v>
      </c>
      <c r="T73" s="305">
        <f t="shared" si="11"/>
        <v>5.8039453676369382E-2</v>
      </c>
      <c r="U73" s="305">
        <f t="shared" si="11"/>
        <v>6.4774481723453681E-2</v>
      </c>
      <c r="V73" s="305">
        <f t="shared" si="11"/>
        <v>6.5825454443084311E-2</v>
      </c>
      <c r="W73" s="305">
        <f t="shared" si="11"/>
        <v>6.8407040174257708E-2</v>
      </c>
      <c r="DA73" s="72"/>
    </row>
    <row r="74" spans="1:105" ht="12" customHeight="1" x14ac:dyDescent="0.25">
      <c r="A74" s="62" t="s">
        <v>2743</v>
      </c>
      <c r="B74" s="305">
        <f t="shared" ref="B74:W74" si="12">IF(B$46=0,0,B$46/B$5)</f>
        <v>5.9333555905682338E-2</v>
      </c>
      <c r="C74" s="305">
        <f t="shared" si="12"/>
        <v>6.0342599248476909E-2</v>
      </c>
      <c r="D74" s="305">
        <f t="shared" si="12"/>
        <v>5.8291081771651772E-2</v>
      </c>
      <c r="E74" s="305">
        <f t="shared" si="12"/>
        <v>5.6735952403636082E-2</v>
      </c>
      <c r="F74" s="305">
        <f t="shared" si="12"/>
        <v>5.3418812284123193E-2</v>
      </c>
      <c r="G74" s="305">
        <f t="shared" si="12"/>
        <v>5.365867373462848E-2</v>
      </c>
      <c r="H74" s="305">
        <f t="shared" si="12"/>
        <v>5.2022288755602109E-2</v>
      </c>
      <c r="I74" s="305">
        <f t="shared" si="12"/>
        <v>4.8821282753126666E-2</v>
      </c>
      <c r="J74" s="305">
        <f t="shared" si="12"/>
        <v>4.7985828532114472E-2</v>
      </c>
      <c r="K74" s="305">
        <f t="shared" si="12"/>
        <v>4.8772160903588206E-2</v>
      </c>
      <c r="L74" s="305">
        <f t="shared" si="12"/>
        <v>4.8925149666968086E-2</v>
      </c>
      <c r="M74" s="305">
        <f t="shared" si="12"/>
        <v>4.6596820322752558E-2</v>
      </c>
      <c r="N74" s="305">
        <f t="shared" si="12"/>
        <v>4.726320917354189E-2</v>
      </c>
      <c r="O74" s="305">
        <f t="shared" si="12"/>
        <v>4.728318785089005E-2</v>
      </c>
      <c r="P74" s="305">
        <f t="shared" si="12"/>
        <v>4.8306191183466289E-2</v>
      </c>
      <c r="Q74" s="305">
        <f t="shared" si="12"/>
        <v>4.5596827806706382E-2</v>
      </c>
      <c r="R74" s="305">
        <f t="shared" si="12"/>
        <v>4.5382028719344124E-2</v>
      </c>
      <c r="S74" s="305">
        <f t="shared" si="12"/>
        <v>4.4864605296848381E-2</v>
      </c>
      <c r="T74" s="305">
        <f t="shared" si="12"/>
        <v>3.9489590732802907E-2</v>
      </c>
      <c r="U74" s="305">
        <f t="shared" si="12"/>
        <v>4.4029063159876737E-2</v>
      </c>
      <c r="V74" s="305">
        <f t="shared" si="12"/>
        <v>4.4695765234766774E-2</v>
      </c>
      <c r="W74" s="305">
        <f t="shared" si="12"/>
        <v>4.6547290791052749E-2</v>
      </c>
      <c r="DA74" s="72"/>
    </row>
    <row r="75" spans="1:105" ht="12" customHeight="1" x14ac:dyDescent="0.25">
      <c r="A75" s="62" t="s">
        <v>2755</v>
      </c>
      <c r="B75" s="305">
        <f t="shared" ref="B75:W75" si="13">IF(B$57=0,0,B$57/B$5)</f>
        <v>0</v>
      </c>
      <c r="C75" s="305">
        <f t="shared" si="13"/>
        <v>0</v>
      </c>
      <c r="D75" s="305">
        <f t="shared" si="13"/>
        <v>0</v>
      </c>
      <c r="E75" s="305">
        <f t="shared" si="13"/>
        <v>0</v>
      </c>
      <c r="F75" s="305">
        <f t="shared" si="13"/>
        <v>0</v>
      </c>
      <c r="G75" s="305">
        <f t="shared" si="13"/>
        <v>0</v>
      </c>
      <c r="H75" s="305">
        <f t="shared" si="13"/>
        <v>0</v>
      </c>
      <c r="I75" s="305">
        <f t="shared" si="13"/>
        <v>0</v>
      </c>
      <c r="J75" s="305">
        <f t="shared" si="13"/>
        <v>0</v>
      </c>
      <c r="K75" s="305">
        <f t="shared" si="13"/>
        <v>0</v>
      </c>
      <c r="L75" s="305">
        <f t="shared" si="13"/>
        <v>0</v>
      </c>
      <c r="M75" s="305">
        <f t="shared" si="13"/>
        <v>0</v>
      </c>
      <c r="N75" s="305">
        <f t="shared" si="13"/>
        <v>0</v>
      </c>
      <c r="O75" s="305">
        <f t="shared" si="13"/>
        <v>0</v>
      </c>
      <c r="P75" s="305">
        <f t="shared" si="13"/>
        <v>0</v>
      </c>
      <c r="Q75" s="305">
        <f t="shared" si="13"/>
        <v>0</v>
      </c>
      <c r="R75" s="305">
        <f t="shared" si="13"/>
        <v>0</v>
      </c>
      <c r="S75" s="305">
        <f t="shared" si="13"/>
        <v>0</v>
      </c>
      <c r="T75" s="305">
        <f t="shared" si="13"/>
        <v>0</v>
      </c>
      <c r="U75" s="305">
        <f t="shared" si="13"/>
        <v>0</v>
      </c>
      <c r="V75" s="305">
        <f t="shared" si="13"/>
        <v>0</v>
      </c>
      <c r="W75" s="305">
        <f t="shared" si="13"/>
        <v>0</v>
      </c>
      <c r="DA75" s="72"/>
    </row>
    <row r="76" spans="1:105" ht="12" customHeight="1" x14ac:dyDescent="0.25">
      <c r="A76" s="62" t="s">
        <v>2757</v>
      </c>
      <c r="B76" s="305">
        <f t="shared" ref="B76:W76" si="14">IF(B$58=0,0,B$58/B$5)</f>
        <v>0.1027755532753335</v>
      </c>
      <c r="C76" s="305">
        <f t="shared" si="14"/>
        <v>9.6858796240539224E-2</v>
      </c>
      <c r="D76" s="305">
        <f t="shared" si="14"/>
        <v>0.10520802761380829</v>
      </c>
      <c r="E76" s="305">
        <f t="shared" si="14"/>
        <v>0.11228712639136236</v>
      </c>
      <c r="F76" s="305">
        <f t="shared" si="14"/>
        <v>0.12752640497533851</v>
      </c>
      <c r="G76" s="305">
        <f t="shared" si="14"/>
        <v>0.12556160305942679</v>
      </c>
      <c r="H76" s="305">
        <f t="shared" si="14"/>
        <v>0.13194671491411458</v>
      </c>
      <c r="I76" s="305">
        <f t="shared" si="14"/>
        <v>0.14657370741098821</v>
      </c>
      <c r="J76" s="305">
        <f t="shared" si="14"/>
        <v>0.15088335956099017</v>
      </c>
      <c r="K76" s="305">
        <f t="shared" si="14"/>
        <v>0.14557664726511041</v>
      </c>
      <c r="L76" s="305">
        <f t="shared" si="14"/>
        <v>0.1459408985154676</v>
      </c>
      <c r="M76" s="305">
        <f t="shared" si="14"/>
        <v>0.15803420885035374</v>
      </c>
      <c r="N76" s="305">
        <f t="shared" si="14"/>
        <v>0.15522173347032031</v>
      </c>
      <c r="O76" s="305">
        <f t="shared" si="14"/>
        <v>0.15359771515443288</v>
      </c>
      <c r="P76" s="305">
        <f t="shared" si="14"/>
        <v>0.14789061679975696</v>
      </c>
      <c r="Q76" s="305">
        <f t="shared" si="14"/>
        <v>0.16299480798470764</v>
      </c>
      <c r="R76" s="305">
        <f t="shared" si="14"/>
        <v>0.16369435358768863</v>
      </c>
      <c r="S76" s="305">
        <f t="shared" si="14"/>
        <v>0.16572296308165613</v>
      </c>
      <c r="T76" s="305">
        <f t="shared" si="14"/>
        <v>0.19183412414248963</v>
      </c>
      <c r="U76" s="305">
        <f t="shared" si="14"/>
        <v>0.16879806336652847</v>
      </c>
      <c r="V76" s="305">
        <f t="shared" si="14"/>
        <v>0.16523830724141467</v>
      </c>
      <c r="W76" s="305">
        <f t="shared" si="14"/>
        <v>0.15576663213407857</v>
      </c>
      <c r="DA76" s="72"/>
    </row>
    <row r="77" spans="1:105" ht="12" customHeight="1" x14ac:dyDescent="0.25">
      <c r="A77" s="41" t="s">
        <v>2759</v>
      </c>
      <c r="B77" s="238">
        <f t="shared" ref="B77:W77" si="15">IF(B$59=0,0,B$59/B$5)</f>
        <v>2.3707934514519607E-2</v>
      </c>
      <c r="C77" s="238">
        <f t="shared" si="15"/>
        <v>2.2343076006354393E-2</v>
      </c>
      <c r="D77" s="238">
        <f t="shared" si="15"/>
        <v>2.4269049881812405E-2</v>
      </c>
      <c r="E77" s="238">
        <f t="shared" si="15"/>
        <v>2.5902033649756254E-2</v>
      </c>
      <c r="F77" s="238">
        <f t="shared" si="15"/>
        <v>2.9417381484951405E-2</v>
      </c>
      <c r="G77" s="238">
        <f t="shared" si="15"/>
        <v>2.8964147289931831E-2</v>
      </c>
      <c r="H77" s="238">
        <f t="shared" si="15"/>
        <v>3.0437044383594576E-2</v>
      </c>
      <c r="I77" s="238">
        <f t="shared" si="15"/>
        <v>3.3811152030879581E-2</v>
      </c>
      <c r="J77" s="238">
        <f t="shared" si="15"/>
        <v>3.4805288746241121E-2</v>
      </c>
      <c r="K77" s="238">
        <f t="shared" si="15"/>
        <v>3.3581153398985278E-2</v>
      </c>
      <c r="L77" s="238">
        <f t="shared" si="15"/>
        <v>3.3665177707442789E-2</v>
      </c>
      <c r="M77" s="238">
        <f t="shared" si="15"/>
        <v>3.6454823691786584E-2</v>
      </c>
      <c r="N77" s="238">
        <f t="shared" si="15"/>
        <v>3.5806050904790221E-2</v>
      </c>
      <c r="O77" s="238">
        <f t="shared" si="15"/>
        <v>3.5431427576027456E-2</v>
      </c>
      <c r="P77" s="238">
        <f t="shared" si="15"/>
        <v>3.4114932458768357E-2</v>
      </c>
      <c r="Q77" s="238">
        <f t="shared" si="15"/>
        <v>3.7599118766656989E-2</v>
      </c>
      <c r="R77" s="238">
        <f t="shared" si="15"/>
        <v>3.776048769941244E-2</v>
      </c>
      <c r="S77" s="238">
        <f t="shared" si="15"/>
        <v>3.8228440821588001E-2</v>
      </c>
      <c r="T77" s="238">
        <f t="shared" si="15"/>
        <v>4.4251679586062652E-2</v>
      </c>
      <c r="U77" s="238">
        <f t="shared" si="15"/>
        <v>3.8937795078081545E-2</v>
      </c>
      <c r="V77" s="238">
        <f t="shared" si="15"/>
        <v>3.8116641969075452E-2</v>
      </c>
      <c r="W77" s="238">
        <f t="shared" si="15"/>
        <v>3.5931746378331693E-2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5">
        <f t="shared" ref="B81:W81" si="16">SUM(B$82:B$91)</f>
        <v>103.22988570121713</v>
      </c>
      <c r="C81" s="325">
        <f t="shared" si="16"/>
        <v>101.96020815151101</v>
      </c>
      <c r="D81" s="325">
        <f t="shared" si="16"/>
        <v>105.91575251106609</v>
      </c>
      <c r="E81" s="325">
        <f t="shared" si="16"/>
        <v>110.51549896555096</v>
      </c>
      <c r="F81" s="325">
        <f t="shared" si="16"/>
        <v>108.23895091441842</v>
      </c>
      <c r="G81" s="325">
        <f t="shared" si="16"/>
        <v>93.792151207448114</v>
      </c>
      <c r="H81" s="325">
        <f t="shared" si="16"/>
        <v>87.072392026222275</v>
      </c>
      <c r="I81" s="325">
        <f t="shared" si="16"/>
        <v>78.761382371411031</v>
      </c>
      <c r="J81" s="325">
        <f t="shared" si="16"/>
        <v>73.776272626744401</v>
      </c>
      <c r="K81" s="325">
        <f t="shared" si="16"/>
        <v>73.572826684531677</v>
      </c>
      <c r="L81" s="325">
        <f t="shared" si="16"/>
        <v>69.265196416860064</v>
      </c>
      <c r="M81" s="325">
        <f t="shared" si="16"/>
        <v>61.803524648485741</v>
      </c>
      <c r="N81" s="325">
        <f t="shared" si="16"/>
        <v>62.692661169633659</v>
      </c>
      <c r="O81" s="325">
        <f t="shared" si="16"/>
        <v>61.096521775308631</v>
      </c>
      <c r="P81" s="325">
        <f t="shared" si="16"/>
        <v>57.728719467414038</v>
      </c>
      <c r="Q81" s="325">
        <f t="shared" si="16"/>
        <v>57.269464265562767</v>
      </c>
      <c r="R81" s="325">
        <f t="shared" si="16"/>
        <v>56.55360433332261</v>
      </c>
      <c r="S81" s="325">
        <f t="shared" si="16"/>
        <v>56.254919671339692</v>
      </c>
      <c r="T81" s="325">
        <f t="shared" si="16"/>
        <v>56.061305827116087</v>
      </c>
      <c r="U81" s="325">
        <f t="shared" si="16"/>
        <v>55.610520508608722</v>
      </c>
      <c r="V81" s="325">
        <f t="shared" si="16"/>
        <v>58.373479610767873</v>
      </c>
      <c r="W81" s="325">
        <f t="shared" si="16"/>
        <v>55.716544641725605</v>
      </c>
      <c r="DA81" s="95"/>
    </row>
    <row r="82" spans="1:105" ht="12" customHeight="1" x14ac:dyDescent="0.25">
      <c r="A82" s="55" t="s">
        <v>92</v>
      </c>
      <c r="B82" s="337">
        <f>IF(B$6=0,0,B$6/TEL!B$5*1000)</f>
        <v>1.8317200126542283</v>
      </c>
      <c r="C82" s="337">
        <f>IF(C$6=0,0,C$6/TEL!C$5*1000)</f>
        <v>1.7050361890193553</v>
      </c>
      <c r="D82" s="337">
        <f>IF(D$6=0,0,D$6/TEL!D$5*1000)</f>
        <v>1.9238590710050687</v>
      </c>
      <c r="E82" s="337">
        <f>IF(E$6=0,0,E$6/TEL!E$5*1000)</f>
        <v>2.142480989098595</v>
      </c>
      <c r="F82" s="337">
        <f>IF(F$6=0,0,F$6/TEL!F$5*1000)</f>
        <v>2.3831287811544373</v>
      </c>
      <c r="G82" s="337">
        <f>IF(G$6=0,0,G$6/TEL!G$5*1000)</f>
        <v>2.0332330904541198</v>
      </c>
      <c r="H82" s="337">
        <f>IF(H$6=0,0,H$6/TEL!H$5*1000)</f>
        <v>1.9835487466986039</v>
      </c>
      <c r="I82" s="337">
        <f>IF(I$6=0,0,I$6/TEL!I$5*1000)</f>
        <v>1.9931189735685364</v>
      </c>
      <c r="J82" s="337">
        <f>IF(J$6=0,0,J$6/TEL!J$5*1000)</f>
        <v>1.9218605658526324</v>
      </c>
      <c r="K82" s="337">
        <f>IF(K$6=0,0,K$6/TEL!K$5*1000)</f>
        <v>1.8491535499288281</v>
      </c>
      <c r="L82" s="337">
        <f>IF(L$6=0,0,L$6/TEL!L$5*1000)</f>
        <v>1.745243006267682</v>
      </c>
      <c r="M82" s="337">
        <f>IF(M$6=0,0,M$6/TEL!M$5*1000)</f>
        <v>1.686274104124297</v>
      </c>
      <c r="N82" s="337">
        <f>IF(N$6=0,0,N$6/TEL!N$5*1000)</f>
        <v>1.6800919648660833</v>
      </c>
      <c r="O82" s="337">
        <f>IF(O$6=0,0,O$6/TEL!O$5*1000)</f>
        <v>1.6201866987948927</v>
      </c>
      <c r="P82" s="337">
        <f>IF(P$6=0,0,P$6/TEL!P$5*1000)</f>
        <v>1.4739962032074196</v>
      </c>
      <c r="Q82" s="337">
        <f>IF(Q$6=0,0,Q$6/TEL!Q$5*1000)</f>
        <v>1.6116128132340717</v>
      </c>
      <c r="R82" s="337">
        <f>IF(R$6=0,0,R$6/TEL!R$5*1000)</f>
        <v>1.5982981943242358</v>
      </c>
      <c r="S82" s="337">
        <f>IF(S$6=0,0,S$6/TEL!S$5*1000)</f>
        <v>1.6095594384673535</v>
      </c>
      <c r="T82" s="337">
        <f>IF(T$6=0,0,T$6/TEL!T$5*1000)</f>
        <v>1.8567476954187343</v>
      </c>
      <c r="U82" s="337">
        <f>IF(U$6=0,0,U$6/TEL!U$5*1000)</f>
        <v>1.6206462929492429</v>
      </c>
      <c r="V82" s="337">
        <f>IF(V$6=0,0,V$6/TEL!V$5*1000)</f>
        <v>1.6652910189856251</v>
      </c>
      <c r="W82" s="337">
        <f>IF(W$6=0,0,W$6/TEL!W$5*1000)</f>
        <v>1.4983815802201139</v>
      </c>
      <c r="DA82" s="67"/>
    </row>
    <row r="83" spans="1:105" ht="12" customHeight="1" x14ac:dyDescent="0.25">
      <c r="A83" s="202" t="s">
        <v>93</v>
      </c>
      <c r="B83" s="338">
        <f>IF(B$7=0,0,B$7/TEL!B$5*1000)</f>
        <v>1.502949753972699</v>
      </c>
      <c r="C83" s="338">
        <f>IF(C$7=0,0,C$7/TEL!C$5*1000)</f>
        <v>1.399004052528702</v>
      </c>
      <c r="D83" s="338">
        <f>IF(D$7=0,0,D$7/TEL!D$5*1000)</f>
        <v>1.5785510326195435</v>
      </c>
      <c r="E83" s="338">
        <f>IF(E$7=0,0,E$7/TEL!E$5*1000)</f>
        <v>1.757933119260386</v>
      </c>
      <c r="F83" s="338">
        <f>IF(F$7=0,0,F$7/TEL!F$5*1000)</f>
        <v>1.9553877178703074</v>
      </c>
      <c r="G83" s="338">
        <f>IF(G$7=0,0,G$7/TEL!G$5*1000)</f>
        <v>1.6682938178085094</v>
      </c>
      <c r="H83" s="338">
        <f>IF(H$7=0,0,H$7/TEL!H$5*1000)</f>
        <v>1.6275271767783421</v>
      </c>
      <c r="I83" s="338">
        <f>IF(I$7=0,0,I$7/TEL!I$5*1000)</f>
        <v>1.6353796706203372</v>
      </c>
      <c r="J83" s="338">
        <f>IF(J$7=0,0,J$7/TEL!J$5*1000)</f>
        <v>1.576911233520109</v>
      </c>
      <c r="K83" s="338">
        <f>IF(K$7=0,0,K$7/TEL!K$5*1000)</f>
        <v>1.5172541948133973</v>
      </c>
      <c r="L83" s="338">
        <f>IF(L$7=0,0,L$7/TEL!L$5*1000)</f>
        <v>1.4319942615529702</v>
      </c>
      <c r="M83" s="338">
        <f>IF(M$7=0,0,M$7/TEL!M$5*1000)</f>
        <v>1.3836095213327566</v>
      </c>
      <c r="N83" s="338">
        <f>IF(N$7=0,0,N$7/TEL!N$5*1000)</f>
        <v>1.3785369968131964</v>
      </c>
      <c r="O83" s="338">
        <f>IF(O$7=0,0,O$7/TEL!O$5*1000)</f>
        <v>1.3293839579855538</v>
      </c>
      <c r="P83" s="338">
        <f>IF(P$7=0,0,P$7/TEL!P$5*1000)</f>
        <v>1.2094327821189081</v>
      </c>
      <c r="Q83" s="338">
        <f>IF(Q$7=0,0,Q$7/TEL!Q$5*1000)</f>
        <v>1.3223489749612891</v>
      </c>
      <c r="R83" s="338">
        <f>IF(R$7=0,0,R$7/TEL!R$5*1000)</f>
        <v>1.3114241594455267</v>
      </c>
      <c r="S83" s="338">
        <f>IF(S$7=0,0,S$7/TEL!S$5*1000)</f>
        <v>1.3206641546398794</v>
      </c>
      <c r="T83" s="338">
        <f>IF(T$7=0,0,T$7/TEL!T$5*1000)</f>
        <v>1.5234852885487049</v>
      </c>
      <c r="U83" s="338">
        <f>IF(U$7=0,0,U$7/TEL!U$5*1000)</f>
        <v>1.3297610608814299</v>
      </c>
      <c r="V83" s="338">
        <f>IF(V$7=0,0,V$7/TEL!V$5*1000)</f>
        <v>1.366392630962564</v>
      </c>
      <c r="W83" s="338">
        <f>IF(W$7=0,0,W$7/TEL!W$5*1000)</f>
        <v>1.2294412965908628</v>
      </c>
      <c r="DA83" s="174"/>
    </row>
    <row r="84" spans="1:105" ht="12" customHeight="1" x14ac:dyDescent="0.25">
      <c r="A84" s="202" t="s">
        <v>94</v>
      </c>
      <c r="B84" s="338">
        <f>IF(B$8=0,0,B$8/TEL!B$5*1000)</f>
        <v>1.0802451356678779</v>
      </c>
      <c r="C84" s="338">
        <f>IF(C$8=0,0,C$8/TEL!C$5*1000)</f>
        <v>1.0055341627550045</v>
      </c>
      <c r="D84" s="338">
        <f>IF(D$8=0,0,D$8/TEL!D$5*1000)</f>
        <v>1.1345835546952974</v>
      </c>
      <c r="E84" s="338">
        <f>IF(E$8=0,0,E$8/TEL!E$5*1000)</f>
        <v>1.2635144294684022</v>
      </c>
      <c r="F84" s="338">
        <f>IF(F$8=0,0,F$8/TEL!F$5*1000)</f>
        <v>1.4054349222192832</v>
      </c>
      <c r="G84" s="338">
        <f>IF(G$8=0,0,G$8/TEL!G$5*1000)</f>
        <v>1.1990861815498657</v>
      </c>
      <c r="H84" s="338">
        <f>IF(H$8=0,0,H$8/TEL!H$5*1000)</f>
        <v>1.1697851583094332</v>
      </c>
      <c r="I84" s="338">
        <f>IF(I$8=0,0,I$8/TEL!I$5*1000)</f>
        <v>1.1754291382583675</v>
      </c>
      <c r="J84" s="338">
        <f>IF(J$8=0,0,J$8/TEL!J$5*1000)</f>
        <v>1.1334049490925791</v>
      </c>
      <c r="K84" s="338">
        <f>IF(K$8=0,0,K$8/TEL!K$5*1000)</f>
        <v>1.090526452522129</v>
      </c>
      <c r="L84" s="338">
        <f>IF(L$8=0,0,L$8/TEL!L$5*1000)</f>
        <v>1.0292458754911973</v>
      </c>
      <c r="M84" s="338">
        <f>IF(M$8=0,0,M$8/TEL!M$5*1000)</f>
        <v>0.99446934345791882</v>
      </c>
      <c r="N84" s="338">
        <f>IF(N$8=0,0,N$8/TEL!N$5*1000)</f>
        <v>0.99082346645948527</v>
      </c>
      <c r="O84" s="338">
        <f>IF(O$8=0,0,O$8/TEL!O$5*1000)</f>
        <v>0.95549471980211653</v>
      </c>
      <c r="P84" s="338">
        <f>IF(P$8=0,0,P$8/TEL!P$5*1000)</f>
        <v>0.86927981214796546</v>
      </c>
      <c r="Q84" s="338">
        <f>IF(Q$8=0,0,Q$8/TEL!Q$5*1000)</f>
        <v>0.95043832575342679</v>
      </c>
      <c r="R84" s="338">
        <f>IF(R$8=0,0,R$8/TEL!R$5*1000)</f>
        <v>0.94258611460147279</v>
      </c>
      <c r="S84" s="338">
        <f>IF(S$8=0,0,S$8/TEL!S$5*1000)</f>
        <v>0.94922736114741335</v>
      </c>
      <c r="T84" s="338">
        <f>IF(T$8=0,0,T$8/TEL!T$5*1000)</f>
        <v>1.0950050511443818</v>
      </c>
      <c r="U84" s="338">
        <f>IF(U$8=0,0,U$8/TEL!U$5*1000)</f>
        <v>0.95576576250852796</v>
      </c>
      <c r="V84" s="338">
        <f>IF(V$8=0,0,V$8/TEL!V$5*1000)</f>
        <v>0.98209470350434314</v>
      </c>
      <c r="W84" s="338">
        <f>IF(W$8=0,0,W$8/TEL!W$5*1000)</f>
        <v>0.88366093192468242</v>
      </c>
      <c r="DA84" s="174"/>
    </row>
    <row r="85" spans="1:105" ht="12" customHeight="1" x14ac:dyDescent="0.25">
      <c r="A85" s="202" t="s">
        <v>95</v>
      </c>
      <c r="B85" s="338">
        <f>IF(B$9=0,0,B$9/TEL!B$5*1000)</f>
        <v>2.1135230915241094</v>
      </c>
      <c r="C85" s="338">
        <f>IF(C$9=0,0,C$9/TEL!C$5*1000)</f>
        <v>1.9673494488684868</v>
      </c>
      <c r="D85" s="338">
        <f>IF(D$9=0,0,D$9/TEL!D$5*1000)</f>
        <v>2.2198373896212336</v>
      </c>
      <c r="E85" s="338">
        <f>IF(E$9=0,0,E$9/TEL!E$5*1000)</f>
        <v>2.4720934489599173</v>
      </c>
      <c r="F85" s="338">
        <f>IF(F$9=0,0,F$9/TEL!F$5*1000)</f>
        <v>2.7497639782551193</v>
      </c>
      <c r="G85" s="338">
        <f>IF(G$9=0,0,G$9/TEL!G$5*1000)</f>
        <v>2.3460381812932161</v>
      </c>
      <c r="H85" s="338">
        <f>IF(H$9=0,0,H$9/TEL!H$5*1000)</f>
        <v>2.2887100923445431</v>
      </c>
      <c r="I85" s="338">
        <f>IF(I$9=0,0,I$9/TEL!I$5*1000)</f>
        <v>2.2997526618098494</v>
      </c>
      <c r="J85" s="338">
        <f>IF(J$9=0,0,J$9/TEL!J$5*1000)</f>
        <v>2.2175314221376534</v>
      </c>
      <c r="K85" s="338">
        <f>IF(K$9=0,0,K$9/TEL!K$5*1000)</f>
        <v>2.1336387114563404</v>
      </c>
      <c r="L85" s="338">
        <f>IF(L$9=0,0,L$9/TEL!L$5*1000)</f>
        <v>2.0137419303088633</v>
      </c>
      <c r="M85" s="338">
        <f>IF(M$9=0,0,M$9/TEL!M$5*1000)</f>
        <v>1.9457008893741883</v>
      </c>
      <c r="N85" s="338">
        <f>IF(N$9=0,0,N$9/TEL!N$5*1000)</f>
        <v>1.9385676517685575</v>
      </c>
      <c r="O85" s="338">
        <f>IF(O$9=0,0,O$9/TEL!O$5*1000)</f>
        <v>1.8694461909171844</v>
      </c>
      <c r="P85" s="338">
        <f>IF(P$9=0,0,P$9/TEL!P$5*1000)</f>
        <v>1.7007648498547143</v>
      </c>
      <c r="Q85" s="338">
        <f>IF(Q$9=0,0,Q$9/TEL!Q$5*1000)</f>
        <v>1.8595532460393127</v>
      </c>
      <c r="R85" s="338">
        <f>IF(R$9=0,0,R$9/TEL!R$5*1000)</f>
        <v>1.8441902242202723</v>
      </c>
      <c r="S85" s="338">
        <f>IF(S$9=0,0,S$9/TEL!S$5*1000)</f>
        <v>1.8571839674623307</v>
      </c>
      <c r="T85" s="338">
        <f>IF(T$9=0,0,T$9/TEL!T$5*1000)</f>
        <v>2.1424011870216169</v>
      </c>
      <c r="U85" s="338">
        <f>IF(U$9=0,0,U$9/TEL!U$5*1000)</f>
        <v>1.8699764918645112</v>
      </c>
      <c r="V85" s="338">
        <f>IF(V$9=0,0,V$9/TEL!V$5*1000)</f>
        <v>1.9214896372911063</v>
      </c>
      <c r="W85" s="338">
        <f>IF(W$9=0,0,W$9/TEL!W$5*1000)</f>
        <v>1.7289018233309004</v>
      </c>
      <c r="DA85" s="174"/>
    </row>
    <row r="86" spans="1:105" ht="12" customHeight="1" x14ac:dyDescent="0.25">
      <c r="A86" s="56" t="s">
        <v>96</v>
      </c>
      <c r="B86" s="339">
        <f>IF(B$10=0,0,B$10/TEL!B$5*1000)</f>
        <v>7.3891104278247841</v>
      </c>
      <c r="C86" s="339">
        <f>IF(C$10=0,0,C$10/TEL!C$5*1000)</f>
        <v>7.6281010365857025</v>
      </c>
      <c r="D86" s="339">
        <f>IF(D$10=0,0,D$10/TEL!D$5*1000)</f>
        <v>8.2082134977941994</v>
      </c>
      <c r="E86" s="339">
        <f>IF(E$10=0,0,E$10/TEL!E$5*1000)</f>
        <v>8.6477898203367385</v>
      </c>
      <c r="F86" s="339">
        <f>IF(F$10=0,0,F$10/TEL!F$5*1000)</f>
        <v>8.4618980963339361</v>
      </c>
      <c r="G86" s="339">
        <f>IF(G$10=0,0,G$10/TEL!G$5*1000)</f>
        <v>7.5462819312402685</v>
      </c>
      <c r="H86" s="339">
        <f>IF(H$10=0,0,H$10/TEL!H$5*1000)</f>
        <v>7.1991425461729417</v>
      </c>
      <c r="I86" s="339">
        <f>IF(I$10=0,0,I$10/TEL!I$5*1000)</f>
        <v>6.4429964558660533</v>
      </c>
      <c r="J86" s="339">
        <f>IF(J$10=0,0,J$10/TEL!J$5*1000)</f>
        <v>5.9571987847288561</v>
      </c>
      <c r="K86" s="339">
        <f>IF(K$10=0,0,K$10/TEL!K$5*1000)</f>
        <v>6.2547541632259884</v>
      </c>
      <c r="L86" s="339">
        <f>IF(L$10=0,0,L$10/TEL!L$5*1000)</f>
        <v>5.7222868963135776</v>
      </c>
      <c r="M86" s="339">
        <f>IF(M$10=0,0,M$10/TEL!M$5*1000)</f>
        <v>4.9048094630004968</v>
      </c>
      <c r="N86" s="339">
        <f>IF(N$10=0,0,N$10/TEL!N$5*1000)</f>
        <v>4.9889866117436812</v>
      </c>
      <c r="O86" s="339">
        <f>IF(O$10=0,0,O$10/TEL!O$5*1000)</f>
        <v>5.0648498637093926</v>
      </c>
      <c r="P86" s="339">
        <f>IF(P$10=0,0,P$10/TEL!P$5*1000)</f>
        <v>4.9265988798823566</v>
      </c>
      <c r="Q86" s="339">
        <f>IF(Q$10=0,0,Q$10/TEL!Q$5*1000)</f>
        <v>4.5464140809409743</v>
      </c>
      <c r="R86" s="339">
        <f>IF(R$10=0,0,R$10/TEL!R$5*1000)</f>
        <v>4.5223410817069851</v>
      </c>
      <c r="S86" s="339">
        <f>IF(S$10=0,0,S$10/TEL!S$5*1000)</f>
        <v>4.5188231560629255</v>
      </c>
      <c r="T86" s="339">
        <f>IF(T$10=0,0,T$10/TEL!T$5*1000)</f>
        <v>4.2633217142599094</v>
      </c>
      <c r="U86" s="339">
        <f>IF(U$10=0,0,U$10/TEL!U$5*1000)</f>
        <v>4.5238680512318625</v>
      </c>
      <c r="V86" s="339">
        <f>IF(V$10=0,0,V$10/TEL!V$5*1000)</f>
        <v>4.8159722978274884</v>
      </c>
      <c r="W86" s="339">
        <f>IF(W$10=0,0,W$10/TEL!W$5*1000)</f>
        <v>4.7369323628638345</v>
      </c>
      <c r="DA86" s="68"/>
    </row>
    <row r="87" spans="1:105" ht="12" customHeight="1" x14ac:dyDescent="0.25">
      <c r="A87" s="203" t="s">
        <v>2709</v>
      </c>
      <c r="B87" s="352">
        <f>IF(B$16=0,0,B$16/TEL!B$5*1000)</f>
        <v>5.7421839322409651</v>
      </c>
      <c r="C87" s="352">
        <f>IF(C$16=0,0,C$16/TEL!C$5*1000)</f>
        <v>5.7680099810417982</v>
      </c>
      <c r="D87" s="352">
        <f>IF(D$16=0,0,D$16/TEL!D$5*1000)</f>
        <v>5.7880723036205444</v>
      </c>
      <c r="E87" s="352">
        <f>IF(E$16=0,0,E$16/TEL!E$5*1000)</f>
        <v>5.87831445860024</v>
      </c>
      <c r="F87" s="352">
        <f>IF(F$16=0,0,F$16/TEL!F$5*1000)</f>
        <v>5.4206214381822555</v>
      </c>
      <c r="G87" s="352">
        <f>IF(G$16=0,0,G$16/TEL!G$5*1000)</f>
        <v>4.7182147879775576</v>
      </c>
      <c r="H87" s="352">
        <f>IF(H$16=0,0,H$16/TEL!H$5*1000)</f>
        <v>4.2465985505897974</v>
      </c>
      <c r="I87" s="352">
        <f>IF(I$16=0,0,I$16/TEL!I$5*1000)</f>
        <v>3.604904736357923</v>
      </c>
      <c r="J87" s="352">
        <f>IF(J$16=0,0,J$16/TEL!J$5*1000)</f>
        <v>3.3189520950051423</v>
      </c>
      <c r="K87" s="352">
        <f>IF(K$16=0,0,K$16/TEL!K$5*1000)</f>
        <v>3.3640366323654245</v>
      </c>
      <c r="L87" s="352">
        <f>IF(L$16=0,0,L$16/TEL!L$5*1000)</f>
        <v>3.1770094700688896</v>
      </c>
      <c r="M87" s="352">
        <f>IF(M$16=0,0,M$16/TEL!M$5*1000)</f>
        <v>2.6998572500234062</v>
      </c>
      <c r="N87" s="352">
        <f>IF(N$16=0,0,N$16/TEL!N$5*1000)</f>
        <v>2.7778653360997332</v>
      </c>
      <c r="O87" s="352">
        <f>IF(O$16=0,0,O$16/TEL!O$5*1000)</f>
        <v>2.7082859213792916</v>
      </c>
      <c r="P87" s="352">
        <f>IF(P$16=0,0,P$16/TEL!P$5*1000)</f>
        <v>2.6143636494089937</v>
      </c>
      <c r="Q87" s="352">
        <f>IF(Q$16=0,0,Q$16/TEL!Q$5*1000)</f>
        <v>2.4480992819054914</v>
      </c>
      <c r="R87" s="352">
        <f>IF(R$16=0,0,R$16/TEL!R$5*1000)</f>
        <v>2.4061099650349402</v>
      </c>
      <c r="S87" s="352">
        <f>IF(S$16=0,0,S$16/TEL!S$5*1000)</f>
        <v>2.3661138441192819</v>
      </c>
      <c r="T87" s="352">
        <f>IF(T$16=0,0,T$16/TEL!T$5*1000)</f>
        <v>2.0754731466181058</v>
      </c>
      <c r="U87" s="352">
        <f>IF(U$16=0,0,U$16/TEL!U$5*1000)</f>
        <v>2.2954491748379566</v>
      </c>
      <c r="V87" s="352">
        <f>IF(V$16=0,0,V$16/TEL!V$5*1000)</f>
        <v>2.4459818818306154</v>
      </c>
      <c r="W87" s="352">
        <f>IF(W$16=0,0,W$16/TEL!W$5*1000)</f>
        <v>2.4313633174791307</v>
      </c>
      <c r="DA87" s="175"/>
    </row>
    <row r="88" spans="1:105" ht="12" customHeight="1" x14ac:dyDescent="0.25">
      <c r="A88" s="203" t="s">
        <v>2721</v>
      </c>
      <c r="B88" s="352">
        <f>IF(B$27=0,0,B$27/TEL!B$5*1000)</f>
        <v>48.808563424048209</v>
      </c>
      <c r="C88" s="352">
        <f>IF(C$27=0,0,C$27/TEL!C$5*1000)</f>
        <v>49.028084838855264</v>
      </c>
      <c r="D88" s="352">
        <f>IF(D$27=0,0,D$27/TEL!D$5*1000)</f>
        <v>49.19861458077466</v>
      </c>
      <c r="E88" s="352">
        <f>IF(E$27=0,0,E$27/TEL!E$5*1000)</f>
        <v>49.965672898102071</v>
      </c>
      <c r="F88" s="352">
        <f>IF(F$27=0,0,F$27/TEL!F$5*1000)</f>
        <v>46.075282224549206</v>
      </c>
      <c r="G88" s="352">
        <f>IF(G$27=0,0,G$27/TEL!G$5*1000)</f>
        <v>40.104825697809268</v>
      </c>
      <c r="H88" s="352">
        <f>IF(H$27=0,0,H$27/TEL!H$5*1000)</f>
        <v>36.096087680013305</v>
      </c>
      <c r="I88" s="352">
        <f>IF(I$27=0,0,I$27/TEL!I$5*1000)</f>
        <v>30.641690259042342</v>
      </c>
      <c r="J88" s="352">
        <f>IF(J$27=0,0,J$27/TEL!J$5*1000)</f>
        <v>28.211092807543718</v>
      </c>
      <c r="K88" s="352">
        <f>IF(K$27=0,0,K$27/TEL!K$5*1000)</f>
        <v>28.594311375106109</v>
      </c>
      <c r="L88" s="352">
        <f>IF(L$27=0,0,L$27/TEL!L$5*1000)</f>
        <v>27.004580495585568</v>
      </c>
      <c r="M88" s="352">
        <f>IF(M$27=0,0,M$27/TEL!M$5*1000)</f>
        <v>22.948786625198949</v>
      </c>
      <c r="N88" s="352">
        <f>IF(N$27=0,0,N$27/TEL!N$5*1000)</f>
        <v>23.61185535684773</v>
      </c>
      <c r="O88" s="352">
        <f>IF(O$27=0,0,O$27/TEL!O$5*1000)</f>
        <v>23.02043033172399</v>
      </c>
      <c r="P88" s="352">
        <f>IF(P$27=0,0,P$27/TEL!P$5*1000)</f>
        <v>22.22209101997645</v>
      </c>
      <c r="Q88" s="352">
        <f>IF(Q$27=0,0,Q$27/TEL!Q$5*1000)</f>
        <v>20.808843896196674</v>
      </c>
      <c r="R88" s="352">
        <f>IF(R$27=0,0,R$27/TEL!R$5*1000)</f>
        <v>20.451934702796994</v>
      </c>
      <c r="S88" s="352">
        <f>IF(S$27=0,0,S$27/TEL!S$5*1000)</f>
        <v>20.111967675013894</v>
      </c>
      <c r="T88" s="352">
        <f>IF(T$27=0,0,T$27/TEL!T$5*1000)</f>
        <v>17.64152174625389</v>
      </c>
      <c r="U88" s="352">
        <f>IF(U$27=0,0,U$27/TEL!U$5*1000)</f>
        <v>19.511317986122638</v>
      </c>
      <c r="V88" s="352">
        <f>IF(V$27=0,0,V$27/TEL!V$5*1000)</f>
        <v>20.79084599556024</v>
      </c>
      <c r="W88" s="352">
        <f>IF(W$27=0,0,W$27/TEL!W$5*1000)</f>
        <v>20.666588198572601</v>
      </c>
      <c r="DA88" s="175"/>
    </row>
    <row r="89" spans="1:105" ht="12" customHeight="1" x14ac:dyDescent="0.25">
      <c r="A89" s="203" t="s">
        <v>2733</v>
      </c>
      <c r="B89" s="352">
        <f>IF(B$38=0,0,B$38/TEL!B$5*1000)</f>
        <v>6.669339533253857</v>
      </c>
      <c r="C89" s="352">
        <f>IF(C$38=0,0,C$38/TEL!C$5*1000)</f>
        <v>6.2080804830961158</v>
      </c>
      <c r="D89" s="352">
        <f>IF(D$38=0,0,D$38/TEL!D$5*1000)</f>
        <v>7.0048202072492236</v>
      </c>
      <c r="E89" s="352">
        <f>IF(E$38=0,0,E$38/TEL!E$5*1000)</f>
        <v>7.8008282167179592</v>
      </c>
      <c r="F89" s="352">
        <f>IF(F$38=0,0,F$38/TEL!F$5*1000)</f>
        <v>8.6770329980494854</v>
      </c>
      <c r="G89" s="352">
        <f>IF(G$38=0,0,G$38/TEL!G$5*1000)</f>
        <v>7.403053816525258</v>
      </c>
      <c r="H89" s="352">
        <f>IF(H$38=0,0,H$38/TEL!H$5*1000)</f>
        <v>7.2221518469538912</v>
      </c>
      <c r="I89" s="352">
        <f>IF(I$38=0,0,I$38/TEL!I$5*1000)</f>
        <v>7.2569972883777458</v>
      </c>
      <c r="J89" s="352">
        <f>IF(J$38=0,0,J$38/TEL!J$5*1000)</f>
        <v>6.9975435987454855</v>
      </c>
      <c r="K89" s="352">
        <f>IF(K$38=0,0,K$38/TEL!K$5*1000)</f>
        <v>6.7328154894844525</v>
      </c>
      <c r="L89" s="352">
        <f>IF(L$38=0,0,L$38/TEL!L$5*1000)</f>
        <v>6.3544745356412999</v>
      </c>
      <c r="M89" s="352">
        <f>IF(M$38=0,0,M$38/TEL!M$5*1000)</f>
        <v>6.1397672509141055</v>
      </c>
      <c r="N89" s="352">
        <f>IF(N$38=0,0,N$38/TEL!N$5*1000)</f>
        <v>6.1172579233585598</v>
      </c>
      <c r="O89" s="352">
        <f>IF(O$38=0,0,O$38/TEL!O$5*1000)</f>
        <v>5.8991413135608948</v>
      </c>
      <c r="P89" s="352">
        <f>IF(P$38=0,0,P$38/TEL!P$5*1000)</f>
        <v>5.3668579706526556</v>
      </c>
      <c r="Q89" s="352">
        <f>IF(Q$38=0,0,Q$38/TEL!Q$5*1000)</f>
        <v>5.8679235763907212</v>
      </c>
      <c r="R89" s="352">
        <f>IF(R$38=0,0,R$38/TEL!R$5*1000)</f>
        <v>5.819444707539529</v>
      </c>
      <c r="S89" s="352">
        <f>IF(S$38=0,0,S$38/TEL!S$5*1000)</f>
        <v>5.8604471862144623</v>
      </c>
      <c r="T89" s="352">
        <f>IF(T$38=0,0,T$38/TEL!T$5*1000)</f>
        <v>6.7604659679348771</v>
      </c>
      <c r="U89" s="352">
        <f>IF(U$38=0,0,U$38/TEL!U$5*1000)</f>
        <v>5.9008147076613451</v>
      </c>
      <c r="V89" s="352">
        <f>IF(V$38=0,0,V$38/TEL!V$5*1000)</f>
        <v>6.0633672998963757</v>
      </c>
      <c r="W89" s="352">
        <f>IF(W$38=0,0,W$38/TEL!W$5*1000)</f>
        <v>5.455645753621952</v>
      </c>
      <c r="DA89" s="175"/>
    </row>
    <row r="90" spans="1:105" ht="12" customHeight="1" x14ac:dyDescent="0.25">
      <c r="A90" s="203" t="s">
        <v>2735</v>
      </c>
      <c r="B90" s="352">
        <f>IF(B$39=0,0,B$39/TEL!B$5*1000)</f>
        <v>25.644883019884599</v>
      </c>
      <c r="C90" s="352">
        <f>IF(C$39=0,0,C$39/TEL!C$5*1000)</f>
        <v>24.972903278407657</v>
      </c>
      <c r="D90" s="352">
        <f>IF(D$39=0,0,D$39/TEL!D$5*1000)</f>
        <v>26.288726192725559</v>
      </c>
      <c r="E90" s="352">
        <f>IF(E$39=0,0,E$39/TEL!E$5*1000)</f>
        <v>27.724295411981345</v>
      </c>
      <c r="F90" s="352">
        <f>IF(F$39=0,0,F$39/TEL!F$5*1000)</f>
        <v>27.926294247224025</v>
      </c>
      <c r="G90" s="352">
        <f>IF(G$39=0,0,G$39/TEL!G$5*1000)</f>
        <v>24.056514020577975</v>
      </c>
      <c r="H90" s="352">
        <f>IF(H$39=0,0,H$39/TEL!H$5*1000)</f>
        <v>22.588613967673535</v>
      </c>
      <c r="I90" s="352">
        <f>IF(I$39=0,0,I$39/TEL!I$5*1000)</f>
        <v>21.048100113987857</v>
      </c>
      <c r="J90" s="352">
        <f>IF(J$39=0,0,J$39/TEL!J$5*1000)</f>
        <v>19.873972698722966</v>
      </c>
      <c r="K90" s="352">
        <f>IF(K$39=0,0,K$39/TEL!K$5*1000)</f>
        <v>19.565675736738793</v>
      </c>
      <c r="L90" s="352">
        <f>IF(L$39=0,0,L$39/TEL!L$5*1000)</f>
        <v>18.454794799315486</v>
      </c>
      <c r="M90" s="352">
        <f>IF(M$39=0,0,M$39/TEL!M$5*1000)</f>
        <v>16.847213606468088</v>
      </c>
      <c r="N90" s="352">
        <f>IF(N$39=0,0,N$39/TEL!N$5*1000)</f>
        <v>16.963899244479968</v>
      </c>
      <c r="O90" s="352">
        <f>IF(O$39=0,0,O$39/TEL!O$5*1000)</f>
        <v>16.464565791006283</v>
      </c>
      <c r="P90" s="352">
        <f>IF(P$39=0,0,P$39/TEL!P$5*1000)</f>
        <v>15.375922934602556</v>
      </c>
      <c r="Q90" s="352">
        <f>IF(Q$39=0,0,Q$39/TEL!Q$5*1000)</f>
        <v>15.700948681517096</v>
      </c>
      <c r="R90" s="352">
        <f>IF(R$39=0,0,R$39/TEL!R$5*1000)</f>
        <v>15.521783502866782</v>
      </c>
      <c r="S90" s="352">
        <f>IF(S$39=0,0,S$39/TEL!S$5*1000)</f>
        <v>15.510395020633155</v>
      </c>
      <c r="T90" s="352">
        <f>IF(T$39=0,0,T$39/TEL!T$5*1000)</f>
        <v>16.222077087278059</v>
      </c>
      <c r="U90" s="352">
        <f>IF(U$39=0,0,U$39/TEL!U$5*1000)</f>
        <v>15.437569928801542</v>
      </c>
      <c r="V90" s="352">
        <f>IF(V$39=0,0,V$39/TEL!V$5*1000)</f>
        <v>16.097043122096746</v>
      </c>
      <c r="W90" s="352">
        <f>IF(W$39=0,0,W$39/TEL!W$5*1000)</f>
        <v>15.083636625978055</v>
      </c>
      <c r="DA90" s="175"/>
    </row>
    <row r="91" spans="1:105" ht="12" customHeight="1" x14ac:dyDescent="0.25">
      <c r="A91" s="41" t="s">
        <v>2759</v>
      </c>
      <c r="B91" s="340">
        <f>IF(B$59=0,0,B$59/TEL!B$5*1000)</f>
        <v>2.4473673701457992</v>
      </c>
      <c r="C91" s="340">
        <f>IF(C$59=0,0,C$59/TEL!C$5*1000)</f>
        <v>2.2781046803529259</v>
      </c>
      <c r="D91" s="340">
        <f>IF(D$59=0,0,D$59/TEL!D$5*1000)</f>
        <v>2.5704746809607606</v>
      </c>
      <c r="E91" s="340">
        <f>IF(E$59=0,0,E$59/TEL!E$5*1000)</f>
        <v>2.8625761730253036</v>
      </c>
      <c r="F91" s="340">
        <f>IF(F$59=0,0,F$59/TEL!F$5*1000)</f>
        <v>3.1841065105803765</v>
      </c>
      <c r="G91" s="340">
        <f>IF(G$59=0,0,G$59/TEL!G$5*1000)</f>
        <v>2.7166096822120842</v>
      </c>
      <c r="H91" s="340">
        <f>IF(H$59=0,0,H$59/TEL!H$5*1000)</f>
        <v>2.6502262606878739</v>
      </c>
      <c r="I91" s="340">
        <f>IF(I$59=0,0,I$59/TEL!I$5*1000)</f>
        <v>2.6630130735220168</v>
      </c>
      <c r="J91" s="340">
        <f>IF(J$59=0,0,J$59/TEL!J$5*1000)</f>
        <v>2.567804471395243</v>
      </c>
      <c r="K91" s="340">
        <f>IF(K$59=0,0,K$59/TEL!K$5*1000)</f>
        <v>2.4706603788902162</v>
      </c>
      <c r="L91" s="340">
        <f>IF(L$59=0,0,L$59/TEL!L$5*1000)</f>
        <v>2.3318251463145225</v>
      </c>
      <c r="M91" s="340">
        <f>IF(M$59=0,0,M$59/TEL!M$5*1000)</f>
        <v>2.2530365945915349</v>
      </c>
      <c r="N91" s="340">
        <f>IF(N$59=0,0,N$59/TEL!N$5*1000)</f>
        <v>2.2447766171966674</v>
      </c>
      <c r="O91" s="340">
        <f>IF(O$59=0,0,O$59/TEL!O$5*1000)</f>
        <v>2.1647369864290322</v>
      </c>
      <c r="P91" s="340">
        <f>IF(P$59=0,0,P$59/TEL!P$5*1000)</f>
        <v>1.9694113655620158</v>
      </c>
      <c r="Q91" s="340">
        <f>IF(Q$59=0,0,Q$59/TEL!Q$5*1000)</f>
        <v>2.1532813886237139</v>
      </c>
      <c r="R91" s="340">
        <f>IF(R$59=0,0,R$59/TEL!R$5*1000)</f>
        <v>2.1354916807858664</v>
      </c>
      <c r="S91" s="340">
        <f>IF(S$59=0,0,S$59/TEL!S$5*1000)</f>
        <v>2.1505378675789961</v>
      </c>
      <c r="T91" s="340">
        <f>IF(T$59=0,0,T$59/TEL!T$5*1000)</f>
        <v>2.4808069426378085</v>
      </c>
      <c r="U91" s="340">
        <f>IF(U$59=0,0,U$59/TEL!U$5*1000)</f>
        <v>2.1653510517496573</v>
      </c>
      <c r="V91" s="340">
        <f>IF(V$59=0,0,V$59/TEL!V$5*1000)</f>
        <v>2.2250010228127648</v>
      </c>
      <c r="W91" s="340">
        <f>IF(W$59=0,0,W$59/TEL!W$5*1000)</f>
        <v>2.0019927511434794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PL: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6">
        <v>185.23739468353961</v>
      </c>
      <c r="C5" s="226">
        <v>182.11417677456109</v>
      </c>
      <c r="D5" s="226">
        <v>170.53994885803391</v>
      </c>
      <c r="E5" s="226">
        <v>158.0500130019467</v>
      </c>
      <c r="F5" s="226">
        <v>144.9356996075243</v>
      </c>
      <c r="G5" s="226">
        <v>129.37796570318281</v>
      </c>
      <c r="H5" s="226">
        <v>109.4882817370799</v>
      </c>
      <c r="I5" s="226">
        <v>99.431018062020939</v>
      </c>
      <c r="J5" s="226">
        <v>82.296322158365413</v>
      </c>
      <c r="K5" s="226">
        <v>63.293529848115099</v>
      </c>
      <c r="L5" s="226">
        <v>62.148523763544127</v>
      </c>
      <c r="M5" s="226">
        <v>51.696833200843017</v>
      </c>
      <c r="N5" s="226">
        <v>50.816533721336313</v>
      </c>
      <c r="O5" s="226">
        <v>56.427718707613757</v>
      </c>
      <c r="P5" s="226">
        <v>59.49142790628548</v>
      </c>
      <c r="Q5" s="226">
        <v>56.593692842526281</v>
      </c>
      <c r="R5" s="226">
        <v>60.381849950250682</v>
      </c>
      <c r="S5" s="226">
        <v>59.318475705976198</v>
      </c>
      <c r="T5" s="226">
        <v>68.613363104668622</v>
      </c>
      <c r="U5" s="226">
        <v>60.673751597506261</v>
      </c>
      <c r="V5" s="226">
        <v>56.968878853788887</v>
      </c>
      <c r="W5" s="226">
        <v>63.398828771346807</v>
      </c>
      <c r="DA5" s="89" t="s">
        <v>2761</v>
      </c>
    </row>
    <row r="6" spans="1:105" ht="12" customHeight="1" x14ac:dyDescent="0.25">
      <c r="A6" s="55" t="s">
        <v>92</v>
      </c>
      <c r="B6" s="262">
        <v>3.5161497370565549</v>
      </c>
      <c r="C6" s="262">
        <v>3.2569585068536622</v>
      </c>
      <c r="D6" s="262">
        <v>3.2830670269333919</v>
      </c>
      <c r="E6" s="262">
        <v>3.2098600709795941</v>
      </c>
      <c r="F6" s="262">
        <v>3.308236794856255</v>
      </c>
      <c r="G6" s="262">
        <v>2.8916602833201108</v>
      </c>
      <c r="H6" s="262">
        <v>2.558730150787742</v>
      </c>
      <c r="I6" s="262">
        <v>2.577188997714237</v>
      </c>
      <c r="J6" s="262">
        <v>2.1896272605884</v>
      </c>
      <c r="K6" s="262">
        <v>1.6169466617991699</v>
      </c>
      <c r="L6" s="262">
        <v>1.594277948449305</v>
      </c>
      <c r="M6" s="262">
        <v>1.428054124760274</v>
      </c>
      <c r="N6" s="262">
        <v>1.3714334025483259</v>
      </c>
      <c r="O6" s="262">
        <v>1.500629355363158</v>
      </c>
      <c r="P6" s="262">
        <v>1.5245570630056791</v>
      </c>
      <c r="Q6" s="262">
        <v>1.589079343280724</v>
      </c>
      <c r="R6" s="262">
        <v>1.6995850458862429</v>
      </c>
      <c r="S6" s="262">
        <v>1.692207857075366</v>
      </c>
      <c r="T6" s="262">
        <v>2.2617815382721829</v>
      </c>
      <c r="U6" s="262">
        <v>1.7622338210265069</v>
      </c>
      <c r="V6" s="262">
        <v>1.62069805026986</v>
      </c>
      <c r="W6" s="262">
        <v>1.7010900917318921</v>
      </c>
      <c r="DA6" s="67" t="s">
        <v>2762</v>
      </c>
    </row>
    <row r="7" spans="1:105" ht="12" customHeight="1" x14ac:dyDescent="0.25">
      <c r="A7" s="202" t="s">
        <v>93</v>
      </c>
      <c r="B7" s="227">
        <v>0.74110115005757127</v>
      </c>
      <c r="C7" s="227">
        <v>0.68647124713739593</v>
      </c>
      <c r="D7" s="227">
        <v>0.69197415676990393</v>
      </c>
      <c r="E7" s="227">
        <v>0.67654427940211281</v>
      </c>
      <c r="F7" s="227">
        <v>0.69727920500426355</v>
      </c>
      <c r="G7" s="227">
        <v>0.6094771047316947</v>
      </c>
      <c r="H7" s="227">
        <v>0.53930520576270868</v>
      </c>
      <c r="I7" s="227">
        <v>0.54319578884618491</v>
      </c>
      <c r="J7" s="227">
        <v>0.46150915130761749</v>
      </c>
      <c r="K7" s="227">
        <v>0.34080489178605239</v>
      </c>
      <c r="L7" s="227">
        <v>0.33602699243869028</v>
      </c>
      <c r="M7" s="227">
        <v>0.30099188980792679</v>
      </c>
      <c r="N7" s="227">
        <v>0.28905790363375111</v>
      </c>
      <c r="O7" s="227">
        <v>0.31628861801567271</v>
      </c>
      <c r="P7" s="227">
        <v>0.32133187640288741</v>
      </c>
      <c r="Q7" s="227">
        <v>0.33493127907115999</v>
      </c>
      <c r="R7" s="227">
        <v>0.35822263735029508</v>
      </c>
      <c r="S7" s="227">
        <v>0.356667742502014</v>
      </c>
      <c r="T7" s="227">
        <v>0.47671715499684292</v>
      </c>
      <c r="U7" s="227">
        <v>0.37142716013180049</v>
      </c>
      <c r="V7" s="227">
        <v>0.34159557435586491</v>
      </c>
      <c r="W7" s="227">
        <v>0.35853985683481943</v>
      </c>
      <c r="DA7" s="174" t="s">
        <v>2763</v>
      </c>
    </row>
    <row r="8" spans="1:105" ht="12" customHeight="1" x14ac:dyDescent="0.25">
      <c r="A8" s="202" t="s">
        <v>94</v>
      </c>
      <c r="B8" s="227">
        <v>2.8717117205934808</v>
      </c>
      <c r="C8" s="227">
        <v>2.6600249184632112</v>
      </c>
      <c r="D8" s="227">
        <v>2.6813482831453639</v>
      </c>
      <c r="E8" s="227">
        <v>2.6215586583674719</v>
      </c>
      <c r="F8" s="227">
        <v>2.7019049496567309</v>
      </c>
      <c r="G8" s="227">
        <v>2.3616783551819109</v>
      </c>
      <c r="H8" s="227">
        <v>2.0897674767412489</v>
      </c>
      <c r="I8" s="227">
        <v>2.1048431962161058</v>
      </c>
      <c r="J8" s="227">
        <v>1.7883135640368131</v>
      </c>
      <c r="K8" s="227">
        <v>1.320593554741577</v>
      </c>
      <c r="L8" s="227">
        <v>1.3020795508777741</v>
      </c>
      <c r="M8" s="227">
        <v>1.1663211394259181</v>
      </c>
      <c r="N8" s="227">
        <v>1.1200778324669169</v>
      </c>
      <c r="O8" s="227">
        <v>1.22559482113253</v>
      </c>
      <c r="P8" s="227">
        <v>1.245137071497977</v>
      </c>
      <c r="Q8" s="227">
        <v>1.2978337432444931</v>
      </c>
      <c r="R8" s="227">
        <v>1.388086020620581</v>
      </c>
      <c r="S8" s="227">
        <v>1.3820609189731849</v>
      </c>
      <c r="T8" s="227">
        <v>1.847243444846989</v>
      </c>
      <c r="U8" s="227">
        <v>1.4392525622371291</v>
      </c>
      <c r="V8" s="227">
        <v>1.32365739076831</v>
      </c>
      <c r="W8" s="227">
        <v>1.389315222480054</v>
      </c>
      <c r="DA8" s="174" t="s">
        <v>2764</v>
      </c>
    </row>
    <row r="9" spans="1:105" ht="12" customHeight="1" x14ac:dyDescent="0.25">
      <c r="A9" s="202" t="s">
        <v>95</v>
      </c>
      <c r="B9" s="227">
        <v>4.0389915801148222</v>
      </c>
      <c r="C9" s="227">
        <v>3.741259323323777</v>
      </c>
      <c r="D9" s="227">
        <v>3.771250108886727</v>
      </c>
      <c r="E9" s="227">
        <v>3.6871574789321371</v>
      </c>
      <c r="F9" s="227">
        <v>3.800162552416221</v>
      </c>
      <c r="G9" s="227">
        <v>3.3216422536827022</v>
      </c>
      <c r="H9" s="227">
        <v>2.939206321591131</v>
      </c>
      <c r="I9" s="227">
        <v>2.9604099485382451</v>
      </c>
      <c r="J9" s="227">
        <v>2.5152188417635029</v>
      </c>
      <c r="K9" s="227">
        <v>1.857382205221078</v>
      </c>
      <c r="L9" s="227">
        <v>1.8313427162348139</v>
      </c>
      <c r="M9" s="227">
        <v>1.6404018648771821</v>
      </c>
      <c r="N9" s="227">
        <v>1.57536179622939</v>
      </c>
      <c r="O9" s="227">
        <v>1.7237688336500561</v>
      </c>
      <c r="P9" s="227">
        <v>1.751254525934735</v>
      </c>
      <c r="Q9" s="227">
        <v>1.8253710927049751</v>
      </c>
      <c r="R9" s="227">
        <v>1.9523086908608489</v>
      </c>
      <c r="S9" s="227">
        <v>1.943834534263355</v>
      </c>
      <c r="T9" s="227">
        <v>2.5981022630702499</v>
      </c>
      <c r="U9" s="227">
        <v>2.024273167410092</v>
      </c>
      <c r="V9" s="227">
        <v>1.8616914148907271</v>
      </c>
      <c r="W9" s="227">
        <v>1.9540375329048021</v>
      </c>
      <c r="DA9" s="174" t="s">
        <v>2765</v>
      </c>
    </row>
    <row r="10" spans="1:105" ht="12" customHeight="1" x14ac:dyDescent="0.25">
      <c r="A10" s="56" t="s">
        <v>96</v>
      </c>
      <c r="B10" s="263">
        <v>19.993857509159561</v>
      </c>
      <c r="C10" s="263">
        <v>20.37826785358136</v>
      </c>
      <c r="D10" s="263">
        <v>19.665103025858439</v>
      </c>
      <c r="E10" s="263">
        <v>18.254123685069409</v>
      </c>
      <c r="F10" s="263">
        <v>16.73712661527976</v>
      </c>
      <c r="G10" s="263">
        <v>15.249353180089679</v>
      </c>
      <c r="H10" s="263">
        <v>13.223031462928271</v>
      </c>
      <c r="I10" s="263">
        <v>12.0165452068288</v>
      </c>
      <c r="J10" s="263">
        <v>9.8327966900377639</v>
      </c>
      <c r="K10" s="263">
        <v>7.7701270807655636</v>
      </c>
      <c r="L10" s="263">
        <v>7.5183732560336347</v>
      </c>
      <c r="M10" s="263">
        <v>6.0691246316477994</v>
      </c>
      <c r="N10" s="263">
        <v>5.9306702567326308</v>
      </c>
      <c r="O10" s="263">
        <v>6.7680125371221926</v>
      </c>
      <c r="P10" s="263">
        <v>7.2619340049057568</v>
      </c>
      <c r="Q10" s="263">
        <v>6.5885473882917562</v>
      </c>
      <c r="R10" s="263">
        <v>7.0620006950263772</v>
      </c>
      <c r="S10" s="263">
        <v>6.976114158576177</v>
      </c>
      <c r="T10" s="263">
        <v>7.9537620228137147</v>
      </c>
      <c r="U10" s="263">
        <v>7.231581635592172</v>
      </c>
      <c r="V10" s="263">
        <v>6.8559933128724779</v>
      </c>
      <c r="W10" s="263">
        <v>7.794766008293835</v>
      </c>
      <c r="DA10" s="68" t="s">
        <v>2766</v>
      </c>
    </row>
    <row r="11" spans="1:105" ht="12" customHeight="1" x14ac:dyDescent="0.25">
      <c r="A11" s="37" t="s">
        <v>160</v>
      </c>
      <c r="B11" s="229">
        <v>4.1627850584004022</v>
      </c>
      <c r="C11" s="229">
        <v>4.1776088572591048</v>
      </c>
      <c r="D11" s="229">
        <v>3.6740975522519541</v>
      </c>
      <c r="E11" s="229">
        <v>3.3389685764535781</v>
      </c>
      <c r="F11" s="229">
        <v>2.8135765673713968</v>
      </c>
      <c r="G11" s="229">
        <v>2.2189554461710892</v>
      </c>
      <c r="H11" s="229">
        <v>1.6544140218733541</v>
      </c>
      <c r="I11" s="229">
        <v>1.1552727536712371</v>
      </c>
      <c r="J11" s="229">
        <v>0.9952519079343134</v>
      </c>
      <c r="K11" s="229">
        <v>1.305561812746135</v>
      </c>
      <c r="L11" s="229">
        <v>0.75870631020850055</v>
      </c>
      <c r="M11" s="229">
        <v>0.58495083513976165</v>
      </c>
      <c r="N11" s="229">
        <v>0.5956360029134351</v>
      </c>
      <c r="O11" s="229">
        <v>0.66408485740902623</v>
      </c>
      <c r="P11" s="229">
        <v>1.005886214011201</v>
      </c>
      <c r="Q11" s="229">
        <v>0.42381131540707762</v>
      </c>
      <c r="R11" s="229">
        <v>0.41204323032779311</v>
      </c>
      <c r="S11" s="229">
        <v>0.42758031769662252</v>
      </c>
      <c r="T11" s="229">
        <v>0.30620730736528617</v>
      </c>
      <c r="U11" s="229">
        <v>0.27532078503017737</v>
      </c>
      <c r="V11" s="229">
        <v>0.23837607435556171</v>
      </c>
      <c r="W11" s="229">
        <v>0.15854542315678721</v>
      </c>
      <c r="DA11" s="69" t="s">
        <v>2767</v>
      </c>
    </row>
    <row r="12" spans="1:105" ht="12" customHeight="1" x14ac:dyDescent="0.25">
      <c r="A12" s="37" t="s">
        <v>162</v>
      </c>
      <c r="B12" s="229">
        <v>12.143098600538</v>
      </c>
      <c r="C12" s="229">
        <v>13.28371746154798</v>
      </c>
      <c r="D12" s="229">
        <v>12.99438378523574</v>
      </c>
      <c r="E12" s="229">
        <v>11.847880694435201</v>
      </c>
      <c r="F12" s="229">
        <v>10.31434280752184</v>
      </c>
      <c r="G12" s="229">
        <v>10.14247863184794</v>
      </c>
      <c r="H12" s="229">
        <v>9.0766718882750812</v>
      </c>
      <c r="I12" s="229">
        <v>8.026895000331276</v>
      </c>
      <c r="J12" s="229">
        <v>6.2801462668235484</v>
      </c>
      <c r="K12" s="229">
        <v>4.9017216621574127</v>
      </c>
      <c r="L12" s="229">
        <v>5.0707218473035942</v>
      </c>
      <c r="M12" s="229">
        <v>3.6716092065722159</v>
      </c>
      <c r="N12" s="229">
        <v>3.6452794145770828</v>
      </c>
      <c r="O12" s="229">
        <v>4.4919276777473476</v>
      </c>
      <c r="P12" s="229">
        <v>4.8014119370174866</v>
      </c>
      <c r="Q12" s="229">
        <v>4.1283042830603209</v>
      </c>
      <c r="R12" s="229">
        <v>4.5183715139008163</v>
      </c>
      <c r="S12" s="229">
        <v>4.4343963451337451</v>
      </c>
      <c r="T12" s="229">
        <v>3.7649513200955429</v>
      </c>
      <c r="U12" s="229">
        <v>4.817334799448389</v>
      </c>
      <c r="V12" s="229">
        <v>4.7671131244366931</v>
      </c>
      <c r="W12" s="229">
        <v>5.939563865480844</v>
      </c>
      <c r="DA12" s="69" t="s">
        <v>2768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2769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2770</v>
      </c>
    </row>
    <row r="15" spans="1:105" ht="12" customHeight="1" x14ac:dyDescent="0.25">
      <c r="A15" s="37" t="s">
        <v>38</v>
      </c>
      <c r="B15" s="229">
        <v>3.687973850221161</v>
      </c>
      <c r="C15" s="229">
        <v>2.9169415347742742</v>
      </c>
      <c r="D15" s="229">
        <v>2.9966216883707508</v>
      </c>
      <c r="E15" s="229">
        <v>3.067274414180631</v>
      </c>
      <c r="F15" s="229">
        <v>3.609207240386517</v>
      </c>
      <c r="G15" s="229">
        <v>2.8879191020706538</v>
      </c>
      <c r="H15" s="229">
        <v>2.491945552779832</v>
      </c>
      <c r="I15" s="229">
        <v>2.8343774528262848</v>
      </c>
      <c r="J15" s="229">
        <v>2.5573985152799028</v>
      </c>
      <c r="K15" s="229">
        <v>1.562843605862017</v>
      </c>
      <c r="L15" s="229">
        <v>1.68894509852154</v>
      </c>
      <c r="M15" s="229">
        <v>1.812564589935822</v>
      </c>
      <c r="N15" s="229">
        <v>1.6897548392421129</v>
      </c>
      <c r="O15" s="229">
        <v>1.6120000019658181</v>
      </c>
      <c r="P15" s="229">
        <v>1.454635853877067</v>
      </c>
      <c r="Q15" s="229">
        <v>2.0364317898243578</v>
      </c>
      <c r="R15" s="229">
        <v>2.1315859507977679</v>
      </c>
      <c r="S15" s="229">
        <v>2.1141374957458088</v>
      </c>
      <c r="T15" s="229">
        <v>3.8826033953528851</v>
      </c>
      <c r="U15" s="229">
        <v>2.138926051113605</v>
      </c>
      <c r="V15" s="229">
        <v>1.8505041140802241</v>
      </c>
      <c r="W15" s="229">
        <v>1.6966567196562039</v>
      </c>
      <c r="DA15" s="69" t="s">
        <v>2771</v>
      </c>
    </row>
    <row r="16" spans="1:105" ht="12" customHeight="1" x14ac:dyDescent="0.25">
      <c r="A16" s="57" t="s">
        <v>2709</v>
      </c>
      <c r="B16" s="264">
        <v>11.193079819949491</v>
      </c>
      <c r="C16" s="264">
        <v>11.20610832835192</v>
      </c>
      <c r="D16" s="264">
        <v>10.119228542095239</v>
      </c>
      <c r="E16" s="264">
        <v>9.1601963985503243</v>
      </c>
      <c r="F16" s="264">
        <v>7.9015932694964457</v>
      </c>
      <c r="G16" s="264">
        <v>7.10688818338219</v>
      </c>
      <c r="H16" s="264">
        <v>5.8215774778137241</v>
      </c>
      <c r="I16" s="264">
        <v>4.9272680080180304</v>
      </c>
      <c r="J16" s="264">
        <v>4.0137095782702339</v>
      </c>
      <c r="K16" s="264">
        <v>3.157981779919671</v>
      </c>
      <c r="L16" s="264">
        <v>3.1046380879184179</v>
      </c>
      <c r="M16" s="264">
        <v>2.4637265483252762</v>
      </c>
      <c r="N16" s="264">
        <v>2.4736331162865191</v>
      </c>
      <c r="O16" s="264">
        <v>2.7549546637951958</v>
      </c>
      <c r="P16" s="264">
        <v>2.9699716659642919</v>
      </c>
      <c r="Q16" s="264">
        <v>2.6719180883119851</v>
      </c>
      <c r="R16" s="264">
        <v>2.8407078825065368</v>
      </c>
      <c r="S16" s="264">
        <v>2.7530520683156952</v>
      </c>
      <c r="T16" s="264">
        <v>2.7778406085455289</v>
      </c>
      <c r="U16" s="264">
        <v>2.7577856103479799</v>
      </c>
      <c r="V16" s="264">
        <v>2.628422400018672</v>
      </c>
      <c r="W16" s="264">
        <v>3.048372982642447</v>
      </c>
      <c r="DA16" s="70" t="s">
        <v>2772</v>
      </c>
    </row>
    <row r="17" spans="1:105" ht="12" customHeight="1" x14ac:dyDescent="0.25">
      <c r="A17" s="46" t="s">
        <v>30</v>
      </c>
      <c r="B17" s="232">
        <v>6.3901181053595826</v>
      </c>
      <c r="C17" s="232">
        <v>6.2737774151693682</v>
      </c>
      <c r="D17" s="232">
        <v>5.2732087197000084</v>
      </c>
      <c r="E17" s="232">
        <v>4.1077489509129128</v>
      </c>
      <c r="F17" s="232">
        <v>3.1203649432589282</v>
      </c>
      <c r="G17" s="232">
        <v>2.4972695327363481</v>
      </c>
      <c r="H17" s="232">
        <v>1.875328830038052</v>
      </c>
      <c r="I17" s="232">
        <v>1.61502421386109</v>
      </c>
      <c r="J17" s="232">
        <v>1.225383903157248</v>
      </c>
      <c r="K17" s="232">
        <v>0.73536659439605656</v>
      </c>
      <c r="L17" s="232">
        <v>0.81524727897147942</v>
      </c>
      <c r="M17" s="232">
        <v>0.55315182785949824</v>
      </c>
      <c r="N17" s="232">
        <v>0.46761891398157251</v>
      </c>
      <c r="O17" s="232">
        <v>0.39905269974979168</v>
      </c>
      <c r="P17" s="232">
        <v>0.40156879702570958</v>
      </c>
      <c r="Q17" s="232">
        <v>0.36206761779372942</v>
      </c>
      <c r="R17" s="232">
        <v>0.33980934732896728</v>
      </c>
      <c r="S17" s="232">
        <v>0.32340623051958989</v>
      </c>
      <c r="T17" s="232">
        <v>0.3724247641205824</v>
      </c>
      <c r="U17" s="232">
        <v>0.30234634044149389</v>
      </c>
      <c r="V17" s="232">
        <v>0.30577814533971343</v>
      </c>
      <c r="W17" s="232">
        <v>0.35505752021198439</v>
      </c>
      <c r="DA17" s="73" t="s">
        <v>2773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2774</v>
      </c>
    </row>
    <row r="19" spans="1:105" ht="12" customHeight="1" x14ac:dyDescent="0.25">
      <c r="A19" s="46" t="s">
        <v>33</v>
      </c>
      <c r="B19" s="232">
        <v>0.1435605749923505</v>
      </c>
      <c r="C19" s="232">
        <v>0.1435788060373655</v>
      </c>
      <c r="D19" s="232">
        <v>0.14362178338878481</v>
      </c>
      <c r="E19" s="232">
        <v>0.1425050678819349</v>
      </c>
      <c r="F19" s="232">
        <v>9.5028139158650965E-2</v>
      </c>
      <c r="G19" s="232">
        <v>0.18985014728571431</v>
      </c>
      <c r="H19" s="232">
        <v>0.14361918169058399</v>
      </c>
      <c r="I19" s="232">
        <v>9.7211312066367475E-2</v>
      </c>
      <c r="J19" s="232">
        <v>9.7045020128499707E-2</v>
      </c>
      <c r="K19" s="232">
        <v>4.7177780714271901E-2</v>
      </c>
      <c r="L19" s="232">
        <v>4.6987638691824832E-2</v>
      </c>
      <c r="M19" s="232">
        <v>4.6799917236990667E-2</v>
      </c>
      <c r="N19" s="232">
        <v>4.6200316321552928E-2</v>
      </c>
      <c r="O19" s="232">
        <v>4.6604524625660497E-2</v>
      </c>
      <c r="P19" s="232">
        <v>4.6679634627581207E-2</v>
      </c>
      <c r="Q19" s="232">
        <v>4.610179956377633E-2</v>
      </c>
      <c r="R19" s="232">
        <v>4.6213649839226142E-2</v>
      </c>
      <c r="S19" s="232">
        <v>4.9433995807315598E-2</v>
      </c>
      <c r="T19" s="232">
        <v>6.1966927361015368E-2</v>
      </c>
      <c r="U19" s="232">
        <v>6.9104009586164125E-2</v>
      </c>
      <c r="V19" s="232">
        <v>5.5754270399435493E-2</v>
      </c>
      <c r="W19" s="232">
        <v>7.233680727068971E-2</v>
      </c>
      <c r="DA19" s="73" t="s">
        <v>2775</v>
      </c>
    </row>
    <row r="20" spans="1:105" ht="12" customHeight="1" x14ac:dyDescent="0.25">
      <c r="A20" s="46" t="s">
        <v>160</v>
      </c>
      <c r="B20" s="232">
        <v>0.39758296148091488</v>
      </c>
      <c r="C20" s="232">
        <v>0.39663469626511511</v>
      </c>
      <c r="D20" s="232">
        <v>0.43068770450911342</v>
      </c>
      <c r="E20" s="232">
        <v>0.44974943354752611</v>
      </c>
      <c r="F20" s="232">
        <v>0.48500942939974268</v>
      </c>
      <c r="G20" s="232">
        <v>0.3981255874553612</v>
      </c>
      <c r="H20" s="232">
        <v>0.35482890848293358</v>
      </c>
      <c r="I20" s="232">
        <v>0.30832828336791102</v>
      </c>
      <c r="J20" s="232">
        <v>0.2757648050826419</v>
      </c>
      <c r="K20" s="232">
        <v>0.38667615292900098</v>
      </c>
      <c r="L20" s="232">
        <v>0.206896219654324</v>
      </c>
      <c r="M20" s="232">
        <v>0.17492872930375911</v>
      </c>
      <c r="N20" s="232">
        <v>0.17197295235056359</v>
      </c>
      <c r="O20" s="232">
        <v>0.21159262312002119</v>
      </c>
      <c r="P20" s="232">
        <v>0.31723925822059468</v>
      </c>
      <c r="Q20" s="232">
        <v>0.1396306962227839</v>
      </c>
      <c r="R20" s="232">
        <v>0.14075670015946451</v>
      </c>
      <c r="S20" s="232">
        <v>0.15337907125451061</v>
      </c>
      <c r="T20" s="232">
        <v>0.14319570333439491</v>
      </c>
      <c r="U20" s="232">
        <v>0.108731092783063</v>
      </c>
      <c r="V20" s="232">
        <v>9.2490213874180938E-2</v>
      </c>
      <c r="W20" s="232">
        <v>5.7087455167217582E-2</v>
      </c>
      <c r="DA20" s="73" t="s">
        <v>2776</v>
      </c>
    </row>
    <row r="21" spans="1:105" ht="12" customHeight="1" x14ac:dyDescent="0.25">
      <c r="A21" s="46" t="s">
        <v>70</v>
      </c>
      <c r="B21" s="232">
        <v>3.5980365803848342E-2</v>
      </c>
      <c r="C21" s="232">
        <v>7.1969870045163392E-2</v>
      </c>
      <c r="D21" s="232">
        <v>3.5995706369975851E-2</v>
      </c>
      <c r="E21" s="232">
        <v>3.5715825682416401E-2</v>
      </c>
      <c r="F21" s="232">
        <v>3.5725134237963183E-2</v>
      </c>
      <c r="G21" s="232">
        <v>3.5686387510734378E-2</v>
      </c>
      <c r="H21" s="232">
        <v>3.5995054310362817E-2</v>
      </c>
      <c r="I21" s="232">
        <v>3.654588213309605E-2</v>
      </c>
      <c r="J21" s="232">
        <v>3.6483365894689042E-2</v>
      </c>
      <c r="K21" s="232">
        <v>3.6113656219038143E-2</v>
      </c>
      <c r="L21" s="232">
        <v>7.1936212537763708E-2</v>
      </c>
      <c r="M21" s="232">
        <v>7.1648818430530156E-2</v>
      </c>
      <c r="N21" s="232">
        <v>3.536542659673364E-2</v>
      </c>
      <c r="O21" s="232">
        <v>3.5674840043369252E-2</v>
      </c>
      <c r="P21" s="232">
        <v>3.5732335261391558E-2</v>
      </c>
      <c r="Q21" s="232">
        <v>0</v>
      </c>
      <c r="R21" s="232">
        <v>0</v>
      </c>
      <c r="S21" s="232">
        <v>1.6907100218582379E-2</v>
      </c>
      <c r="T21" s="232">
        <v>2.036536089140727E-2</v>
      </c>
      <c r="U21" s="232">
        <v>1.9382497531144249E-2</v>
      </c>
      <c r="V21" s="232">
        <v>1.0630292526925589E-2</v>
      </c>
      <c r="W21" s="232">
        <v>2.3853550462794838E-2</v>
      </c>
      <c r="DA21" s="73" t="s">
        <v>2777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9.291500634920506E-4</v>
      </c>
      <c r="T22" s="232">
        <v>1.298477494586629E-3</v>
      </c>
      <c r="U22" s="232">
        <v>5.47770895171985E-3</v>
      </c>
      <c r="V22" s="232">
        <v>4.937324605203832E-4</v>
      </c>
      <c r="W22" s="232">
        <v>4.9762011768857313E-4</v>
      </c>
      <c r="DA22" s="73" t="s">
        <v>2778</v>
      </c>
    </row>
    <row r="23" spans="1:105" ht="12" customHeight="1" x14ac:dyDescent="0.25">
      <c r="A23" s="46" t="s">
        <v>162</v>
      </c>
      <c r="B23" s="232">
        <v>1.1082087787417949</v>
      </c>
      <c r="C23" s="232">
        <v>1.205121526442255</v>
      </c>
      <c r="D23" s="232">
        <v>1.455511921940585</v>
      </c>
      <c r="E23" s="232">
        <v>1.524920675740683</v>
      </c>
      <c r="F23" s="232">
        <v>1.698952718462073</v>
      </c>
      <c r="G23" s="232">
        <v>1.738857116531612</v>
      </c>
      <c r="H23" s="232">
        <v>1.860157496969703</v>
      </c>
      <c r="I23" s="232">
        <v>2.0470323379986461</v>
      </c>
      <c r="J23" s="232">
        <v>1.662738164558875</v>
      </c>
      <c r="K23" s="232">
        <v>1.3872249290919161</v>
      </c>
      <c r="L23" s="232">
        <v>1.321286308828838</v>
      </c>
      <c r="M23" s="232">
        <v>1.049171569745416</v>
      </c>
      <c r="N23" s="232">
        <v>1.0056765348798209</v>
      </c>
      <c r="O23" s="232">
        <v>1.367596522417998</v>
      </c>
      <c r="P23" s="232">
        <v>1.446955999819604</v>
      </c>
      <c r="Q23" s="232">
        <v>1.299655781938259</v>
      </c>
      <c r="R23" s="232">
        <v>1.474879428068228</v>
      </c>
      <c r="S23" s="232">
        <v>1.5199566195923619</v>
      </c>
      <c r="T23" s="232">
        <v>1.68237222217684</v>
      </c>
      <c r="U23" s="232">
        <v>1.8178995051532061</v>
      </c>
      <c r="V23" s="232">
        <v>1.7674082002052141</v>
      </c>
      <c r="W23" s="232">
        <v>2.0435714090517201</v>
      </c>
      <c r="DA23" s="73" t="s">
        <v>2779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2780</v>
      </c>
    </row>
    <row r="25" spans="1:105" ht="12" customHeight="1" x14ac:dyDescent="0.25">
      <c r="A25" s="46" t="s">
        <v>73</v>
      </c>
      <c r="B25" s="232">
        <v>0</v>
      </c>
      <c r="C25" s="232">
        <v>0</v>
      </c>
      <c r="D25" s="232">
        <v>0</v>
      </c>
      <c r="E25" s="232">
        <v>2.1006225049522769E-3</v>
      </c>
      <c r="F25" s="232">
        <v>4.1974669118777534E-3</v>
      </c>
      <c r="G25" s="232">
        <v>1.0503112524767519E-3</v>
      </c>
      <c r="H25" s="232">
        <v>0</v>
      </c>
      <c r="I25" s="232">
        <v>1.050311252474966E-3</v>
      </c>
      <c r="J25" s="232">
        <v>1.050311252470212E-3</v>
      </c>
      <c r="K25" s="232">
        <v>0</v>
      </c>
      <c r="L25" s="232">
        <v>0</v>
      </c>
      <c r="M25" s="232">
        <v>0</v>
      </c>
      <c r="N25" s="232">
        <v>4.1974669118543407E-3</v>
      </c>
      <c r="O25" s="232">
        <v>5.2477781643188691E-3</v>
      </c>
      <c r="P25" s="232">
        <v>5.2477781643080496E-3</v>
      </c>
      <c r="Q25" s="232">
        <v>6.2980894167521499E-3</v>
      </c>
      <c r="R25" s="232">
        <v>5.2477781643321007E-3</v>
      </c>
      <c r="S25" s="232">
        <v>7.8508877072691712E-3</v>
      </c>
      <c r="T25" s="232">
        <v>1.6234487236824038E-2</v>
      </c>
      <c r="U25" s="232">
        <v>3.887662873332328E-3</v>
      </c>
      <c r="V25" s="232">
        <v>5.2364438702388544E-3</v>
      </c>
      <c r="W25" s="232">
        <v>1.337824512587933E-2</v>
      </c>
      <c r="DA25" s="73" t="s">
        <v>2781</v>
      </c>
    </row>
    <row r="26" spans="1:105" ht="12" customHeight="1" x14ac:dyDescent="0.25">
      <c r="A26" s="46" t="s">
        <v>79</v>
      </c>
      <c r="B26" s="232">
        <v>3.1176290335709949</v>
      </c>
      <c r="C26" s="232">
        <v>3.1150260143926571</v>
      </c>
      <c r="D26" s="232">
        <v>2.7802027061867771</v>
      </c>
      <c r="E26" s="232">
        <v>2.8974558222798992</v>
      </c>
      <c r="F26" s="232">
        <v>2.4623154380672099</v>
      </c>
      <c r="G26" s="232">
        <v>2.246049100609945</v>
      </c>
      <c r="H26" s="232">
        <v>1.551648006322089</v>
      </c>
      <c r="I26" s="232">
        <v>0.82207566733844473</v>
      </c>
      <c r="J26" s="232">
        <v>0.71524400819581069</v>
      </c>
      <c r="K26" s="232">
        <v>0.56542266656938733</v>
      </c>
      <c r="L26" s="232">
        <v>0.64228442923418838</v>
      </c>
      <c r="M26" s="232">
        <v>0.56802568574908241</v>
      </c>
      <c r="N26" s="232">
        <v>0.74260150524442115</v>
      </c>
      <c r="O26" s="232">
        <v>0.6891856756740371</v>
      </c>
      <c r="P26" s="232">
        <v>0.71654786284510374</v>
      </c>
      <c r="Q26" s="232">
        <v>0.81816410337668399</v>
      </c>
      <c r="R26" s="232">
        <v>0.83380097894631944</v>
      </c>
      <c r="S26" s="232">
        <v>0.68118901315257285</v>
      </c>
      <c r="T26" s="232">
        <v>0.47998266592987809</v>
      </c>
      <c r="U26" s="232">
        <v>0.43095679302785689</v>
      </c>
      <c r="V26" s="232">
        <v>0.39063110134244361</v>
      </c>
      <c r="W26" s="232">
        <v>0.48259037523447318</v>
      </c>
      <c r="DA26" s="73" t="s">
        <v>2782</v>
      </c>
    </row>
    <row r="27" spans="1:105" ht="12" customHeight="1" x14ac:dyDescent="0.25">
      <c r="A27" s="57" t="s">
        <v>2721</v>
      </c>
      <c r="B27" s="264">
        <v>84.163350184620171</v>
      </c>
      <c r="C27" s="264">
        <v>84.261314545876942</v>
      </c>
      <c r="D27" s="264">
        <v>76.088814614600778</v>
      </c>
      <c r="E27" s="264">
        <v>68.877630612176461</v>
      </c>
      <c r="F27" s="264">
        <v>59.413903237944439</v>
      </c>
      <c r="G27" s="264">
        <v>53.438332301969922</v>
      </c>
      <c r="H27" s="264">
        <v>43.773784496637823</v>
      </c>
      <c r="I27" s="264">
        <v>37.049265214135573</v>
      </c>
      <c r="J27" s="264">
        <v>30.180008559685799</v>
      </c>
      <c r="K27" s="264">
        <v>23.745593768242141</v>
      </c>
      <c r="L27" s="264">
        <v>23.34449023800196</v>
      </c>
      <c r="M27" s="264">
        <v>18.525328469138131</v>
      </c>
      <c r="N27" s="264">
        <v>18.599818239769782</v>
      </c>
      <c r="O27" s="264">
        <v>20.715139875844649</v>
      </c>
      <c r="P27" s="264">
        <v>22.331902334462281</v>
      </c>
      <c r="Q27" s="264">
        <v>20.09076870249973</v>
      </c>
      <c r="R27" s="264">
        <v>21.359938116539539</v>
      </c>
      <c r="S27" s="264">
        <v>20.70083382137377</v>
      </c>
      <c r="T27" s="264">
        <v>20.88722457579426</v>
      </c>
      <c r="U27" s="264">
        <v>20.73642641627038</v>
      </c>
      <c r="V27" s="264">
        <v>19.763714584755789</v>
      </c>
      <c r="W27" s="264">
        <v>22.921419927176849</v>
      </c>
      <c r="DA27" s="70" t="s">
        <v>2783</v>
      </c>
    </row>
    <row r="28" spans="1:105" ht="12" customHeight="1" x14ac:dyDescent="0.25">
      <c r="A28" s="46" t="s">
        <v>30</v>
      </c>
      <c r="B28" s="232">
        <v>48.048772676838396</v>
      </c>
      <c r="C28" s="232">
        <v>47.173980179446581</v>
      </c>
      <c r="D28" s="232">
        <v>39.650473257744302</v>
      </c>
      <c r="E28" s="232">
        <v>30.88711230397978</v>
      </c>
      <c r="F28" s="232">
        <v>23.462744092581559</v>
      </c>
      <c r="G28" s="232">
        <v>18.777545909613689</v>
      </c>
      <c r="H28" s="232">
        <v>14.10103024124766</v>
      </c>
      <c r="I28" s="232">
        <v>12.14373976191704</v>
      </c>
      <c r="J28" s="232">
        <v>9.2139443487400712</v>
      </c>
      <c r="K28" s="232">
        <v>5.5293911232472706</v>
      </c>
      <c r="L28" s="232">
        <v>6.1300324245740114</v>
      </c>
      <c r="M28" s="232">
        <v>4.1592762440973798</v>
      </c>
      <c r="N28" s="232">
        <v>3.5161345262845152</v>
      </c>
      <c r="O28" s="232">
        <v>3.000569338503241</v>
      </c>
      <c r="P28" s="232">
        <v>3.0194884545587</v>
      </c>
      <c r="Q28" s="232">
        <v>2.7224699722566958</v>
      </c>
      <c r="R28" s="232">
        <v>2.555104900108196</v>
      </c>
      <c r="S28" s="232">
        <v>2.43176607948384</v>
      </c>
      <c r="T28" s="232">
        <v>2.800347745598994</v>
      </c>
      <c r="U28" s="232">
        <v>2.2734119060120022</v>
      </c>
      <c r="V28" s="232">
        <v>2.29921643899669</v>
      </c>
      <c r="W28" s="232">
        <v>2.669759430824727</v>
      </c>
      <c r="DA28" s="73" t="s">
        <v>2784</v>
      </c>
    </row>
    <row r="29" spans="1:105" ht="12" customHeight="1" x14ac:dyDescent="0.25">
      <c r="A29" s="46" t="s">
        <v>32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3" t="s">
        <v>2785</v>
      </c>
    </row>
    <row r="30" spans="1:105" ht="12" customHeight="1" x14ac:dyDescent="0.25">
      <c r="A30" s="46" t="s">
        <v>33</v>
      </c>
      <c r="B30" s="232">
        <v>1.079465092730943</v>
      </c>
      <c r="C30" s="232">
        <v>1.079602176165575</v>
      </c>
      <c r="D30" s="232">
        <v>1.0799253327887479</v>
      </c>
      <c r="E30" s="232">
        <v>1.071528491189164</v>
      </c>
      <c r="F30" s="232">
        <v>0.71453850790447171</v>
      </c>
      <c r="G30" s="232">
        <v>1.427527069013736</v>
      </c>
      <c r="H30" s="232">
        <v>1.079905770019584</v>
      </c>
      <c r="I30" s="232">
        <v>0.73095428880672453</v>
      </c>
      <c r="J30" s="232">
        <v>0.72970390135083441</v>
      </c>
      <c r="K30" s="232">
        <v>0.35474062037077531</v>
      </c>
      <c r="L30" s="232">
        <v>0.35331089862506759</v>
      </c>
      <c r="M30" s="232">
        <v>0.35189937768583351</v>
      </c>
      <c r="N30" s="232">
        <v>0.3473908400332153</v>
      </c>
      <c r="O30" s="232">
        <v>0.35043017555063949</v>
      </c>
      <c r="P30" s="232">
        <v>0.3509949449881587</v>
      </c>
      <c r="Q30" s="232">
        <v>0.34665006979685659</v>
      </c>
      <c r="R30" s="232">
        <v>0.34749109782956578</v>
      </c>
      <c r="S30" s="232">
        <v>0.37170562232039228</v>
      </c>
      <c r="T30" s="232">
        <v>0.46594362688763469</v>
      </c>
      <c r="U30" s="232">
        <v>0.51960899515750325</v>
      </c>
      <c r="V30" s="232">
        <v>0.4192292255034476</v>
      </c>
      <c r="W30" s="232">
        <v>0.54391714697768578</v>
      </c>
      <c r="DA30" s="73" t="s">
        <v>2786</v>
      </c>
    </row>
    <row r="31" spans="1:105" ht="12" customHeight="1" x14ac:dyDescent="0.25">
      <c r="A31" s="46" t="s">
        <v>160</v>
      </c>
      <c r="B31" s="232">
        <v>2.9895180372891881</v>
      </c>
      <c r="C31" s="232">
        <v>2.9823878123011531</v>
      </c>
      <c r="D31" s="232">
        <v>3.2384402396742948</v>
      </c>
      <c r="E31" s="232">
        <v>3.381769779174665</v>
      </c>
      <c r="F31" s="232">
        <v>3.6468978249096038</v>
      </c>
      <c r="G31" s="232">
        <v>2.9935981672124279</v>
      </c>
      <c r="H31" s="232">
        <v>2.668040446477443</v>
      </c>
      <c r="I31" s="232">
        <v>2.3183915153240999</v>
      </c>
      <c r="J31" s="232">
        <v>2.0735392074483272</v>
      </c>
      <c r="K31" s="232">
        <v>2.9075072268315272</v>
      </c>
      <c r="L31" s="232">
        <v>1.5557004208623211</v>
      </c>
      <c r="M31" s="232">
        <v>1.315329483803265</v>
      </c>
      <c r="N31" s="232">
        <v>1.293104314789814</v>
      </c>
      <c r="O31" s="232">
        <v>1.591013762306313</v>
      </c>
      <c r="P31" s="232">
        <v>2.3853951916202401</v>
      </c>
      <c r="Q31" s="232">
        <v>1.0499154273674709</v>
      </c>
      <c r="R31" s="232">
        <v>1.0583821108144349</v>
      </c>
      <c r="S31" s="232">
        <v>1.1532926319329539</v>
      </c>
      <c r="T31" s="232">
        <v>1.0767215385336231</v>
      </c>
      <c r="U31" s="232">
        <v>0.8175741784264926</v>
      </c>
      <c r="V31" s="232">
        <v>0.69545526201547581</v>
      </c>
      <c r="W31" s="232">
        <v>0.42925374943042438</v>
      </c>
      <c r="DA31" s="73" t="s">
        <v>2787</v>
      </c>
    </row>
    <row r="32" spans="1:105" ht="12" customHeight="1" x14ac:dyDescent="0.25">
      <c r="A32" s="46" t="s">
        <v>70</v>
      </c>
      <c r="B32" s="232">
        <v>0.27054467364047502</v>
      </c>
      <c r="C32" s="232">
        <v>0.54115806130113209</v>
      </c>
      <c r="D32" s="232">
        <v>0.2706600228973185</v>
      </c>
      <c r="E32" s="232">
        <v>0.26855553541970789</v>
      </c>
      <c r="F32" s="232">
        <v>0.2686255285969924</v>
      </c>
      <c r="G32" s="232">
        <v>0.26833418301340661</v>
      </c>
      <c r="H32" s="232">
        <v>0.27065511991061281</v>
      </c>
      <c r="I32" s="232">
        <v>0.27479692142385681</v>
      </c>
      <c r="J32" s="232">
        <v>0.27432684740045032</v>
      </c>
      <c r="K32" s="232">
        <v>0.27154691503161371</v>
      </c>
      <c r="L32" s="232">
        <v>0.54090498273587717</v>
      </c>
      <c r="M32" s="232">
        <v>0.53874400012187085</v>
      </c>
      <c r="N32" s="232">
        <v>0.26592080383313182</v>
      </c>
      <c r="O32" s="232">
        <v>0.26824735494148799</v>
      </c>
      <c r="P32" s="232">
        <v>0.26867967475392501</v>
      </c>
      <c r="Q32" s="232">
        <v>0</v>
      </c>
      <c r="R32" s="232">
        <v>0</v>
      </c>
      <c r="S32" s="232">
        <v>0.12712838818203279</v>
      </c>
      <c r="T32" s="232">
        <v>0.1531318482411585</v>
      </c>
      <c r="U32" s="232">
        <v>0.14574147182071931</v>
      </c>
      <c r="V32" s="232">
        <v>7.9931622654382833E-2</v>
      </c>
      <c r="W32" s="232">
        <v>0.1793603505952458</v>
      </c>
      <c r="DA32" s="73" t="s">
        <v>2788</v>
      </c>
    </row>
    <row r="33" spans="1:105" ht="12" customHeight="1" x14ac:dyDescent="0.25">
      <c r="A33" s="46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6.986493746642149E-3</v>
      </c>
      <c r="T33" s="232">
        <v>9.7635519304494541E-3</v>
      </c>
      <c r="U33" s="232">
        <v>4.1188157694662719E-2</v>
      </c>
      <c r="V33" s="232">
        <v>3.712488308912883E-3</v>
      </c>
      <c r="W33" s="232">
        <v>3.7417205003121528E-3</v>
      </c>
      <c r="DA33" s="73" t="s">
        <v>2789</v>
      </c>
    </row>
    <row r="34" spans="1:105" ht="12" customHeight="1" x14ac:dyDescent="0.25">
      <c r="A34" s="46" t="s">
        <v>162</v>
      </c>
      <c r="B34" s="232">
        <v>8.3328775478469606</v>
      </c>
      <c r="C34" s="232">
        <v>9.0615868622869549</v>
      </c>
      <c r="D34" s="232">
        <v>10.944330028437861</v>
      </c>
      <c r="E34" s="232">
        <v>11.466230465665509</v>
      </c>
      <c r="F34" s="232">
        <v>12.77481755612828</v>
      </c>
      <c r="G34" s="232">
        <v>13.074867933920389</v>
      </c>
      <c r="H34" s="232">
        <v>13.986953486829879</v>
      </c>
      <c r="I34" s="232">
        <v>15.39210854148982</v>
      </c>
      <c r="J34" s="232">
        <v>12.50251196812539</v>
      </c>
      <c r="K34" s="232">
        <v>10.430864370671911</v>
      </c>
      <c r="L34" s="232">
        <v>9.9350566683091479</v>
      </c>
      <c r="M34" s="232">
        <v>7.8889631494318726</v>
      </c>
      <c r="N34" s="232">
        <v>7.5619139449617307</v>
      </c>
      <c r="O34" s="232">
        <v>10.283273851258411</v>
      </c>
      <c r="P34" s="232">
        <v>10.879996075566639</v>
      </c>
      <c r="Q34" s="232">
        <v>9.7724117449588324</v>
      </c>
      <c r="R34" s="232">
        <v>11.08995877643609</v>
      </c>
      <c r="S34" s="232">
        <v>11.428904581934869</v>
      </c>
      <c r="T34" s="232">
        <v>12.650144978291239</v>
      </c>
      <c r="U34" s="232">
        <v>13.66920589451737</v>
      </c>
      <c r="V34" s="232">
        <v>13.28955012077382</v>
      </c>
      <c r="W34" s="232">
        <v>15.366085018061961</v>
      </c>
      <c r="DA34" s="73" t="s">
        <v>2790</v>
      </c>
    </row>
    <row r="35" spans="1:105" ht="12" customHeight="1" x14ac:dyDescent="0.25">
      <c r="A35" s="46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3" t="s">
        <v>2791</v>
      </c>
    </row>
    <row r="36" spans="1:105" ht="12" customHeight="1" x14ac:dyDescent="0.25">
      <c r="A36" s="46" t="s">
        <v>73</v>
      </c>
      <c r="B36" s="232">
        <v>0</v>
      </c>
      <c r="C36" s="232">
        <v>0</v>
      </c>
      <c r="D36" s="232">
        <v>0</v>
      </c>
      <c r="E36" s="232">
        <v>1.5795065373775771E-2</v>
      </c>
      <c r="F36" s="232">
        <v>3.1561722356619269E-2</v>
      </c>
      <c r="G36" s="232">
        <v>7.8975326868924983E-3</v>
      </c>
      <c r="H36" s="232">
        <v>0</v>
      </c>
      <c r="I36" s="232">
        <v>7.897532686879075E-3</v>
      </c>
      <c r="J36" s="232">
        <v>7.8975326868433223E-3</v>
      </c>
      <c r="K36" s="232">
        <v>0</v>
      </c>
      <c r="L36" s="232">
        <v>0</v>
      </c>
      <c r="M36" s="232">
        <v>0</v>
      </c>
      <c r="N36" s="232">
        <v>3.1561722356443229E-2</v>
      </c>
      <c r="O36" s="232">
        <v>3.945925504324381E-2</v>
      </c>
      <c r="P36" s="232">
        <v>3.9459255043162458E-2</v>
      </c>
      <c r="Q36" s="232">
        <v>4.7356787729809433E-2</v>
      </c>
      <c r="R36" s="232">
        <v>3.94592550433433E-2</v>
      </c>
      <c r="S36" s="232">
        <v>5.9032636414273948E-2</v>
      </c>
      <c r="T36" s="232">
        <v>0.12207085595381149</v>
      </c>
      <c r="U36" s="232">
        <v>2.9232234297556541E-2</v>
      </c>
      <c r="V36" s="232">
        <v>3.9374029870449849E-2</v>
      </c>
      <c r="W36" s="232">
        <v>0.1005941123888234</v>
      </c>
      <c r="DA36" s="73" t="s">
        <v>2792</v>
      </c>
    </row>
    <row r="37" spans="1:105" ht="12" customHeight="1" x14ac:dyDescent="0.25">
      <c r="A37" s="46" t="s">
        <v>79</v>
      </c>
      <c r="B37" s="232">
        <v>23.442172156274211</v>
      </c>
      <c r="C37" s="232">
        <v>23.42259945437554</v>
      </c>
      <c r="D37" s="232">
        <v>20.904985733058268</v>
      </c>
      <c r="E37" s="232">
        <v>21.786638971373851</v>
      </c>
      <c r="F37" s="232">
        <v>18.514718005466911</v>
      </c>
      <c r="G37" s="232">
        <v>16.888561506509379</v>
      </c>
      <c r="H37" s="232">
        <v>11.667199432152641</v>
      </c>
      <c r="I37" s="232">
        <v>6.1813766524871507</v>
      </c>
      <c r="J37" s="232">
        <v>5.3780847539338854</v>
      </c>
      <c r="K37" s="232">
        <v>4.2515435120890466</v>
      </c>
      <c r="L37" s="232">
        <v>4.8294848428955328</v>
      </c>
      <c r="M37" s="232">
        <v>4.2711162139979066</v>
      </c>
      <c r="N37" s="232">
        <v>5.5837920875109326</v>
      </c>
      <c r="O37" s="232">
        <v>5.1821461382413174</v>
      </c>
      <c r="P37" s="232">
        <v>5.3878887379314531</v>
      </c>
      <c r="Q37" s="232">
        <v>6.1519647003900664</v>
      </c>
      <c r="R37" s="232">
        <v>6.2695419763079014</v>
      </c>
      <c r="S37" s="232">
        <v>5.1220173873587669</v>
      </c>
      <c r="T37" s="232">
        <v>3.6091004303573522</v>
      </c>
      <c r="U37" s="232">
        <v>3.2404635783440781</v>
      </c>
      <c r="V37" s="232">
        <v>2.937245396632604</v>
      </c>
      <c r="W37" s="232">
        <v>3.6287083983976709</v>
      </c>
      <c r="DA37" s="73" t="s">
        <v>2793</v>
      </c>
    </row>
    <row r="38" spans="1:105" ht="12" customHeight="1" x14ac:dyDescent="0.25">
      <c r="A38" s="57" t="s">
        <v>2733</v>
      </c>
      <c r="B38" s="264">
        <v>15.64550915309378</v>
      </c>
      <c r="C38" s="264">
        <v>14.492208222304731</v>
      </c>
      <c r="D38" s="264">
        <v>14.608381059193951</v>
      </c>
      <c r="E38" s="264">
        <v>14.282638361897989</v>
      </c>
      <c r="F38" s="264">
        <v>14.720376811328229</v>
      </c>
      <c r="G38" s="264">
        <v>12.866772126773871</v>
      </c>
      <c r="H38" s="264">
        <v>11.385361542639769</v>
      </c>
      <c r="I38" s="264">
        <v>11.46749628664695</v>
      </c>
      <c r="J38" s="264">
        <v>9.7429961489858101</v>
      </c>
      <c r="K38" s="264">
        <v>7.194788529802719</v>
      </c>
      <c r="L38" s="264">
        <v>7.0939215051517523</v>
      </c>
      <c r="M38" s="264">
        <v>6.3542896494373089</v>
      </c>
      <c r="N38" s="264">
        <v>6.1023492902751952</v>
      </c>
      <c r="O38" s="264">
        <v>6.6772214127574534</v>
      </c>
      <c r="P38" s="264">
        <v>6.7836904760593448</v>
      </c>
      <c r="Q38" s="264">
        <v>7.0707897187289026</v>
      </c>
      <c r="R38" s="264">
        <v>7.5624974419133624</v>
      </c>
      <c r="S38" s="264">
        <v>7.529671799180262</v>
      </c>
      <c r="T38" s="264">
        <v>10.06405483429695</v>
      </c>
      <c r="U38" s="264">
        <v>7.8412603098757581</v>
      </c>
      <c r="V38" s="264">
        <v>7.2114807605221456</v>
      </c>
      <c r="W38" s="264">
        <v>7.5691943150031946</v>
      </c>
      <c r="DA38" s="70" t="s">
        <v>2794</v>
      </c>
    </row>
    <row r="39" spans="1:105" ht="12" customHeight="1" x14ac:dyDescent="0.25">
      <c r="A39" s="57" t="s">
        <v>2735</v>
      </c>
      <c r="B39" s="264">
        <f t="shared" ref="B39:W39" si="0">B40+B46+B57+B58</f>
        <v>38.531598462523277</v>
      </c>
      <c r="C39" s="264">
        <f t="shared" si="0"/>
        <v>37.224333078904721</v>
      </c>
      <c r="D39" s="264">
        <f t="shared" si="0"/>
        <v>35.389825172299382</v>
      </c>
      <c r="E39" s="264">
        <f t="shared" si="0"/>
        <v>33.133912900890152</v>
      </c>
      <c r="F39" s="264">
        <f t="shared" si="0"/>
        <v>31.381645833639563</v>
      </c>
      <c r="G39" s="264">
        <f t="shared" si="0"/>
        <v>27.796811268270869</v>
      </c>
      <c r="H39" s="264">
        <f t="shared" si="0"/>
        <v>23.852235036222915</v>
      </c>
      <c r="I39" s="264">
        <f t="shared" si="0"/>
        <v>22.455678324167138</v>
      </c>
      <c r="J39" s="264">
        <f t="shared" si="0"/>
        <v>18.743654643664115</v>
      </c>
      <c r="K39" s="264">
        <f t="shared" si="0"/>
        <v>14.200593419518864</v>
      </c>
      <c r="L39" s="264">
        <f t="shared" si="0"/>
        <v>13.963938202599753</v>
      </c>
      <c r="M39" s="264">
        <f t="shared" si="0"/>
        <v>11.903882028354634</v>
      </c>
      <c r="N39" s="264">
        <f t="shared" si="0"/>
        <v>11.582559795412877</v>
      </c>
      <c r="O39" s="264">
        <f t="shared" si="0"/>
        <v>12.807645464106727</v>
      </c>
      <c r="P39" s="264">
        <f t="shared" si="0"/>
        <v>13.332276744763309</v>
      </c>
      <c r="Q39" s="264">
        <f t="shared" si="0"/>
        <v>13.07173360592866</v>
      </c>
      <c r="R39" s="264">
        <f t="shared" si="0"/>
        <v>13.963035945262639</v>
      </c>
      <c r="S39" s="264">
        <f t="shared" si="0"/>
        <v>13.798094938747223</v>
      </c>
      <c r="T39" s="264">
        <f t="shared" si="0"/>
        <v>16.824942444238957</v>
      </c>
      <c r="U39" s="264">
        <f t="shared" si="0"/>
        <v>14.233115834820172</v>
      </c>
      <c r="V39" s="264">
        <f t="shared" si="0"/>
        <v>13.268061490072791</v>
      </c>
      <c r="W39" s="264">
        <f t="shared" si="0"/>
        <v>14.464681191793471</v>
      </c>
      <c r="DA39" s="70"/>
    </row>
    <row r="40" spans="1:105" ht="12" customHeight="1" x14ac:dyDescent="0.25">
      <c r="A40" s="60" t="s">
        <v>2736</v>
      </c>
      <c r="B40" s="332">
        <v>11.85468421644331</v>
      </c>
      <c r="C40" s="332">
        <v>11.86746675869915</v>
      </c>
      <c r="D40" s="332">
        <v>10.737268132575821</v>
      </c>
      <c r="E40" s="332">
        <v>9.5967176725047345</v>
      </c>
      <c r="F40" s="332">
        <v>8.3103468977541528</v>
      </c>
      <c r="G40" s="332">
        <v>7.4762077325466514</v>
      </c>
      <c r="H40" s="332">
        <v>6.2314724903677652</v>
      </c>
      <c r="I40" s="332">
        <v>5.4299550037493542</v>
      </c>
      <c r="J40" s="332">
        <v>4.411400502737771</v>
      </c>
      <c r="K40" s="332">
        <v>3.467182723938476</v>
      </c>
      <c r="L40" s="332">
        <v>3.3880000079520749</v>
      </c>
      <c r="M40" s="332">
        <v>2.67528136769111</v>
      </c>
      <c r="N40" s="332">
        <v>2.6368800170058262</v>
      </c>
      <c r="O40" s="332">
        <v>2.9819900897677298</v>
      </c>
      <c r="P40" s="332">
        <v>3.2179923421586389</v>
      </c>
      <c r="Q40" s="332">
        <v>2.8562223615243338</v>
      </c>
      <c r="R40" s="332">
        <v>3.0502559400053362</v>
      </c>
      <c r="S40" s="332">
        <v>2.9907799502194461</v>
      </c>
      <c r="T40" s="332">
        <v>3.075616374138272</v>
      </c>
      <c r="U40" s="332">
        <v>3.0627963752075642</v>
      </c>
      <c r="V40" s="332">
        <v>2.9238393675187249</v>
      </c>
      <c r="W40" s="332">
        <v>3.384009349646143</v>
      </c>
      <c r="DA40" s="72" t="s">
        <v>2795</v>
      </c>
    </row>
    <row r="41" spans="1:105" ht="12" customHeight="1" x14ac:dyDescent="0.25">
      <c r="A41" s="59" t="s">
        <v>30</v>
      </c>
      <c r="B41" s="233">
        <v>9.4049742652168415</v>
      </c>
      <c r="C41" s="233">
        <v>9.2265023755993258</v>
      </c>
      <c r="D41" s="233">
        <v>7.7406779210629093</v>
      </c>
      <c r="E41" s="233">
        <v>6.3223661851689172</v>
      </c>
      <c r="F41" s="233">
        <v>4.7952065173776308</v>
      </c>
      <c r="G41" s="233">
        <v>3.8624919261655508</v>
      </c>
      <c r="H41" s="233">
        <v>2.7531518363536018</v>
      </c>
      <c r="I41" s="233">
        <v>2.1498094947163748</v>
      </c>
      <c r="J41" s="233">
        <v>1.649939628865823</v>
      </c>
      <c r="K41" s="233">
        <v>0.99176144042359204</v>
      </c>
      <c r="L41" s="233">
        <v>1.1290770954554861</v>
      </c>
      <c r="M41" s="233">
        <v>0.78606503601338595</v>
      </c>
      <c r="N41" s="233">
        <v>0.71937875021547104</v>
      </c>
      <c r="O41" s="233">
        <v>0.58220415853584007</v>
      </c>
      <c r="P41" s="233">
        <v>0.58000954060406185</v>
      </c>
      <c r="Q41" s="233">
        <v>0.56408505274169085</v>
      </c>
      <c r="R41" s="233">
        <v>0.52186042592417115</v>
      </c>
      <c r="S41" s="233">
        <v>0.47253544415444571</v>
      </c>
      <c r="T41" s="233">
        <v>0.50613398758031691</v>
      </c>
      <c r="U41" s="233">
        <v>0.40259587091559362</v>
      </c>
      <c r="V41" s="233">
        <v>0.40350795804457817</v>
      </c>
      <c r="W41" s="233">
        <v>0.47409645864058331</v>
      </c>
      <c r="DA41" s="71" t="s">
        <v>2796</v>
      </c>
    </row>
    <row r="42" spans="1:105" ht="12" customHeight="1" x14ac:dyDescent="0.25">
      <c r="A42" s="59" t="s">
        <v>33</v>
      </c>
      <c r="B42" s="298">
        <v>0.20920712380028561</v>
      </c>
      <c r="C42" s="298">
        <v>0.20906959704411321</v>
      </c>
      <c r="D42" s="298">
        <v>0.2087453953483841</v>
      </c>
      <c r="E42" s="298">
        <v>0.2171693919220164</v>
      </c>
      <c r="F42" s="298">
        <v>0.14459281207192051</v>
      </c>
      <c r="G42" s="298">
        <v>0.29074058339093151</v>
      </c>
      <c r="H42" s="298">
        <v>0.2087650213765733</v>
      </c>
      <c r="I42" s="298">
        <v>0.128123943332631</v>
      </c>
      <c r="J42" s="298">
        <v>0.1293783744767163</v>
      </c>
      <c r="K42" s="298">
        <v>6.2998960334048115E-2</v>
      </c>
      <c r="L42" s="298">
        <v>6.4433305730622101E-2</v>
      </c>
      <c r="M42" s="298">
        <v>6.5849391461069384E-2</v>
      </c>
      <c r="N42" s="298">
        <v>7.0372509504467565E-2</v>
      </c>
      <c r="O42" s="298">
        <v>6.73233449235843E-2</v>
      </c>
      <c r="P42" s="298">
        <v>6.6756749048368286E-2</v>
      </c>
      <c r="Q42" s="298">
        <v>7.1115675352713736E-2</v>
      </c>
      <c r="R42" s="298">
        <v>7.0271927479811924E-2</v>
      </c>
      <c r="S42" s="298">
        <v>7.1516174764500881E-2</v>
      </c>
      <c r="T42" s="298">
        <v>8.3383374274035263E-2</v>
      </c>
      <c r="U42" s="298">
        <v>9.1108815456521136E-2</v>
      </c>
      <c r="V42" s="298">
        <v>7.2847785205818E-2</v>
      </c>
      <c r="W42" s="298">
        <v>9.5635665723089569E-2</v>
      </c>
      <c r="DA42" s="122" t="s">
        <v>2797</v>
      </c>
    </row>
    <row r="43" spans="1:105" ht="12" customHeight="1" x14ac:dyDescent="0.25">
      <c r="A43" s="59" t="s">
        <v>160</v>
      </c>
      <c r="B43" s="298">
        <v>0.5685748964358025</v>
      </c>
      <c r="C43" s="298">
        <v>0.56677395350220838</v>
      </c>
      <c r="D43" s="298">
        <v>0.61429601712856918</v>
      </c>
      <c r="E43" s="298">
        <v>0.67260109174954585</v>
      </c>
      <c r="F43" s="298">
        <v>0.72420796685627864</v>
      </c>
      <c r="G43" s="298">
        <v>0.59831989853920287</v>
      </c>
      <c r="H43" s="298">
        <v>0.50615428587530364</v>
      </c>
      <c r="I43" s="298">
        <v>0.39879113334387772</v>
      </c>
      <c r="J43" s="298">
        <v>0.3607828713546688</v>
      </c>
      <c r="K43" s="298">
        <v>0.5067128302460826</v>
      </c>
      <c r="L43" s="298">
        <v>0.27841843310880832</v>
      </c>
      <c r="M43" s="298">
        <v>0.24153855238573049</v>
      </c>
      <c r="N43" s="298">
        <v>0.25706140287907397</v>
      </c>
      <c r="O43" s="298">
        <v>0.29995545369617937</v>
      </c>
      <c r="P43" s="298">
        <v>0.44521859381547968</v>
      </c>
      <c r="Q43" s="298">
        <v>0.2113717781475839</v>
      </c>
      <c r="R43" s="298">
        <v>0.2100386945330418</v>
      </c>
      <c r="S43" s="298">
        <v>0.2177525759061972</v>
      </c>
      <c r="T43" s="298">
        <v>0.18908981086682269</v>
      </c>
      <c r="U43" s="298">
        <v>0.14067908763325379</v>
      </c>
      <c r="V43" s="298">
        <v>0.1185912470858369</v>
      </c>
      <c r="W43" s="298">
        <v>7.4066166894073457E-2</v>
      </c>
      <c r="DA43" s="122" t="s">
        <v>2798</v>
      </c>
    </row>
    <row r="44" spans="1:105" ht="12" customHeight="1" x14ac:dyDescent="0.25">
      <c r="A44" s="59" t="s">
        <v>70</v>
      </c>
      <c r="B44" s="298">
        <v>5.3074767604769611E-2</v>
      </c>
      <c r="C44" s="298">
        <v>0.10607975555298919</v>
      </c>
      <c r="D44" s="298">
        <v>5.2957629479470428E-2</v>
      </c>
      <c r="E44" s="298">
        <v>5.5094753934542683E-2</v>
      </c>
      <c r="F44" s="298">
        <v>5.5023675283853941E-2</v>
      </c>
      <c r="G44" s="298">
        <v>5.5319539135816977E-2</v>
      </c>
      <c r="H44" s="298">
        <v>5.296260850153349E-2</v>
      </c>
      <c r="I44" s="298">
        <v>4.8756574777140342E-2</v>
      </c>
      <c r="J44" s="298">
        <v>4.9233938837974653E-2</v>
      </c>
      <c r="K44" s="298">
        <v>4.88144703665137E-2</v>
      </c>
      <c r="L44" s="298">
        <v>9.9851733315163546E-2</v>
      </c>
      <c r="M44" s="298">
        <v>0.10204622905156389</v>
      </c>
      <c r="N44" s="298">
        <v>5.4527832865941178E-2</v>
      </c>
      <c r="O44" s="298">
        <v>5.216520095444746E-2</v>
      </c>
      <c r="P44" s="298">
        <v>5.1726176605253991E-2</v>
      </c>
      <c r="Q44" s="298">
        <v>0</v>
      </c>
      <c r="R44" s="298">
        <v>0</v>
      </c>
      <c r="S44" s="298">
        <v>2.4758762549688191E-2</v>
      </c>
      <c r="T44" s="298">
        <v>2.7739131622810519E-2</v>
      </c>
      <c r="U44" s="298">
        <v>2.5867123569482679E-2</v>
      </c>
      <c r="V44" s="298">
        <v>1.4059331731331601E-2</v>
      </c>
      <c r="W44" s="298">
        <v>3.1922347910143263E-2</v>
      </c>
      <c r="DA44" s="122" t="s">
        <v>2799</v>
      </c>
    </row>
    <row r="45" spans="1:105" ht="12" customHeight="1" x14ac:dyDescent="0.25">
      <c r="A45" s="59" t="s">
        <v>162</v>
      </c>
      <c r="B45" s="298">
        <v>1.6188531633856149</v>
      </c>
      <c r="C45" s="298">
        <v>1.759041077000518</v>
      </c>
      <c r="D45" s="298">
        <v>2.1205911695564841</v>
      </c>
      <c r="E45" s="298">
        <v>2.3294862497297122</v>
      </c>
      <c r="F45" s="298">
        <v>2.5913159261644689</v>
      </c>
      <c r="G45" s="298">
        <v>2.6693357853151491</v>
      </c>
      <c r="H45" s="298">
        <v>2.7104387382607529</v>
      </c>
      <c r="I45" s="298">
        <v>2.7044738575793299</v>
      </c>
      <c r="J45" s="298">
        <v>2.2220656892025881</v>
      </c>
      <c r="K45" s="298">
        <v>1.8568950225682399</v>
      </c>
      <c r="L45" s="298">
        <v>1.8162194403419949</v>
      </c>
      <c r="M45" s="298">
        <v>1.4797821587793609</v>
      </c>
      <c r="N45" s="298">
        <v>1.535539521540872</v>
      </c>
      <c r="O45" s="298">
        <v>1.9803419316576789</v>
      </c>
      <c r="P45" s="298">
        <v>2.074281282085475</v>
      </c>
      <c r="Q45" s="298">
        <v>2.009649855282345</v>
      </c>
      <c r="R45" s="298">
        <v>2.2480848920683112</v>
      </c>
      <c r="S45" s="298">
        <v>2.2042169928446138</v>
      </c>
      <c r="T45" s="298">
        <v>2.269270069794286</v>
      </c>
      <c r="U45" s="298">
        <v>2.402545477632712</v>
      </c>
      <c r="V45" s="298">
        <v>2.3148330454511612</v>
      </c>
      <c r="W45" s="298">
        <v>2.7082887104782531</v>
      </c>
      <c r="DA45" s="122" t="s">
        <v>2800</v>
      </c>
    </row>
    <row r="46" spans="1:105" ht="12" customHeight="1" x14ac:dyDescent="0.25">
      <c r="A46" s="60" t="s">
        <v>2743</v>
      </c>
      <c r="B46" s="332">
        <v>8.6330215636943723</v>
      </c>
      <c r="C46" s="332">
        <v>8.6430702183801529</v>
      </c>
      <c r="D46" s="332">
        <v>7.8047793473391032</v>
      </c>
      <c r="E46" s="332">
        <v>7.0650950684203533</v>
      </c>
      <c r="F46" s="332">
        <v>6.0943570652936696</v>
      </c>
      <c r="G46" s="332">
        <v>5.4814152963111873</v>
      </c>
      <c r="H46" s="332">
        <v>4.4900782187855599</v>
      </c>
      <c r="I46" s="332">
        <v>3.8003133764405739</v>
      </c>
      <c r="J46" s="332">
        <v>3.095702156778684</v>
      </c>
      <c r="K46" s="332">
        <v>2.4356946651277882</v>
      </c>
      <c r="L46" s="332">
        <v>2.394551632938104</v>
      </c>
      <c r="M46" s="332">
        <v>1.900228065990367</v>
      </c>
      <c r="N46" s="332">
        <v>1.9078688240486801</v>
      </c>
      <c r="O46" s="332">
        <v>2.1248470842810132</v>
      </c>
      <c r="P46" s="332">
        <v>2.290685838774511</v>
      </c>
      <c r="Q46" s="332">
        <v>2.0608024640108851</v>
      </c>
      <c r="R46" s="332">
        <v>2.1909870027127352</v>
      </c>
      <c r="S46" s="332">
        <v>2.1233796465368231</v>
      </c>
      <c r="T46" s="332">
        <v>2.1424986026935771</v>
      </c>
      <c r="U46" s="332">
        <v>2.1270305425453131</v>
      </c>
      <c r="V46" s="332">
        <v>2.0272550203220949</v>
      </c>
      <c r="W46" s="332">
        <v>2.351155367125251</v>
      </c>
      <c r="DA46" s="72" t="s">
        <v>2801</v>
      </c>
    </row>
    <row r="47" spans="1:105" ht="12" customHeight="1" x14ac:dyDescent="0.25">
      <c r="A47" s="64" t="s">
        <v>30</v>
      </c>
      <c r="B47" s="232">
        <v>4.9285834002363131</v>
      </c>
      <c r="C47" s="232">
        <v>4.8388519140588366</v>
      </c>
      <c r="D47" s="232">
        <v>4.0671312381686233</v>
      </c>
      <c r="E47" s="232">
        <v>3.1682330370118059</v>
      </c>
      <c r="F47" s="232">
        <v>2.4066814741853468</v>
      </c>
      <c r="G47" s="232">
        <v>1.9260991678130599</v>
      </c>
      <c r="H47" s="232">
        <v>1.4464074668601179</v>
      </c>
      <c r="I47" s="232">
        <v>1.245639188536964</v>
      </c>
      <c r="J47" s="232">
        <v>0.94511661043512829</v>
      </c>
      <c r="K47" s="232">
        <v>0.56717505537008683</v>
      </c>
      <c r="L47" s="232">
        <v>0.62878559362723363</v>
      </c>
      <c r="M47" s="232">
        <v>0.42663607646188978</v>
      </c>
      <c r="N47" s="232">
        <v>0.36066607519399241</v>
      </c>
      <c r="O47" s="232">
        <v>0.3077821848326599</v>
      </c>
      <c r="P47" s="232">
        <v>0.30972280550085501</v>
      </c>
      <c r="Q47" s="232">
        <v>0.27925625495475342</v>
      </c>
      <c r="R47" s="232">
        <v>0.26208885045270092</v>
      </c>
      <c r="S47" s="232">
        <v>0.24943742087254531</v>
      </c>
      <c r="T47" s="232">
        <v>0.28724453601915689</v>
      </c>
      <c r="U47" s="232">
        <v>0.23319430565333679</v>
      </c>
      <c r="V47" s="232">
        <v>0.23584119517483529</v>
      </c>
      <c r="W47" s="232">
        <v>0.27384949251221768</v>
      </c>
      <c r="DA47" s="73" t="s">
        <v>2802</v>
      </c>
    </row>
    <row r="48" spans="1:105" ht="12" customHeight="1" x14ac:dyDescent="0.25">
      <c r="A48" s="64" t="s">
        <v>32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3" t="s">
        <v>2803</v>
      </c>
    </row>
    <row r="49" spans="1:105" ht="12" customHeight="1" x14ac:dyDescent="0.25">
      <c r="A49" s="64" t="s">
        <v>33</v>
      </c>
      <c r="B49" s="232">
        <v>0.1107256947633308</v>
      </c>
      <c r="C49" s="232">
        <v>0.110739756041127</v>
      </c>
      <c r="D49" s="232">
        <v>0.11077290370088851</v>
      </c>
      <c r="E49" s="232">
        <v>0.10991160107406669</v>
      </c>
      <c r="F49" s="232">
        <v>7.3293498099800569E-2</v>
      </c>
      <c r="G49" s="232">
        <v>0.1464280110347253</v>
      </c>
      <c r="H49" s="232">
        <v>0.1107708970577633</v>
      </c>
      <c r="I49" s="232">
        <v>7.4977340178367546E-2</v>
      </c>
      <c r="J49" s="232">
        <v>7.4849082191417227E-2</v>
      </c>
      <c r="K49" s="232">
        <v>3.6387375484238448E-2</v>
      </c>
      <c r="L49" s="232">
        <v>3.624072235513056E-2</v>
      </c>
      <c r="M49" s="232">
        <v>3.6095936166376387E-2</v>
      </c>
      <c r="N49" s="232">
        <v>3.5633474742366979E-2</v>
      </c>
      <c r="O49" s="232">
        <v>3.5945233352304318E-2</v>
      </c>
      <c r="P49" s="232">
        <v>3.6003164348657517E-2</v>
      </c>
      <c r="Q49" s="232">
        <v>3.5557490535343392E-2</v>
      </c>
      <c r="R49" s="232">
        <v>3.5643758645228778E-2</v>
      </c>
      <c r="S49" s="232">
        <v>3.8127553689334702E-2</v>
      </c>
      <c r="T49" s="232">
        <v>4.7793978846649807E-2</v>
      </c>
      <c r="U49" s="232">
        <v>5.3298682265431177E-2</v>
      </c>
      <c r="V49" s="232">
        <v>4.300226804141076E-2</v>
      </c>
      <c r="W49" s="232">
        <v>5.5792081094931938E-2</v>
      </c>
      <c r="DA49" s="73" t="s">
        <v>2804</v>
      </c>
    </row>
    <row r="50" spans="1:105" ht="12" customHeight="1" x14ac:dyDescent="0.25">
      <c r="A50" s="64" t="s">
        <v>160</v>
      </c>
      <c r="B50" s="232">
        <v>0.30664860208579281</v>
      </c>
      <c r="C50" s="232">
        <v>0.30591722214499129</v>
      </c>
      <c r="D50" s="232">
        <v>0.332181696195747</v>
      </c>
      <c r="E50" s="232">
        <v>0.34688366566947643</v>
      </c>
      <c r="F50" s="232">
        <v>0.37407906759857079</v>
      </c>
      <c r="G50" s="232">
        <v>0.30706711976044282</v>
      </c>
      <c r="H50" s="232">
        <v>0.27367316838888828</v>
      </c>
      <c r="I50" s="232">
        <v>0.23780807086427599</v>
      </c>
      <c r="J50" s="232">
        <v>0.2126924445355351</v>
      </c>
      <c r="K50" s="232">
        <v>0.29823637641293221</v>
      </c>
      <c r="L50" s="232">
        <v>0.15957534069748891</v>
      </c>
      <c r="M50" s="232">
        <v>0.13491938916556601</v>
      </c>
      <c r="N50" s="232">
        <v>0.13263965145397311</v>
      </c>
      <c r="O50" s="232">
        <v>0.16319759239616</v>
      </c>
      <c r="P50" s="232">
        <v>0.2446809458275766</v>
      </c>
      <c r="Q50" s="232">
        <v>0.1076946498046497</v>
      </c>
      <c r="R50" s="232">
        <v>0.10856311643068441</v>
      </c>
      <c r="S50" s="232">
        <v>0.1182985247009148</v>
      </c>
      <c r="T50" s="232">
        <v>0.11044427580252821</v>
      </c>
      <c r="U50" s="232">
        <v>8.3862340279859823E-2</v>
      </c>
      <c r="V50" s="232">
        <v>7.1336041880393927E-2</v>
      </c>
      <c r="W50" s="232">
        <v>4.4030529523843717E-2</v>
      </c>
      <c r="DA50" s="73" t="s">
        <v>2805</v>
      </c>
    </row>
    <row r="51" spans="1:105" ht="12" customHeight="1" x14ac:dyDescent="0.25">
      <c r="A51" s="64" t="s">
        <v>70</v>
      </c>
      <c r="B51" s="232">
        <v>2.7751010343070721E-2</v>
      </c>
      <c r="C51" s="232">
        <v>5.5509068998936283E-2</v>
      </c>
      <c r="D51" s="232">
        <v>2.776284224638139E-2</v>
      </c>
      <c r="E51" s="232">
        <v>2.7546975295566292E-2</v>
      </c>
      <c r="F51" s="232">
        <v>2.7554154817382891E-2</v>
      </c>
      <c r="G51" s="232">
        <v>2.75242701621254E-2</v>
      </c>
      <c r="H51" s="232">
        <v>2.7762339324505479E-2</v>
      </c>
      <c r="I51" s="232">
        <v>2.8187182937526391E-2</v>
      </c>
      <c r="J51" s="232">
        <v>2.8138965284929401E-2</v>
      </c>
      <c r="K51" s="232">
        <v>2.7853814847914549E-2</v>
      </c>
      <c r="L51" s="232">
        <v>5.5483109567588028E-2</v>
      </c>
      <c r="M51" s="232">
        <v>5.5261447651034558E-2</v>
      </c>
      <c r="N51" s="232">
        <v>2.727671876999354E-2</v>
      </c>
      <c r="O51" s="232">
        <v>2.7515363807808911E-2</v>
      </c>
      <c r="P51" s="232">
        <v>2.7559708837504061E-2</v>
      </c>
      <c r="Q51" s="232">
        <v>0</v>
      </c>
      <c r="R51" s="232">
        <v>0</v>
      </c>
      <c r="S51" s="232">
        <v>1.3040142937819431E-2</v>
      </c>
      <c r="T51" s="232">
        <v>1.5707437323423869E-2</v>
      </c>
      <c r="U51" s="232">
        <v>1.494937245479023E-2</v>
      </c>
      <c r="V51" s="232">
        <v>8.1989538258954355E-3</v>
      </c>
      <c r="W51" s="232">
        <v>1.8397815331304329E-2</v>
      </c>
      <c r="DA51" s="73" t="s">
        <v>2806</v>
      </c>
    </row>
    <row r="52" spans="1:105" ht="12" customHeight="1" x14ac:dyDescent="0.25">
      <c r="A52" s="64" t="s">
        <v>34</v>
      </c>
      <c r="B52" s="232">
        <v>0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232">
        <v>0</v>
      </c>
      <c r="I52" s="232">
        <v>0</v>
      </c>
      <c r="J52" s="232">
        <v>0</v>
      </c>
      <c r="K52" s="232">
        <v>0</v>
      </c>
      <c r="L52" s="232">
        <v>0</v>
      </c>
      <c r="M52" s="232">
        <v>0</v>
      </c>
      <c r="N52" s="232">
        <v>0</v>
      </c>
      <c r="O52" s="232">
        <v>0</v>
      </c>
      <c r="P52" s="232">
        <v>0</v>
      </c>
      <c r="Q52" s="232">
        <v>0</v>
      </c>
      <c r="R52" s="232">
        <v>0</v>
      </c>
      <c r="S52" s="232">
        <v>7.1663676691899694E-4</v>
      </c>
      <c r="T52" s="232">
        <v>1.001492385568354E-3</v>
      </c>
      <c r="U52" s="232">
        <v>4.2248585966085384E-3</v>
      </c>
      <c r="V52" s="232">
        <v>3.8080698493469562E-4</v>
      </c>
      <c r="W52" s="232">
        <v>3.8380546513005831E-4</v>
      </c>
      <c r="DA52" s="73" t="s">
        <v>2807</v>
      </c>
    </row>
    <row r="53" spans="1:105" ht="12" customHeight="1" x14ac:dyDescent="0.25">
      <c r="A53" s="64" t="s">
        <v>162</v>
      </c>
      <c r="B53" s="232">
        <v>0.85474154011674863</v>
      </c>
      <c r="C53" s="232">
        <v>0.92948860295853974</v>
      </c>
      <c r="D53" s="232">
        <v>1.122610220819815</v>
      </c>
      <c r="E53" s="232">
        <v>1.1761439468276851</v>
      </c>
      <c r="F53" s="232">
        <v>1.3103717377266459</v>
      </c>
      <c r="G53" s="232">
        <v>1.3411492837248951</v>
      </c>
      <c r="H53" s="232">
        <v>1.434706089970478</v>
      </c>
      <c r="I53" s="232">
        <v>1.5788393006922889</v>
      </c>
      <c r="J53" s="232">
        <v>1.2824401023059231</v>
      </c>
      <c r="K53" s="232">
        <v>1.0699416888996121</v>
      </c>
      <c r="L53" s="232">
        <v>1.0190844146043969</v>
      </c>
      <c r="M53" s="232">
        <v>0.8092072004600539</v>
      </c>
      <c r="N53" s="232">
        <v>0.77566026074833405</v>
      </c>
      <c r="O53" s="232">
        <v>1.054802651136753</v>
      </c>
      <c r="P53" s="232">
        <v>1.116011191655736</v>
      </c>
      <c r="Q53" s="232">
        <v>1.002401177453919</v>
      </c>
      <c r="R53" s="232">
        <v>1.137548030674161</v>
      </c>
      <c r="S53" s="232">
        <v>1.172315259418929</v>
      </c>
      <c r="T53" s="232">
        <v>1.2975834985404959</v>
      </c>
      <c r="U53" s="232">
        <v>1.4021132593591901</v>
      </c>
      <c r="V53" s="232">
        <v>1.363170222106997</v>
      </c>
      <c r="W53" s="232">
        <v>1.576169948314762</v>
      </c>
      <c r="DA53" s="73" t="s">
        <v>2808</v>
      </c>
    </row>
    <row r="54" spans="1:105" ht="12" customHeight="1" x14ac:dyDescent="0.25">
      <c r="A54" s="64" t="s">
        <v>36</v>
      </c>
      <c r="B54" s="232">
        <v>0</v>
      </c>
      <c r="C54" s="232">
        <v>0</v>
      </c>
      <c r="D54" s="232">
        <v>0</v>
      </c>
      <c r="E54" s="232">
        <v>0</v>
      </c>
      <c r="F54" s="232">
        <v>0</v>
      </c>
      <c r="G54" s="232">
        <v>0</v>
      </c>
      <c r="H54" s="232">
        <v>0</v>
      </c>
      <c r="I54" s="232">
        <v>0</v>
      </c>
      <c r="J54" s="232">
        <v>0</v>
      </c>
      <c r="K54" s="232">
        <v>0</v>
      </c>
      <c r="L54" s="232">
        <v>0</v>
      </c>
      <c r="M54" s="232">
        <v>0</v>
      </c>
      <c r="N54" s="232">
        <v>0</v>
      </c>
      <c r="O54" s="232">
        <v>0</v>
      </c>
      <c r="P54" s="232">
        <v>0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DA54" s="73" t="s">
        <v>2809</v>
      </c>
    </row>
    <row r="55" spans="1:105" ht="12" customHeight="1" x14ac:dyDescent="0.25">
      <c r="A55" s="64" t="s">
        <v>73</v>
      </c>
      <c r="B55" s="232">
        <v>0</v>
      </c>
      <c r="C55" s="232">
        <v>0</v>
      </c>
      <c r="D55" s="232">
        <v>0</v>
      </c>
      <c r="E55" s="232">
        <v>1.620172434588833E-3</v>
      </c>
      <c r="F55" s="232">
        <v>3.2374308899816109E-3</v>
      </c>
      <c r="G55" s="232">
        <v>8.1008621729488999E-4</v>
      </c>
      <c r="H55" s="232">
        <v>0</v>
      </c>
      <c r="I55" s="232">
        <v>8.1008621729351284E-4</v>
      </c>
      <c r="J55" s="232">
        <v>8.1008621728984552E-4</v>
      </c>
      <c r="K55" s="232">
        <v>0</v>
      </c>
      <c r="L55" s="232">
        <v>0</v>
      </c>
      <c r="M55" s="232">
        <v>0</v>
      </c>
      <c r="N55" s="232">
        <v>3.237430889963555E-3</v>
      </c>
      <c r="O55" s="232">
        <v>4.0475171072490148E-3</v>
      </c>
      <c r="P55" s="232">
        <v>4.0475171072406708E-3</v>
      </c>
      <c r="Q55" s="232">
        <v>4.8576033245103763E-3</v>
      </c>
      <c r="R55" s="232">
        <v>4.0475171072592211E-3</v>
      </c>
      <c r="S55" s="232">
        <v>6.0552487752476057E-3</v>
      </c>
      <c r="T55" s="232">
        <v>1.2521368617529919E-2</v>
      </c>
      <c r="U55" s="232">
        <v>2.998484595636829E-3</v>
      </c>
      <c r="V55" s="232">
        <v>4.0387751696611494E-3</v>
      </c>
      <c r="W55" s="232">
        <v>1.031840034324231E-2</v>
      </c>
      <c r="DA55" s="73" t="s">
        <v>2810</v>
      </c>
    </row>
    <row r="56" spans="1:105" ht="12" customHeight="1" x14ac:dyDescent="0.25">
      <c r="A56" s="64" t="s">
        <v>79</v>
      </c>
      <c r="B56" s="232">
        <v>2.404571316149116</v>
      </c>
      <c r="C56" s="232">
        <v>2.4025636541777211</v>
      </c>
      <c r="D56" s="232">
        <v>2.1443204462076482</v>
      </c>
      <c r="E56" s="232">
        <v>2.2347556701071638</v>
      </c>
      <c r="F56" s="232">
        <v>1.8991397019759411</v>
      </c>
      <c r="G56" s="232">
        <v>1.732337357598644</v>
      </c>
      <c r="H56" s="232">
        <v>1.196758257183806</v>
      </c>
      <c r="I56" s="232">
        <v>0.63405220701385689</v>
      </c>
      <c r="J56" s="232">
        <v>0.55165486580846135</v>
      </c>
      <c r="K56" s="232">
        <v>0.43610035411300452</v>
      </c>
      <c r="L56" s="232">
        <v>0.49538245208626658</v>
      </c>
      <c r="M56" s="232">
        <v>0.43810801608544597</v>
      </c>
      <c r="N56" s="232">
        <v>0.57275521225005599</v>
      </c>
      <c r="O56" s="232">
        <v>0.53155654164807775</v>
      </c>
      <c r="P56" s="232">
        <v>0.55266050549694157</v>
      </c>
      <c r="Q56" s="232">
        <v>0.63103528793770913</v>
      </c>
      <c r="R56" s="232">
        <v>0.64309572940269977</v>
      </c>
      <c r="S56" s="232">
        <v>0.52538885937511248</v>
      </c>
      <c r="T56" s="232">
        <v>0.37020201515822387</v>
      </c>
      <c r="U56" s="232">
        <v>0.33238923934045977</v>
      </c>
      <c r="V56" s="232">
        <v>0.30128675713796682</v>
      </c>
      <c r="W56" s="232">
        <v>0.37221329453981927</v>
      </c>
      <c r="DA56" s="73" t="s">
        <v>2811</v>
      </c>
    </row>
    <row r="57" spans="1:105" ht="12" customHeight="1" x14ac:dyDescent="0.25">
      <c r="A57" s="60" t="s">
        <v>2755</v>
      </c>
      <c r="B57" s="332">
        <v>0</v>
      </c>
      <c r="C57" s="332">
        <v>0</v>
      </c>
      <c r="D57" s="332">
        <v>0</v>
      </c>
      <c r="E57" s="332">
        <v>0</v>
      </c>
      <c r="F57" s="332">
        <v>0</v>
      </c>
      <c r="G57" s="332">
        <v>0</v>
      </c>
      <c r="H57" s="332">
        <v>0</v>
      </c>
      <c r="I57" s="332">
        <v>0</v>
      </c>
      <c r="J57" s="332">
        <v>0</v>
      </c>
      <c r="K57" s="332">
        <v>0</v>
      </c>
      <c r="L57" s="332">
        <v>0</v>
      </c>
      <c r="M57" s="332">
        <v>0</v>
      </c>
      <c r="N57" s="332">
        <v>0</v>
      </c>
      <c r="O57" s="332">
        <v>0</v>
      </c>
      <c r="P57" s="332">
        <v>0</v>
      </c>
      <c r="Q57" s="332">
        <v>0</v>
      </c>
      <c r="R57" s="332">
        <v>0</v>
      </c>
      <c r="S57" s="332">
        <v>0</v>
      </c>
      <c r="T57" s="332">
        <v>0</v>
      </c>
      <c r="U57" s="332">
        <v>0</v>
      </c>
      <c r="V57" s="332">
        <v>0</v>
      </c>
      <c r="W57" s="332">
        <v>0</v>
      </c>
      <c r="DA57" s="72" t="s">
        <v>2812</v>
      </c>
    </row>
    <row r="58" spans="1:105" ht="12" customHeight="1" x14ac:dyDescent="0.25">
      <c r="A58" s="60" t="s">
        <v>2757</v>
      </c>
      <c r="B58" s="332">
        <v>18.0438926823856</v>
      </c>
      <c r="C58" s="332">
        <v>16.71379610182542</v>
      </c>
      <c r="D58" s="332">
        <v>16.847777692384462</v>
      </c>
      <c r="E58" s="332">
        <v>16.47210015996507</v>
      </c>
      <c r="F58" s="332">
        <v>16.976941870591741</v>
      </c>
      <c r="G58" s="332">
        <v>14.83918823941303</v>
      </c>
      <c r="H58" s="332">
        <v>13.13068432706959</v>
      </c>
      <c r="I58" s="332">
        <v>13.22540994397721</v>
      </c>
      <c r="J58" s="332">
        <v>11.23655198414766</v>
      </c>
      <c r="K58" s="332">
        <v>8.2977160304525999</v>
      </c>
      <c r="L58" s="332">
        <v>8.1813865617095729</v>
      </c>
      <c r="M58" s="332">
        <v>7.3283725946731559</v>
      </c>
      <c r="N58" s="332">
        <v>7.0378109543583713</v>
      </c>
      <c r="O58" s="332">
        <v>7.7008082900579833</v>
      </c>
      <c r="P58" s="332">
        <v>7.8235985638301591</v>
      </c>
      <c r="Q58" s="332">
        <v>8.1547087803934417</v>
      </c>
      <c r="R58" s="332">
        <v>8.7217930025445671</v>
      </c>
      <c r="S58" s="332">
        <v>8.6839353419909528</v>
      </c>
      <c r="T58" s="332">
        <v>11.606827467407109</v>
      </c>
      <c r="U58" s="332">
        <v>9.0432889170672937</v>
      </c>
      <c r="V58" s="332">
        <v>8.3169671022319704</v>
      </c>
      <c r="W58" s="332">
        <v>8.7295164750220771</v>
      </c>
      <c r="DA58" s="72" t="s">
        <v>2813</v>
      </c>
    </row>
    <row r="59" spans="1:105" ht="12" customHeight="1" x14ac:dyDescent="0.25">
      <c r="A59" s="132" t="s">
        <v>2759</v>
      </c>
      <c r="B59" s="319">
        <v>4.5420453663708589</v>
      </c>
      <c r="C59" s="319">
        <v>4.2072307497633998</v>
      </c>
      <c r="D59" s="319">
        <v>4.2409568682506658</v>
      </c>
      <c r="E59" s="319">
        <v>4.146390555681049</v>
      </c>
      <c r="F59" s="319">
        <v>4.2734703379023786</v>
      </c>
      <c r="G59" s="319">
        <v>3.7353506457798251</v>
      </c>
      <c r="H59" s="319">
        <v>3.3052825659545979</v>
      </c>
      <c r="I59" s="319">
        <v>3.3291270909096751</v>
      </c>
      <c r="J59" s="319">
        <v>2.8284877200253611</v>
      </c>
      <c r="K59" s="319">
        <v>2.0887179563182592</v>
      </c>
      <c r="L59" s="319">
        <v>2.0594352658380362</v>
      </c>
      <c r="M59" s="319">
        <v>1.8447128550685681</v>
      </c>
      <c r="N59" s="319">
        <v>1.77157208798092</v>
      </c>
      <c r="O59" s="319">
        <v>1.9384631258261149</v>
      </c>
      <c r="P59" s="319">
        <v>1.9693721432892239</v>
      </c>
      <c r="Q59" s="319">
        <v>2.0527198804638882</v>
      </c>
      <c r="R59" s="319">
        <v>2.1954674742842588</v>
      </c>
      <c r="S59" s="319">
        <v>2.185937866969144</v>
      </c>
      <c r="T59" s="319">
        <v>2.9216942177929468</v>
      </c>
      <c r="U59" s="319">
        <v>2.276395079794272</v>
      </c>
      <c r="V59" s="319">
        <v>2.0935638752622618</v>
      </c>
      <c r="W59" s="319">
        <v>2.1974116424854468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5">
        <f t="shared" ref="B63:W63" si="1">SUM(B$64:B$71,B$73:B$77)</f>
        <v>1</v>
      </c>
      <c r="C63" s="235">
        <f t="shared" si="1"/>
        <v>1.0000000000000002</v>
      </c>
      <c r="D63" s="235">
        <f t="shared" si="1"/>
        <v>0.99999999999999956</v>
      </c>
      <c r="E63" s="235">
        <f t="shared" si="1"/>
        <v>1.0000000000000002</v>
      </c>
      <c r="F63" s="235">
        <f t="shared" si="1"/>
        <v>0.99999999999999989</v>
      </c>
      <c r="G63" s="235">
        <f t="shared" si="1"/>
        <v>0.99999999999999956</v>
      </c>
      <c r="H63" s="235">
        <f t="shared" si="1"/>
        <v>1.0000000000000002</v>
      </c>
      <c r="I63" s="235">
        <f t="shared" si="1"/>
        <v>0.99999999999999989</v>
      </c>
      <c r="J63" s="235">
        <f t="shared" si="1"/>
        <v>1</v>
      </c>
      <c r="K63" s="235">
        <f t="shared" si="1"/>
        <v>0.99999999999999989</v>
      </c>
      <c r="L63" s="235">
        <f t="shared" si="1"/>
        <v>1</v>
      </c>
      <c r="M63" s="235">
        <f t="shared" si="1"/>
        <v>1</v>
      </c>
      <c r="N63" s="235">
        <f t="shared" si="1"/>
        <v>1</v>
      </c>
      <c r="O63" s="235">
        <f t="shared" si="1"/>
        <v>0.99999999999999978</v>
      </c>
      <c r="P63" s="235">
        <f t="shared" si="1"/>
        <v>1</v>
      </c>
      <c r="Q63" s="235">
        <f t="shared" si="1"/>
        <v>0.99999999999999978</v>
      </c>
      <c r="R63" s="235">
        <f t="shared" si="1"/>
        <v>0.99999999999999989</v>
      </c>
      <c r="S63" s="235">
        <f t="shared" si="1"/>
        <v>0.99999999999999989</v>
      </c>
      <c r="T63" s="235">
        <f t="shared" si="1"/>
        <v>1</v>
      </c>
      <c r="U63" s="235">
        <f t="shared" si="1"/>
        <v>0.99999999999999989</v>
      </c>
      <c r="V63" s="235">
        <f t="shared" si="1"/>
        <v>1.0000000000000002</v>
      </c>
      <c r="W63" s="235">
        <f t="shared" si="1"/>
        <v>1</v>
      </c>
      <c r="DA63" s="95"/>
    </row>
    <row r="64" spans="1:105" ht="12" customHeight="1" x14ac:dyDescent="0.25">
      <c r="A64" s="55" t="s">
        <v>92</v>
      </c>
      <c r="B64" s="302">
        <f t="shared" ref="B64:W64" si="2">IF(B$6=0,0,B$6/B$5)</f>
        <v>1.8981857000653465E-2</v>
      </c>
      <c r="C64" s="302">
        <f t="shared" si="2"/>
        <v>1.7884156876405329E-2</v>
      </c>
      <c r="D64" s="302">
        <f t="shared" si="2"/>
        <v>1.9251014492014322E-2</v>
      </c>
      <c r="E64" s="302">
        <f t="shared" si="2"/>
        <v>2.0309141454737233E-2</v>
      </c>
      <c r="F64" s="302">
        <f t="shared" si="2"/>
        <v>2.2825548183192466E-2</v>
      </c>
      <c r="G64" s="302">
        <f t="shared" si="2"/>
        <v>2.2350485011907815E-2</v>
      </c>
      <c r="H64" s="302">
        <f t="shared" si="2"/>
        <v>2.3369899592836411E-2</v>
      </c>
      <c r="I64" s="302">
        <f t="shared" si="2"/>
        <v>2.591936649091427E-2</v>
      </c>
      <c r="J64" s="302">
        <f t="shared" si="2"/>
        <v>2.6606623518057478E-2</v>
      </c>
      <c r="K64" s="302">
        <f t="shared" si="2"/>
        <v>2.5546792313200763E-2</v>
      </c>
      <c r="L64" s="302">
        <f t="shared" si="2"/>
        <v>2.5652708252814477E-2</v>
      </c>
      <c r="M64" s="302">
        <f t="shared" si="2"/>
        <v>2.7623628689445272E-2</v>
      </c>
      <c r="N64" s="302">
        <f t="shared" si="2"/>
        <v>2.6987936840967626E-2</v>
      </c>
      <c r="O64" s="302">
        <f t="shared" si="2"/>
        <v>2.6593833487028408E-2</v>
      </c>
      <c r="P64" s="302">
        <f t="shared" si="2"/>
        <v>2.5626499760726104E-2</v>
      </c>
      <c r="Q64" s="302">
        <f t="shared" si="2"/>
        <v>2.8078735694141516E-2</v>
      </c>
      <c r="R64" s="302">
        <f t="shared" si="2"/>
        <v>2.814728345167548E-2</v>
      </c>
      <c r="S64" s="302">
        <f t="shared" si="2"/>
        <v>2.85275006974746E-2</v>
      </c>
      <c r="T64" s="302">
        <f t="shared" si="2"/>
        <v>3.2964155026505119E-2</v>
      </c>
      <c r="U64" s="302">
        <f t="shared" si="2"/>
        <v>2.9044418296674705E-2</v>
      </c>
      <c r="V64" s="302">
        <f t="shared" si="2"/>
        <v>2.8448831763556299E-2</v>
      </c>
      <c r="W64" s="302">
        <f t="shared" si="2"/>
        <v>2.6831569678787224E-2</v>
      </c>
      <c r="DA64" s="67"/>
    </row>
    <row r="65" spans="1:105" ht="12" customHeight="1" x14ac:dyDescent="0.25">
      <c r="A65" s="202" t="s">
        <v>93</v>
      </c>
      <c r="B65" s="236">
        <f t="shared" ref="B65:W65" si="3">IF(B$7=0,0,B$7/B$5)</f>
        <v>4.0008182544548944E-3</v>
      </c>
      <c r="C65" s="236">
        <f t="shared" si="3"/>
        <v>3.7694552906069353E-3</v>
      </c>
      <c r="D65" s="236">
        <f t="shared" si="3"/>
        <v>4.0575487526734177E-3</v>
      </c>
      <c r="E65" s="236">
        <f t="shared" si="3"/>
        <v>4.2805708557188153E-3</v>
      </c>
      <c r="F65" s="236">
        <f t="shared" si="3"/>
        <v>4.8109555264330781E-3</v>
      </c>
      <c r="G65" s="236">
        <f t="shared" si="3"/>
        <v>4.7108261551271329E-3</v>
      </c>
      <c r="H65" s="236">
        <f t="shared" si="3"/>
        <v>4.9256888244695561E-3</v>
      </c>
      <c r="I65" s="236">
        <f t="shared" si="3"/>
        <v>5.4630416084783719E-3</v>
      </c>
      <c r="J65" s="236">
        <f t="shared" si="3"/>
        <v>5.6078952157730799E-3</v>
      </c>
      <c r="K65" s="236">
        <f t="shared" si="3"/>
        <v>5.3845139085129043E-3</v>
      </c>
      <c r="L65" s="236">
        <f t="shared" si="3"/>
        <v>5.4068378794831689E-3</v>
      </c>
      <c r="M65" s="236">
        <f t="shared" si="3"/>
        <v>5.8222500523111061E-3</v>
      </c>
      <c r="N65" s="236">
        <f t="shared" si="3"/>
        <v>5.6882648710135167E-3</v>
      </c>
      <c r="O65" s="236">
        <f t="shared" si="3"/>
        <v>5.6051994526760138E-3</v>
      </c>
      <c r="P65" s="236">
        <f t="shared" si="3"/>
        <v>5.4013138986858571E-3</v>
      </c>
      <c r="Q65" s="236">
        <f t="shared" si="3"/>
        <v>5.9181732495017904E-3</v>
      </c>
      <c r="R65" s="236">
        <f t="shared" si="3"/>
        <v>5.9326211046107219E-3</v>
      </c>
      <c r="S65" s="236">
        <f t="shared" si="3"/>
        <v>6.0127597389708475E-3</v>
      </c>
      <c r="T65" s="236">
        <f t="shared" si="3"/>
        <v>6.9478762361439459E-3</v>
      </c>
      <c r="U65" s="236">
        <f t="shared" si="3"/>
        <v>6.1217107950691883E-3</v>
      </c>
      <c r="V65" s="236">
        <f t="shared" si="3"/>
        <v>5.9961786369813041E-3</v>
      </c>
      <c r="W65" s="236">
        <f t="shared" si="3"/>
        <v>5.6553072632922526E-3</v>
      </c>
      <c r="DA65" s="174"/>
    </row>
    <row r="66" spans="1:105" ht="12" customHeight="1" x14ac:dyDescent="0.25">
      <c r="A66" s="202" t="s">
        <v>94</v>
      </c>
      <c r="B66" s="236">
        <f t="shared" ref="B66:W66" si="4">IF(B$8=0,0,B$8/B$5)</f>
        <v>1.5502872546331835E-2</v>
      </c>
      <c r="C66" s="236">
        <f t="shared" si="4"/>
        <v>1.4606358305405584E-2</v>
      </c>
      <c r="D66" s="236">
        <f t="shared" si="4"/>
        <v>1.5722698998681266E-2</v>
      </c>
      <c r="E66" s="236">
        <f t="shared" si="4"/>
        <v>1.6586893025660063E-2</v>
      </c>
      <c r="F66" s="236">
        <f t="shared" si="4"/>
        <v>1.8642094093955456E-2</v>
      </c>
      <c r="G66" s="236">
        <f t="shared" si="4"/>
        <v>1.8254100243004605E-2</v>
      </c>
      <c r="H66" s="236">
        <f t="shared" si="4"/>
        <v>1.9086677072524708E-2</v>
      </c>
      <c r="I66" s="236">
        <f t="shared" si="4"/>
        <v>2.1168879060487866E-2</v>
      </c>
      <c r="J66" s="236">
        <f t="shared" si="4"/>
        <v>2.1730175992500669E-2</v>
      </c>
      <c r="K66" s="236">
        <f t="shared" si="4"/>
        <v>2.0864590075961843E-2</v>
      </c>
      <c r="L66" s="236">
        <f t="shared" si="4"/>
        <v>2.095109379961756E-2</v>
      </c>
      <c r="M66" s="236">
        <f t="shared" si="4"/>
        <v>2.2560785007753607E-2</v>
      </c>
      <c r="N66" s="236">
        <f t="shared" si="4"/>
        <v>2.204160241643224E-2</v>
      </c>
      <c r="O66" s="236">
        <f t="shared" si="4"/>
        <v>2.1719730111420602E-2</v>
      </c>
      <c r="P66" s="236">
        <f t="shared" si="4"/>
        <v>2.0929688785742254E-2</v>
      </c>
      <c r="Q66" s="236">
        <f t="shared" si="4"/>
        <v>2.2932480247503127E-2</v>
      </c>
      <c r="R66" s="236">
        <f t="shared" si="4"/>
        <v>2.2988464609220178E-2</v>
      </c>
      <c r="S66" s="236">
        <f t="shared" si="4"/>
        <v>2.3298995844459058E-2</v>
      </c>
      <c r="T66" s="236">
        <f t="shared" si="4"/>
        <v>2.6922502574739673E-2</v>
      </c>
      <c r="U66" s="236">
        <f t="shared" si="4"/>
        <v>2.3721173066481083E-2</v>
      </c>
      <c r="V66" s="236">
        <f t="shared" si="4"/>
        <v>2.3234745310075137E-2</v>
      </c>
      <c r="W66" s="236">
        <f t="shared" si="4"/>
        <v>2.1913894142914468E-2</v>
      </c>
      <c r="DA66" s="174"/>
    </row>
    <row r="67" spans="1:105" ht="12" customHeight="1" x14ac:dyDescent="0.25">
      <c r="A67" s="202" t="s">
        <v>95</v>
      </c>
      <c r="B67" s="236">
        <f t="shared" ref="B67:W67" si="5">IF(B$9=0,0,B$9/B$5)</f>
        <v>2.1804407187949567E-2</v>
      </c>
      <c r="C67" s="236">
        <f t="shared" si="5"/>
        <v>2.0543482059362558E-2</v>
      </c>
      <c r="D67" s="236">
        <f t="shared" si="5"/>
        <v>2.2113587661657542E-2</v>
      </c>
      <c r="E67" s="236">
        <f t="shared" si="5"/>
        <v>2.3329055207902592E-2</v>
      </c>
      <c r="F67" s="236">
        <f t="shared" si="5"/>
        <v>2.6219644730089236E-2</v>
      </c>
      <c r="G67" s="236">
        <f t="shared" si="5"/>
        <v>2.5673940965366307E-2</v>
      </c>
      <c r="H67" s="236">
        <f t="shared" si="5"/>
        <v>2.6844939704590537E-2</v>
      </c>
      <c r="I67" s="236">
        <f t="shared" si="5"/>
        <v>2.9773505353145074E-2</v>
      </c>
      <c r="J67" s="236">
        <f t="shared" si="5"/>
        <v>3.0562955619370058E-2</v>
      </c>
      <c r="K67" s="236">
        <f t="shared" si="5"/>
        <v>2.934553041485E-2</v>
      </c>
      <c r="L67" s="236">
        <f t="shared" si="5"/>
        <v>2.9467195764818252E-2</v>
      </c>
      <c r="M67" s="236">
        <f t="shared" si="5"/>
        <v>3.1731186676448725E-2</v>
      </c>
      <c r="N67" s="236">
        <f t="shared" si="5"/>
        <v>3.1000969189835623E-2</v>
      </c>
      <c r="O67" s="236">
        <f t="shared" si="5"/>
        <v>3.0548263745730147E-2</v>
      </c>
      <c r="P67" s="236">
        <f t="shared" si="5"/>
        <v>2.9437090141682557E-2</v>
      </c>
      <c r="Q67" s="236">
        <f t="shared" si="5"/>
        <v>3.2253966847226728E-2</v>
      </c>
      <c r="R67" s="236">
        <f t="shared" si="5"/>
        <v>3.2332707468707554E-2</v>
      </c>
      <c r="S67" s="236">
        <f t="shared" si="5"/>
        <v>3.2769461978395344E-2</v>
      </c>
      <c r="T67" s="236">
        <f t="shared" si="5"/>
        <v>3.7865834664114702E-2</v>
      </c>
      <c r="U67" s="236">
        <f t="shared" si="5"/>
        <v>3.3363243809919466E-2</v>
      </c>
      <c r="V67" s="236">
        <f t="shared" si="5"/>
        <v>3.2679095189301059E-2</v>
      </c>
      <c r="W67" s="236">
        <f t="shared" si="5"/>
        <v>3.0821350658577659E-2</v>
      </c>
      <c r="DA67" s="174"/>
    </row>
    <row r="68" spans="1:105" ht="12" customHeight="1" x14ac:dyDescent="0.25">
      <c r="A68" s="56" t="s">
        <v>96</v>
      </c>
      <c r="B68" s="303">
        <f t="shared" ref="B68:W68" si="6">IF(B$10=0,0,B$10/B$5)</f>
        <v>0.10793639990087939</v>
      </c>
      <c r="C68" s="303">
        <f t="shared" si="6"/>
        <v>0.11189830585681197</v>
      </c>
      <c r="D68" s="303">
        <f t="shared" si="6"/>
        <v>0.11531082985270898</v>
      </c>
      <c r="E68" s="303">
        <f t="shared" si="6"/>
        <v>0.11549586955645852</v>
      </c>
      <c r="F68" s="303">
        <f t="shared" si="6"/>
        <v>0.11547966898840467</v>
      </c>
      <c r="G68" s="303">
        <f t="shared" si="6"/>
        <v>0.11786669466634327</v>
      </c>
      <c r="H68" s="303">
        <f t="shared" si="6"/>
        <v>0.12077120266332654</v>
      </c>
      <c r="I68" s="303">
        <f t="shared" si="6"/>
        <v>0.12085308428938521</v>
      </c>
      <c r="J68" s="303">
        <f t="shared" si="6"/>
        <v>0.11948039027936391</v>
      </c>
      <c r="K68" s="303">
        <f t="shared" si="6"/>
        <v>0.12276337090712852</v>
      </c>
      <c r="L68" s="303">
        <f t="shared" si="6"/>
        <v>0.12097428548164257</v>
      </c>
      <c r="M68" s="303">
        <f t="shared" si="6"/>
        <v>0.11739838314794165</v>
      </c>
      <c r="N68" s="303">
        <f t="shared" si="6"/>
        <v>0.1167074930622929</v>
      </c>
      <c r="O68" s="303">
        <f t="shared" si="6"/>
        <v>0.11994127517703439</v>
      </c>
      <c r="P68" s="303">
        <f t="shared" si="6"/>
        <v>0.12206689703843043</v>
      </c>
      <c r="Q68" s="303">
        <f t="shared" si="6"/>
        <v>0.11641840384271433</v>
      </c>
      <c r="R68" s="303">
        <f t="shared" si="6"/>
        <v>0.11695568620114891</v>
      </c>
      <c r="S68" s="303">
        <f t="shared" si="6"/>
        <v>0.11760440698366344</v>
      </c>
      <c r="T68" s="303">
        <f t="shared" si="6"/>
        <v>0.11592147160430503</v>
      </c>
      <c r="U68" s="303">
        <f t="shared" si="6"/>
        <v>0.11918797577516858</v>
      </c>
      <c r="V68" s="303">
        <f t="shared" si="6"/>
        <v>0.12034629170899507</v>
      </c>
      <c r="W68" s="303">
        <f t="shared" si="6"/>
        <v>0.12294810739179918</v>
      </c>
      <c r="DA68" s="68"/>
    </row>
    <row r="69" spans="1:105" ht="12" customHeight="1" x14ac:dyDescent="0.25">
      <c r="A69" s="203" t="s">
        <v>2709</v>
      </c>
      <c r="B69" s="304">
        <f t="shared" ref="B69:W69" si="7">IF(B$16=0,0,B$16/B$5)</f>
        <v>6.0425595161666998E-2</v>
      </c>
      <c r="C69" s="304">
        <f t="shared" si="7"/>
        <v>6.1533421103311184E-2</v>
      </c>
      <c r="D69" s="304">
        <f t="shared" si="7"/>
        <v>5.9336411262319526E-2</v>
      </c>
      <c r="E69" s="304">
        <f t="shared" si="7"/>
        <v>5.7957580797146142E-2</v>
      </c>
      <c r="F69" s="304">
        <f t="shared" si="7"/>
        <v>5.4517922712578097E-2</v>
      </c>
      <c r="G69" s="304">
        <f t="shared" si="7"/>
        <v>5.4931209845165731E-2</v>
      </c>
      <c r="H69" s="304">
        <f t="shared" si="7"/>
        <v>5.3170781251215458E-2</v>
      </c>
      <c r="I69" s="304">
        <f t="shared" si="7"/>
        <v>4.9554637014222316E-2</v>
      </c>
      <c r="J69" s="304">
        <f t="shared" si="7"/>
        <v>4.8771433194141116E-2</v>
      </c>
      <c r="K69" s="304">
        <f t="shared" si="7"/>
        <v>4.9894227537915024E-2</v>
      </c>
      <c r="L69" s="304">
        <f t="shared" si="7"/>
        <v>4.9955138109645268E-2</v>
      </c>
      <c r="M69" s="304">
        <f t="shared" si="7"/>
        <v>4.7657204431723305E-2</v>
      </c>
      <c r="N69" s="304">
        <f t="shared" si="7"/>
        <v>4.8677722291158868E-2</v>
      </c>
      <c r="O69" s="304">
        <f t="shared" si="7"/>
        <v>4.8822719168752637E-2</v>
      </c>
      <c r="P69" s="304">
        <f t="shared" si="7"/>
        <v>4.9922682485328343E-2</v>
      </c>
      <c r="Q69" s="304">
        <f t="shared" si="7"/>
        <v>4.7212294411440522E-2</v>
      </c>
      <c r="R69" s="304">
        <f t="shared" si="7"/>
        <v>4.7045724581923701E-2</v>
      </c>
      <c r="S69" s="304">
        <f t="shared" si="7"/>
        <v>4.6411375807459118E-2</v>
      </c>
      <c r="T69" s="304">
        <f t="shared" si="7"/>
        <v>4.0485416875834755E-2</v>
      </c>
      <c r="U69" s="304">
        <f t="shared" si="7"/>
        <v>4.5452696392377472E-2</v>
      </c>
      <c r="V69" s="304">
        <f t="shared" si="7"/>
        <v>4.6137864267340428E-2</v>
      </c>
      <c r="W69" s="304">
        <f t="shared" si="7"/>
        <v>4.8082481044510454E-2</v>
      </c>
      <c r="DA69" s="175"/>
    </row>
    <row r="70" spans="1:105" ht="12" customHeight="1" x14ac:dyDescent="0.25">
      <c r="A70" s="203" t="s">
        <v>2721</v>
      </c>
      <c r="B70" s="304">
        <f t="shared" ref="B70:W70" si="8">IF(B$27=0,0,B$27/B$5)</f>
        <v>0.45435399438868818</v>
      </c>
      <c r="C70" s="304">
        <f t="shared" si="8"/>
        <v>0.46268399329605142</v>
      </c>
      <c r="D70" s="304">
        <f t="shared" si="8"/>
        <v>0.44616416929936437</v>
      </c>
      <c r="E70" s="304">
        <f t="shared" si="8"/>
        <v>0.43579642484007958</v>
      </c>
      <c r="F70" s="304">
        <f t="shared" si="8"/>
        <v>0.40993284193496232</v>
      </c>
      <c r="G70" s="304">
        <f t="shared" si="8"/>
        <v>0.41304044325884226</v>
      </c>
      <c r="H70" s="304">
        <f t="shared" si="8"/>
        <v>0.39980337440817793</v>
      </c>
      <c r="I70" s="304">
        <f t="shared" si="8"/>
        <v>0.3726127513954024</v>
      </c>
      <c r="J70" s="304">
        <f t="shared" si="8"/>
        <v>0.36672366113286881</v>
      </c>
      <c r="K70" s="304">
        <f t="shared" si="8"/>
        <v>0.37516621091009184</v>
      </c>
      <c r="L70" s="304">
        <f t="shared" si="8"/>
        <v>0.37562421155521747</v>
      </c>
      <c r="M70" s="304">
        <f t="shared" si="8"/>
        <v>0.35834551793853475</v>
      </c>
      <c r="N70" s="304">
        <f t="shared" si="8"/>
        <v>0.36601902722775215</v>
      </c>
      <c r="O70" s="304">
        <f t="shared" si="8"/>
        <v>0.36710929221119776</v>
      </c>
      <c r="P70" s="304">
        <f t="shared" si="8"/>
        <v>0.37538017022621906</v>
      </c>
      <c r="Q70" s="304">
        <f t="shared" si="8"/>
        <v>0.35500013682448539</v>
      </c>
      <c r="R70" s="304">
        <f t="shared" si="8"/>
        <v>0.35374765983715706</v>
      </c>
      <c r="S70" s="304">
        <f t="shared" si="8"/>
        <v>0.34897784501377888</v>
      </c>
      <c r="T70" s="304">
        <f t="shared" si="8"/>
        <v>0.30441919227791125</v>
      </c>
      <c r="U70" s="304">
        <f t="shared" si="8"/>
        <v>0.34176931325806897</v>
      </c>
      <c r="V70" s="304">
        <f t="shared" si="8"/>
        <v>0.3469212486255791</v>
      </c>
      <c r="W70" s="304">
        <f t="shared" si="8"/>
        <v>0.36154327093083805</v>
      </c>
      <c r="DA70" s="175"/>
    </row>
    <row r="71" spans="1:105" ht="12" customHeight="1" x14ac:dyDescent="0.25">
      <c r="A71" s="203" t="s">
        <v>2733</v>
      </c>
      <c r="B71" s="304">
        <f t="shared" ref="B71:W71" si="9">IF(B$38=0,0,B$38/B$5)</f>
        <v>8.4461936963768233E-2</v>
      </c>
      <c r="C71" s="304">
        <f t="shared" si="9"/>
        <v>7.9577595105320198E-2</v>
      </c>
      <c r="D71" s="304">
        <f t="shared" si="9"/>
        <v>8.5659583909894962E-2</v>
      </c>
      <c r="E71" s="304">
        <f t="shared" si="9"/>
        <v>9.0367840474154665E-2</v>
      </c>
      <c r="F71" s="304">
        <f t="shared" si="9"/>
        <v>0.1015648791235698</v>
      </c>
      <c r="G71" s="304">
        <f t="shared" si="9"/>
        <v>9.9451031378037333E-2</v>
      </c>
      <c r="H71" s="304">
        <f t="shared" si="9"/>
        <v>0.10398703278566422</v>
      </c>
      <c r="I71" s="304">
        <f t="shared" si="9"/>
        <v>0.11533117642921048</v>
      </c>
      <c r="J71" s="304">
        <f t="shared" si="9"/>
        <v>0.11838920492992451</v>
      </c>
      <c r="K71" s="304">
        <f t="shared" si="9"/>
        <v>0.11367336514597917</v>
      </c>
      <c r="L71" s="304">
        <f t="shared" si="9"/>
        <v>0.11414465019542419</v>
      </c>
      <c r="M71" s="304">
        <f t="shared" si="9"/>
        <v>0.1229144853950878</v>
      </c>
      <c r="N71" s="304">
        <f t="shared" si="9"/>
        <v>0.12008590203611241</v>
      </c>
      <c r="O71" s="304">
        <f t="shared" si="9"/>
        <v>0.11833229422858982</v>
      </c>
      <c r="P71" s="304">
        <f t="shared" si="9"/>
        <v>0.11402803252168409</v>
      </c>
      <c r="Q71" s="304">
        <f t="shared" si="9"/>
        <v>0.12493953590205883</v>
      </c>
      <c r="R71" s="304">
        <f t="shared" si="9"/>
        <v>0.12524454696476164</v>
      </c>
      <c r="S71" s="304">
        <f t="shared" si="9"/>
        <v>0.12693636695087337</v>
      </c>
      <c r="T71" s="304">
        <f t="shared" si="9"/>
        <v>0.14667776623839865</v>
      </c>
      <c r="U71" s="304">
        <f t="shared" si="9"/>
        <v>0.12923645074549897</v>
      </c>
      <c r="V71" s="304">
        <f t="shared" si="9"/>
        <v>0.12658632055987046</v>
      </c>
      <c r="W71" s="304">
        <f t="shared" si="9"/>
        <v>0.11939012851959976</v>
      </c>
      <c r="DA71" s="175"/>
    </row>
    <row r="72" spans="1:105" ht="12" customHeight="1" x14ac:dyDescent="0.25">
      <c r="A72" s="203" t="s">
        <v>2735</v>
      </c>
      <c r="B72" s="304">
        <f t="shared" ref="B72:W72" si="10">IF(B$39=0,0,B$39/B$5)</f>
        <v>0.20801198660967368</v>
      </c>
      <c r="C72" s="304">
        <f t="shared" si="10"/>
        <v>0.20440107265775731</v>
      </c>
      <c r="D72" s="304">
        <f t="shared" si="10"/>
        <v>0.20751633508322243</v>
      </c>
      <c r="E72" s="304">
        <f t="shared" si="10"/>
        <v>0.20964194985850487</v>
      </c>
      <c r="F72" s="304">
        <f t="shared" si="10"/>
        <v>0.21652116020151596</v>
      </c>
      <c r="G72" s="304">
        <f t="shared" si="10"/>
        <v>0.21484965478620943</v>
      </c>
      <c r="H72" s="304">
        <f t="shared" si="10"/>
        <v>0.21785194413316825</v>
      </c>
      <c r="I72" s="304">
        <f t="shared" si="10"/>
        <v>0.22584178219074674</v>
      </c>
      <c r="J72" s="304">
        <f t="shared" si="10"/>
        <v>0.2277581081642398</v>
      </c>
      <c r="K72" s="304">
        <f t="shared" si="10"/>
        <v>0.22436090155811972</v>
      </c>
      <c r="L72" s="304">
        <f t="shared" si="10"/>
        <v>0.22468656304256251</v>
      </c>
      <c r="M72" s="304">
        <f t="shared" si="10"/>
        <v>0.2302632732281272</v>
      </c>
      <c r="N72" s="304">
        <f t="shared" si="10"/>
        <v>0.22792896223359904</v>
      </c>
      <c r="O72" s="304">
        <f t="shared" si="10"/>
        <v>0.226974362200799</v>
      </c>
      <c r="P72" s="304">
        <f t="shared" si="10"/>
        <v>0.22410416448173212</v>
      </c>
      <c r="Q72" s="304">
        <f t="shared" si="10"/>
        <v>0.23097509544572692</v>
      </c>
      <c r="R72" s="304">
        <f t="shared" si="10"/>
        <v>0.23124558053068844</v>
      </c>
      <c r="S72" s="304">
        <f t="shared" si="10"/>
        <v>0.23261040973372646</v>
      </c>
      <c r="T72" s="304">
        <f t="shared" si="10"/>
        <v>0.24521378464677163</v>
      </c>
      <c r="U72" s="304">
        <f t="shared" si="10"/>
        <v>0.23458440363534672</v>
      </c>
      <c r="V72" s="304">
        <f t="shared" si="10"/>
        <v>0.23290016860127058</v>
      </c>
      <c r="W72" s="304">
        <f t="shared" si="10"/>
        <v>0.22815376044187752</v>
      </c>
      <c r="DA72" s="175"/>
    </row>
    <row r="73" spans="1:105" ht="12" customHeight="1" x14ac:dyDescent="0.25">
      <c r="A73" s="62" t="s">
        <v>2736</v>
      </c>
      <c r="B73" s="305">
        <f t="shared" ref="B73:W73" si="11">IF(B$40=0,0,B$40/B$5)</f>
        <v>6.3997251940926425E-2</v>
      </c>
      <c r="C73" s="305">
        <f t="shared" si="11"/>
        <v>6.5164980392437385E-2</v>
      </c>
      <c r="D73" s="305">
        <f t="shared" si="11"/>
        <v>6.2960427773518721E-2</v>
      </c>
      <c r="E73" s="305">
        <f t="shared" si="11"/>
        <v>6.0719499418114775E-2</v>
      </c>
      <c r="F73" s="305">
        <f t="shared" si="11"/>
        <v>5.733816389100814E-2</v>
      </c>
      <c r="G73" s="305">
        <f t="shared" si="11"/>
        <v>5.7785788267056749E-2</v>
      </c>
      <c r="H73" s="305">
        <f t="shared" si="11"/>
        <v>5.6914515339018062E-2</v>
      </c>
      <c r="I73" s="305">
        <f t="shared" si="11"/>
        <v>5.4610272625010975E-2</v>
      </c>
      <c r="J73" s="305">
        <f t="shared" si="11"/>
        <v>5.3603859650602291E-2</v>
      </c>
      <c r="K73" s="305">
        <f t="shared" si="11"/>
        <v>5.4779417931953588E-2</v>
      </c>
      <c r="L73" s="305">
        <f t="shared" si="11"/>
        <v>5.4514569337839221E-2</v>
      </c>
      <c r="M73" s="305">
        <f t="shared" si="11"/>
        <v>5.1749424520794139E-2</v>
      </c>
      <c r="N73" s="305">
        <f t="shared" si="11"/>
        <v>5.1890198404041882E-2</v>
      </c>
      <c r="O73" s="305">
        <f t="shared" si="11"/>
        <v>5.2846192581685422E-2</v>
      </c>
      <c r="P73" s="305">
        <f t="shared" si="11"/>
        <v>5.4091697836330582E-2</v>
      </c>
      <c r="Q73" s="305">
        <f t="shared" si="11"/>
        <v>5.0468916553508214E-2</v>
      </c>
      <c r="R73" s="305">
        <f t="shared" si="11"/>
        <v>5.0516106123255217E-2</v>
      </c>
      <c r="S73" s="305">
        <f t="shared" si="11"/>
        <v>5.0419029056711452E-2</v>
      </c>
      <c r="T73" s="305">
        <f t="shared" si="11"/>
        <v>4.48253260730926E-2</v>
      </c>
      <c r="U73" s="305">
        <f t="shared" si="11"/>
        <v>5.0479759279191294E-2</v>
      </c>
      <c r="V73" s="305">
        <f t="shared" si="11"/>
        <v>5.1323449334904125E-2</v>
      </c>
      <c r="W73" s="305">
        <f t="shared" si="11"/>
        <v>5.3376527851182493E-2</v>
      </c>
      <c r="DA73" s="72"/>
    </row>
    <row r="74" spans="1:105" ht="12" customHeight="1" x14ac:dyDescent="0.25">
      <c r="A74" s="62" t="s">
        <v>2743</v>
      </c>
      <c r="B74" s="305">
        <f t="shared" ref="B74:W74" si="12">IF(B$46=0,0,B$46/B$5)</f>
        <v>4.6605176986229291E-2</v>
      </c>
      <c r="C74" s="305">
        <f t="shared" si="12"/>
        <v>4.7459623250964138E-2</v>
      </c>
      <c r="D74" s="305">
        <f t="shared" si="12"/>
        <v>4.5765108994117246E-2</v>
      </c>
      <c r="E74" s="305">
        <f t="shared" si="12"/>
        <v>4.4701641804568107E-2</v>
      </c>
      <c r="F74" s="305">
        <f t="shared" si="12"/>
        <v>4.2048695261393577E-2</v>
      </c>
      <c r="G74" s="305">
        <f t="shared" si="12"/>
        <v>4.2367456208784245E-2</v>
      </c>
      <c r="H74" s="305">
        <f t="shared" si="12"/>
        <v>4.1009669231706694E-2</v>
      </c>
      <c r="I74" s="305">
        <f t="shared" si="12"/>
        <v>3.822060208686686E-2</v>
      </c>
      <c r="J74" s="305">
        <f t="shared" si="12"/>
        <v>3.7616531037942699E-2</v>
      </c>
      <c r="K74" s="305">
        <f t="shared" si="12"/>
        <v>3.8482522162576527E-2</v>
      </c>
      <c r="L74" s="305">
        <f t="shared" si="12"/>
        <v>3.8529501393285398E-2</v>
      </c>
      <c r="M74" s="305">
        <f t="shared" si="12"/>
        <v>3.6757146392467618E-2</v>
      </c>
      <c r="N74" s="305">
        <f t="shared" si="12"/>
        <v>3.754425350046306E-2</v>
      </c>
      <c r="O74" s="305">
        <f t="shared" si="12"/>
        <v>3.7656086989643067E-2</v>
      </c>
      <c r="P74" s="305">
        <f t="shared" si="12"/>
        <v>3.8504468952786593E-2</v>
      </c>
      <c r="Q74" s="305">
        <f t="shared" si="12"/>
        <v>3.6413995279387976E-2</v>
      </c>
      <c r="R74" s="305">
        <f t="shared" si="12"/>
        <v>3.6285522959596556E-2</v>
      </c>
      <c r="S74" s="305">
        <f t="shared" si="12"/>
        <v>3.5796261135599236E-2</v>
      </c>
      <c r="T74" s="305">
        <f t="shared" si="12"/>
        <v>3.1225675375002804E-2</v>
      </c>
      <c r="U74" s="305">
        <f t="shared" si="12"/>
        <v>3.5056848909813178E-2</v>
      </c>
      <c r="V74" s="305">
        <f t="shared" si="12"/>
        <v>3.55853065938872E-2</v>
      </c>
      <c r="W74" s="305">
        <f t="shared" si="12"/>
        <v>3.7085154610740363E-2</v>
      </c>
      <c r="DA74" s="72"/>
    </row>
    <row r="75" spans="1:105" ht="12" customHeight="1" x14ac:dyDescent="0.25">
      <c r="A75" s="62" t="s">
        <v>2755</v>
      </c>
      <c r="B75" s="305">
        <f t="shared" ref="B75:W75" si="13">IF(B$57=0,0,B$57/B$5)</f>
        <v>0</v>
      </c>
      <c r="C75" s="305">
        <f t="shared" si="13"/>
        <v>0</v>
      </c>
      <c r="D75" s="305">
        <f t="shared" si="13"/>
        <v>0</v>
      </c>
      <c r="E75" s="305">
        <f t="shared" si="13"/>
        <v>0</v>
      </c>
      <c r="F75" s="305">
        <f t="shared" si="13"/>
        <v>0</v>
      </c>
      <c r="G75" s="305">
        <f t="shared" si="13"/>
        <v>0</v>
      </c>
      <c r="H75" s="305">
        <f t="shared" si="13"/>
        <v>0</v>
      </c>
      <c r="I75" s="305">
        <f t="shared" si="13"/>
        <v>0</v>
      </c>
      <c r="J75" s="305">
        <f t="shared" si="13"/>
        <v>0</v>
      </c>
      <c r="K75" s="305">
        <f t="shared" si="13"/>
        <v>0</v>
      </c>
      <c r="L75" s="305">
        <f t="shared" si="13"/>
        <v>0</v>
      </c>
      <c r="M75" s="305">
        <f t="shared" si="13"/>
        <v>0</v>
      </c>
      <c r="N75" s="305">
        <f t="shared" si="13"/>
        <v>0</v>
      </c>
      <c r="O75" s="305">
        <f t="shared" si="13"/>
        <v>0</v>
      </c>
      <c r="P75" s="305">
        <f t="shared" si="13"/>
        <v>0</v>
      </c>
      <c r="Q75" s="305">
        <f t="shared" si="13"/>
        <v>0</v>
      </c>
      <c r="R75" s="305">
        <f t="shared" si="13"/>
        <v>0</v>
      </c>
      <c r="S75" s="305">
        <f t="shared" si="13"/>
        <v>0</v>
      </c>
      <c r="T75" s="305">
        <f t="shared" si="13"/>
        <v>0</v>
      </c>
      <c r="U75" s="305">
        <f t="shared" si="13"/>
        <v>0</v>
      </c>
      <c r="V75" s="305">
        <f t="shared" si="13"/>
        <v>0</v>
      </c>
      <c r="W75" s="305">
        <f t="shared" si="13"/>
        <v>0</v>
      </c>
      <c r="DA75" s="72"/>
    </row>
    <row r="76" spans="1:105" ht="12" customHeight="1" x14ac:dyDescent="0.25">
      <c r="A76" s="62" t="s">
        <v>2757</v>
      </c>
      <c r="B76" s="305">
        <f t="shared" ref="B76:W76" si="14">IF(B$58=0,0,B$58/B$5)</f>
        <v>9.740955768251798E-2</v>
      </c>
      <c r="C76" s="305">
        <f t="shared" si="14"/>
        <v>9.1776469014355794E-2</v>
      </c>
      <c r="D76" s="305">
        <f t="shared" si="14"/>
        <v>9.8790798315586487E-2</v>
      </c>
      <c r="E76" s="305">
        <f t="shared" si="14"/>
        <v>0.10422080863582203</v>
      </c>
      <c r="F76" s="305">
        <f t="shared" si="14"/>
        <v>0.11713430104911425</v>
      </c>
      <c r="G76" s="305">
        <f t="shared" si="14"/>
        <v>0.11469641031036842</v>
      </c>
      <c r="H76" s="305">
        <f t="shared" si="14"/>
        <v>0.11992775956244348</v>
      </c>
      <c r="I76" s="305">
        <f t="shared" si="14"/>
        <v>0.1330109074788689</v>
      </c>
      <c r="J76" s="305">
        <f t="shared" si="14"/>
        <v>0.13653771747569482</v>
      </c>
      <c r="K76" s="305">
        <f t="shared" si="14"/>
        <v>0.1310989614635896</v>
      </c>
      <c r="L76" s="305">
        <f t="shared" si="14"/>
        <v>0.1316424923114379</v>
      </c>
      <c r="M76" s="305">
        <f t="shared" si="14"/>
        <v>0.14175670231486545</v>
      </c>
      <c r="N76" s="305">
        <f t="shared" si="14"/>
        <v>0.1384945103290941</v>
      </c>
      <c r="O76" s="305">
        <f t="shared" si="14"/>
        <v>0.1364720826294705</v>
      </c>
      <c r="P76" s="305">
        <f t="shared" si="14"/>
        <v>0.13150799769261495</v>
      </c>
      <c r="Q76" s="305">
        <f t="shared" si="14"/>
        <v>0.14409218361283074</v>
      </c>
      <c r="R76" s="305">
        <f t="shared" si="14"/>
        <v>0.14444395144783664</v>
      </c>
      <c r="S76" s="305">
        <f t="shared" si="14"/>
        <v>0.14639511954141576</v>
      </c>
      <c r="T76" s="305">
        <f t="shared" si="14"/>
        <v>0.16916278319867625</v>
      </c>
      <c r="U76" s="305">
        <f t="shared" si="14"/>
        <v>0.14904779544634222</v>
      </c>
      <c r="V76" s="305">
        <f t="shared" si="14"/>
        <v>0.14599141267247925</v>
      </c>
      <c r="W76" s="305">
        <f t="shared" si="14"/>
        <v>0.13769207797995464</v>
      </c>
      <c r="DA76" s="72"/>
    </row>
    <row r="77" spans="1:105" ht="12" customHeight="1" x14ac:dyDescent="0.25">
      <c r="A77" s="41" t="s">
        <v>2759</v>
      </c>
      <c r="B77" s="238">
        <f t="shared" ref="B77:W77" si="15">IF(B$59=0,0,B$59/B$5)</f>
        <v>2.4520131985933561E-2</v>
      </c>
      <c r="C77" s="238">
        <f t="shared" si="15"/>
        <v>2.3102159448967697E-2</v>
      </c>
      <c r="D77" s="238">
        <f t="shared" si="15"/>
        <v>2.4867820687462811E-2</v>
      </c>
      <c r="E77" s="238">
        <f t="shared" si="15"/>
        <v>2.6234673929637565E-2</v>
      </c>
      <c r="F77" s="238">
        <f t="shared" si="15"/>
        <v>2.9485284505298807E-2</v>
      </c>
      <c r="G77" s="238">
        <f t="shared" si="15"/>
        <v>2.8871613689995839E-2</v>
      </c>
      <c r="H77" s="238">
        <f t="shared" si="15"/>
        <v>3.0188459564026684E-2</v>
      </c>
      <c r="I77" s="238">
        <f t="shared" si="15"/>
        <v>3.3481776168007286E-2</v>
      </c>
      <c r="J77" s="238">
        <f t="shared" si="15"/>
        <v>3.4369551953760617E-2</v>
      </c>
      <c r="K77" s="238">
        <f t="shared" si="15"/>
        <v>3.3000497228240173E-2</v>
      </c>
      <c r="L77" s="238">
        <f t="shared" si="15"/>
        <v>3.3137315918774661E-2</v>
      </c>
      <c r="M77" s="238">
        <f t="shared" si="15"/>
        <v>3.5683285432626589E-2</v>
      </c>
      <c r="N77" s="238">
        <f t="shared" si="15"/>
        <v>3.4862119830835508E-2</v>
      </c>
      <c r="O77" s="238">
        <f t="shared" si="15"/>
        <v>3.4353030216771094E-2</v>
      </c>
      <c r="P77" s="238">
        <f t="shared" si="15"/>
        <v>3.3103460659769317E-2</v>
      </c>
      <c r="Q77" s="238">
        <f t="shared" si="15"/>
        <v>3.6271177535200705E-2</v>
      </c>
      <c r="R77" s="238">
        <f t="shared" si="15"/>
        <v>3.6359725250106285E-2</v>
      </c>
      <c r="S77" s="238">
        <f t="shared" si="15"/>
        <v>3.6850877251198753E-2</v>
      </c>
      <c r="T77" s="238">
        <f t="shared" si="15"/>
        <v>4.2581999855275242E-2</v>
      </c>
      <c r="U77" s="238">
        <f t="shared" si="15"/>
        <v>3.7518614225394854E-2</v>
      </c>
      <c r="V77" s="238">
        <f t="shared" si="15"/>
        <v>3.6749255337030794E-2</v>
      </c>
      <c r="W77" s="238">
        <f t="shared" si="15"/>
        <v>3.4660129927803499E-2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5">
        <f>IF(B$5=0,0,B$5/TEL_fec!B$5)</f>
        <v>0.45684273500510664</v>
      </c>
      <c r="C81" s="325">
        <f>IF(C$5=0,0,C$5/TEL_fec!C$5)</f>
        <v>0.45696842560706608</v>
      </c>
      <c r="D81" s="325">
        <f>IF(D$5=0,0,D$5/TEL_fec!D$5)</f>
        <v>0.4611167037184129</v>
      </c>
      <c r="E81" s="325">
        <f>IF(E$5=0,0,E$5/TEL_fec!E$5)</f>
        <v>0.46650252631012795</v>
      </c>
      <c r="F81" s="325">
        <f>IF(F$5=0,0,F$5/TEL_fec!F$5)</f>
        <v>0.47140533939001189</v>
      </c>
      <c r="G81" s="325">
        <f>IF(G$5=0,0,G$5/TEL_fec!G$5)</f>
        <v>0.47400780920302887</v>
      </c>
      <c r="H81" s="325">
        <f>IF(H$5=0,0,H$5/TEL_fec!H$5)</f>
        <v>0.47638418171800756</v>
      </c>
      <c r="I81" s="325">
        <f>IF(I$5=0,0,I$5/TEL_fec!I$5)</f>
        <v>0.47714160517440818</v>
      </c>
      <c r="J81" s="325">
        <f>IF(J$5=0,0,J$5/TEL_fec!J$5)</f>
        <v>0.47848373320957976</v>
      </c>
      <c r="K81" s="325">
        <f>IF(K$5=0,0,K$5/TEL_fec!K$5)</f>
        <v>0.48080716676208218</v>
      </c>
      <c r="L81" s="325">
        <f>IF(L$5=0,0,L$5/TEL_fec!L$5)</f>
        <v>0.48002006408129061</v>
      </c>
      <c r="M81" s="325">
        <f>IF(M$5=0,0,M$5/TEL_fec!M$5)</f>
        <v>0.48270964411083067</v>
      </c>
      <c r="N81" s="325">
        <f>IF(N$5=0,0,N$5/TEL_fec!N$5)</f>
        <v>0.48528675797598969</v>
      </c>
      <c r="O81" s="325">
        <f>IF(O$5=0,0,O$5/TEL_fec!O$5)</f>
        <v>0.48732580293644667</v>
      </c>
      <c r="P81" s="325">
        <f>IF(P$5=0,0,P$5/TEL_fec!P$5)</f>
        <v>0.48693044083666015</v>
      </c>
      <c r="Q81" s="325">
        <f>IF(Q$5=0,0,Q$5/TEL_fec!Q$5)</f>
        <v>0.48979214808006277</v>
      </c>
      <c r="R81" s="325">
        <f>IF(R$5=0,0,R$5/TEL_fec!R$5)</f>
        <v>0.49069632957989678</v>
      </c>
      <c r="S81" s="325">
        <f>IF(S$5=0,0,S$5/TEL_fec!S$5)</f>
        <v>0.49015626939970686</v>
      </c>
      <c r="T81" s="325">
        <f>IF(T$5=0,0,T$5/TEL_fec!T$5)</f>
        <v>0.49102037366006129</v>
      </c>
      <c r="U81" s="325">
        <f>IF(U$5=0,0,U$5/TEL_fec!U$5)</f>
        <v>0.49036602627592113</v>
      </c>
      <c r="V81" s="325">
        <f>IF(V$5=0,0,V$5/TEL_fec!V$5)</f>
        <v>0.49007426477147931</v>
      </c>
      <c r="W81" s="325">
        <f>IF(W$5=0,0,W$5/TEL_fec!W$5)</f>
        <v>0.48982838305109139</v>
      </c>
      <c r="DA81" s="95"/>
    </row>
    <row r="82" spans="1:105" ht="12" customHeight="1" x14ac:dyDescent="0.25">
      <c r="A82" s="55" t="s">
        <v>92</v>
      </c>
      <c r="B82" s="337">
        <f>IF(B$6=0,0,B$6/TEL_fec!B$6)</f>
        <v>0.48871061964397722</v>
      </c>
      <c r="C82" s="337">
        <f>IF(C$6=0,0,C$6/TEL_fec!C$6)</f>
        <v>0.48871061964397733</v>
      </c>
      <c r="D82" s="337">
        <f>IF(D$6=0,0,D$6/TEL_fec!D$6)</f>
        <v>0.48871061964397722</v>
      </c>
      <c r="E82" s="337">
        <f>IF(E$6=0,0,E$6/TEL_fec!E$6)</f>
        <v>0.48871061964397727</v>
      </c>
      <c r="F82" s="337">
        <f>IF(F$6=0,0,F$6/TEL_fec!F$6)</f>
        <v>0.48871061964397716</v>
      </c>
      <c r="G82" s="337">
        <f>IF(G$6=0,0,G$6/TEL_fec!G$6)</f>
        <v>0.48871061964397716</v>
      </c>
      <c r="H82" s="337">
        <f>IF(H$6=0,0,H$6/TEL_fec!H$6)</f>
        <v>0.48871061964397727</v>
      </c>
      <c r="I82" s="337">
        <f>IF(I$6=0,0,I$6/TEL_fec!I$6)</f>
        <v>0.48871061964397722</v>
      </c>
      <c r="J82" s="337">
        <f>IF(J$6=0,0,J$6/TEL_fec!J$6)</f>
        <v>0.48871061964397722</v>
      </c>
      <c r="K82" s="337">
        <f>IF(K$6=0,0,K$6/TEL_fec!K$6)</f>
        <v>0.48871061964397727</v>
      </c>
      <c r="L82" s="337">
        <f>IF(L$6=0,0,L$6/TEL_fec!L$6)</f>
        <v>0.488710619643977</v>
      </c>
      <c r="M82" s="337">
        <f>IF(M$6=0,0,M$6/TEL_fec!M$6)</f>
        <v>0.48871061964397738</v>
      </c>
      <c r="N82" s="337">
        <f>IF(N$6=0,0,N$6/TEL_fec!N$6)</f>
        <v>0.48871061964397733</v>
      </c>
      <c r="O82" s="337">
        <f>IF(O$6=0,0,O$6/TEL_fec!O$6)</f>
        <v>0.48871061964397722</v>
      </c>
      <c r="P82" s="337">
        <f>IF(P$6=0,0,P$6/TEL_fec!P$6)</f>
        <v>0.48871061964397727</v>
      </c>
      <c r="Q82" s="337">
        <f>IF(Q$6=0,0,Q$6/TEL_fec!Q$6)</f>
        <v>0.488710619643977</v>
      </c>
      <c r="R82" s="337">
        <f>IF(R$6=0,0,R$6/TEL_fec!R$6)</f>
        <v>0.48871061964397716</v>
      </c>
      <c r="S82" s="337">
        <f>IF(S$6=0,0,S$6/TEL_fec!S$6)</f>
        <v>0.48871061964397733</v>
      </c>
      <c r="T82" s="337">
        <f>IF(T$6=0,0,T$6/TEL_fec!T$6)</f>
        <v>0.48871061964397716</v>
      </c>
      <c r="U82" s="337">
        <f>IF(U$6=0,0,U$6/TEL_fec!U$6)</f>
        <v>0.48871061964397722</v>
      </c>
      <c r="V82" s="337">
        <f>IF(V$6=0,0,V$6/TEL_fec!V$6)</f>
        <v>0.48871061964397705</v>
      </c>
      <c r="W82" s="337">
        <f>IF(W$6=0,0,W$6/TEL_fec!W$6)</f>
        <v>0.48871061964397727</v>
      </c>
      <c r="DA82" s="67"/>
    </row>
    <row r="83" spans="1:105" ht="12" customHeight="1" x14ac:dyDescent="0.25">
      <c r="A83" s="202" t="s">
        <v>93</v>
      </c>
      <c r="B83" s="338">
        <f>IF(B$7=0,0,B$7/TEL_fec!B$7)</f>
        <v>0.12553838310883653</v>
      </c>
      <c r="C83" s="338">
        <f>IF(C$7=0,0,C$7/TEL_fec!C$7)</f>
        <v>0.12553838310883653</v>
      </c>
      <c r="D83" s="338">
        <f>IF(D$7=0,0,D$7/TEL_fec!D$7)</f>
        <v>0.1255383831088365</v>
      </c>
      <c r="E83" s="338">
        <f>IF(E$7=0,0,E$7/TEL_fec!E$7)</f>
        <v>0.1255383831088365</v>
      </c>
      <c r="F83" s="338">
        <f>IF(F$7=0,0,F$7/TEL_fec!F$7)</f>
        <v>0.1255383831088365</v>
      </c>
      <c r="G83" s="338">
        <f>IF(G$7=0,0,G$7/TEL_fec!G$7)</f>
        <v>0.1255383831088365</v>
      </c>
      <c r="H83" s="338">
        <f>IF(H$7=0,0,H$7/TEL_fec!H$7)</f>
        <v>0.12553838310883653</v>
      </c>
      <c r="I83" s="338">
        <f>IF(I$7=0,0,I$7/TEL_fec!I$7)</f>
        <v>0.1255383831088365</v>
      </c>
      <c r="J83" s="338">
        <f>IF(J$7=0,0,J$7/TEL_fec!J$7)</f>
        <v>0.12553838310883647</v>
      </c>
      <c r="K83" s="338">
        <f>IF(K$7=0,0,K$7/TEL_fec!K$7)</f>
        <v>0.1255383831088365</v>
      </c>
      <c r="L83" s="338">
        <f>IF(L$7=0,0,L$7/TEL_fec!L$7)</f>
        <v>0.12553838310883644</v>
      </c>
      <c r="M83" s="338">
        <f>IF(M$7=0,0,M$7/TEL_fec!M$7)</f>
        <v>0.12553838310883647</v>
      </c>
      <c r="N83" s="338">
        <f>IF(N$7=0,0,N$7/TEL_fec!N$7)</f>
        <v>0.12553838310883655</v>
      </c>
      <c r="O83" s="338">
        <f>IF(O$7=0,0,O$7/TEL_fec!O$7)</f>
        <v>0.12553838310883647</v>
      </c>
      <c r="P83" s="338">
        <f>IF(P$7=0,0,P$7/TEL_fec!P$7)</f>
        <v>0.1255383831088365</v>
      </c>
      <c r="Q83" s="338">
        <f>IF(Q$7=0,0,Q$7/TEL_fec!Q$7)</f>
        <v>0.12553838310883647</v>
      </c>
      <c r="R83" s="338">
        <f>IF(R$7=0,0,R$7/TEL_fec!R$7)</f>
        <v>0.12553838310883655</v>
      </c>
      <c r="S83" s="338">
        <f>IF(S$7=0,0,S$7/TEL_fec!S$7)</f>
        <v>0.12553838310883647</v>
      </c>
      <c r="T83" s="338">
        <f>IF(T$7=0,0,T$7/TEL_fec!T$7)</f>
        <v>0.12553838310883653</v>
      </c>
      <c r="U83" s="338">
        <f>IF(U$7=0,0,U$7/TEL_fec!U$7)</f>
        <v>0.12553838310883653</v>
      </c>
      <c r="V83" s="338">
        <f>IF(V$7=0,0,V$7/TEL_fec!V$7)</f>
        <v>0.1255383831088365</v>
      </c>
      <c r="W83" s="338">
        <f>IF(W$7=0,0,W$7/TEL_fec!W$7)</f>
        <v>0.12553838310883653</v>
      </c>
      <c r="DA83" s="174"/>
    </row>
    <row r="84" spans="1:105" ht="12" customHeight="1" x14ac:dyDescent="0.25">
      <c r="A84" s="202" t="s">
        <v>94</v>
      </c>
      <c r="B84" s="338">
        <f>IF(B$8=0,0,B$8/TEL_fec!B$8)</f>
        <v>0.67680261272789122</v>
      </c>
      <c r="C84" s="338">
        <f>IF(C$8=0,0,C$8/TEL_fec!C$8)</f>
        <v>0.67680261272789122</v>
      </c>
      <c r="D84" s="338">
        <f>IF(D$8=0,0,D$8/TEL_fec!D$8)</f>
        <v>0.67680261272789111</v>
      </c>
      <c r="E84" s="338">
        <f>IF(E$8=0,0,E$8/TEL_fec!E$8)</f>
        <v>0.67680261272789122</v>
      </c>
      <c r="F84" s="338">
        <f>IF(F$8=0,0,F$8/TEL_fec!F$8)</f>
        <v>0.67680261272789122</v>
      </c>
      <c r="G84" s="338">
        <f>IF(G$8=0,0,G$8/TEL_fec!G$8)</f>
        <v>0.67680261272789144</v>
      </c>
      <c r="H84" s="338">
        <f>IF(H$8=0,0,H$8/TEL_fec!H$8)</f>
        <v>0.67680261272789111</v>
      </c>
      <c r="I84" s="338">
        <f>IF(I$8=0,0,I$8/TEL_fec!I$8)</f>
        <v>0.67680261272789122</v>
      </c>
      <c r="J84" s="338">
        <f>IF(J$8=0,0,J$8/TEL_fec!J$8)</f>
        <v>0.67680261272789133</v>
      </c>
      <c r="K84" s="338">
        <f>IF(K$8=0,0,K$8/TEL_fec!K$8)</f>
        <v>0.67680261272789111</v>
      </c>
      <c r="L84" s="338">
        <f>IF(L$8=0,0,L$8/TEL_fec!L$8)</f>
        <v>0.67680261272789133</v>
      </c>
      <c r="M84" s="338">
        <f>IF(M$8=0,0,M$8/TEL_fec!M$8)</f>
        <v>0.67680261272789122</v>
      </c>
      <c r="N84" s="338">
        <f>IF(N$8=0,0,N$8/TEL_fec!N$8)</f>
        <v>0.67680261272789122</v>
      </c>
      <c r="O84" s="338">
        <f>IF(O$8=0,0,O$8/TEL_fec!O$8)</f>
        <v>0.67680261272789111</v>
      </c>
      <c r="P84" s="338">
        <f>IF(P$8=0,0,P$8/TEL_fec!P$8)</f>
        <v>0.67680261272789088</v>
      </c>
      <c r="Q84" s="338">
        <f>IF(Q$8=0,0,Q$8/TEL_fec!Q$8)</f>
        <v>0.67680261272789122</v>
      </c>
      <c r="R84" s="338">
        <f>IF(R$8=0,0,R$8/TEL_fec!R$8)</f>
        <v>0.67680261272789122</v>
      </c>
      <c r="S84" s="338">
        <f>IF(S$8=0,0,S$8/TEL_fec!S$8)</f>
        <v>0.67680261272789122</v>
      </c>
      <c r="T84" s="338">
        <f>IF(T$8=0,0,T$8/TEL_fec!T$8)</f>
        <v>0.67680261272789144</v>
      </c>
      <c r="U84" s="338">
        <f>IF(U$8=0,0,U$8/TEL_fec!U$8)</f>
        <v>0.67680261272789111</v>
      </c>
      <c r="V84" s="338">
        <f>IF(V$8=0,0,V$8/TEL_fec!V$8)</f>
        <v>0.67680261272789077</v>
      </c>
      <c r="W84" s="338">
        <f>IF(W$8=0,0,W$8/TEL_fec!W$8)</f>
        <v>0.676802612727891</v>
      </c>
      <c r="DA84" s="174"/>
    </row>
    <row r="85" spans="1:105" ht="12" customHeight="1" x14ac:dyDescent="0.25">
      <c r="A85" s="202" t="s">
        <v>95</v>
      </c>
      <c r="B85" s="338">
        <f>IF(B$9=0,0,B$9/TEL_fec!B$9)</f>
        <v>0.48652981112976318</v>
      </c>
      <c r="C85" s="338">
        <f>IF(C$9=0,0,C$9/TEL_fec!C$9)</f>
        <v>0.48652981112976323</v>
      </c>
      <c r="D85" s="338">
        <f>IF(D$9=0,0,D$9/TEL_fec!D$9)</f>
        <v>0.48652981112976301</v>
      </c>
      <c r="E85" s="338">
        <f>IF(E$9=0,0,E$9/TEL_fec!E$9)</f>
        <v>0.48652981112976318</v>
      </c>
      <c r="F85" s="338">
        <f>IF(F$9=0,0,F$9/TEL_fec!F$9)</f>
        <v>0.48652981112976318</v>
      </c>
      <c r="G85" s="338">
        <f>IF(G$9=0,0,G$9/TEL_fec!G$9)</f>
        <v>0.48652981112976318</v>
      </c>
      <c r="H85" s="338">
        <f>IF(H$9=0,0,H$9/TEL_fec!H$9)</f>
        <v>0.48652981112976318</v>
      </c>
      <c r="I85" s="338">
        <f>IF(I$9=0,0,I$9/TEL_fec!I$9)</f>
        <v>0.48652981112976307</v>
      </c>
      <c r="J85" s="338">
        <f>IF(J$9=0,0,J$9/TEL_fec!J$9)</f>
        <v>0.48652981112976312</v>
      </c>
      <c r="K85" s="338">
        <f>IF(K$9=0,0,K$9/TEL_fec!K$9)</f>
        <v>0.48652981112976323</v>
      </c>
      <c r="L85" s="338">
        <f>IF(L$9=0,0,L$9/TEL_fec!L$9)</f>
        <v>0.48652981112976329</v>
      </c>
      <c r="M85" s="338">
        <f>IF(M$9=0,0,M$9/TEL_fec!M$9)</f>
        <v>0.48652981112976323</v>
      </c>
      <c r="N85" s="338">
        <f>IF(N$9=0,0,N$9/TEL_fec!N$9)</f>
        <v>0.48652981112976335</v>
      </c>
      <c r="O85" s="338">
        <f>IF(O$9=0,0,O$9/TEL_fec!O$9)</f>
        <v>0.48652981112976301</v>
      </c>
      <c r="P85" s="338">
        <f>IF(P$9=0,0,P$9/TEL_fec!P$9)</f>
        <v>0.48652981112976335</v>
      </c>
      <c r="Q85" s="338">
        <f>IF(Q$9=0,0,Q$9/TEL_fec!Q$9)</f>
        <v>0.48652981112976307</v>
      </c>
      <c r="R85" s="338">
        <f>IF(R$9=0,0,R$9/TEL_fec!R$9)</f>
        <v>0.48652981112976312</v>
      </c>
      <c r="S85" s="338">
        <f>IF(S$9=0,0,S$9/TEL_fec!S$9)</f>
        <v>0.48652981112976307</v>
      </c>
      <c r="T85" s="338">
        <f>IF(T$9=0,0,T$9/TEL_fec!T$9)</f>
        <v>0.48652981112976307</v>
      </c>
      <c r="U85" s="338">
        <f>IF(U$9=0,0,U$9/TEL_fec!U$9)</f>
        <v>0.48652981112976323</v>
      </c>
      <c r="V85" s="338">
        <f>IF(V$9=0,0,V$9/TEL_fec!V$9)</f>
        <v>0.48652981112976301</v>
      </c>
      <c r="W85" s="338">
        <f>IF(W$9=0,0,W$9/TEL_fec!W$9)</f>
        <v>0.48652981112976307</v>
      </c>
      <c r="DA85" s="174"/>
    </row>
    <row r="86" spans="1:105" ht="12" customHeight="1" x14ac:dyDescent="0.25">
      <c r="A86" s="56" t="s">
        <v>96</v>
      </c>
      <c r="B86" s="339">
        <f>IF(B$10=0,0,B$10/TEL_fec!B$10)</f>
        <v>0.68888692334861601</v>
      </c>
      <c r="C86" s="339">
        <f>IF(C$10=0,0,C$10/TEL_fec!C$10)</f>
        <v>0.68347712094604252</v>
      </c>
      <c r="D86" s="339">
        <f>IF(D$10=0,0,D$10/TEL_fec!D$10)</f>
        <v>0.68610860209391589</v>
      </c>
      <c r="E86" s="339">
        <f>IF(E$10=0,0,E$10/TEL_fec!E$10)</f>
        <v>0.68855480922055456</v>
      </c>
      <c r="F86" s="339">
        <f>IF(F$10=0,0,F$10/TEL_fec!F$10)</f>
        <v>0.69633112979161316</v>
      </c>
      <c r="G86" s="339">
        <f>IF(G$10=0,0,G$10/TEL_fec!G$10)</f>
        <v>0.69440057506893604</v>
      </c>
      <c r="H86" s="339">
        <f>IF(H$10=0,0,H$10/TEL_fec!H$10)</f>
        <v>0.69585768196528131</v>
      </c>
      <c r="I86" s="339">
        <f>IF(I$10=0,0,I$10/TEL_fec!I$10)</f>
        <v>0.70490479259665995</v>
      </c>
      <c r="J86" s="339">
        <f>IF(J$10=0,0,J$10/TEL_fec!J$10)</f>
        <v>0.70800842867816904</v>
      </c>
      <c r="K86" s="339">
        <f>IF(K$10=0,0,K$10/TEL_fec!K$10)</f>
        <v>0.69429963145505136</v>
      </c>
      <c r="L86" s="339">
        <f>IF(L$10=0,0,L$10/TEL_fec!L$10)</f>
        <v>0.70290704847970786</v>
      </c>
      <c r="M86" s="339">
        <f>IF(M$10=0,0,M$10/TEL_fec!M$10)</f>
        <v>0.71406737977359169</v>
      </c>
      <c r="N86" s="339">
        <f>IF(N$10=0,0,N$10/TEL_fec!N$10)</f>
        <v>0.71170750872624933</v>
      </c>
      <c r="O86" s="339">
        <f>IF(O$10=0,0,O$10/TEL_fec!O$10)</f>
        <v>0.70507932359402858</v>
      </c>
      <c r="P86" s="339">
        <f>IF(P$10=0,0,P$10/TEL_fec!P$10)</f>
        <v>0.69648144505185838</v>
      </c>
      <c r="Q86" s="339">
        <f>IF(Q$10=0,0,Q$10/TEL_fec!Q$10)</f>
        <v>0.71826977495648248</v>
      </c>
      <c r="R86" s="339">
        <f>IF(R$10=0,0,R$10/TEL_fec!R$10)</f>
        <v>0.71768046573774769</v>
      </c>
      <c r="S86" s="339">
        <f>IF(S$10=0,0,S$10/TEL_fec!S$10)</f>
        <v>0.71761799665295178</v>
      </c>
      <c r="T86" s="339">
        <f>IF(T$10=0,0,T$10/TEL_fec!T$10)</f>
        <v>0.74847707268760666</v>
      </c>
      <c r="U86" s="339">
        <f>IF(U$10=0,0,U$10/TEL_fec!U$10)</f>
        <v>0.71845545798809118</v>
      </c>
      <c r="V86" s="339">
        <f>IF(V$10=0,0,V$10/TEL_fec!V$10)</f>
        <v>0.71486858396899888</v>
      </c>
      <c r="W86" s="339">
        <f>IF(W$10=0,0,W$10/TEL_fec!W$10)</f>
        <v>0.70835797198510164</v>
      </c>
      <c r="DA86" s="68"/>
    </row>
    <row r="87" spans="1:105" ht="12" customHeight="1" x14ac:dyDescent="0.25">
      <c r="A87" s="203" t="s">
        <v>2709</v>
      </c>
      <c r="B87" s="352">
        <f>IF(B$16=0,0,B$16/TEL_fec!B$16)</f>
        <v>0.49626769628704859</v>
      </c>
      <c r="C87" s="352">
        <f>IF(C$16=0,0,C$16/TEL_fec!C$16)</f>
        <v>0.49705215952902293</v>
      </c>
      <c r="D87" s="352">
        <f>IF(D$16=0,0,D$16/TEL_fec!D$16)</f>
        <v>0.50067826574581853</v>
      </c>
      <c r="E87" s="352">
        <f>IF(E$16=0,0,E$16/TEL_fec!E$16)</f>
        <v>0.50831698707660899</v>
      </c>
      <c r="F87" s="352">
        <f>IF(F$16=0,0,F$16/TEL_fec!F$16)</f>
        <v>0.51317831074128384</v>
      </c>
      <c r="G87" s="352">
        <f>IF(G$16=0,0,G$16/TEL_fec!G$16)</f>
        <v>0.51759902605818231</v>
      </c>
      <c r="H87" s="352">
        <f>IF(H$16=0,0,H$16/TEL_fec!H$16)</f>
        <v>0.51936136808159539</v>
      </c>
      <c r="I87" s="352">
        <f>IF(I$16=0,0,I$16/TEL_fec!I$16)</f>
        <v>0.51659610105402287</v>
      </c>
      <c r="J87" s="352">
        <f>IF(J$16=0,0,J$16/TEL_fec!J$16)</f>
        <v>0.51873842796391878</v>
      </c>
      <c r="K87" s="352">
        <f>IF(K$16=0,0,K$16/TEL_fec!K$16)</f>
        <v>0.5246600079136029</v>
      </c>
      <c r="L87" s="352">
        <f>IF(L$16=0,0,L$16/TEL_fec!L$16)</f>
        <v>0.52280064568965212</v>
      </c>
      <c r="M87" s="352">
        <f>IF(M$16=0,0,M$16/TEL_fec!M$16)</f>
        <v>0.52660742728711207</v>
      </c>
      <c r="N87" s="352">
        <f>IF(N$16=0,0,N$16/TEL_fec!N$16)</f>
        <v>0.53313133152329073</v>
      </c>
      <c r="O87" s="352">
        <f>IF(O$16=0,0,O$16/TEL_fec!O$16)</f>
        <v>0.5367392378135839</v>
      </c>
      <c r="P87" s="352">
        <f>IF(P$16=0,0,P$16/TEL_fec!P$16)</f>
        <v>0.53677312868389371</v>
      </c>
      <c r="Q87" s="352">
        <f>IF(Q$16=0,0,Q$16/TEL_fec!Q$16)</f>
        <v>0.5409548504814583</v>
      </c>
      <c r="R87" s="352">
        <f>IF(R$16=0,0,R$16/TEL_fec!R$16)</f>
        <v>0.54259750011129537</v>
      </c>
      <c r="S87" s="352">
        <f>IF(S$16=0,0,S$16/TEL_fec!S$16)</f>
        <v>0.5408587709139171</v>
      </c>
      <c r="T87" s="352">
        <f>IF(T$16=0,0,T$16/TEL_fec!T$16)</f>
        <v>0.53696282396140871</v>
      </c>
      <c r="U87" s="352">
        <f>IF(U$16=0,0,U$16/TEL_fec!U$16)</f>
        <v>0.53996959314558202</v>
      </c>
      <c r="V87" s="352">
        <f>IF(V$16=0,0,V$16/TEL_fec!V$16)</f>
        <v>0.5396121633191957</v>
      </c>
      <c r="W87" s="352">
        <f>IF(W$16=0,0,W$16/TEL_fec!W$16)</f>
        <v>0.53971579825695826</v>
      </c>
      <c r="DA87" s="175"/>
    </row>
    <row r="88" spans="1:105" ht="12" customHeight="1" x14ac:dyDescent="0.25">
      <c r="A88" s="203" t="s">
        <v>2721</v>
      </c>
      <c r="B88" s="352">
        <f>IF(B$27=0,0,B$27/TEL_fec!B$27)</f>
        <v>0.4390060390231581</v>
      </c>
      <c r="C88" s="352">
        <f>IF(C$27=0,0,C$27/TEL_fec!C$27)</f>
        <v>0.43969998727567433</v>
      </c>
      <c r="D88" s="352">
        <f>IF(D$27=0,0,D$27/TEL_fec!D$27)</f>
        <v>0.44290769662130097</v>
      </c>
      <c r="E88" s="352">
        <f>IF(E$27=0,0,E$27/TEL_fec!E$27)</f>
        <v>0.44966502702930761</v>
      </c>
      <c r="F88" s="352">
        <f>IF(F$27=0,0,F$27/TEL_fec!F$27)</f>
        <v>0.45396542873267393</v>
      </c>
      <c r="G88" s="352">
        <f>IF(G$27=0,0,G$27/TEL_fec!G$27)</f>
        <v>0.45787606151300714</v>
      </c>
      <c r="H88" s="352">
        <f>IF(H$27=0,0,H$27/TEL_fec!H$27)</f>
        <v>0.4594350563798727</v>
      </c>
      <c r="I88" s="352">
        <f>IF(I$27=0,0,I$27/TEL_fec!I$27)</f>
        <v>0.45698885862471256</v>
      </c>
      <c r="J88" s="352">
        <f>IF(J$27=0,0,J$27/TEL_fec!J$27)</f>
        <v>0.45888399396808188</v>
      </c>
      <c r="K88" s="352">
        <f>IF(K$27=0,0,K$27/TEL_fec!K$27)</f>
        <v>0.46412231469280246</v>
      </c>
      <c r="L88" s="352">
        <f>IF(L$27=0,0,L$27/TEL_fec!L$27)</f>
        <v>0.46247749426392304</v>
      </c>
      <c r="M88" s="352">
        <f>IF(M$27=0,0,M$27/TEL_fec!M$27)</f>
        <v>0.46584503183090681</v>
      </c>
      <c r="N88" s="352">
        <f>IF(N$27=0,0,N$27/TEL_fec!N$27)</f>
        <v>0.47161617788598775</v>
      </c>
      <c r="O88" s="352">
        <f>IF(O$27=0,0,O$27/TEL_fec!O$27)</f>
        <v>0.47480778729663181</v>
      </c>
      <c r="P88" s="352">
        <f>IF(P$27=0,0,P$27/TEL_fec!P$27)</f>
        <v>0.47483776768190611</v>
      </c>
      <c r="Q88" s="352">
        <f>IF(Q$27=0,0,Q$27/TEL_fec!Q$27)</f>
        <v>0.47853698311821313</v>
      </c>
      <c r="R88" s="352">
        <f>IF(R$27=0,0,R$27/TEL_fec!R$27)</f>
        <v>0.47999009625229982</v>
      </c>
      <c r="S88" s="352">
        <f>IF(S$27=0,0,S$27/TEL_fec!S$27)</f>
        <v>0.47845198965461866</v>
      </c>
      <c r="T88" s="352">
        <f>IF(T$27=0,0,T$27/TEL_fec!T$27)</f>
        <v>0.47500557504278468</v>
      </c>
      <c r="U88" s="352">
        <f>IF(U$27=0,0,U$27/TEL_fec!U$27)</f>
        <v>0.47766540932109142</v>
      </c>
      <c r="V88" s="352">
        <f>IF(V$27=0,0,V$27/TEL_fec!V$27)</f>
        <v>0.47734922139774988</v>
      </c>
      <c r="W88" s="352">
        <f>IF(W$27=0,0,W$27/TEL_fec!W$27)</f>
        <v>0.47744089845807847</v>
      </c>
      <c r="DA88" s="175"/>
    </row>
    <row r="89" spans="1:105" ht="12" customHeight="1" x14ac:dyDescent="0.25">
      <c r="A89" s="203" t="s">
        <v>2733</v>
      </c>
      <c r="B89" s="352">
        <f>IF(B$38=0,0,B$38/TEL_fec!B$38)</f>
        <v>0.59724205139766651</v>
      </c>
      <c r="C89" s="352">
        <f>IF(C$38=0,0,C$38/TEL_fec!C$38)</f>
        <v>0.59724205139766651</v>
      </c>
      <c r="D89" s="352">
        <f>IF(D$38=0,0,D$38/TEL_fec!D$38)</f>
        <v>0.59724205139766651</v>
      </c>
      <c r="E89" s="352">
        <f>IF(E$38=0,0,E$38/TEL_fec!E$38)</f>
        <v>0.59724205139766651</v>
      </c>
      <c r="F89" s="352">
        <f>IF(F$38=0,0,F$38/TEL_fec!F$38)</f>
        <v>0.59724205139766662</v>
      </c>
      <c r="G89" s="352">
        <f>IF(G$38=0,0,G$38/TEL_fec!G$38)</f>
        <v>0.5972420513976664</v>
      </c>
      <c r="H89" s="352">
        <f>IF(H$38=0,0,H$38/TEL_fec!H$38)</f>
        <v>0.5972420513976664</v>
      </c>
      <c r="I89" s="352">
        <f>IF(I$38=0,0,I$38/TEL_fec!I$38)</f>
        <v>0.59724205139766684</v>
      </c>
      <c r="J89" s="352">
        <f>IF(J$38=0,0,J$38/TEL_fec!J$38)</f>
        <v>0.59724205139766628</v>
      </c>
      <c r="K89" s="352">
        <f>IF(K$38=0,0,K$38/TEL_fec!K$38)</f>
        <v>0.5972420513976664</v>
      </c>
      <c r="L89" s="352">
        <f>IF(L$38=0,0,L$38/TEL_fec!L$38)</f>
        <v>0.59724205139766651</v>
      </c>
      <c r="M89" s="352">
        <f>IF(M$38=0,0,M$38/TEL_fec!M$38)</f>
        <v>0.59724205139766651</v>
      </c>
      <c r="N89" s="352">
        <f>IF(N$38=0,0,N$38/TEL_fec!N$38)</f>
        <v>0.59724205139766651</v>
      </c>
      <c r="O89" s="352">
        <f>IF(O$38=0,0,O$38/TEL_fec!O$38)</f>
        <v>0.59724205139766651</v>
      </c>
      <c r="P89" s="352">
        <f>IF(P$38=0,0,P$38/TEL_fec!P$38)</f>
        <v>0.59724205139766651</v>
      </c>
      <c r="Q89" s="352">
        <f>IF(Q$38=0,0,Q$38/TEL_fec!Q$38)</f>
        <v>0.59724205139766628</v>
      </c>
      <c r="R89" s="352">
        <f>IF(R$38=0,0,R$38/TEL_fec!R$38)</f>
        <v>0.59724205139766628</v>
      </c>
      <c r="S89" s="352">
        <f>IF(S$38=0,0,S$38/TEL_fec!S$38)</f>
        <v>0.59724205139766673</v>
      </c>
      <c r="T89" s="352">
        <f>IF(T$38=0,0,T$38/TEL_fec!T$38)</f>
        <v>0.59724205139766651</v>
      </c>
      <c r="U89" s="352">
        <f>IF(U$38=0,0,U$38/TEL_fec!U$38)</f>
        <v>0.59724205139766662</v>
      </c>
      <c r="V89" s="352">
        <f>IF(V$38=0,0,V$38/TEL_fec!V$38)</f>
        <v>0.59724205139766673</v>
      </c>
      <c r="W89" s="352">
        <f>IF(W$38=0,0,W$38/TEL_fec!W$38)</f>
        <v>0.59724205139766651</v>
      </c>
      <c r="DA89" s="175"/>
    </row>
    <row r="90" spans="1:105" ht="12" customHeight="1" x14ac:dyDescent="0.25">
      <c r="A90" s="203" t="s">
        <v>2735</v>
      </c>
      <c r="B90" s="352">
        <f>IF(B$39=0,0,B$39/TEL_fec!B$39)</f>
        <v>0.38252498671699231</v>
      </c>
      <c r="C90" s="352">
        <f>IF(C$39=0,0,C$39/TEL_fec!C$39)</f>
        <v>0.38135640265536619</v>
      </c>
      <c r="D90" s="352">
        <f>IF(D$39=0,0,D$39/TEL_fec!D$39)</f>
        <v>0.38552642974563867</v>
      </c>
      <c r="E90" s="352">
        <f>IF(E$39=0,0,E$39/TEL_fec!E$39)</f>
        <v>0.38984759683982773</v>
      </c>
      <c r="F90" s="352">
        <f>IF(F$39=0,0,F$39/TEL_fec!F$39)</f>
        <v>0.39560803833658659</v>
      </c>
      <c r="G90" s="352">
        <f>IF(G$39=0,0,G$39/TEL_fec!G$39)</f>
        <v>0.39705800753155035</v>
      </c>
      <c r="H90" s="352">
        <f>IF(H$39=0,0,H$39/TEL_fec!H$39)</f>
        <v>0.40004575305316836</v>
      </c>
      <c r="I90" s="352">
        <f>IF(I$39=0,0,I$39/TEL_fec!I$39)</f>
        <v>0.40322923213656153</v>
      </c>
      <c r="J90" s="352">
        <f>IF(J$39=0,0,J$39/TEL_fec!J$39)</f>
        <v>0.40455078242557957</v>
      </c>
      <c r="K90" s="352">
        <f>IF(K$39=0,0,K$39/TEL_fec!K$39)</f>
        <v>0.40563993026393369</v>
      </c>
      <c r="L90" s="352">
        <f>IF(L$39=0,0,L$39/TEL_fec!L$39)</f>
        <v>0.40480171250718633</v>
      </c>
      <c r="M90" s="352">
        <f>IF(M$39=0,0,M$39/TEL_fec!M$39)</f>
        <v>0.40775172864327103</v>
      </c>
      <c r="N90" s="352">
        <f>IF(N$39=0,0,N$39/TEL_fec!N$39)</f>
        <v>0.40877937451185042</v>
      </c>
      <c r="O90" s="352">
        <f>IF(O$39=0,0,O$39/TEL_fec!O$39)</f>
        <v>0.41045203777025646</v>
      </c>
      <c r="P90" s="352">
        <f>IF(P$39=0,0,P$39/TEL_fec!P$39)</f>
        <v>0.4097015275389011</v>
      </c>
      <c r="Q90" s="352">
        <f>IF(Q$39=0,0,Q$39/TEL_fec!Q$39)</f>
        <v>0.41264273206190677</v>
      </c>
      <c r="R90" s="352">
        <f>IF(R$39=0,0,R$39/TEL_fec!R$39)</f>
        <v>0.41343279008987394</v>
      </c>
      <c r="S90" s="352">
        <f>IF(S$39=0,0,S$39/TEL_fec!S$39)</f>
        <v>0.41352460782333272</v>
      </c>
      <c r="T90" s="352">
        <f>IF(T$39=0,0,T$39/TEL_fec!T$39)</f>
        <v>0.41610328213681735</v>
      </c>
      <c r="U90" s="352">
        <f>IF(U$39=0,0,U$39/TEL_fec!U$39)</f>
        <v>0.41437880191758641</v>
      </c>
      <c r="V90" s="352">
        <f>IF(V$39=0,0,V$39/TEL_fec!V$39)</f>
        <v>0.41390547832582264</v>
      </c>
      <c r="W90" s="352">
        <f>IF(W$39=0,0,W$39/TEL_fec!W$39)</f>
        <v>0.41280950793323745</v>
      </c>
      <c r="DA90" s="175"/>
    </row>
    <row r="91" spans="1:105" ht="12" customHeight="1" x14ac:dyDescent="0.25">
      <c r="A91" s="41" t="s">
        <v>2759</v>
      </c>
      <c r="B91" s="340">
        <f>IF(B$59=0,0,B$59/TEL_fec!B$59)</f>
        <v>0.47249346636585599</v>
      </c>
      <c r="C91" s="340">
        <f>IF(C$59=0,0,C$59/TEL_fec!C$59)</f>
        <v>0.47249346636585604</v>
      </c>
      <c r="D91" s="340">
        <f>IF(D$59=0,0,D$59/TEL_fec!D$59)</f>
        <v>0.47249346636585593</v>
      </c>
      <c r="E91" s="340">
        <f>IF(E$59=0,0,E$59/TEL_fec!E$59)</f>
        <v>0.47249346636585599</v>
      </c>
      <c r="F91" s="340">
        <f>IF(F$59=0,0,F$59/TEL_fec!F$59)</f>
        <v>0.47249346636585604</v>
      </c>
      <c r="G91" s="340">
        <f>IF(G$59=0,0,G$59/TEL_fec!G$59)</f>
        <v>0.47249346636585604</v>
      </c>
      <c r="H91" s="340">
        <f>IF(H$59=0,0,H$59/TEL_fec!H$59)</f>
        <v>0.47249346636585604</v>
      </c>
      <c r="I91" s="340">
        <f>IF(I$59=0,0,I$59/TEL_fec!I$59)</f>
        <v>0.47249346636585599</v>
      </c>
      <c r="J91" s="340">
        <f>IF(J$59=0,0,J$59/TEL_fec!J$59)</f>
        <v>0.47249346636585604</v>
      </c>
      <c r="K91" s="340">
        <f>IF(K$59=0,0,K$59/TEL_fec!K$59)</f>
        <v>0.47249346636585615</v>
      </c>
      <c r="L91" s="340">
        <f>IF(L$59=0,0,L$59/TEL_fec!L$59)</f>
        <v>0.47249346636585599</v>
      </c>
      <c r="M91" s="340">
        <f>IF(M$59=0,0,M$59/TEL_fec!M$59)</f>
        <v>0.47249346636585582</v>
      </c>
      <c r="N91" s="340">
        <f>IF(N$59=0,0,N$59/TEL_fec!N$59)</f>
        <v>0.47249346636585587</v>
      </c>
      <c r="O91" s="340">
        <f>IF(O$59=0,0,O$59/TEL_fec!O$59)</f>
        <v>0.47249346636585593</v>
      </c>
      <c r="P91" s="340">
        <f>IF(P$59=0,0,P$59/TEL_fec!P$59)</f>
        <v>0.47249346636585587</v>
      </c>
      <c r="Q91" s="340">
        <f>IF(Q$59=0,0,Q$59/TEL_fec!Q$59)</f>
        <v>0.47249346636585604</v>
      </c>
      <c r="R91" s="340">
        <f>IF(R$59=0,0,R$59/TEL_fec!R$59)</f>
        <v>0.47249346636585593</v>
      </c>
      <c r="S91" s="340">
        <f>IF(S$59=0,0,S$59/TEL_fec!S$59)</f>
        <v>0.47249346636585593</v>
      </c>
      <c r="T91" s="340">
        <f>IF(T$59=0,0,T$59/TEL_fec!T$59)</f>
        <v>0.47249346636585593</v>
      </c>
      <c r="U91" s="340">
        <f>IF(U$59=0,0,U$59/TEL_fec!U$59)</f>
        <v>0.4724934663658561</v>
      </c>
      <c r="V91" s="340">
        <f>IF(V$59=0,0,V$59/TEL_fec!V$59)</f>
        <v>0.47249346636585593</v>
      </c>
      <c r="W91" s="340">
        <f>IF(W$59=0,0,W$59/TEL_fec!W$59)</f>
        <v>0.47249346636585587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PL: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6">
        <v>871.44311245150652</v>
      </c>
      <c r="C5" s="226">
        <v>870.06245228177852</v>
      </c>
      <c r="D5" s="226">
        <v>768.09781481442235</v>
      </c>
      <c r="E5" s="226">
        <v>642.91686212215666</v>
      </c>
      <c r="F5" s="226">
        <v>533.70208608842506</v>
      </c>
      <c r="G5" s="226">
        <v>462.48337196278788</v>
      </c>
      <c r="H5" s="226">
        <v>384.3220850572834</v>
      </c>
      <c r="I5" s="226">
        <v>348.68493208801351</v>
      </c>
      <c r="J5" s="226">
        <v>277.35404771691299</v>
      </c>
      <c r="K5" s="226">
        <v>211.28467505057969</v>
      </c>
      <c r="L5" s="226">
        <v>204.70638799596551</v>
      </c>
      <c r="M5" s="226">
        <v>154.23950244860549</v>
      </c>
      <c r="N5" s="226">
        <v>140.71919787203109</v>
      </c>
      <c r="O5" s="226">
        <v>158.0037427043774</v>
      </c>
      <c r="P5" s="226">
        <v>173.05010173760161</v>
      </c>
      <c r="Q5" s="226">
        <v>140.64723323515321</v>
      </c>
      <c r="R5" s="226">
        <v>149.45891280741981</v>
      </c>
      <c r="S5" s="226">
        <v>151.39196172144821</v>
      </c>
      <c r="T5" s="226">
        <v>161.1866400124878</v>
      </c>
      <c r="U5" s="226">
        <v>161.60677783030539</v>
      </c>
      <c r="V5" s="226">
        <v>155.44138022571661</v>
      </c>
      <c r="W5" s="226">
        <v>178.60785344146441</v>
      </c>
      <c r="DA5" s="89" t="s">
        <v>2815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2816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2817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2818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2819</v>
      </c>
    </row>
    <row r="10" spans="1:105" ht="12" customHeight="1" x14ac:dyDescent="0.25">
      <c r="A10" s="56" t="s">
        <v>96</v>
      </c>
      <c r="B10" s="263">
        <v>63.060992484424432</v>
      </c>
      <c r="C10" s="263">
        <v>67.078848198331741</v>
      </c>
      <c r="D10" s="263">
        <v>63.528240031360653</v>
      </c>
      <c r="E10" s="263">
        <v>57.867580239579233</v>
      </c>
      <c r="F10" s="263">
        <v>49.905307912382291</v>
      </c>
      <c r="G10" s="263">
        <v>46.299250693181193</v>
      </c>
      <c r="H10" s="263">
        <v>39.755474445835802</v>
      </c>
      <c r="I10" s="263">
        <v>33.598384429924202</v>
      </c>
      <c r="J10" s="263">
        <v>26.74984793740434</v>
      </c>
      <c r="K10" s="263">
        <v>23.556893477340999</v>
      </c>
      <c r="L10" s="263">
        <v>21.37104976153158</v>
      </c>
      <c r="M10" s="263">
        <v>15.654613074387109</v>
      </c>
      <c r="N10" s="263">
        <v>15.617723426370979</v>
      </c>
      <c r="O10" s="263">
        <v>18.891044156409521</v>
      </c>
      <c r="P10" s="263">
        <v>21.6921860166171</v>
      </c>
      <c r="Q10" s="263">
        <v>16.417035905687559</v>
      </c>
      <c r="R10" s="263">
        <v>17.705768345242209</v>
      </c>
      <c r="S10" s="263">
        <v>17.494193170707518</v>
      </c>
      <c r="T10" s="263">
        <v>14.565328983700789</v>
      </c>
      <c r="U10" s="263">
        <v>18.04664251858922</v>
      </c>
      <c r="V10" s="263">
        <v>17.685903059104639</v>
      </c>
      <c r="W10" s="263">
        <v>21.33433199198004</v>
      </c>
      <c r="DA10" s="68" t="s">
        <v>2820</v>
      </c>
    </row>
    <row r="11" spans="1:105" ht="12" customHeight="1" x14ac:dyDescent="0.25">
      <c r="A11" s="37" t="s">
        <v>160</v>
      </c>
      <c r="B11" s="229">
        <v>21.086044936746429</v>
      </c>
      <c r="C11" s="229">
        <v>21.16113295702197</v>
      </c>
      <c r="D11" s="229">
        <v>18.610662093263191</v>
      </c>
      <c r="E11" s="229">
        <v>16.913109963102102</v>
      </c>
      <c r="F11" s="229">
        <v>14.25180524582915</v>
      </c>
      <c r="G11" s="229">
        <v>11.23982948775669</v>
      </c>
      <c r="H11" s="229">
        <v>8.3802185123173096</v>
      </c>
      <c r="I11" s="229">
        <v>5.8518835001947336</v>
      </c>
      <c r="J11" s="229">
        <v>5.0413187708878819</v>
      </c>
      <c r="K11" s="229">
        <v>6.6131531330718083</v>
      </c>
      <c r="L11" s="229">
        <v>3.843127888278953</v>
      </c>
      <c r="M11" s="229">
        <v>2.9629921849205361</v>
      </c>
      <c r="N11" s="229">
        <v>3.0171165090620589</v>
      </c>
      <c r="O11" s="229">
        <v>3.3638352566107161</v>
      </c>
      <c r="P11" s="229">
        <v>5.0951854617360857</v>
      </c>
      <c r="Q11" s="229">
        <v>2.1467609583496499</v>
      </c>
      <c r="R11" s="229">
        <v>2.08715125779581</v>
      </c>
      <c r="S11" s="229">
        <v>2.165852348015247</v>
      </c>
      <c r="T11" s="229">
        <v>1.551053189747349</v>
      </c>
      <c r="U11" s="229">
        <v>1.394601538086002</v>
      </c>
      <c r="V11" s="229">
        <v>1.207462923305014</v>
      </c>
      <c r="W11" s="229">
        <v>0.80309116860434682</v>
      </c>
      <c r="DA11" s="69" t="s">
        <v>2821</v>
      </c>
    </row>
    <row r="12" spans="1:105" ht="12" customHeight="1" x14ac:dyDescent="0.25">
      <c r="A12" s="37" t="s">
        <v>162</v>
      </c>
      <c r="B12" s="229">
        <v>41.974947547677999</v>
      </c>
      <c r="C12" s="229">
        <v>45.917715241309757</v>
      </c>
      <c r="D12" s="229">
        <v>44.917577938097452</v>
      </c>
      <c r="E12" s="229">
        <v>40.954470276477132</v>
      </c>
      <c r="F12" s="229">
        <v>35.653502666553138</v>
      </c>
      <c r="G12" s="229">
        <v>35.059421205424492</v>
      </c>
      <c r="H12" s="229">
        <v>31.375255933518499</v>
      </c>
      <c r="I12" s="229">
        <v>27.746500929729461</v>
      </c>
      <c r="J12" s="229">
        <v>21.70852916651646</v>
      </c>
      <c r="K12" s="229">
        <v>16.943740344269191</v>
      </c>
      <c r="L12" s="229">
        <v>17.52792187325262</v>
      </c>
      <c r="M12" s="229">
        <v>12.691620889466581</v>
      </c>
      <c r="N12" s="229">
        <v>12.600606917308919</v>
      </c>
      <c r="O12" s="229">
        <v>15.527208899798801</v>
      </c>
      <c r="P12" s="229">
        <v>16.597000554881021</v>
      </c>
      <c r="Q12" s="229">
        <v>14.27027494733791</v>
      </c>
      <c r="R12" s="229">
        <v>15.618617087446401</v>
      </c>
      <c r="S12" s="229">
        <v>15.328340822692271</v>
      </c>
      <c r="T12" s="229">
        <v>13.014275793953439</v>
      </c>
      <c r="U12" s="229">
        <v>16.652040980503219</v>
      </c>
      <c r="V12" s="229">
        <v>16.47844013579963</v>
      </c>
      <c r="W12" s="229">
        <v>20.5312408233757</v>
      </c>
      <c r="DA12" s="69" t="s">
        <v>2822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2823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2824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2825</v>
      </c>
    </row>
    <row r="16" spans="1:105" ht="12" customHeight="1" x14ac:dyDescent="0.25">
      <c r="A16" s="57" t="s">
        <v>2709</v>
      </c>
      <c r="B16" s="264">
        <v>64.116847755487044</v>
      </c>
      <c r="C16" s="264">
        <v>63.696752286303763</v>
      </c>
      <c r="D16" s="264">
        <v>55.906779398099729</v>
      </c>
      <c r="E16" s="264">
        <v>46.062025804122328</v>
      </c>
      <c r="F16" s="264">
        <v>38.100153925329188</v>
      </c>
      <c r="G16" s="264">
        <v>32.739947797134732</v>
      </c>
      <c r="H16" s="264">
        <v>27.340466034934561</v>
      </c>
      <c r="I16" s="264">
        <v>25.383891338036381</v>
      </c>
      <c r="J16" s="264">
        <v>20.154551244435631</v>
      </c>
      <c r="K16" s="264">
        <v>15.094092715507781</v>
      </c>
      <c r="L16" s="264">
        <v>14.68151126270191</v>
      </c>
      <c r="M16" s="264">
        <v>11.053553622630769</v>
      </c>
      <c r="N16" s="264">
        <v>9.8502745455767702</v>
      </c>
      <c r="O16" s="264">
        <v>11.049326722189001</v>
      </c>
      <c r="P16" s="264">
        <v>12.041304655926229</v>
      </c>
      <c r="Q16" s="264">
        <v>9.7608134187289366</v>
      </c>
      <c r="R16" s="264">
        <v>10.37700954649212</v>
      </c>
      <c r="S16" s="264">
        <v>10.633503762445621</v>
      </c>
      <c r="T16" s="264">
        <v>11.77669063286176</v>
      </c>
      <c r="U16" s="264">
        <v>11.569821117952779</v>
      </c>
      <c r="V16" s="264">
        <v>11.1125593836774</v>
      </c>
      <c r="W16" s="264">
        <v>12.66544710674321</v>
      </c>
      <c r="DA16" s="70" t="s">
        <v>2826</v>
      </c>
    </row>
    <row r="17" spans="1:105" ht="12" customHeight="1" x14ac:dyDescent="0.25">
      <c r="A17" s="46" t="s">
        <v>30</v>
      </c>
      <c r="B17" s="232">
        <v>56.067519517936468</v>
      </c>
      <c r="C17" s="232">
        <v>54.992149678437571</v>
      </c>
      <c r="D17" s="232">
        <v>46.180394884947667</v>
      </c>
      <c r="E17" s="232">
        <v>35.933792006134553</v>
      </c>
      <c r="F17" s="232">
        <v>27.255208293158471</v>
      </c>
      <c r="G17" s="232">
        <v>21.774389343598259</v>
      </c>
      <c r="H17" s="232">
        <v>16.34305637424891</v>
      </c>
      <c r="I17" s="232">
        <v>14.09365224821722</v>
      </c>
      <c r="J17" s="232">
        <v>10.69653600498013</v>
      </c>
      <c r="K17" s="232">
        <v>6.3973173601484783</v>
      </c>
      <c r="L17" s="232">
        <v>7.0917667087552374</v>
      </c>
      <c r="M17" s="232">
        <v>4.8163450120311726</v>
      </c>
      <c r="N17" s="232">
        <v>4.0690105928102627</v>
      </c>
      <c r="O17" s="232">
        <v>3.486173609976186</v>
      </c>
      <c r="P17" s="232">
        <v>3.509325089231329</v>
      </c>
      <c r="Q17" s="232">
        <v>3.1645871980617049</v>
      </c>
      <c r="R17" s="232">
        <v>3.0272100313961068</v>
      </c>
      <c r="S17" s="232">
        <v>2.8783233017613621</v>
      </c>
      <c r="T17" s="232">
        <v>3.3014826620216979</v>
      </c>
      <c r="U17" s="232">
        <v>2.6699340370592188</v>
      </c>
      <c r="V17" s="232">
        <v>2.681190554274731</v>
      </c>
      <c r="W17" s="232">
        <v>3.091562720364311</v>
      </c>
      <c r="DA17" s="73" t="s">
        <v>2827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2828</v>
      </c>
    </row>
    <row r="19" spans="1:105" ht="12" customHeight="1" x14ac:dyDescent="0.25">
      <c r="A19" s="46" t="s">
        <v>33</v>
      </c>
      <c r="B19" s="232">
        <v>0.71018401161490186</v>
      </c>
      <c r="C19" s="232">
        <v>0.71027419930525748</v>
      </c>
      <c r="D19" s="232">
        <v>0.71048680522329033</v>
      </c>
      <c r="E19" s="232">
        <v>0.70496249258711208</v>
      </c>
      <c r="F19" s="232">
        <v>0.47009748385018602</v>
      </c>
      <c r="G19" s="232">
        <v>0.93917525206507979</v>
      </c>
      <c r="H19" s="232">
        <v>0.71047393480628784</v>
      </c>
      <c r="I19" s="232">
        <v>0.48089748582658992</v>
      </c>
      <c r="J19" s="232">
        <v>0.48007485137043482</v>
      </c>
      <c r="K19" s="232">
        <v>0.2333851446926502</v>
      </c>
      <c r="L19" s="232">
        <v>0.2324445255548038</v>
      </c>
      <c r="M19" s="232">
        <v>0.23151588079375141</v>
      </c>
      <c r="N19" s="232">
        <v>0.22854969746997869</v>
      </c>
      <c r="O19" s="232">
        <v>0.23054928736403191</v>
      </c>
      <c r="P19" s="232">
        <v>0.23092085123161391</v>
      </c>
      <c r="Q19" s="232">
        <v>0.2280623420365471</v>
      </c>
      <c r="R19" s="232">
        <v>0.22861565743893669</v>
      </c>
      <c r="S19" s="232">
        <v>0.24454648119418779</v>
      </c>
      <c r="T19" s="232">
        <v>0.3065460072379903</v>
      </c>
      <c r="U19" s="232">
        <v>0.34185264825800332</v>
      </c>
      <c r="V19" s="232">
        <v>0.27581243261976979</v>
      </c>
      <c r="W19" s="232">
        <v>0.35784506977385511</v>
      </c>
      <c r="DA19" s="73" t="s">
        <v>2829</v>
      </c>
    </row>
    <row r="20" spans="1:105" ht="12" customHeight="1" x14ac:dyDescent="0.25">
      <c r="A20" s="46" t="s">
        <v>160</v>
      </c>
      <c r="B20" s="232">
        <v>2.371100883241593</v>
      </c>
      <c r="C20" s="232">
        <v>2.365445629600051</v>
      </c>
      <c r="D20" s="232">
        <v>2.5685305848094639</v>
      </c>
      <c r="E20" s="232">
        <v>2.682210714337002</v>
      </c>
      <c r="F20" s="232">
        <v>2.8924938889400438</v>
      </c>
      <c r="G20" s="232">
        <v>2.3743369900467921</v>
      </c>
      <c r="H20" s="232">
        <v>2.116124733237394</v>
      </c>
      <c r="I20" s="232">
        <v>1.8388048177389309</v>
      </c>
      <c r="J20" s="232">
        <v>1.644603104878742</v>
      </c>
      <c r="K20" s="232">
        <v>2.3060549786221838</v>
      </c>
      <c r="L20" s="232">
        <v>1.233885394219197</v>
      </c>
      <c r="M20" s="232">
        <v>1.0432380276346001</v>
      </c>
      <c r="N20" s="232">
        <v>1.025610397621779</v>
      </c>
      <c r="O20" s="232">
        <v>1.2618937534408681</v>
      </c>
      <c r="P20" s="232">
        <v>1.89194799134235</v>
      </c>
      <c r="Q20" s="232">
        <v>0.83272800702596061</v>
      </c>
      <c r="R20" s="232">
        <v>0.83944325689193133</v>
      </c>
      <c r="S20" s="232">
        <v>0.91472041449593866</v>
      </c>
      <c r="T20" s="232">
        <v>0.85398895714217726</v>
      </c>
      <c r="U20" s="232">
        <v>0.64844929262925677</v>
      </c>
      <c r="V20" s="232">
        <v>0.55159211801082542</v>
      </c>
      <c r="W20" s="232">
        <v>0.34045753586827732</v>
      </c>
      <c r="DA20" s="73" t="s">
        <v>2830</v>
      </c>
    </row>
    <row r="21" spans="1:105" ht="12" customHeight="1" x14ac:dyDescent="0.25">
      <c r="A21" s="46" t="s">
        <v>70</v>
      </c>
      <c r="B21" s="232">
        <v>0.2480099982296263</v>
      </c>
      <c r="C21" s="232">
        <v>0.49608298703228609</v>
      </c>
      <c r="D21" s="232">
        <v>0.24811573961643901</v>
      </c>
      <c r="E21" s="232">
        <v>0.24618654275377949</v>
      </c>
      <c r="F21" s="232">
        <v>0.2462507059381468</v>
      </c>
      <c r="G21" s="232">
        <v>0.2459836276153802</v>
      </c>
      <c r="H21" s="232">
        <v>0.24811124501779161</v>
      </c>
      <c r="I21" s="232">
        <v>0.25190806042777519</v>
      </c>
      <c r="J21" s="232">
        <v>0.25147714062386961</v>
      </c>
      <c r="K21" s="232">
        <v>0.24892875919541149</v>
      </c>
      <c r="L21" s="232">
        <v>0.49585098832509911</v>
      </c>
      <c r="M21" s="232">
        <v>0.49387000201676717</v>
      </c>
      <c r="N21" s="232">
        <v>0.24377126779260741</v>
      </c>
      <c r="O21" s="232">
        <v>0.24590403177757261</v>
      </c>
      <c r="P21" s="232">
        <v>0.2463003420596209</v>
      </c>
      <c r="Q21" s="232">
        <v>0</v>
      </c>
      <c r="R21" s="232">
        <v>0</v>
      </c>
      <c r="S21" s="232">
        <v>0.11653939034800601</v>
      </c>
      <c r="T21" s="232">
        <v>0.14037692518633041</v>
      </c>
      <c r="U21" s="232">
        <v>0.1336021207952999</v>
      </c>
      <c r="V21" s="232">
        <v>7.3273819536910992E-2</v>
      </c>
      <c r="W21" s="232">
        <v>0.16442075770711881</v>
      </c>
      <c r="DA21" s="73" t="s">
        <v>2831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5.6428126182106689E-3</v>
      </c>
      <c r="T22" s="232">
        <v>7.8857716087092442E-3</v>
      </c>
      <c r="U22" s="232">
        <v>3.3266623343361328E-2</v>
      </c>
      <c r="V22" s="232">
        <v>3.0243747633835068E-3</v>
      </c>
      <c r="W22" s="232">
        <v>3.034357097760591E-3</v>
      </c>
      <c r="DA22" s="73" t="s">
        <v>2832</v>
      </c>
    </row>
    <row r="23" spans="1:105" ht="12" customHeight="1" x14ac:dyDescent="0.25">
      <c r="A23" s="46" t="s">
        <v>162</v>
      </c>
      <c r="B23" s="232">
        <v>4.7200333444644471</v>
      </c>
      <c r="C23" s="232">
        <v>5.132799791928603</v>
      </c>
      <c r="D23" s="232">
        <v>6.1992513835028644</v>
      </c>
      <c r="E23" s="232">
        <v>6.4948740483098852</v>
      </c>
      <c r="F23" s="232">
        <v>7.2361035534423443</v>
      </c>
      <c r="G23" s="232">
        <v>7.4060625838092111</v>
      </c>
      <c r="H23" s="232">
        <v>7.9226997476241774</v>
      </c>
      <c r="I23" s="232">
        <v>8.718628725825873</v>
      </c>
      <c r="J23" s="232">
        <v>7.0818601425824603</v>
      </c>
      <c r="K23" s="232">
        <v>5.9084064728490553</v>
      </c>
      <c r="L23" s="232">
        <v>5.6275636458475748</v>
      </c>
      <c r="M23" s="232">
        <v>4.4685847001544801</v>
      </c>
      <c r="N23" s="232">
        <v>4.2833325898821419</v>
      </c>
      <c r="O23" s="232">
        <v>5.8248060396303369</v>
      </c>
      <c r="P23" s="232">
        <v>6.1628103820613109</v>
      </c>
      <c r="Q23" s="232">
        <v>5.5354358716047232</v>
      </c>
      <c r="R23" s="232">
        <v>6.2817406007651417</v>
      </c>
      <c r="S23" s="232">
        <v>6.4737313620279133</v>
      </c>
      <c r="T23" s="232">
        <v>7.1654846440497266</v>
      </c>
      <c r="U23" s="232">
        <v>7.7427163958676353</v>
      </c>
      <c r="V23" s="232">
        <v>7.5276660844717833</v>
      </c>
      <c r="W23" s="232">
        <v>8.7038880917994401</v>
      </c>
      <c r="DA23" s="73" t="s">
        <v>2833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2834</v>
      </c>
    </row>
    <row r="25" spans="1:105" ht="12" customHeight="1" x14ac:dyDescent="0.25">
      <c r="A25" s="46" t="s">
        <v>73</v>
      </c>
      <c r="B25" s="232">
        <v>0</v>
      </c>
      <c r="C25" s="232">
        <v>0</v>
      </c>
      <c r="D25" s="232">
        <v>0</v>
      </c>
      <c r="E25" s="232">
        <v>0</v>
      </c>
      <c r="F25" s="232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232">
        <v>9.2566561512745147E-4</v>
      </c>
      <c r="U25" s="232">
        <v>0</v>
      </c>
      <c r="V25" s="232">
        <v>0</v>
      </c>
      <c r="W25" s="232">
        <v>4.2385741324485228E-3</v>
      </c>
      <c r="DA25" s="73" t="s">
        <v>2835</v>
      </c>
    </row>
    <row r="26" spans="1:105" ht="12" customHeight="1" x14ac:dyDescent="0.25">
      <c r="A26" s="46" t="s">
        <v>79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2836</v>
      </c>
    </row>
    <row r="27" spans="1:105" ht="12" customHeight="1" x14ac:dyDescent="0.25">
      <c r="A27" s="57" t="s">
        <v>2721</v>
      </c>
      <c r="B27" s="264">
        <v>544.99320592163986</v>
      </c>
      <c r="C27" s="264">
        <v>541.42239443358187</v>
      </c>
      <c r="D27" s="264">
        <v>475.20762488384793</v>
      </c>
      <c r="E27" s="264">
        <v>391.52721933503977</v>
      </c>
      <c r="F27" s="264">
        <v>323.85130836529822</v>
      </c>
      <c r="G27" s="264">
        <v>278.28955627564523</v>
      </c>
      <c r="H27" s="264">
        <v>232.3939612969439</v>
      </c>
      <c r="I27" s="264">
        <v>215.7630763733093</v>
      </c>
      <c r="J27" s="264">
        <v>171.3136855777029</v>
      </c>
      <c r="K27" s="264">
        <v>128.29978808181619</v>
      </c>
      <c r="L27" s="264">
        <v>124.7928457329663</v>
      </c>
      <c r="M27" s="264">
        <v>93.955205792361539</v>
      </c>
      <c r="N27" s="264">
        <v>83.727333637402523</v>
      </c>
      <c r="O27" s="264">
        <v>93.919277138606489</v>
      </c>
      <c r="P27" s="264">
        <v>102.3510895753729</v>
      </c>
      <c r="Q27" s="264">
        <v>82.966914059195972</v>
      </c>
      <c r="R27" s="264">
        <v>88.204581145182999</v>
      </c>
      <c r="S27" s="264">
        <v>90.38478198078775</v>
      </c>
      <c r="T27" s="264">
        <v>100.10187037932489</v>
      </c>
      <c r="U27" s="264">
        <v>98.343479502598612</v>
      </c>
      <c r="V27" s="264">
        <v>94.45675476125794</v>
      </c>
      <c r="W27" s="264">
        <v>107.6563004073172</v>
      </c>
      <c r="DA27" s="70" t="s">
        <v>2837</v>
      </c>
    </row>
    <row r="28" spans="1:105" ht="12" customHeight="1" x14ac:dyDescent="0.25">
      <c r="A28" s="46" t="s">
        <v>30</v>
      </c>
      <c r="B28" s="232">
        <v>476.57391590245999</v>
      </c>
      <c r="C28" s="232">
        <v>467.43327226671931</v>
      </c>
      <c r="D28" s="232">
        <v>392.53335652205533</v>
      </c>
      <c r="E28" s="232">
        <v>305.43723205214383</v>
      </c>
      <c r="F28" s="232">
        <v>231.66927049184699</v>
      </c>
      <c r="G28" s="232">
        <v>185.0823094205852</v>
      </c>
      <c r="H28" s="232">
        <v>138.9159791811158</v>
      </c>
      <c r="I28" s="232">
        <v>119.79604410984631</v>
      </c>
      <c r="J28" s="232">
        <v>90.9205560423311</v>
      </c>
      <c r="K28" s="232">
        <v>54.377197561262079</v>
      </c>
      <c r="L28" s="232">
        <v>60.280017024419543</v>
      </c>
      <c r="M28" s="232">
        <v>40.938932602264963</v>
      </c>
      <c r="N28" s="232">
        <v>34.58659003888723</v>
      </c>
      <c r="O28" s="232">
        <v>29.63247568479758</v>
      </c>
      <c r="P28" s="232">
        <v>29.829263258466291</v>
      </c>
      <c r="Q28" s="232">
        <v>26.898991183524501</v>
      </c>
      <c r="R28" s="232">
        <v>25.731285266866909</v>
      </c>
      <c r="S28" s="232">
        <v>24.465748064971581</v>
      </c>
      <c r="T28" s="232">
        <v>28.062602627184429</v>
      </c>
      <c r="U28" s="232">
        <v>22.694439315003361</v>
      </c>
      <c r="V28" s="232">
        <v>22.790119711335219</v>
      </c>
      <c r="W28" s="232">
        <v>26.278283123096632</v>
      </c>
      <c r="DA28" s="73" t="s">
        <v>2838</v>
      </c>
    </row>
    <row r="29" spans="1:105" ht="12" customHeight="1" x14ac:dyDescent="0.25">
      <c r="A29" s="46" t="s">
        <v>32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3" t="s">
        <v>2839</v>
      </c>
    </row>
    <row r="30" spans="1:105" ht="12" customHeight="1" x14ac:dyDescent="0.25">
      <c r="A30" s="46" t="s">
        <v>33</v>
      </c>
      <c r="B30" s="232">
        <v>6.0365640987266662</v>
      </c>
      <c r="C30" s="232">
        <v>6.0373306940946874</v>
      </c>
      <c r="D30" s="232">
        <v>6.0391378443979704</v>
      </c>
      <c r="E30" s="232">
        <v>5.992181186990452</v>
      </c>
      <c r="F30" s="232">
        <v>3.995828612726581</v>
      </c>
      <c r="G30" s="232">
        <v>7.9829896425531777</v>
      </c>
      <c r="H30" s="232">
        <v>6.0390284458534476</v>
      </c>
      <c r="I30" s="232">
        <v>4.0876286295260149</v>
      </c>
      <c r="J30" s="232">
        <v>4.0806362366486972</v>
      </c>
      <c r="K30" s="232">
        <v>1.9837737298875271</v>
      </c>
      <c r="L30" s="232">
        <v>1.9757784672158329</v>
      </c>
      <c r="M30" s="232">
        <v>1.9678849867468871</v>
      </c>
      <c r="N30" s="232">
        <v>1.9426724284948189</v>
      </c>
      <c r="O30" s="232">
        <v>1.959668942594271</v>
      </c>
      <c r="P30" s="232">
        <v>1.962827235468718</v>
      </c>
      <c r="Q30" s="232">
        <v>1.938529907310651</v>
      </c>
      <c r="R30" s="232">
        <v>1.943233088230963</v>
      </c>
      <c r="S30" s="232">
        <v>2.0786450901505971</v>
      </c>
      <c r="T30" s="232">
        <v>2.6056410615229169</v>
      </c>
      <c r="U30" s="232">
        <v>2.9057475101930268</v>
      </c>
      <c r="V30" s="232">
        <v>2.3444056772680431</v>
      </c>
      <c r="W30" s="232">
        <v>3.0416830930777681</v>
      </c>
      <c r="DA30" s="73" t="s">
        <v>2840</v>
      </c>
    </row>
    <row r="31" spans="1:105" ht="12" customHeight="1" x14ac:dyDescent="0.25">
      <c r="A31" s="46" t="s">
        <v>160</v>
      </c>
      <c r="B31" s="232">
        <v>20.154357507553549</v>
      </c>
      <c r="C31" s="232">
        <v>20.10628785160042</v>
      </c>
      <c r="D31" s="232">
        <v>21.832509970880452</v>
      </c>
      <c r="E31" s="232">
        <v>22.79879107186451</v>
      </c>
      <c r="F31" s="232">
        <v>24.58619805599038</v>
      </c>
      <c r="G31" s="232">
        <v>20.18186441539774</v>
      </c>
      <c r="H31" s="232">
        <v>17.987060232517859</v>
      </c>
      <c r="I31" s="232">
        <v>15.62984095078091</v>
      </c>
      <c r="J31" s="232">
        <v>13.979126391469309</v>
      </c>
      <c r="K31" s="232">
        <v>19.60146731828857</v>
      </c>
      <c r="L31" s="232">
        <v>10.488025850863179</v>
      </c>
      <c r="M31" s="232">
        <v>8.8675232348941009</v>
      </c>
      <c r="N31" s="232">
        <v>8.7176883797851232</v>
      </c>
      <c r="O31" s="232">
        <v>10.726096904247379</v>
      </c>
      <c r="P31" s="232">
        <v>16.081557926409971</v>
      </c>
      <c r="Q31" s="232">
        <v>7.0781880597206666</v>
      </c>
      <c r="R31" s="232">
        <v>7.1352676835814179</v>
      </c>
      <c r="S31" s="232">
        <v>7.7751235232154814</v>
      </c>
      <c r="T31" s="232">
        <v>7.2589061357085063</v>
      </c>
      <c r="U31" s="232">
        <v>5.5118189873486818</v>
      </c>
      <c r="V31" s="232">
        <v>4.6885330030920169</v>
      </c>
      <c r="W31" s="232">
        <v>2.893889054880356</v>
      </c>
      <c r="DA31" s="73" t="s">
        <v>2841</v>
      </c>
    </row>
    <row r="32" spans="1:105" ht="12" customHeight="1" x14ac:dyDescent="0.25">
      <c r="A32" s="46" t="s">
        <v>70</v>
      </c>
      <c r="B32" s="232">
        <v>2.1080849849518239</v>
      </c>
      <c r="C32" s="232">
        <v>4.2167053897744307</v>
      </c>
      <c r="D32" s="232">
        <v>2.1089837867397319</v>
      </c>
      <c r="E32" s="232">
        <v>2.0925856134071248</v>
      </c>
      <c r="F32" s="232">
        <v>2.0931310004742478</v>
      </c>
      <c r="G32" s="232">
        <v>2.0908608347307331</v>
      </c>
      <c r="H32" s="232">
        <v>2.1089455826512302</v>
      </c>
      <c r="I32" s="232">
        <v>2.1412185136360891</v>
      </c>
      <c r="J32" s="232">
        <v>2.137555695302892</v>
      </c>
      <c r="K32" s="232">
        <v>2.115894453160998</v>
      </c>
      <c r="L32" s="232">
        <v>4.2147334007633432</v>
      </c>
      <c r="M32" s="232">
        <v>4.1978950171425202</v>
      </c>
      <c r="N32" s="232">
        <v>2.0720557762371641</v>
      </c>
      <c r="O32" s="232">
        <v>2.090184270109368</v>
      </c>
      <c r="P32" s="232">
        <v>2.093552907506778</v>
      </c>
      <c r="Q32" s="232">
        <v>0</v>
      </c>
      <c r="R32" s="232">
        <v>0</v>
      </c>
      <c r="S32" s="232">
        <v>0.9905848179580512</v>
      </c>
      <c r="T32" s="232">
        <v>1.1932038640838081</v>
      </c>
      <c r="U32" s="232">
        <v>1.1356180267600491</v>
      </c>
      <c r="V32" s="232">
        <v>0.6228274660637434</v>
      </c>
      <c r="W32" s="232">
        <v>1.39757644051051</v>
      </c>
      <c r="DA32" s="73" t="s">
        <v>2842</v>
      </c>
    </row>
    <row r="33" spans="1:105" ht="12" customHeight="1" x14ac:dyDescent="0.25">
      <c r="A33" s="46" t="s">
        <v>34</v>
      </c>
      <c r="B33" s="232">
        <v>0</v>
      </c>
      <c r="C33" s="232">
        <v>0</v>
      </c>
      <c r="D33" s="232">
        <v>0</v>
      </c>
      <c r="E33" s="232">
        <v>0</v>
      </c>
      <c r="F33" s="232">
        <v>0</v>
      </c>
      <c r="G33" s="232">
        <v>0</v>
      </c>
      <c r="H33" s="232">
        <v>0</v>
      </c>
      <c r="I33" s="232">
        <v>0</v>
      </c>
      <c r="J33" s="232">
        <v>0</v>
      </c>
      <c r="K33" s="232">
        <v>0</v>
      </c>
      <c r="L33" s="232">
        <v>0</v>
      </c>
      <c r="M33" s="232">
        <v>0</v>
      </c>
      <c r="N33" s="232">
        <v>0</v>
      </c>
      <c r="O33" s="232">
        <v>0</v>
      </c>
      <c r="P33" s="232">
        <v>0</v>
      </c>
      <c r="Q33" s="232">
        <v>0</v>
      </c>
      <c r="R33" s="232">
        <v>0</v>
      </c>
      <c r="S33" s="232">
        <v>4.7963907254790689E-2</v>
      </c>
      <c r="T33" s="232">
        <v>6.7029058674028558E-2</v>
      </c>
      <c r="U33" s="232">
        <v>0.28276629841857132</v>
      </c>
      <c r="V33" s="232">
        <v>2.5707185488759811E-2</v>
      </c>
      <c r="W33" s="232">
        <v>2.5792035330965021E-2</v>
      </c>
      <c r="DA33" s="73" t="s">
        <v>2843</v>
      </c>
    </row>
    <row r="34" spans="1:105" ht="12" customHeight="1" x14ac:dyDescent="0.25">
      <c r="A34" s="46" t="s">
        <v>162</v>
      </c>
      <c r="B34" s="232">
        <v>40.120283427947797</v>
      </c>
      <c r="C34" s="232">
        <v>43.628798231393112</v>
      </c>
      <c r="D34" s="232">
        <v>52.69363675977435</v>
      </c>
      <c r="E34" s="232">
        <v>55.206429410634023</v>
      </c>
      <c r="F34" s="232">
        <v>61.506880204259922</v>
      </c>
      <c r="G34" s="232">
        <v>62.951531962378311</v>
      </c>
      <c r="H34" s="232">
        <v>67.342947854805516</v>
      </c>
      <c r="I34" s="232">
        <v>74.108344169519938</v>
      </c>
      <c r="J34" s="232">
        <v>60.195811211950911</v>
      </c>
      <c r="K34" s="232">
        <v>50.22145501921699</v>
      </c>
      <c r="L34" s="232">
        <v>47.8342909897044</v>
      </c>
      <c r="M34" s="232">
        <v>37.982969951313081</v>
      </c>
      <c r="N34" s="232">
        <v>36.408327013998203</v>
      </c>
      <c r="O34" s="232">
        <v>49.51085133685789</v>
      </c>
      <c r="P34" s="232">
        <v>52.383888247521142</v>
      </c>
      <c r="Q34" s="232">
        <v>47.051204908640159</v>
      </c>
      <c r="R34" s="232">
        <v>53.3947951065037</v>
      </c>
      <c r="S34" s="232">
        <v>55.026716577237252</v>
      </c>
      <c r="T34" s="232">
        <v>60.906619474422662</v>
      </c>
      <c r="U34" s="232">
        <v>65.813089364874912</v>
      </c>
      <c r="V34" s="232">
        <v>63.985161718010168</v>
      </c>
      <c r="W34" s="232">
        <v>73.983048780295206</v>
      </c>
      <c r="DA34" s="73" t="s">
        <v>2844</v>
      </c>
    </row>
    <row r="35" spans="1:105" ht="12" customHeight="1" x14ac:dyDescent="0.25">
      <c r="A35" s="46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3" t="s">
        <v>2845</v>
      </c>
    </row>
    <row r="36" spans="1:105" ht="12" customHeight="1" x14ac:dyDescent="0.25">
      <c r="A36" s="46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0</v>
      </c>
      <c r="N36" s="232">
        <v>0</v>
      </c>
      <c r="O36" s="232">
        <v>0</v>
      </c>
      <c r="P36" s="232">
        <v>0</v>
      </c>
      <c r="Q36" s="232">
        <v>0</v>
      </c>
      <c r="R36" s="232">
        <v>0</v>
      </c>
      <c r="S36" s="232">
        <v>0</v>
      </c>
      <c r="T36" s="232">
        <v>7.8681577285833366E-3</v>
      </c>
      <c r="U36" s="232">
        <v>0</v>
      </c>
      <c r="V36" s="232">
        <v>0</v>
      </c>
      <c r="W36" s="232">
        <v>3.6027880125812428E-2</v>
      </c>
      <c r="DA36" s="73" t="s">
        <v>2846</v>
      </c>
    </row>
    <row r="37" spans="1:105" ht="12" customHeight="1" x14ac:dyDescent="0.25">
      <c r="A37" s="46" t="s">
        <v>79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2847</v>
      </c>
    </row>
    <row r="38" spans="1:105" ht="12" customHeight="1" x14ac:dyDescent="0.25">
      <c r="A38" s="57" t="s">
        <v>2733</v>
      </c>
      <c r="B38" s="264">
        <v>0</v>
      </c>
      <c r="C38" s="264">
        <v>0</v>
      </c>
      <c r="D38" s="264">
        <v>0</v>
      </c>
      <c r="E38" s="264">
        <v>0</v>
      </c>
      <c r="F38" s="264">
        <v>0</v>
      </c>
      <c r="G38" s="264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64">
        <v>0</v>
      </c>
      <c r="O38" s="264">
        <v>0</v>
      </c>
      <c r="P38" s="264">
        <v>0</v>
      </c>
      <c r="Q38" s="264">
        <v>0</v>
      </c>
      <c r="R38" s="264">
        <v>0</v>
      </c>
      <c r="S38" s="264">
        <v>0</v>
      </c>
      <c r="T38" s="264">
        <v>0</v>
      </c>
      <c r="U38" s="264">
        <v>0</v>
      </c>
      <c r="V38" s="264">
        <v>0</v>
      </c>
      <c r="W38" s="264">
        <v>0</v>
      </c>
      <c r="DA38" s="70" t="s">
        <v>2848</v>
      </c>
    </row>
    <row r="39" spans="1:105" ht="12" customHeight="1" x14ac:dyDescent="0.25">
      <c r="A39" s="57" t="s">
        <v>2735</v>
      </c>
      <c r="B39" s="264">
        <f t="shared" ref="B39:W39" si="0">B40+B46+B57+B58</f>
        <v>199.27206628995532</v>
      </c>
      <c r="C39" s="264">
        <f t="shared" si="0"/>
        <v>197.86445736356103</v>
      </c>
      <c r="D39" s="264">
        <f t="shared" si="0"/>
        <v>173.45517050111425</v>
      </c>
      <c r="E39" s="264">
        <f t="shared" si="0"/>
        <v>147.46003674341529</v>
      </c>
      <c r="F39" s="264">
        <f t="shared" si="0"/>
        <v>121.84531588541535</v>
      </c>
      <c r="G39" s="264">
        <f t="shared" si="0"/>
        <v>105.15461719682689</v>
      </c>
      <c r="H39" s="264">
        <f t="shared" si="0"/>
        <v>84.832183279569179</v>
      </c>
      <c r="I39" s="264">
        <f t="shared" si="0"/>
        <v>73.939579946743621</v>
      </c>
      <c r="J39" s="264">
        <f t="shared" si="0"/>
        <v>59.135962957370076</v>
      </c>
      <c r="K39" s="264">
        <f t="shared" si="0"/>
        <v>44.333900775914771</v>
      </c>
      <c r="L39" s="264">
        <f t="shared" si="0"/>
        <v>43.860981238765682</v>
      </c>
      <c r="M39" s="264">
        <f t="shared" si="0"/>
        <v>33.576129959226037</v>
      </c>
      <c r="N39" s="264">
        <f t="shared" si="0"/>
        <v>31.523866262680762</v>
      </c>
      <c r="O39" s="264">
        <f t="shared" si="0"/>
        <v>34.14409468717237</v>
      </c>
      <c r="P39" s="264">
        <f t="shared" si="0"/>
        <v>36.965521489685401</v>
      </c>
      <c r="Q39" s="264">
        <f t="shared" si="0"/>
        <v>31.50246985154067</v>
      </c>
      <c r="R39" s="264">
        <f t="shared" si="0"/>
        <v>33.171553770502499</v>
      </c>
      <c r="S39" s="264">
        <f t="shared" si="0"/>
        <v>32.879482807507372</v>
      </c>
      <c r="T39" s="264">
        <f t="shared" si="0"/>
        <v>34.74275001660029</v>
      </c>
      <c r="U39" s="264">
        <f t="shared" si="0"/>
        <v>33.646834691164827</v>
      </c>
      <c r="V39" s="264">
        <f t="shared" si="0"/>
        <v>32.186163021676627</v>
      </c>
      <c r="W39" s="264">
        <f t="shared" si="0"/>
        <v>36.951773935423951</v>
      </c>
      <c r="DA39" s="70"/>
    </row>
    <row r="40" spans="1:105" ht="12" customHeight="1" x14ac:dyDescent="0.25">
      <c r="A40" s="60" t="s">
        <v>2736</v>
      </c>
      <c r="B40" s="332">
        <v>130.88076201743581</v>
      </c>
      <c r="C40" s="332">
        <v>129.921254924837</v>
      </c>
      <c r="D40" s="332">
        <v>113.8212724764745</v>
      </c>
      <c r="E40" s="332">
        <v>98.327209219018101</v>
      </c>
      <c r="F40" s="332">
        <v>81.205151698397529</v>
      </c>
      <c r="G40" s="332">
        <v>70.232006213216508</v>
      </c>
      <c r="H40" s="332">
        <v>55.669019508972298</v>
      </c>
      <c r="I40" s="332">
        <v>46.863429186171473</v>
      </c>
      <c r="J40" s="332">
        <v>37.637774963305397</v>
      </c>
      <c r="K40" s="332">
        <v>28.23353521270646</v>
      </c>
      <c r="L40" s="332">
        <v>28.200702558550301</v>
      </c>
      <c r="M40" s="332">
        <v>21.785672761753219</v>
      </c>
      <c r="N40" s="332">
        <v>21.01690674739887</v>
      </c>
      <c r="O40" s="332">
        <v>22.3581461835041</v>
      </c>
      <c r="P40" s="332">
        <v>24.121463190030759</v>
      </c>
      <c r="Q40" s="332">
        <v>21.0909355382298</v>
      </c>
      <c r="R40" s="332">
        <v>22.102743587577571</v>
      </c>
      <c r="S40" s="332">
        <v>21.537078794232041</v>
      </c>
      <c r="T40" s="332">
        <v>22.180946674881081</v>
      </c>
      <c r="U40" s="332">
        <v>21.305692165348539</v>
      </c>
      <c r="V40" s="332">
        <v>20.33276634575406</v>
      </c>
      <c r="W40" s="332">
        <v>23.441963688231191</v>
      </c>
      <c r="DA40" s="72" t="s">
        <v>2849</v>
      </c>
    </row>
    <row r="41" spans="1:105" ht="12" customHeight="1" x14ac:dyDescent="0.25">
      <c r="A41" s="59" t="s">
        <v>30</v>
      </c>
      <c r="B41" s="233">
        <v>114.44978871886271</v>
      </c>
      <c r="C41" s="233">
        <v>112.1666151065812</v>
      </c>
      <c r="D41" s="233">
        <v>94.019211370445746</v>
      </c>
      <c r="E41" s="233">
        <v>76.706775764596571</v>
      </c>
      <c r="F41" s="233">
        <v>58.090666204525917</v>
      </c>
      <c r="G41" s="233">
        <v>46.709269579300411</v>
      </c>
      <c r="H41" s="233">
        <v>33.276752597113301</v>
      </c>
      <c r="I41" s="233">
        <v>26.019528105967151</v>
      </c>
      <c r="J41" s="233">
        <v>19.975330145516679</v>
      </c>
      <c r="K41" s="233">
        <v>11.966196866476199</v>
      </c>
      <c r="L41" s="233">
        <v>13.622085627949859</v>
      </c>
      <c r="M41" s="233">
        <v>9.4926319554815297</v>
      </c>
      <c r="N41" s="233">
        <v>8.6817901153499371</v>
      </c>
      <c r="O41" s="233">
        <v>7.0542197866586491</v>
      </c>
      <c r="P41" s="233">
        <v>7.029973776145904</v>
      </c>
      <c r="Q41" s="233">
        <v>6.8379654170377711</v>
      </c>
      <c r="R41" s="233">
        <v>6.4478737164031221</v>
      </c>
      <c r="S41" s="233">
        <v>5.8328459544171292</v>
      </c>
      <c r="T41" s="233">
        <v>6.2228724188035844</v>
      </c>
      <c r="U41" s="233">
        <v>4.9308303204349322</v>
      </c>
      <c r="V41" s="233">
        <v>4.9071379697501802</v>
      </c>
      <c r="W41" s="233">
        <v>5.7253360576176684</v>
      </c>
      <c r="DA41" s="71" t="s">
        <v>2850</v>
      </c>
    </row>
    <row r="42" spans="1:105" ht="12" customHeight="1" x14ac:dyDescent="0.25">
      <c r="A42" s="59" t="s">
        <v>33</v>
      </c>
      <c r="B42" s="298">
        <v>1.4496879972519121</v>
      </c>
      <c r="C42" s="298">
        <v>1.4487350139877551</v>
      </c>
      <c r="D42" s="298">
        <v>1.4464884781220071</v>
      </c>
      <c r="E42" s="298">
        <v>1.504862048294235</v>
      </c>
      <c r="F42" s="298">
        <v>1.001947067298089</v>
      </c>
      <c r="G42" s="298">
        <v>2.0146691298055912</v>
      </c>
      <c r="H42" s="298">
        <v>1.4466244754866411</v>
      </c>
      <c r="I42" s="298">
        <v>0.88782704640216337</v>
      </c>
      <c r="J42" s="298">
        <v>0.8965195504618978</v>
      </c>
      <c r="K42" s="298">
        <v>0.4365474510457093</v>
      </c>
      <c r="L42" s="298">
        <v>0.446486659938576</v>
      </c>
      <c r="M42" s="298">
        <v>0.45629933958933622</v>
      </c>
      <c r="N42" s="298">
        <v>0.48764201004221941</v>
      </c>
      <c r="O42" s="298">
        <v>0.4665130101580095</v>
      </c>
      <c r="P42" s="298">
        <v>0.46258681861791051</v>
      </c>
      <c r="Q42" s="298">
        <v>0.49279173243503088</v>
      </c>
      <c r="R42" s="298">
        <v>0.48694503304050979</v>
      </c>
      <c r="S42" s="298">
        <v>0.49556696866804051</v>
      </c>
      <c r="T42" s="298">
        <v>0.57780000345890581</v>
      </c>
      <c r="U42" s="298">
        <v>0.63133297667838706</v>
      </c>
      <c r="V42" s="298">
        <v>0.50479428195798159</v>
      </c>
      <c r="W42" s="298">
        <v>0.6627015093439651</v>
      </c>
      <c r="DA42" s="122" t="s">
        <v>2851</v>
      </c>
    </row>
    <row r="43" spans="1:105" ht="12" customHeight="1" x14ac:dyDescent="0.25">
      <c r="A43" s="59" t="s">
        <v>160</v>
      </c>
      <c r="B43" s="298">
        <v>4.8400927569355909</v>
      </c>
      <c r="C43" s="298">
        <v>4.8247619167891367</v>
      </c>
      <c r="D43" s="298">
        <v>5.229301753835129</v>
      </c>
      <c r="E43" s="298">
        <v>5.7256338485769191</v>
      </c>
      <c r="F43" s="298">
        <v>6.1649463542432326</v>
      </c>
      <c r="G43" s="298">
        <v>5.093302263964814</v>
      </c>
      <c r="H43" s="298">
        <v>4.3087264462678796</v>
      </c>
      <c r="I43" s="298">
        <v>3.3947789255689971</v>
      </c>
      <c r="J43" s="298">
        <v>3.0712269806785648</v>
      </c>
      <c r="K43" s="298">
        <v>4.3134811524295156</v>
      </c>
      <c r="L43" s="298">
        <v>2.370085365946951</v>
      </c>
      <c r="M43" s="298">
        <v>2.0561389629604951</v>
      </c>
      <c r="N43" s="298">
        <v>2.1882799292796249</v>
      </c>
      <c r="O43" s="298">
        <v>2.5534230018579969</v>
      </c>
      <c r="P43" s="298">
        <v>3.79000076276259</v>
      </c>
      <c r="Q43" s="298">
        <v>1.7993390472318009</v>
      </c>
      <c r="R43" s="298">
        <v>1.7879909409619299</v>
      </c>
      <c r="S43" s="298">
        <v>1.8536566986239651</v>
      </c>
      <c r="T43" s="298">
        <v>1.6096599229476629</v>
      </c>
      <c r="U43" s="298">
        <v>1.1975552163388541</v>
      </c>
      <c r="V43" s="298">
        <v>1.009528629656844</v>
      </c>
      <c r="W43" s="298">
        <v>0.63050113567309796</v>
      </c>
      <c r="DA43" s="122" t="s">
        <v>2852</v>
      </c>
    </row>
    <row r="44" spans="1:105" ht="12" customHeight="1" x14ac:dyDescent="0.25">
      <c r="A44" s="59" t="s">
        <v>70</v>
      </c>
      <c r="B44" s="298">
        <v>0.50625909870091101</v>
      </c>
      <c r="C44" s="298">
        <v>1.0118525970115251</v>
      </c>
      <c r="D44" s="298">
        <v>0.50514176471314698</v>
      </c>
      <c r="E44" s="298">
        <v>0.52552694488941076</v>
      </c>
      <c r="F44" s="298">
        <v>0.52484895391067443</v>
      </c>
      <c r="G44" s="298">
        <v>0.52767108152032094</v>
      </c>
      <c r="H44" s="298">
        <v>0.50518925762429512</v>
      </c>
      <c r="I44" s="298">
        <v>0.46506957479735511</v>
      </c>
      <c r="J44" s="298">
        <v>0.46962296071116288</v>
      </c>
      <c r="K44" s="298">
        <v>0.46562181779751621</v>
      </c>
      <c r="L44" s="298">
        <v>0.95244596996248798</v>
      </c>
      <c r="M44" s="298">
        <v>0.97337839197300224</v>
      </c>
      <c r="N44" s="298">
        <v>0.52011931029811098</v>
      </c>
      <c r="O44" s="298">
        <v>0.49758310418635149</v>
      </c>
      <c r="P44" s="298">
        <v>0.49339542553299331</v>
      </c>
      <c r="Q44" s="298">
        <v>0</v>
      </c>
      <c r="R44" s="298">
        <v>0</v>
      </c>
      <c r="S44" s="298">
        <v>0.2361639886338118</v>
      </c>
      <c r="T44" s="298">
        <v>0.26459254383712061</v>
      </c>
      <c r="U44" s="298">
        <v>0.24673620357208231</v>
      </c>
      <c r="V44" s="298">
        <v>0.1341063735529465</v>
      </c>
      <c r="W44" s="298">
        <v>0.30449458020714382</v>
      </c>
      <c r="DA44" s="122" t="s">
        <v>2853</v>
      </c>
    </row>
    <row r="45" spans="1:105" ht="12" customHeight="1" x14ac:dyDescent="0.25">
      <c r="A45" s="59" t="s">
        <v>162</v>
      </c>
      <c r="B45" s="298">
        <v>9.6349334456846449</v>
      </c>
      <c r="C45" s="298">
        <v>10.469290290467381</v>
      </c>
      <c r="D45" s="298">
        <v>12.62112910935851</v>
      </c>
      <c r="E45" s="298">
        <v>13.86441061266097</v>
      </c>
      <c r="F45" s="298">
        <v>15.42274311841962</v>
      </c>
      <c r="G45" s="298">
        <v>15.887094158625381</v>
      </c>
      <c r="H45" s="298">
        <v>16.131726732480178</v>
      </c>
      <c r="I45" s="298">
        <v>16.09622553343581</v>
      </c>
      <c r="J45" s="298">
        <v>13.2250753259371</v>
      </c>
      <c r="K45" s="298">
        <v>11.05168792495752</v>
      </c>
      <c r="L45" s="298">
        <v>10.809598934752429</v>
      </c>
      <c r="M45" s="298">
        <v>8.8072241117488552</v>
      </c>
      <c r="N45" s="298">
        <v>9.1390753824289774</v>
      </c>
      <c r="O45" s="298">
        <v>11.78640728064309</v>
      </c>
      <c r="P45" s="298">
        <v>12.345506406971371</v>
      </c>
      <c r="Q45" s="298">
        <v>11.960839341525199</v>
      </c>
      <c r="R45" s="298">
        <v>13.379933897172011</v>
      </c>
      <c r="S45" s="298">
        <v>13.1188451838891</v>
      </c>
      <c r="T45" s="298">
        <v>13.506021785833809</v>
      </c>
      <c r="U45" s="298">
        <v>14.299237448324281</v>
      </c>
      <c r="V45" s="298">
        <v>13.777199090836101</v>
      </c>
      <c r="W45" s="298">
        <v>16.11893040538931</v>
      </c>
      <c r="DA45" s="122" t="s">
        <v>2854</v>
      </c>
    </row>
    <row r="46" spans="1:105" ht="12" customHeight="1" x14ac:dyDescent="0.25">
      <c r="A46" s="60" t="s">
        <v>2743</v>
      </c>
      <c r="B46" s="332">
        <v>68.391304272519506</v>
      </c>
      <c r="C46" s="332">
        <v>67.943202438724043</v>
      </c>
      <c r="D46" s="332">
        <v>59.633898024639741</v>
      </c>
      <c r="E46" s="332">
        <v>49.132827524397172</v>
      </c>
      <c r="F46" s="332">
        <v>40.64016418701781</v>
      </c>
      <c r="G46" s="332">
        <v>34.922610983610383</v>
      </c>
      <c r="H46" s="332">
        <v>29.163163770596881</v>
      </c>
      <c r="I46" s="332">
        <v>27.076150760572151</v>
      </c>
      <c r="J46" s="332">
        <v>21.498187994064679</v>
      </c>
      <c r="K46" s="332">
        <v>16.10036556320831</v>
      </c>
      <c r="L46" s="332">
        <v>15.660278680215381</v>
      </c>
      <c r="M46" s="332">
        <v>11.79045719747282</v>
      </c>
      <c r="N46" s="332">
        <v>10.50695951528189</v>
      </c>
      <c r="O46" s="332">
        <v>11.785948503668269</v>
      </c>
      <c r="P46" s="332">
        <v>12.844058299654639</v>
      </c>
      <c r="Q46" s="332">
        <v>10.41153431331087</v>
      </c>
      <c r="R46" s="332">
        <v>11.068810182924929</v>
      </c>
      <c r="S46" s="332">
        <v>11.342404013275329</v>
      </c>
      <c r="T46" s="332">
        <v>12.561803341719211</v>
      </c>
      <c r="U46" s="332">
        <v>12.34114252581629</v>
      </c>
      <c r="V46" s="332">
        <v>11.85339667592257</v>
      </c>
      <c r="W46" s="332">
        <v>13.50981024719276</v>
      </c>
      <c r="DA46" s="72" t="s">
        <v>2855</v>
      </c>
    </row>
    <row r="47" spans="1:105" ht="12" customHeight="1" x14ac:dyDescent="0.25">
      <c r="A47" s="64" t="s">
        <v>30</v>
      </c>
      <c r="B47" s="232">
        <v>59.805354152465569</v>
      </c>
      <c r="C47" s="232">
        <v>58.658292990333429</v>
      </c>
      <c r="D47" s="232">
        <v>49.259087877277537</v>
      </c>
      <c r="E47" s="232">
        <v>38.329378139876873</v>
      </c>
      <c r="F47" s="232">
        <v>29.072222179369039</v>
      </c>
      <c r="G47" s="232">
        <v>23.226015299838149</v>
      </c>
      <c r="H47" s="232">
        <v>17.432593465865509</v>
      </c>
      <c r="I47" s="232">
        <v>15.033229064765029</v>
      </c>
      <c r="J47" s="232">
        <v>11.40963840531214</v>
      </c>
      <c r="K47" s="232">
        <v>6.8238051841583793</v>
      </c>
      <c r="L47" s="232">
        <v>7.5645511560055914</v>
      </c>
      <c r="M47" s="232">
        <v>5.1374346794999184</v>
      </c>
      <c r="N47" s="232">
        <v>4.3402779656642831</v>
      </c>
      <c r="O47" s="232">
        <v>3.7185851839745991</v>
      </c>
      <c r="P47" s="232">
        <v>3.7432800951800851</v>
      </c>
      <c r="Q47" s="232">
        <v>3.375559677932487</v>
      </c>
      <c r="R47" s="232">
        <v>3.2290240334891811</v>
      </c>
      <c r="S47" s="232">
        <v>3.070211521878786</v>
      </c>
      <c r="T47" s="232">
        <v>3.5215815061564788</v>
      </c>
      <c r="U47" s="232">
        <v>2.8479296395298328</v>
      </c>
      <c r="V47" s="232">
        <v>2.859936591226381</v>
      </c>
      <c r="W47" s="232">
        <v>3.2976669017219309</v>
      </c>
      <c r="DA47" s="73" t="s">
        <v>2856</v>
      </c>
    </row>
    <row r="48" spans="1:105" ht="12" customHeight="1" x14ac:dyDescent="0.25">
      <c r="A48" s="64" t="s">
        <v>32</v>
      </c>
      <c r="B48" s="232">
        <v>0</v>
      </c>
      <c r="C48" s="232">
        <v>0</v>
      </c>
      <c r="D48" s="232">
        <v>0</v>
      </c>
      <c r="E48" s="232">
        <v>0</v>
      </c>
      <c r="F48" s="232">
        <v>0</v>
      </c>
      <c r="G48" s="232">
        <v>0</v>
      </c>
      <c r="H48" s="232">
        <v>0</v>
      </c>
      <c r="I48" s="232">
        <v>0</v>
      </c>
      <c r="J48" s="232">
        <v>0</v>
      </c>
      <c r="K48" s="232">
        <v>0</v>
      </c>
      <c r="L48" s="232">
        <v>0</v>
      </c>
      <c r="M48" s="232">
        <v>0</v>
      </c>
      <c r="N48" s="232">
        <v>0</v>
      </c>
      <c r="O48" s="232">
        <v>0</v>
      </c>
      <c r="P48" s="232">
        <v>0</v>
      </c>
      <c r="Q48" s="232">
        <v>0</v>
      </c>
      <c r="R48" s="232">
        <v>0</v>
      </c>
      <c r="S48" s="232">
        <v>0</v>
      </c>
      <c r="T48" s="232">
        <v>0</v>
      </c>
      <c r="U48" s="232">
        <v>0</v>
      </c>
      <c r="V48" s="232">
        <v>0</v>
      </c>
      <c r="W48" s="232">
        <v>0</v>
      </c>
      <c r="DA48" s="73" t="s">
        <v>2857</v>
      </c>
    </row>
    <row r="49" spans="1:105" ht="12" customHeight="1" x14ac:dyDescent="0.25">
      <c r="A49" s="64" t="s">
        <v>33</v>
      </c>
      <c r="B49" s="232">
        <v>0.75752961238922856</v>
      </c>
      <c r="C49" s="232">
        <v>0.75762581259227468</v>
      </c>
      <c r="D49" s="232">
        <v>0.75785259223817691</v>
      </c>
      <c r="E49" s="232">
        <v>0.75195999209291964</v>
      </c>
      <c r="F49" s="232">
        <v>0.50143731610686526</v>
      </c>
      <c r="G49" s="232">
        <v>1.0017869355360851</v>
      </c>
      <c r="H49" s="232">
        <v>0.75783886379337406</v>
      </c>
      <c r="I49" s="232">
        <v>0.51295731821502943</v>
      </c>
      <c r="J49" s="232">
        <v>0.5120798414617973</v>
      </c>
      <c r="K49" s="232">
        <v>0.248944154338827</v>
      </c>
      <c r="L49" s="232">
        <v>0.24794082725845759</v>
      </c>
      <c r="M49" s="232">
        <v>0.24695027284666821</v>
      </c>
      <c r="N49" s="232">
        <v>0.2437863439679773</v>
      </c>
      <c r="O49" s="232">
        <v>0.24591923985496739</v>
      </c>
      <c r="P49" s="232">
        <v>0.24631557464705489</v>
      </c>
      <c r="Q49" s="232">
        <v>0.24326649817231699</v>
      </c>
      <c r="R49" s="232">
        <v>0.24385670126819919</v>
      </c>
      <c r="S49" s="232">
        <v>0.26084957994046709</v>
      </c>
      <c r="T49" s="232">
        <v>0.32698240772052312</v>
      </c>
      <c r="U49" s="232">
        <v>0.36464282480853671</v>
      </c>
      <c r="V49" s="232">
        <v>0.29419992812775447</v>
      </c>
      <c r="W49" s="232">
        <v>0.38170140775877881</v>
      </c>
      <c r="DA49" s="73" t="s">
        <v>2858</v>
      </c>
    </row>
    <row r="50" spans="1:105" ht="12" customHeight="1" x14ac:dyDescent="0.25">
      <c r="A50" s="64" t="s">
        <v>160</v>
      </c>
      <c r="B50" s="232">
        <v>2.5291742754577</v>
      </c>
      <c r="C50" s="232">
        <v>2.5231420049067208</v>
      </c>
      <c r="D50" s="232">
        <v>2.7397659571300959</v>
      </c>
      <c r="E50" s="232">
        <v>2.861024761959468</v>
      </c>
      <c r="F50" s="232">
        <v>3.0853268148693811</v>
      </c>
      <c r="G50" s="232">
        <v>2.5326261227165792</v>
      </c>
      <c r="H50" s="232">
        <v>2.257199715453222</v>
      </c>
      <c r="I50" s="232">
        <v>1.9613918055881929</v>
      </c>
      <c r="J50" s="232">
        <v>1.7542433118706591</v>
      </c>
      <c r="K50" s="232">
        <v>2.459791977196998</v>
      </c>
      <c r="L50" s="232">
        <v>1.3161444205004771</v>
      </c>
      <c r="M50" s="232">
        <v>1.112787229476907</v>
      </c>
      <c r="N50" s="232">
        <v>1.0939844241298979</v>
      </c>
      <c r="O50" s="232">
        <v>1.3460200036702601</v>
      </c>
      <c r="P50" s="232">
        <v>2.018077857431841</v>
      </c>
      <c r="Q50" s="232">
        <v>0.88824320749435803</v>
      </c>
      <c r="R50" s="232">
        <v>0.8954061406847269</v>
      </c>
      <c r="S50" s="232">
        <v>0.97570177546233483</v>
      </c>
      <c r="T50" s="232">
        <v>0.91092155428498911</v>
      </c>
      <c r="U50" s="232">
        <v>0.69167924547120696</v>
      </c>
      <c r="V50" s="232">
        <v>0.58836492587821398</v>
      </c>
      <c r="W50" s="232">
        <v>0.36315470492616247</v>
      </c>
      <c r="DA50" s="73" t="s">
        <v>2859</v>
      </c>
    </row>
    <row r="51" spans="1:105" ht="12" customHeight="1" x14ac:dyDescent="0.25">
      <c r="A51" s="64" t="s">
        <v>70</v>
      </c>
      <c r="B51" s="232">
        <v>0.2645439981116014</v>
      </c>
      <c r="C51" s="232">
        <v>0.52915518616777202</v>
      </c>
      <c r="D51" s="232">
        <v>0.26465678892420169</v>
      </c>
      <c r="E51" s="232">
        <v>0.26259897893736478</v>
      </c>
      <c r="F51" s="232">
        <v>0.26266741966735668</v>
      </c>
      <c r="G51" s="232">
        <v>0.26238253612307239</v>
      </c>
      <c r="H51" s="232">
        <v>0.26465199468564438</v>
      </c>
      <c r="I51" s="232">
        <v>0.26870193112296031</v>
      </c>
      <c r="J51" s="232">
        <v>0.26824228333212757</v>
      </c>
      <c r="K51" s="232">
        <v>0.26552400980843899</v>
      </c>
      <c r="L51" s="232">
        <v>0.52890772088010596</v>
      </c>
      <c r="M51" s="232">
        <v>0.52679466881788506</v>
      </c>
      <c r="N51" s="232">
        <v>0.26002268564544812</v>
      </c>
      <c r="O51" s="232">
        <v>0.26229763389607758</v>
      </c>
      <c r="P51" s="232">
        <v>0.26272036486359568</v>
      </c>
      <c r="Q51" s="232">
        <v>0</v>
      </c>
      <c r="R51" s="232">
        <v>0</v>
      </c>
      <c r="S51" s="232">
        <v>0.1243086830378731</v>
      </c>
      <c r="T51" s="232">
        <v>0.1497353868654191</v>
      </c>
      <c r="U51" s="232">
        <v>0.14250892884831981</v>
      </c>
      <c r="V51" s="232">
        <v>7.8158740839371757E-2</v>
      </c>
      <c r="W51" s="232">
        <v>0.1753821415542601</v>
      </c>
      <c r="DA51" s="73" t="s">
        <v>2860</v>
      </c>
    </row>
    <row r="52" spans="1:105" ht="12" customHeight="1" x14ac:dyDescent="0.25">
      <c r="A52" s="64" t="s">
        <v>34</v>
      </c>
      <c r="B52" s="232">
        <v>0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232">
        <v>0</v>
      </c>
      <c r="I52" s="232">
        <v>0</v>
      </c>
      <c r="J52" s="232">
        <v>0</v>
      </c>
      <c r="K52" s="232">
        <v>0</v>
      </c>
      <c r="L52" s="232">
        <v>0</v>
      </c>
      <c r="M52" s="232">
        <v>0</v>
      </c>
      <c r="N52" s="232">
        <v>0</v>
      </c>
      <c r="O52" s="232">
        <v>0</v>
      </c>
      <c r="P52" s="232">
        <v>0</v>
      </c>
      <c r="Q52" s="232">
        <v>0</v>
      </c>
      <c r="R52" s="232">
        <v>0</v>
      </c>
      <c r="S52" s="232">
        <v>6.0190001260913813E-3</v>
      </c>
      <c r="T52" s="232">
        <v>8.4114897159565279E-3</v>
      </c>
      <c r="U52" s="232">
        <v>3.5484398232918733E-2</v>
      </c>
      <c r="V52" s="232">
        <v>3.2259997476090738E-3</v>
      </c>
      <c r="W52" s="232">
        <v>3.236647570944631E-3</v>
      </c>
      <c r="DA52" s="73" t="s">
        <v>2861</v>
      </c>
    </row>
    <row r="53" spans="1:105" ht="12" customHeight="1" x14ac:dyDescent="0.25">
      <c r="A53" s="64" t="s">
        <v>162</v>
      </c>
      <c r="B53" s="232">
        <v>5.03470223409541</v>
      </c>
      <c r="C53" s="232">
        <v>5.4749864447238448</v>
      </c>
      <c r="D53" s="232">
        <v>6.6125348090697251</v>
      </c>
      <c r="E53" s="232">
        <v>6.9278656515305457</v>
      </c>
      <c r="F53" s="232">
        <v>7.7185104570051681</v>
      </c>
      <c r="G53" s="232">
        <v>7.8998000893964928</v>
      </c>
      <c r="H53" s="232">
        <v>8.4508797307991248</v>
      </c>
      <c r="I53" s="232">
        <v>9.2998706408809344</v>
      </c>
      <c r="J53" s="232">
        <v>7.5539841520879607</v>
      </c>
      <c r="K53" s="232">
        <v>6.3023002377056638</v>
      </c>
      <c r="L53" s="232">
        <v>6.0027345555707514</v>
      </c>
      <c r="M53" s="232">
        <v>4.7664903468314463</v>
      </c>
      <c r="N53" s="232">
        <v>4.5688880958742857</v>
      </c>
      <c r="O53" s="232">
        <v>6.2131264422723627</v>
      </c>
      <c r="P53" s="232">
        <v>6.5736644075320676</v>
      </c>
      <c r="Q53" s="232">
        <v>5.9044649297117058</v>
      </c>
      <c r="R53" s="232">
        <v>6.7005233074828192</v>
      </c>
      <c r="S53" s="232">
        <v>6.9053134528297733</v>
      </c>
      <c r="T53" s="232">
        <v>7.643183620319709</v>
      </c>
      <c r="U53" s="232">
        <v>8.2588974889254771</v>
      </c>
      <c r="V53" s="232">
        <v>8.0295104901032381</v>
      </c>
      <c r="W53" s="232">
        <v>9.284147297919402</v>
      </c>
      <c r="DA53" s="73" t="s">
        <v>2862</v>
      </c>
    </row>
    <row r="54" spans="1:105" ht="12" customHeight="1" x14ac:dyDescent="0.25">
      <c r="A54" s="64" t="s">
        <v>36</v>
      </c>
      <c r="B54" s="232">
        <v>0</v>
      </c>
      <c r="C54" s="232">
        <v>0</v>
      </c>
      <c r="D54" s="232">
        <v>0</v>
      </c>
      <c r="E54" s="232">
        <v>0</v>
      </c>
      <c r="F54" s="232">
        <v>0</v>
      </c>
      <c r="G54" s="232">
        <v>0</v>
      </c>
      <c r="H54" s="232">
        <v>0</v>
      </c>
      <c r="I54" s="232">
        <v>0</v>
      </c>
      <c r="J54" s="232">
        <v>0</v>
      </c>
      <c r="K54" s="232">
        <v>0</v>
      </c>
      <c r="L54" s="232">
        <v>0</v>
      </c>
      <c r="M54" s="232">
        <v>0</v>
      </c>
      <c r="N54" s="232">
        <v>0</v>
      </c>
      <c r="O54" s="232">
        <v>0</v>
      </c>
      <c r="P54" s="232">
        <v>0</v>
      </c>
      <c r="Q54" s="232">
        <v>0</v>
      </c>
      <c r="R54" s="232">
        <v>0</v>
      </c>
      <c r="S54" s="232">
        <v>0</v>
      </c>
      <c r="T54" s="232">
        <v>0</v>
      </c>
      <c r="U54" s="232">
        <v>0</v>
      </c>
      <c r="V54" s="232">
        <v>0</v>
      </c>
      <c r="W54" s="232">
        <v>0</v>
      </c>
      <c r="DA54" s="73" t="s">
        <v>2863</v>
      </c>
    </row>
    <row r="55" spans="1:105" ht="12" customHeight="1" x14ac:dyDescent="0.25">
      <c r="A55" s="64" t="s">
        <v>73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9.8737665613594819E-4</v>
      </c>
      <c r="U55" s="232">
        <v>0</v>
      </c>
      <c r="V55" s="232">
        <v>0</v>
      </c>
      <c r="W55" s="232">
        <v>4.5211457412784248E-3</v>
      </c>
      <c r="DA55" s="73" t="s">
        <v>2864</v>
      </c>
    </row>
    <row r="56" spans="1:105" ht="12" customHeight="1" x14ac:dyDescent="0.25">
      <c r="A56" s="64" t="s">
        <v>79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3" t="s">
        <v>2865</v>
      </c>
    </row>
    <row r="57" spans="1:105" ht="12" customHeight="1" x14ac:dyDescent="0.25">
      <c r="A57" s="60" t="s">
        <v>2755</v>
      </c>
      <c r="B57" s="332">
        <v>0</v>
      </c>
      <c r="C57" s="332">
        <v>0</v>
      </c>
      <c r="D57" s="332">
        <v>0</v>
      </c>
      <c r="E57" s="332">
        <v>0</v>
      </c>
      <c r="F57" s="332">
        <v>0</v>
      </c>
      <c r="G57" s="332">
        <v>0</v>
      </c>
      <c r="H57" s="332">
        <v>0</v>
      </c>
      <c r="I57" s="332">
        <v>0</v>
      </c>
      <c r="J57" s="332">
        <v>0</v>
      </c>
      <c r="K57" s="332">
        <v>0</v>
      </c>
      <c r="L57" s="332">
        <v>0</v>
      </c>
      <c r="M57" s="332">
        <v>0</v>
      </c>
      <c r="N57" s="332">
        <v>0</v>
      </c>
      <c r="O57" s="332">
        <v>0</v>
      </c>
      <c r="P57" s="332">
        <v>0</v>
      </c>
      <c r="Q57" s="332">
        <v>0</v>
      </c>
      <c r="R57" s="332">
        <v>0</v>
      </c>
      <c r="S57" s="332">
        <v>0</v>
      </c>
      <c r="T57" s="332">
        <v>0</v>
      </c>
      <c r="U57" s="332">
        <v>0</v>
      </c>
      <c r="V57" s="332">
        <v>0</v>
      </c>
      <c r="W57" s="332">
        <v>0</v>
      </c>
      <c r="DA57" s="72" t="s">
        <v>2866</v>
      </c>
    </row>
    <row r="58" spans="1:105" ht="12" customHeight="1" x14ac:dyDescent="0.25">
      <c r="A58" s="60" t="s">
        <v>2757</v>
      </c>
      <c r="B58" s="332">
        <v>0</v>
      </c>
      <c r="C58" s="332">
        <v>0</v>
      </c>
      <c r="D58" s="332">
        <v>0</v>
      </c>
      <c r="E58" s="332">
        <v>0</v>
      </c>
      <c r="F58" s="332">
        <v>0</v>
      </c>
      <c r="G58" s="332">
        <v>0</v>
      </c>
      <c r="H58" s="332">
        <v>0</v>
      </c>
      <c r="I58" s="332">
        <v>0</v>
      </c>
      <c r="J58" s="332">
        <v>0</v>
      </c>
      <c r="K58" s="332">
        <v>0</v>
      </c>
      <c r="L58" s="332">
        <v>0</v>
      </c>
      <c r="M58" s="332">
        <v>0</v>
      </c>
      <c r="N58" s="332">
        <v>0</v>
      </c>
      <c r="O58" s="332">
        <v>0</v>
      </c>
      <c r="P58" s="332">
        <v>0</v>
      </c>
      <c r="Q58" s="332">
        <v>0</v>
      </c>
      <c r="R58" s="332">
        <v>0</v>
      </c>
      <c r="S58" s="332">
        <v>0</v>
      </c>
      <c r="T58" s="332">
        <v>0</v>
      </c>
      <c r="U58" s="332">
        <v>0</v>
      </c>
      <c r="V58" s="332">
        <v>0</v>
      </c>
      <c r="W58" s="332">
        <v>0</v>
      </c>
      <c r="DA58" s="72" t="s">
        <v>2867</v>
      </c>
    </row>
    <row r="59" spans="1:105" ht="12" customHeight="1" x14ac:dyDescent="0.25">
      <c r="A59" s="132" t="s">
        <v>2759</v>
      </c>
      <c r="B59" s="319">
        <v>0</v>
      </c>
      <c r="C59" s="319">
        <v>0</v>
      </c>
      <c r="D59" s="319">
        <v>0</v>
      </c>
      <c r="E59" s="319">
        <v>0</v>
      </c>
      <c r="F59" s="319">
        <v>0</v>
      </c>
      <c r="G59" s="319">
        <v>0</v>
      </c>
      <c r="H59" s="319">
        <v>0</v>
      </c>
      <c r="I59" s="319">
        <v>0</v>
      </c>
      <c r="J59" s="319">
        <v>0</v>
      </c>
      <c r="K59" s="319">
        <v>0</v>
      </c>
      <c r="L59" s="319">
        <v>0</v>
      </c>
      <c r="M59" s="319">
        <v>0</v>
      </c>
      <c r="N59" s="319">
        <v>0</v>
      </c>
      <c r="O59" s="319">
        <v>0</v>
      </c>
      <c r="P59" s="319">
        <v>0</v>
      </c>
      <c r="Q59" s="319">
        <v>0</v>
      </c>
      <c r="R59" s="319">
        <v>0</v>
      </c>
      <c r="S59" s="319">
        <v>0</v>
      </c>
      <c r="T59" s="319">
        <v>0</v>
      </c>
      <c r="U59" s="319">
        <v>0</v>
      </c>
      <c r="V59" s="319">
        <v>0</v>
      </c>
      <c r="W59" s="319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5">
        <f t="shared" ref="B63:W63" si="1">SUM(B$64:B$71,B$73:B$77)</f>
        <v>1.0000000000000002</v>
      </c>
      <c r="C63" s="235">
        <f t="shared" si="1"/>
        <v>0.99999999999999978</v>
      </c>
      <c r="D63" s="235">
        <f t="shared" si="1"/>
        <v>1.0000000000000002</v>
      </c>
      <c r="E63" s="235">
        <f t="shared" si="1"/>
        <v>0.99999999999999989</v>
      </c>
      <c r="F63" s="235">
        <f t="shared" si="1"/>
        <v>1</v>
      </c>
      <c r="G63" s="235">
        <f t="shared" si="1"/>
        <v>1.0000000000000004</v>
      </c>
      <c r="H63" s="235">
        <f t="shared" si="1"/>
        <v>1.0000000000000002</v>
      </c>
      <c r="I63" s="235">
        <f t="shared" si="1"/>
        <v>1</v>
      </c>
      <c r="J63" s="235">
        <f t="shared" si="1"/>
        <v>0.99999999999999978</v>
      </c>
      <c r="K63" s="235">
        <f t="shared" si="1"/>
        <v>1.0000000000000002</v>
      </c>
      <c r="L63" s="235">
        <f t="shared" si="1"/>
        <v>0.99999999999999978</v>
      </c>
      <c r="M63" s="235">
        <f t="shared" si="1"/>
        <v>0.99999999999999978</v>
      </c>
      <c r="N63" s="235">
        <f t="shared" si="1"/>
        <v>0.99999999999999956</v>
      </c>
      <c r="O63" s="235">
        <f t="shared" si="1"/>
        <v>1</v>
      </c>
      <c r="P63" s="235">
        <f t="shared" si="1"/>
        <v>1.0000000000000002</v>
      </c>
      <c r="Q63" s="235">
        <f t="shared" si="1"/>
        <v>0.99999999999999956</v>
      </c>
      <c r="R63" s="235">
        <f t="shared" si="1"/>
        <v>1</v>
      </c>
      <c r="S63" s="235">
        <f t="shared" si="1"/>
        <v>1.0000000000000004</v>
      </c>
      <c r="T63" s="235">
        <f t="shared" si="1"/>
        <v>0.99999999999999956</v>
      </c>
      <c r="U63" s="235">
        <f t="shared" si="1"/>
        <v>1.0000000000000002</v>
      </c>
      <c r="V63" s="235">
        <f t="shared" si="1"/>
        <v>0.99999999999999989</v>
      </c>
      <c r="W63" s="235">
        <f t="shared" si="1"/>
        <v>1</v>
      </c>
      <c r="DA63" s="95"/>
    </row>
    <row r="64" spans="1:105" ht="12" customHeight="1" x14ac:dyDescent="0.25">
      <c r="A64" s="55" t="s">
        <v>92</v>
      </c>
      <c r="B64" s="302">
        <f t="shared" ref="B64:W64" si="2">IF(B$6=0,0,B$6/B$5)</f>
        <v>0</v>
      </c>
      <c r="C64" s="302">
        <f t="shared" si="2"/>
        <v>0</v>
      </c>
      <c r="D64" s="302">
        <f t="shared" si="2"/>
        <v>0</v>
      </c>
      <c r="E64" s="302">
        <f t="shared" si="2"/>
        <v>0</v>
      </c>
      <c r="F64" s="302">
        <f t="shared" si="2"/>
        <v>0</v>
      </c>
      <c r="G64" s="302">
        <f t="shared" si="2"/>
        <v>0</v>
      </c>
      <c r="H64" s="302">
        <f t="shared" si="2"/>
        <v>0</v>
      </c>
      <c r="I64" s="302">
        <f t="shared" si="2"/>
        <v>0</v>
      </c>
      <c r="J64" s="302">
        <f t="shared" si="2"/>
        <v>0</v>
      </c>
      <c r="K64" s="302">
        <f t="shared" si="2"/>
        <v>0</v>
      </c>
      <c r="L64" s="302">
        <f t="shared" si="2"/>
        <v>0</v>
      </c>
      <c r="M64" s="302">
        <f t="shared" si="2"/>
        <v>0</v>
      </c>
      <c r="N64" s="302">
        <f t="shared" si="2"/>
        <v>0</v>
      </c>
      <c r="O64" s="302">
        <f t="shared" si="2"/>
        <v>0</v>
      </c>
      <c r="P64" s="302">
        <f t="shared" si="2"/>
        <v>0</v>
      </c>
      <c r="Q64" s="302">
        <f t="shared" si="2"/>
        <v>0</v>
      </c>
      <c r="R64" s="302">
        <f t="shared" si="2"/>
        <v>0</v>
      </c>
      <c r="S64" s="302">
        <f t="shared" si="2"/>
        <v>0</v>
      </c>
      <c r="T64" s="302">
        <f t="shared" si="2"/>
        <v>0</v>
      </c>
      <c r="U64" s="302">
        <f t="shared" si="2"/>
        <v>0</v>
      </c>
      <c r="V64" s="302">
        <f t="shared" si="2"/>
        <v>0</v>
      </c>
      <c r="W64" s="302">
        <f t="shared" si="2"/>
        <v>0</v>
      </c>
      <c r="DA64" s="67"/>
    </row>
    <row r="65" spans="1:105" ht="12" customHeight="1" x14ac:dyDescent="0.25">
      <c r="A65" s="202" t="s">
        <v>93</v>
      </c>
      <c r="B65" s="236">
        <f t="shared" ref="B65:W65" si="3">IF(B$7=0,0,B$7/B$5)</f>
        <v>0</v>
      </c>
      <c r="C65" s="236">
        <f t="shared" si="3"/>
        <v>0</v>
      </c>
      <c r="D65" s="236">
        <f t="shared" si="3"/>
        <v>0</v>
      </c>
      <c r="E65" s="236">
        <f t="shared" si="3"/>
        <v>0</v>
      </c>
      <c r="F65" s="236">
        <f t="shared" si="3"/>
        <v>0</v>
      </c>
      <c r="G65" s="236">
        <f t="shared" si="3"/>
        <v>0</v>
      </c>
      <c r="H65" s="236">
        <f t="shared" si="3"/>
        <v>0</v>
      </c>
      <c r="I65" s="236">
        <f t="shared" si="3"/>
        <v>0</v>
      </c>
      <c r="J65" s="236">
        <f t="shared" si="3"/>
        <v>0</v>
      </c>
      <c r="K65" s="236">
        <f t="shared" si="3"/>
        <v>0</v>
      </c>
      <c r="L65" s="236">
        <f t="shared" si="3"/>
        <v>0</v>
      </c>
      <c r="M65" s="236">
        <f t="shared" si="3"/>
        <v>0</v>
      </c>
      <c r="N65" s="236">
        <f t="shared" si="3"/>
        <v>0</v>
      </c>
      <c r="O65" s="236">
        <f t="shared" si="3"/>
        <v>0</v>
      </c>
      <c r="P65" s="236">
        <f t="shared" si="3"/>
        <v>0</v>
      </c>
      <c r="Q65" s="236">
        <f t="shared" si="3"/>
        <v>0</v>
      </c>
      <c r="R65" s="236">
        <f t="shared" si="3"/>
        <v>0</v>
      </c>
      <c r="S65" s="236">
        <f t="shared" si="3"/>
        <v>0</v>
      </c>
      <c r="T65" s="236">
        <f t="shared" si="3"/>
        <v>0</v>
      </c>
      <c r="U65" s="236">
        <f t="shared" si="3"/>
        <v>0</v>
      </c>
      <c r="V65" s="236">
        <f t="shared" si="3"/>
        <v>0</v>
      </c>
      <c r="W65" s="236">
        <f t="shared" si="3"/>
        <v>0</v>
      </c>
      <c r="DA65" s="174"/>
    </row>
    <row r="66" spans="1:105" ht="12" customHeight="1" x14ac:dyDescent="0.25">
      <c r="A66" s="202" t="s">
        <v>94</v>
      </c>
      <c r="B66" s="236">
        <f t="shared" ref="B66:W66" si="4">IF(B$8=0,0,B$8/B$5)</f>
        <v>0</v>
      </c>
      <c r="C66" s="236">
        <f t="shared" si="4"/>
        <v>0</v>
      </c>
      <c r="D66" s="236">
        <f t="shared" si="4"/>
        <v>0</v>
      </c>
      <c r="E66" s="236">
        <f t="shared" si="4"/>
        <v>0</v>
      </c>
      <c r="F66" s="236">
        <f t="shared" si="4"/>
        <v>0</v>
      </c>
      <c r="G66" s="236">
        <f t="shared" si="4"/>
        <v>0</v>
      </c>
      <c r="H66" s="236">
        <f t="shared" si="4"/>
        <v>0</v>
      </c>
      <c r="I66" s="236">
        <f t="shared" si="4"/>
        <v>0</v>
      </c>
      <c r="J66" s="236">
        <f t="shared" si="4"/>
        <v>0</v>
      </c>
      <c r="K66" s="236">
        <f t="shared" si="4"/>
        <v>0</v>
      </c>
      <c r="L66" s="236">
        <f t="shared" si="4"/>
        <v>0</v>
      </c>
      <c r="M66" s="236">
        <f t="shared" si="4"/>
        <v>0</v>
      </c>
      <c r="N66" s="236">
        <f t="shared" si="4"/>
        <v>0</v>
      </c>
      <c r="O66" s="236">
        <f t="shared" si="4"/>
        <v>0</v>
      </c>
      <c r="P66" s="236">
        <f t="shared" si="4"/>
        <v>0</v>
      </c>
      <c r="Q66" s="236">
        <f t="shared" si="4"/>
        <v>0</v>
      </c>
      <c r="R66" s="236">
        <f t="shared" si="4"/>
        <v>0</v>
      </c>
      <c r="S66" s="236">
        <f t="shared" si="4"/>
        <v>0</v>
      </c>
      <c r="T66" s="236">
        <f t="shared" si="4"/>
        <v>0</v>
      </c>
      <c r="U66" s="236">
        <f t="shared" si="4"/>
        <v>0</v>
      </c>
      <c r="V66" s="236">
        <f t="shared" si="4"/>
        <v>0</v>
      </c>
      <c r="W66" s="236">
        <f t="shared" si="4"/>
        <v>0</v>
      </c>
      <c r="DA66" s="174"/>
    </row>
    <row r="67" spans="1:105" ht="12" customHeight="1" x14ac:dyDescent="0.25">
      <c r="A67" s="202" t="s">
        <v>95</v>
      </c>
      <c r="B67" s="236">
        <f t="shared" ref="B67:W67" si="5">IF(B$9=0,0,B$9/B$5)</f>
        <v>0</v>
      </c>
      <c r="C67" s="236">
        <f t="shared" si="5"/>
        <v>0</v>
      </c>
      <c r="D67" s="236">
        <f t="shared" si="5"/>
        <v>0</v>
      </c>
      <c r="E67" s="236">
        <f t="shared" si="5"/>
        <v>0</v>
      </c>
      <c r="F67" s="236">
        <f t="shared" si="5"/>
        <v>0</v>
      </c>
      <c r="G67" s="236">
        <f t="shared" si="5"/>
        <v>0</v>
      </c>
      <c r="H67" s="236">
        <f t="shared" si="5"/>
        <v>0</v>
      </c>
      <c r="I67" s="236">
        <f t="shared" si="5"/>
        <v>0</v>
      </c>
      <c r="J67" s="236">
        <f t="shared" si="5"/>
        <v>0</v>
      </c>
      <c r="K67" s="236">
        <f t="shared" si="5"/>
        <v>0</v>
      </c>
      <c r="L67" s="236">
        <f t="shared" si="5"/>
        <v>0</v>
      </c>
      <c r="M67" s="236">
        <f t="shared" si="5"/>
        <v>0</v>
      </c>
      <c r="N67" s="236">
        <f t="shared" si="5"/>
        <v>0</v>
      </c>
      <c r="O67" s="236">
        <f t="shared" si="5"/>
        <v>0</v>
      </c>
      <c r="P67" s="236">
        <f t="shared" si="5"/>
        <v>0</v>
      </c>
      <c r="Q67" s="236">
        <f t="shared" si="5"/>
        <v>0</v>
      </c>
      <c r="R67" s="236">
        <f t="shared" si="5"/>
        <v>0</v>
      </c>
      <c r="S67" s="236">
        <f t="shared" si="5"/>
        <v>0</v>
      </c>
      <c r="T67" s="236">
        <f t="shared" si="5"/>
        <v>0</v>
      </c>
      <c r="U67" s="236">
        <f t="shared" si="5"/>
        <v>0</v>
      </c>
      <c r="V67" s="236">
        <f t="shared" si="5"/>
        <v>0</v>
      </c>
      <c r="W67" s="236">
        <f t="shared" si="5"/>
        <v>0</v>
      </c>
      <c r="DA67" s="174"/>
    </row>
    <row r="68" spans="1:105" ht="12" customHeight="1" x14ac:dyDescent="0.25">
      <c r="A68" s="56" t="s">
        <v>96</v>
      </c>
      <c r="B68" s="303">
        <f t="shared" ref="B68:W68" si="6">IF(B$10=0,0,B$10/B$5)</f>
        <v>7.2363865848941014E-2</v>
      </c>
      <c r="C68" s="303">
        <f t="shared" si="6"/>
        <v>7.7096590046397698E-2</v>
      </c>
      <c r="D68" s="303">
        <f t="shared" si="6"/>
        <v>8.270852853123857E-2</v>
      </c>
      <c r="E68" s="303">
        <f t="shared" si="6"/>
        <v>9.0007874499617918E-2</v>
      </c>
      <c r="F68" s="303">
        <f t="shared" si="6"/>
        <v>9.3507799975347777E-2</v>
      </c>
      <c r="G68" s="303">
        <f t="shared" si="6"/>
        <v>0.10011008719445702</v>
      </c>
      <c r="H68" s="303">
        <f t="shared" si="6"/>
        <v>0.10344311709255592</v>
      </c>
      <c r="I68" s="303">
        <f t="shared" si="6"/>
        <v>9.6357431417321601E-2</v>
      </c>
      <c r="J68" s="303">
        <f t="shared" si="6"/>
        <v>9.6446574901647417E-2</v>
      </c>
      <c r="K68" s="303">
        <f t="shared" si="6"/>
        <v>0.11149362097228152</v>
      </c>
      <c r="L68" s="303">
        <f t="shared" si="6"/>
        <v>0.10439854843197553</v>
      </c>
      <c r="M68" s="303">
        <f t="shared" si="6"/>
        <v>0.10149548478739044</v>
      </c>
      <c r="N68" s="303">
        <f t="shared" si="6"/>
        <v>0.11098502309950353</v>
      </c>
      <c r="O68" s="303">
        <f t="shared" si="6"/>
        <v>0.11956073845512873</v>
      </c>
      <c r="P68" s="303">
        <f t="shared" si="6"/>
        <v>0.12535205584281758</v>
      </c>
      <c r="Q68" s="303">
        <f t="shared" si="6"/>
        <v>0.11672491188105578</v>
      </c>
      <c r="R68" s="303">
        <f t="shared" si="6"/>
        <v>0.11846579111716392</v>
      </c>
      <c r="S68" s="303">
        <f t="shared" si="6"/>
        <v>0.11555562773468611</v>
      </c>
      <c r="T68" s="303">
        <f t="shared" si="6"/>
        <v>9.0363128002248522E-2</v>
      </c>
      <c r="U68" s="303">
        <f t="shared" si="6"/>
        <v>0.11167008439175138</v>
      </c>
      <c r="V68" s="303">
        <f t="shared" si="6"/>
        <v>0.11377860279819259</v>
      </c>
      <c r="W68" s="303">
        <f t="shared" si="6"/>
        <v>0.11944789426055105</v>
      </c>
      <c r="DA68" s="68"/>
    </row>
    <row r="69" spans="1:105" ht="12" customHeight="1" x14ac:dyDescent="0.25">
      <c r="A69" s="203" t="s">
        <v>2709</v>
      </c>
      <c r="B69" s="304">
        <f t="shared" ref="B69:W69" si="7">IF(B$16=0,0,B$16/B$5)</f>
        <v>7.357548282769287E-2</v>
      </c>
      <c r="C69" s="304">
        <f t="shared" si="7"/>
        <v>7.3209402519619271E-2</v>
      </c>
      <c r="D69" s="304">
        <f t="shared" si="7"/>
        <v>7.2786015426443029E-2</v>
      </c>
      <c r="E69" s="304">
        <f t="shared" si="7"/>
        <v>7.1645384524648484E-2</v>
      </c>
      <c r="F69" s="304">
        <f t="shared" si="7"/>
        <v>7.1388429834648728E-2</v>
      </c>
      <c r="G69" s="304">
        <f t="shared" si="7"/>
        <v>7.079162145481209E-2</v>
      </c>
      <c r="H69" s="304">
        <f t="shared" si="7"/>
        <v>7.1139461139370766E-2</v>
      </c>
      <c r="I69" s="304">
        <f t="shared" si="7"/>
        <v>7.279893394311944E-2</v>
      </c>
      <c r="J69" s="304">
        <f t="shared" si="7"/>
        <v>7.2667233127986577E-2</v>
      </c>
      <c r="K69" s="304">
        <f t="shared" si="7"/>
        <v>7.1439600207134704E-2</v>
      </c>
      <c r="L69" s="304">
        <f t="shared" si="7"/>
        <v>7.1719849128456428E-2</v>
      </c>
      <c r="M69" s="304">
        <f t="shared" si="7"/>
        <v>7.1664868254576672E-2</v>
      </c>
      <c r="N69" s="304">
        <f t="shared" si="7"/>
        <v>6.9999507491042764E-2</v>
      </c>
      <c r="O69" s="304">
        <f t="shared" si="7"/>
        <v>6.9930791088044814E-2</v>
      </c>
      <c r="P69" s="304">
        <f t="shared" si="7"/>
        <v>6.9582765540263214E-2</v>
      </c>
      <c r="Q69" s="304">
        <f t="shared" si="7"/>
        <v>6.9399256524367445E-2</v>
      </c>
      <c r="R69" s="304">
        <f t="shared" si="7"/>
        <v>6.9430516732468556E-2</v>
      </c>
      <c r="S69" s="304">
        <f t="shared" si="7"/>
        <v>7.0238232212160676E-2</v>
      </c>
      <c r="T69" s="304">
        <f t="shared" si="7"/>
        <v>7.306244879817192E-2</v>
      </c>
      <c r="U69" s="304">
        <f t="shared" si="7"/>
        <v>7.1592424979239594E-2</v>
      </c>
      <c r="V69" s="304">
        <f t="shared" si="7"/>
        <v>7.1490354547423848E-2</v>
      </c>
      <c r="W69" s="304">
        <f t="shared" si="7"/>
        <v>7.091203921161332E-2</v>
      </c>
      <c r="DA69" s="175"/>
    </row>
    <row r="70" spans="1:105" ht="12" customHeight="1" x14ac:dyDescent="0.25">
      <c r="A70" s="203" t="s">
        <v>2721</v>
      </c>
      <c r="B70" s="304">
        <f t="shared" ref="B70:W70" si="8">IF(B$27=0,0,B$27/B$5)</f>
        <v>0.6253916040353894</v>
      </c>
      <c r="C70" s="304">
        <f t="shared" si="8"/>
        <v>0.62227992141676369</v>
      </c>
      <c r="D70" s="304">
        <f t="shared" si="8"/>
        <v>0.61868113112476608</v>
      </c>
      <c r="E70" s="304">
        <f t="shared" si="8"/>
        <v>0.60898576845951213</v>
      </c>
      <c r="F70" s="304">
        <f t="shared" si="8"/>
        <v>0.60680165359451443</v>
      </c>
      <c r="G70" s="304">
        <f t="shared" si="8"/>
        <v>0.60172878236590277</v>
      </c>
      <c r="H70" s="304">
        <f t="shared" si="8"/>
        <v>0.60468541968465195</v>
      </c>
      <c r="I70" s="304">
        <f t="shared" si="8"/>
        <v>0.61879093851651534</v>
      </c>
      <c r="J70" s="304">
        <f t="shared" si="8"/>
        <v>0.6176714815878861</v>
      </c>
      <c r="K70" s="304">
        <f t="shared" si="8"/>
        <v>0.6072366017606452</v>
      </c>
      <c r="L70" s="304">
        <f t="shared" si="8"/>
        <v>0.60961871759187991</v>
      </c>
      <c r="M70" s="304">
        <f t="shared" si="8"/>
        <v>0.6091513801639018</v>
      </c>
      <c r="N70" s="304">
        <f t="shared" si="8"/>
        <v>0.59499581367386334</v>
      </c>
      <c r="O70" s="304">
        <f t="shared" si="8"/>
        <v>0.59441172424838085</v>
      </c>
      <c r="P70" s="304">
        <f t="shared" si="8"/>
        <v>0.5914535070922371</v>
      </c>
      <c r="Q70" s="304">
        <f t="shared" si="8"/>
        <v>0.58989368045712343</v>
      </c>
      <c r="R70" s="304">
        <f t="shared" si="8"/>
        <v>0.59015939222598257</v>
      </c>
      <c r="S70" s="304">
        <f t="shared" si="8"/>
        <v>0.59702497380336561</v>
      </c>
      <c r="T70" s="304">
        <f t="shared" si="8"/>
        <v>0.62103081478446098</v>
      </c>
      <c r="U70" s="304">
        <f t="shared" si="8"/>
        <v>0.60853561232353648</v>
      </c>
      <c r="V70" s="304">
        <f t="shared" si="8"/>
        <v>0.60766801365310297</v>
      </c>
      <c r="W70" s="304">
        <f t="shared" si="8"/>
        <v>0.60275233329871281</v>
      </c>
      <c r="DA70" s="175"/>
    </row>
    <row r="71" spans="1:105" ht="12" customHeight="1" x14ac:dyDescent="0.25">
      <c r="A71" s="203" t="s">
        <v>2733</v>
      </c>
      <c r="B71" s="304">
        <f t="shared" ref="B71:W71" si="9">IF(B$38=0,0,B$38/B$5)</f>
        <v>0</v>
      </c>
      <c r="C71" s="304">
        <f t="shared" si="9"/>
        <v>0</v>
      </c>
      <c r="D71" s="304">
        <f t="shared" si="9"/>
        <v>0</v>
      </c>
      <c r="E71" s="304">
        <f t="shared" si="9"/>
        <v>0</v>
      </c>
      <c r="F71" s="304">
        <f t="shared" si="9"/>
        <v>0</v>
      </c>
      <c r="G71" s="304">
        <f t="shared" si="9"/>
        <v>0</v>
      </c>
      <c r="H71" s="304">
        <f t="shared" si="9"/>
        <v>0</v>
      </c>
      <c r="I71" s="304">
        <f t="shared" si="9"/>
        <v>0</v>
      </c>
      <c r="J71" s="304">
        <f t="shared" si="9"/>
        <v>0</v>
      </c>
      <c r="K71" s="304">
        <f t="shared" si="9"/>
        <v>0</v>
      </c>
      <c r="L71" s="304">
        <f t="shared" si="9"/>
        <v>0</v>
      </c>
      <c r="M71" s="304">
        <f t="shared" si="9"/>
        <v>0</v>
      </c>
      <c r="N71" s="304">
        <f t="shared" si="9"/>
        <v>0</v>
      </c>
      <c r="O71" s="304">
        <f t="shared" si="9"/>
        <v>0</v>
      </c>
      <c r="P71" s="304">
        <f t="shared" si="9"/>
        <v>0</v>
      </c>
      <c r="Q71" s="304">
        <f t="shared" si="9"/>
        <v>0</v>
      </c>
      <c r="R71" s="304">
        <f t="shared" si="9"/>
        <v>0</v>
      </c>
      <c r="S71" s="304">
        <f t="shared" si="9"/>
        <v>0</v>
      </c>
      <c r="T71" s="304">
        <f t="shared" si="9"/>
        <v>0</v>
      </c>
      <c r="U71" s="304">
        <f t="shared" si="9"/>
        <v>0</v>
      </c>
      <c r="V71" s="304">
        <f t="shared" si="9"/>
        <v>0</v>
      </c>
      <c r="W71" s="304">
        <f t="shared" si="9"/>
        <v>0</v>
      </c>
      <c r="DA71" s="175"/>
    </row>
    <row r="72" spans="1:105" ht="12" customHeight="1" x14ac:dyDescent="0.25">
      <c r="A72" s="203" t="s">
        <v>2735</v>
      </c>
      <c r="B72" s="304">
        <f t="shared" ref="B72:W72" si="10">IF(B$39=0,0,B$39/B$5)</f>
        <v>0.22866904728797691</v>
      </c>
      <c r="C72" s="304">
        <f t="shared" si="10"/>
        <v>0.22741408601721916</v>
      </c>
      <c r="D72" s="304">
        <f t="shared" si="10"/>
        <v>0.22582432491755258</v>
      </c>
      <c r="E72" s="304">
        <f t="shared" si="10"/>
        <v>0.22936097251622142</v>
      </c>
      <c r="F72" s="304">
        <f t="shared" si="10"/>
        <v>0.22830211659548905</v>
      </c>
      <c r="G72" s="304">
        <f t="shared" si="10"/>
        <v>0.22736950898482852</v>
      </c>
      <c r="H72" s="304">
        <f t="shared" si="10"/>
        <v>0.2207320020834215</v>
      </c>
      <c r="I72" s="304">
        <f t="shared" si="10"/>
        <v>0.21205269612304359</v>
      </c>
      <c r="J72" s="304">
        <f t="shared" si="10"/>
        <v>0.21321471038247977</v>
      </c>
      <c r="K72" s="304">
        <f t="shared" si="10"/>
        <v>0.20983017705993881</v>
      </c>
      <c r="L72" s="304">
        <f t="shared" si="10"/>
        <v>0.21426288484768791</v>
      </c>
      <c r="M72" s="304">
        <f t="shared" si="10"/>
        <v>0.21768826679413089</v>
      </c>
      <c r="N72" s="304">
        <f t="shared" si="10"/>
        <v>0.22401965573558993</v>
      </c>
      <c r="O72" s="304">
        <f t="shared" si="10"/>
        <v>0.21609674620844552</v>
      </c>
      <c r="P72" s="304">
        <f t="shared" si="10"/>
        <v>0.21361167152468225</v>
      </c>
      <c r="Q72" s="304">
        <f t="shared" si="10"/>
        <v>0.22398215113745287</v>
      </c>
      <c r="R72" s="304">
        <f t="shared" si="10"/>
        <v>0.22194429992438508</v>
      </c>
      <c r="S72" s="304">
        <f t="shared" si="10"/>
        <v>0.21718116624978792</v>
      </c>
      <c r="T72" s="304">
        <f t="shared" si="10"/>
        <v>0.21554360841511819</v>
      </c>
      <c r="U72" s="304">
        <f t="shared" si="10"/>
        <v>0.20820187830547282</v>
      </c>
      <c r="V72" s="304">
        <f t="shared" si="10"/>
        <v>0.20706302900128049</v>
      </c>
      <c r="W72" s="304">
        <f t="shared" si="10"/>
        <v>0.20688773322912279</v>
      </c>
      <c r="DA72" s="175"/>
    </row>
    <row r="73" spans="1:105" ht="12" customHeight="1" x14ac:dyDescent="0.25">
      <c r="A73" s="62" t="s">
        <v>2736</v>
      </c>
      <c r="B73" s="305">
        <f t="shared" ref="B73:W73" si="11">IF(B$40=0,0,B$40/B$5)</f>
        <v>0.15018853227177117</v>
      </c>
      <c r="C73" s="305">
        <f t="shared" si="11"/>
        <v>0.14932405666295859</v>
      </c>
      <c r="D73" s="305">
        <f t="shared" si="11"/>
        <v>0.14818590846267998</v>
      </c>
      <c r="E73" s="305">
        <f t="shared" si="11"/>
        <v>0.15293922902326298</v>
      </c>
      <c r="F73" s="305">
        <f t="shared" si="11"/>
        <v>0.15215445810519704</v>
      </c>
      <c r="G73" s="305">
        <f t="shared" si="11"/>
        <v>0.15185844609969562</v>
      </c>
      <c r="H73" s="305">
        <f t="shared" si="11"/>
        <v>0.14484991020142599</v>
      </c>
      <c r="I73" s="305">
        <f t="shared" si="11"/>
        <v>0.1344004999170495</v>
      </c>
      <c r="J73" s="305">
        <f t="shared" si="11"/>
        <v>0.13570299504596073</v>
      </c>
      <c r="K73" s="305">
        <f t="shared" si="11"/>
        <v>0.13362793683899507</v>
      </c>
      <c r="L73" s="305">
        <f t="shared" si="11"/>
        <v>0.13776171244400101</v>
      </c>
      <c r="M73" s="305">
        <f t="shared" si="11"/>
        <v>0.14124574065591577</v>
      </c>
      <c r="N73" s="305">
        <f t="shared" si="11"/>
        <v>0.14935351441181094</v>
      </c>
      <c r="O73" s="305">
        <f t="shared" si="11"/>
        <v>0.14150390238119773</v>
      </c>
      <c r="P73" s="305">
        <f t="shared" si="11"/>
        <v>0.13939005494840151</v>
      </c>
      <c r="Q73" s="305">
        <f t="shared" si="11"/>
        <v>0.1499562775114609</v>
      </c>
      <c r="R73" s="305">
        <f t="shared" si="11"/>
        <v>0.14788508207641862</v>
      </c>
      <c r="S73" s="305">
        <f t="shared" si="11"/>
        <v>0.14226038522348317</v>
      </c>
      <c r="T73" s="305">
        <f t="shared" si="11"/>
        <v>0.13761032969706813</v>
      </c>
      <c r="U73" s="305">
        <f t="shared" si="11"/>
        <v>0.13183662499428397</v>
      </c>
      <c r="V73" s="305">
        <f t="shared" si="11"/>
        <v>0.13080665081736167</v>
      </c>
      <c r="W73" s="305">
        <f t="shared" si="11"/>
        <v>0.13124822473673523</v>
      </c>
      <c r="DA73" s="72"/>
    </row>
    <row r="74" spans="1:105" ht="12" customHeight="1" x14ac:dyDescent="0.25">
      <c r="A74" s="62" t="s">
        <v>2743</v>
      </c>
      <c r="B74" s="305">
        <f t="shared" ref="B74:W74" si="12">IF(B$46=0,0,B$46/B$5)</f>
        <v>7.8480515016205718E-2</v>
      </c>
      <c r="C74" s="305">
        <f t="shared" si="12"/>
        <v>7.8090029354260598E-2</v>
      </c>
      <c r="D74" s="305">
        <f t="shared" si="12"/>
        <v>7.7638416454872614E-2</v>
      </c>
      <c r="E74" s="305">
        <f t="shared" si="12"/>
        <v>7.6421743492958424E-2</v>
      </c>
      <c r="F74" s="305">
        <f t="shared" si="12"/>
        <v>7.6147658490291995E-2</v>
      </c>
      <c r="G74" s="305">
        <f t="shared" si="12"/>
        <v>7.5511062885132887E-2</v>
      </c>
      <c r="H74" s="305">
        <f t="shared" si="12"/>
        <v>7.5882091881995531E-2</v>
      </c>
      <c r="I74" s="305">
        <f t="shared" si="12"/>
        <v>7.765219620599409E-2</v>
      </c>
      <c r="J74" s="305">
        <f t="shared" si="12"/>
        <v>7.7511715336519044E-2</v>
      </c>
      <c r="K74" s="305">
        <f t="shared" si="12"/>
        <v>7.6202240220943726E-2</v>
      </c>
      <c r="L74" s="305">
        <f t="shared" si="12"/>
        <v>7.650117240368691E-2</v>
      </c>
      <c r="M74" s="305">
        <f t="shared" si="12"/>
        <v>7.6442526138215117E-2</v>
      </c>
      <c r="N74" s="305">
        <f t="shared" si="12"/>
        <v>7.4666141323778967E-2</v>
      </c>
      <c r="O74" s="305">
        <f t="shared" si="12"/>
        <v>7.4592843827247804E-2</v>
      </c>
      <c r="P74" s="305">
        <f t="shared" si="12"/>
        <v>7.4221616576280736E-2</v>
      </c>
      <c r="Q74" s="305">
        <f t="shared" si="12"/>
        <v>7.4025873625991973E-2</v>
      </c>
      <c r="R74" s="305">
        <f t="shared" si="12"/>
        <v>7.4059217847966471E-2</v>
      </c>
      <c r="S74" s="305">
        <f t="shared" si="12"/>
        <v>7.4920781026304728E-2</v>
      </c>
      <c r="T74" s="305">
        <f t="shared" si="12"/>
        <v>7.7933278718050059E-2</v>
      </c>
      <c r="U74" s="305">
        <f t="shared" si="12"/>
        <v>7.6365253311188847E-2</v>
      </c>
      <c r="V74" s="305">
        <f t="shared" si="12"/>
        <v>7.6256378183918838E-2</v>
      </c>
      <c r="W74" s="305">
        <f t="shared" si="12"/>
        <v>7.5639508492387555E-2</v>
      </c>
      <c r="DA74" s="72"/>
    </row>
    <row r="75" spans="1:105" ht="12" customHeight="1" x14ac:dyDescent="0.25">
      <c r="A75" s="62" t="s">
        <v>2755</v>
      </c>
      <c r="B75" s="305">
        <f t="shared" ref="B75:W75" si="13">IF(B$57=0,0,B$57/B$5)</f>
        <v>0</v>
      </c>
      <c r="C75" s="305">
        <f t="shared" si="13"/>
        <v>0</v>
      </c>
      <c r="D75" s="305">
        <f t="shared" si="13"/>
        <v>0</v>
      </c>
      <c r="E75" s="305">
        <f t="shared" si="13"/>
        <v>0</v>
      </c>
      <c r="F75" s="305">
        <f t="shared" si="13"/>
        <v>0</v>
      </c>
      <c r="G75" s="305">
        <f t="shared" si="13"/>
        <v>0</v>
      </c>
      <c r="H75" s="305">
        <f t="shared" si="13"/>
        <v>0</v>
      </c>
      <c r="I75" s="305">
        <f t="shared" si="13"/>
        <v>0</v>
      </c>
      <c r="J75" s="305">
        <f t="shared" si="13"/>
        <v>0</v>
      </c>
      <c r="K75" s="305">
        <f t="shared" si="13"/>
        <v>0</v>
      </c>
      <c r="L75" s="305">
        <f t="shared" si="13"/>
        <v>0</v>
      </c>
      <c r="M75" s="305">
        <f t="shared" si="13"/>
        <v>0</v>
      </c>
      <c r="N75" s="305">
        <f t="shared" si="13"/>
        <v>0</v>
      </c>
      <c r="O75" s="305">
        <f t="shared" si="13"/>
        <v>0</v>
      </c>
      <c r="P75" s="305">
        <f t="shared" si="13"/>
        <v>0</v>
      </c>
      <c r="Q75" s="305">
        <f t="shared" si="13"/>
        <v>0</v>
      </c>
      <c r="R75" s="305">
        <f t="shared" si="13"/>
        <v>0</v>
      </c>
      <c r="S75" s="305">
        <f t="shared" si="13"/>
        <v>0</v>
      </c>
      <c r="T75" s="305">
        <f t="shared" si="13"/>
        <v>0</v>
      </c>
      <c r="U75" s="305">
        <f t="shared" si="13"/>
        <v>0</v>
      </c>
      <c r="V75" s="305">
        <f t="shared" si="13"/>
        <v>0</v>
      </c>
      <c r="W75" s="305">
        <f t="shared" si="13"/>
        <v>0</v>
      </c>
      <c r="DA75" s="72"/>
    </row>
    <row r="76" spans="1:105" ht="12" customHeight="1" x14ac:dyDescent="0.25">
      <c r="A76" s="62" t="s">
        <v>2757</v>
      </c>
      <c r="B76" s="305">
        <f t="shared" ref="B76:W76" si="14">IF(B$58=0,0,B$58/B$5)</f>
        <v>0</v>
      </c>
      <c r="C76" s="305">
        <f t="shared" si="14"/>
        <v>0</v>
      </c>
      <c r="D76" s="305">
        <f t="shared" si="14"/>
        <v>0</v>
      </c>
      <c r="E76" s="305">
        <f t="shared" si="14"/>
        <v>0</v>
      </c>
      <c r="F76" s="305">
        <f t="shared" si="14"/>
        <v>0</v>
      </c>
      <c r="G76" s="305">
        <f t="shared" si="14"/>
        <v>0</v>
      </c>
      <c r="H76" s="305">
        <f t="shared" si="14"/>
        <v>0</v>
      </c>
      <c r="I76" s="305">
        <f t="shared" si="14"/>
        <v>0</v>
      </c>
      <c r="J76" s="305">
        <f t="shared" si="14"/>
        <v>0</v>
      </c>
      <c r="K76" s="305">
        <f t="shared" si="14"/>
        <v>0</v>
      </c>
      <c r="L76" s="305">
        <f t="shared" si="14"/>
        <v>0</v>
      </c>
      <c r="M76" s="305">
        <f t="shared" si="14"/>
        <v>0</v>
      </c>
      <c r="N76" s="305">
        <f t="shared" si="14"/>
        <v>0</v>
      </c>
      <c r="O76" s="305">
        <f t="shared" si="14"/>
        <v>0</v>
      </c>
      <c r="P76" s="305">
        <f t="shared" si="14"/>
        <v>0</v>
      </c>
      <c r="Q76" s="305">
        <f t="shared" si="14"/>
        <v>0</v>
      </c>
      <c r="R76" s="305">
        <f t="shared" si="14"/>
        <v>0</v>
      </c>
      <c r="S76" s="305">
        <f t="shared" si="14"/>
        <v>0</v>
      </c>
      <c r="T76" s="305">
        <f t="shared" si="14"/>
        <v>0</v>
      </c>
      <c r="U76" s="305">
        <f t="shared" si="14"/>
        <v>0</v>
      </c>
      <c r="V76" s="305">
        <f t="shared" si="14"/>
        <v>0</v>
      </c>
      <c r="W76" s="305">
        <f t="shared" si="14"/>
        <v>0</v>
      </c>
      <c r="DA76" s="72"/>
    </row>
    <row r="77" spans="1:105" ht="12" customHeight="1" x14ac:dyDescent="0.25">
      <c r="A77" s="41" t="s">
        <v>2759</v>
      </c>
      <c r="B77" s="238">
        <f t="shared" ref="B77:W77" si="15">IF(B$59=0,0,B$59/B$5)</f>
        <v>0</v>
      </c>
      <c r="C77" s="238">
        <f t="shared" si="15"/>
        <v>0</v>
      </c>
      <c r="D77" s="238">
        <f t="shared" si="15"/>
        <v>0</v>
      </c>
      <c r="E77" s="238">
        <f t="shared" si="15"/>
        <v>0</v>
      </c>
      <c r="F77" s="238">
        <f t="shared" si="15"/>
        <v>0</v>
      </c>
      <c r="G77" s="238">
        <f t="shared" si="15"/>
        <v>0</v>
      </c>
      <c r="H77" s="238">
        <f t="shared" si="15"/>
        <v>0</v>
      </c>
      <c r="I77" s="238">
        <f t="shared" si="15"/>
        <v>0</v>
      </c>
      <c r="J77" s="238">
        <f t="shared" si="15"/>
        <v>0</v>
      </c>
      <c r="K77" s="238">
        <f t="shared" si="15"/>
        <v>0</v>
      </c>
      <c r="L77" s="238">
        <f t="shared" si="15"/>
        <v>0</v>
      </c>
      <c r="M77" s="238">
        <f t="shared" si="15"/>
        <v>0</v>
      </c>
      <c r="N77" s="238">
        <f t="shared" si="15"/>
        <v>0</v>
      </c>
      <c r="O77" s="238">
        <f t="shared" si="15"/>
        <v>0</v>
      </c>
      <c r="P77" s="238">
        <f t="shared" si="15"/>
        <v>0</v>
      </c>
      <c r="Q77" s="238">
        <f t="shared" si="15"/>
        <v>0</v>
      </c>
      <c r="R77" s="238">
        <f t="shared" si="15"/>
        <v>0</v>
      </c>
      <c r="S77" s="238">
        <f t="shared" si="15"/>
        <v>0</v>
      </c>
      <c r="T77" s="238">
        <f t="shared" si="15"/>
        <v>0</v>
      </c>
      <c r="U77" s="238">
        <f t="shared" si="15"/>
        <v>0</v>
      </c>
      <c r="V77" s="238">
        <f t="shared" si="15"/>
        <v>0</v>
      </c>
      <c r="W77" s="238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60"/>
      <c r="C79" s="260"/>
      <c r="D79" s="260"/>
      <c r="E79" s="260"/>
      <c r="F79" s="260"/>
      <c r="G79" s="260"/>
      <c r="H79" s="260"/>
      <c r="I79" s="260"/>
      <c r="J79" s="260"/>
      <c r="K79" s="260"/>
      <c r="L79" s="260"/>
      <c r="M79" s="260"/>
      <c r="N79" s="260"/>
      <c r="O79" s="260"/>
      <c r="P79" s="260"/>
      <c r="Q79" s="260"/>
      <c r="R79" s="260"/>
      <c r="S79" s="260"/>
      <c r="T79" s="260"/>
      <c r="U79" s="260"/>
      <c r="V79" s="260"/>
      <c r="W79" s="260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5">
        <f>IF(B$5=0,0,B$5/TEL_fec!B$5)</f>
        <v>2.1492013293203893</v>
      </c>
      <c r="C81" s="325">
        <f>IF(C$5=0,0,C$5/TEL_fec!C$5)</f>
        <v>2.1831966958355191</v>
      </c>
      <c r="D81" s="325">
        <f>IF(D$5=0,0,D$5/TEL_fec!D$5)</f>
        <v>2.0768314689444525</v>
      </c>
      <c r="E81" s="325">
        <f>IF(E$5=0,0,E$5/TEL_fec!E$5)</f>
        <v>1.8976419849055766</v>
      </c>
      <c r="F81" s="325">
        <f>IF(F$5=0,0,F$5/TEL_fec!F$5)</f>
        <v>1.7358733128343082</v>
      </c>
      <c r="G81" s="325">
        <f>IF(G$5=0,0,G$5/TEL_fec!G$5)</f>
        <v>1.6944209065695457</v>
      </c>
      <c r="H81" s="325">
        <f>IF(H$5=0,0,H$5/TEL_fec!H$5)</f>
        <v>1.6721877364540638</v>
      </c>
      <c r="I81" s="325">
        <f>IF(I$5=0,0,I$5/TEL_fec!I$5)</f>
        <v>1.6732413228719862</v>
      </c>
      <c r="J81" s="325">
        <f>IF(J$5=0,0,J$5/TEL_fec!J$5)</f>
        <v>1.61257996337916</v>
      </c>
      <c r="K81" s="325">
        <f>IF(K$5=0,0,K$5/TEL_fec!K$5)</f>
        <v>1.6050169146055568</v>
      </c>
      <c r="L81" s="325">
        <f>IF(L$5=0,0,L$5/TEL_fec!L$5)</f>
        <v>1.5811022938780306</v>
      </c>
      <c r="M81" s="325">
        <f>IF(M$5=0,0,M$5/TEL_fec!M$5)</f>
        <v>1.4401829033810887</v>
      </c>
      <c r="N81" s="325">
        <f>IF(N$5=0,0,N$5/TEL_fec!N$5)</f>
        <v>1.3438374938121216</v>
      </c>
      <c r="O81" s="325">
        <f>IF(O$5=0,0,O$5/TEL_fec!O$5)</f>
        <v>1.3645651914328583</v>
      </c>
      <c r="P81" s="325">
        <f>IF(P$5=0,0,P$5/TEL_fec!P$5)</f>
        <v>1.4163950217946697</v>
      </c>
      <c r="Q81" s="325">
        <f>IF(Q$5=0,0,Q$5/TEL_fec!Q$5)</f>
        <v>1.2172365333968582</v>
      </c>
      <c r="R81" s="325">
        <f>IF(R$5=0,0,R$5/TEL_fec!R$5)</f>
        <v>1.2145858399175835</v>
      </c>
      <c r="S81" s="325">
        <f>IF(S$5=0,0,S$5/TEL_fec!S$5)</f>
        <v>1.2509714434049799</v>
      </c>
      <c r="T81" s="325">
        <f>IF(T$5=0,0,T$5/TEL_fec!T$5)</f>
        <v>1.1535059735696918</v>
      </c>
      <c r="U81" s="325">
        <f>IF(U$5=0,0,U$5/TEL_fec!U$5)</f>
        <v>1.3061080183339044</v>
      </c>
      <c r="V81" s="325">
        <f>IF(V$5=0,0,V$5/TEL_fec!V$5)</f>
        <v>1.3371830666475473</v>
      </c>
      <c r="W81" s="325">
        <f>IF(W$5=0,0,W$5/TEL_fec!W$5)</f>
        <v>1.379949720632675</v>
      </c>
      <c r="DA81" s="95"/>
    </row>
    <row r="82" spans="1:105" ht="12" customHeight="1" x14ac:dyDescent="0.25">
      <c r="A82" s="55" t="s">
        <v>92</v>
      </c>
      <c r="B82" s="337">
        <f>IF(B$6=0,0,B$6/TEL_fec!B$6)</f>
        <v>0</v>
      </c>
      <c r="C82" s="337">
        <f>IF(C$6=0,0,C$6/TEL_fec!C$6)</f>
        <v>0</v>
      </c>
      <c r="D82" s="337">
        <f>IF(D$6=0,0,D$6/TEL_fec!D$6)</f>
        <v>0</v>
      </c>
      <c r="E82" s="337">
        <f>IF(E$6=0,0,E$6/TEL_fec!E$6)</f>
        <v>0</v>
      </c>
      <c r="F82" s="337">
        <f>IF(F$6=0,0,F$6/TEL_fec!F$6)</f>
        <v>0</v>
      </c>
      <c r="G82" s="337">
        <f>IF(G$6=0,0,G$6/TEL_fec!G$6)</f>
        <v>0</v>
      </c>
      <c r="H82" s="337">
        <f>IF(H$6=0,0,H$6/TEL_fec!H$6)</f>
        <v>0</v>
      </c>
      <c r="I82" s="337">
        <f>IF(I$6=0,0,I$6/TEL_fec!I$6)</f>
        <v>0</v>
      </c>
      <c r="J82" s="337">
        <f>IF(J$6=0,0,J$6/TEL_fec!J$6)</f>
        <v>0</v>
      </c>
      <c r="K82" s="337">
        <f>IF(K$6=0,0,K$6/TEL_fec!K$6)</f>
        <v>0</v>
      </c>
      <c r="L82" s="337">
        <f>IF(L$6=0,0,L$6/TEL_fec!L$6)</f>
        <v>0</v>
      </c>
      <c r="M82" s="337">
        <f>IF(M$6=0,0,M$6/TEL_fec!M$6)</f>
        <v>0</v>
      </c>
      <c r="N82" s="337">
        <f>IF(N$6=0,0,N$6/TEL_fec!N$6)</f>
        <v>0</v>
      </c>
      <c r="O82" s="337">
        <f>IF(O$6=0,0,O$6/TEL_fec!O$6)</f>
        <v>0</v>
      </c>
      <c r="P82" s="337">
        <f>IF(P$6=0,0,P$6/TEL_fec!P$6)</f>
        <v>0</v>
      </c>
      <c r="Q82" s="337">
        <f>IF(Q$6=0,0,Q$6/TEL_fec!Q$6)</f>
        <v>0</v>
      </c>
      <c r="R82" s="337">
        <f>IF(R$6=0,0,R$6/TEL_fec!R$6)</f>
        <v>0</v>
      </c>
      <c r="S82" s="337">
        <f>IF(S$6=0,0,S$6/TEL_fec!S$6)</f>
        <v>0</v>
      </c>
      <c r="T82" s="337">
        <f>IF(T$6=0,0,T$6/TEL_fec!T$6)</f>
        <v>0</v>
      </c>
      <c r="U82" s="337">
        <f>IF(U$6=0,0,U$6/TEL_fec!U$6)</f>
        <v>0</v>
      </c>
      <c r="V82" s="337">
        <f>IF(V$6=0,0,V$6/TEL_fec!V$6)</f>
        <v>0</v>
      </c>
      <c r="W82" s="337">
        <f>IF(W$6=0,0,W$6/TEL_fec!W$6)</f>
        <v>0</v>
      </c>
      <c r="DA82" s="67"/>
    </row>
    <row r="83" spans="1:105" ht="12" customHeight="1" x14ac:dyDescent="0.25">
      <c r="A83" s="202" t="s">
        <v>93</v>
      </c>
      <c r="B83" s="338">
        <f>IF(B$7=0,0,B$7/TEL_fec!B$7)</f>
        <v>0</v>
      </c>
      <c r="C83" s="338">
        <f>IF(C$7=0,0,C$7/TEL_fec!C$7)</f>
        <v>0</v>
      </c>
      <c r="D83" s="338">
        <f>IF(D$7=0,0,D$7/TEL_fec!D$7)</f>
        <v>0</v>
      </c>
      <c r="E83" s="338">
        <f>IF(E$7=0,0,E$7/TEL_fec!E$7)</f>
        <v>0</v>
      </c>
      <c r="F83" s="338">
        <f>IF(F$7=0,0,F$7/TEL_fec!F$7)</f>
        <v>0</v>
      </c>
      <c r="G83" s="338">
        <f>IF(G$7=0,0,G$7/TEL_fec!G$7)</f>
        <v>0</v>
      </c>
      <c r="H83" s="338">
        <f>IF(H$7=0,0,H$7/TEL_fec!H$7)</f>
        <v>0</v>
      </c>
      <c r="I83" s="338">
        <f>IF(I$7=0,0,I$7/TEL_fec!I$7)</f>
        <v>0</v>
      </c>
      <c r="J83" s="338">
        <f>IF(J$7=0,0,J$7/TEL_fec!J$7)</f>
        <v>0</v>
      </c>
      <c r="K83" s="338">
        <f>IF(K$7=0,0,K$7/TEL_fec!K$7)</f>
        <v>0</v>
      </c>
      <c r="L83" s="338">
        <f>IF(L$7=0,0,L$7/TEL_fec!L$7)</f>
        <v>0</v>
      </c>
      <c r="M83" s="338">
        <f>IF(M$7=0,0,M$7/TEL_fec!M$7)</f>
        <v>0</v>
      </c>
      <c r="N83" s="338">
        <f>IF(N$7=0,0,N$7/TEL_fec!N$7)</f>
        <v>0</v>
      </c>
      <c r="O83" s="338">
        <f>IF(O$7=0,0,O$7/TEL_fec!O$7)</f>
        <v>0</v>
      </c>
      <c r="P83" s="338">
        <f>IF(P$7=0,0,P$7/TEL_fec!P$7)</f>
        <v>0</v>
      </c>
      <c r="Q83" s="338">
        <f>IF(Q$7=0,0,Q$7/TEL_fec!Q$7)</f>
        <v>0</v>
      </c>
      <c r="R83" s="338">
        <f>IF(R$7=0,0,R$7/TEL_fec!R$7)</f>
        <v>0</v>
      </c>
      <c r="S83" s="338">
        <f>IF(S$7=0,0,S$7/TEL_fec!S$7)</f>
        <v>0</v>
      </c>
      <c r="T83" s="338">
        <f>IF(T$7=0,0,T$7/TEL_fec!T$7)</f>
        <v>0</v>
      </c>
      <c r="U83" s="338">
        <f>IF(U$7=0,0,U$7/TEL_fec!U$7)</f>
        <v>0</v>
      </c>
      <c r="V83" s="338">
        <f>IF(V$7=0,0,V$7/TEL_fec!V$7)</f>
        <v>0</v>
      </c>
      <c r="W83" s="338">
        <f>IF(W$7=0,0,W$7/TEL_fec!W$7)</f>
        <v>0</v>
      </c>
      <c r="DA83" s="174"/>
    </row>
    <row r="84" spans="1:105" ht="12" customHeight="1" x14ac:dyDescent="0.25">
      <c r="A84" s="202" t="s">
        <v>94</v>
      </c>
      <c r="B84" s="338">
        <f>IF(B$8=0,0,B$8/TEL_fec!B$8)</f>
        <v>0</v>
      </c>
      <c r="C84" s="338">
        <f>IF(C$8=0,0,C$8/TEL_fec!C$8)</f>
        <v>0</v>
      </c>
      <c r="D84" s="338">
        <f>IF(D$8=0,0,D$8/TEL_fec!D$8)</f>
        <v>0</v>
      </c>
      <c r="E84" s="338">
        <f>IF(E$8=0,0,E$8/TEL_fec!E$8)</f>
        <v>0</v>
      </c>
      <c r="F84" s="338">
        <f>IF(F$8=0,0,F$8/TEL_fec!F$8)</f>
        <v>0</v>
      </c>
      <c r="G84" s="338">
        <f>IF(G$8=0,0,G$8/TEL_fec!G$8)</f>
        <v>0</v>
      </c>
      <c r="H84" s="338">
        <f>IF(H$8=0,0,H$8/TEL_fec!H$8)</f>
        <v>0</v>
      </c>
      <c r="I84" s="338">
        <f>IF(I$8=0,0,I$8/TEL_fec!I$8)</f>
        <v>0</v>
      </c>
      <c r="J84" s="338">
        <f>IF(J$8=0,0,J$8/TEL_fec!J$8)</f>
        <v>0</v>
      </c>
      <c r="K84" s="338">
        <f>IF(K$8=0,0,K$8/TEL_fec!K$8)</f>
        <v>0</v>
      </c>
      <c r="L84" s="338">
        <f>IF(L$8=0,0,L$8/TEL_fec!L$8)</f>
        <v>0</v>
      </c>
      <c r="M84" s="338">
        <f>IF(M$8=0,0,M$8/TEL_fec!M$8)</f>
        <v>0</v>
      </c>
      <c r="N84" s="338">
        <f>IF(N$8=0,0,N$8/TEL_fec!N$8)</f>
        <v>0</v>
      </c>
      <c r="O84" s="338">
        <f>IF(O$8=0,0,O$8/TEL_fec!O$8)</f>
        <v>0</v>
      </c>
      <c r="P84" s="338">
        <f>IF(P$8=0,0,P$8/TEL_fec!P$8)</f>
        <v>0</v>
      </c>
      <c r="Q84" s="338">
        <f>IF(Q$8=0,0,Q$8/TEL_fec!Q$8)</f>
        <v>0</v>
      </c>
      <c r="R84" s="338">
        <f>IF(R$8=0,0,R$8/TEL_fec!R$8)</f>
        <v>0</v>
      </c>
      <c r="S84" s="338">
        <f>IF(S$8=0,0,S$8/TEL_fec!S$8)</f>
        <v>0</v>
      </c>
      <c r="T84" s="338">
        <f>IF(T$8=0,0,T$8/TEL_fec!T$8)</f>
        <v>0</v>
      </c>
      <c r="U84" s="338">
        <f>IF(U$8=0,0,U$8/TEL_fec!U$8)</f>
        <v>0</v>
      </c>
      <c r="V84" s="338">
        <f>IF(V$8=0,0,V$8/TEL_fec!V$8)</f>
        <v>0</v>
      </c>
      <c r="W84" s="338">
        <f>IF(W$8=0,0,W$8/TEL_fec!W$8)</f>
        <v>0</v>
      </c>
      <c r="DA84" s="174"/>
    </row>
    <row r="85" spans="1:105" ht="12" customHeight="1" x14ac:dyDescent="0.25">
      <c r="A85" s="202" t="s">
        <v>95</v>
      </c>
      <c r="B85" s="338">
        <f>IF(B$9=0,0,B$9/TEL_fec!B$9)</f>
        <v>0</v>
      </c>
      <c r="C85" s="338">
        <f>IF(C$9=0,0,C$9/TEL_fec!C$9)</f>
        <v>0</v>
      </c>
      <c r="D85" s="338">
        <f>IF(D$9=0,0,D$9/TEL_fec!D$9)</f>
        <v>0</v>
      </c>
      <c r="E85" s="338">
        <f>IF(E$9=0,0,E$9/TEL_fec!E$9)</f>
        <v>0</v>
      </c>
      <c r="F85" s="338">
        <f>IF(F$9=0,0,F$9/TEL_fec!F$9)</f>
        <v>0</v>
      </c>
      <c r="G85" s="338">
        <f>IF(G$9=0,0,G$9/TEL_fec!G$9)</f>
        <v>0</v>
      </c>
      <c r="H85" s="338">
        <f>IF(H$9=0,0,H$9/TEL_fec!H$9)</f>
        <v>0</v>
      </c>
      <c r="I85" s="338">
        <f>IF(I$9=0,0,I$9/TEL_fec!I$9)</f>
        <v>0</v>
      </c>
      <c r="J85" s="338">
        <f>IF(J$9=0,0,J$9/TEL_fec!J$9)</f>
        <v>0</v>
      </c>
      <c r="K85" s="338">
        <f>IF(K$9=0,0,K$9/TEL_fec!K$9)</f>
        <v>0</v>
      </c>
      <c r="L85" s="338">
        <f>IF(L$9=0,0,L$9/TEL_fec!L$9)</f>
        <v>0</v>
      </c>
      <c r="M85" s="338">
        <f>IF(M$9=0,0,M$9/TEL_fec!M$9)</f>
        <v>0</v>
      </c>
      <c r="N85" s="338">
        <f>IF(N$9=0,0,N$9/TEL_fec!N$9)</f>
        <v>0</v>
      </c>
      <c r="O85" s="338">
        <f>IF(O$9=0,0,O$9/TEL_fec!O$9)</f>
        <v>0</v>
      </c>
      <c r="P85" s="338">
        <f>IF(P$9=0,0,P$9/TEL_fec!P$9)</f>
        <v>0</v>
      </c>
      <c r="Q85" s="338">
        <f>IF(Q$9=0,0,Q$9/TEL_fec!Q$9)</f>
        <v>0</v>
      </c>
      <c r="R85" s="338">
        <f>IF(R$9=0,0,R$9/TEL_fec!R$9)</f>
        <v>0</v>
      </c>
      <c r="S85" s="338">
        <f>IF(S$9=0,0,S$9/TEL_fec!S$9)</f>
        <v>0</v>
      </c>
      <c r="T85" s="338">
        <f>IF(T$9=0,0,T$9/TEL_fec!T$9)</f>
        <v>0</v>
      </c>
      <c r="U85" s="338">
        <f>IF(U$9=0,0,U$9/TEL_fec!U$9)</f>
        <v>0</v>
      </c>
      <c r="V85" s="338">
        <f>IF(V$9=0,0,V$9/TEL_fec!V$9)</f>
        <v>0</v>
      </c>
      <c r="W85" s="338">
        <f>IF(W$9=0,0,W$9/TEL_fec!W$9)</f>
        <v>0</v>
      </c>
      <c r="DA85" s="174"/>
    </row>
    <row r="86" spans="1:105" ht="12" customHeight="1" x14ac:dyDescent="0.25">
      <c r="A86" s="56" t="s">
        <v>96</v>
      </c>
      <c r="B86" s="339">
        <f>IF(B$10=0,0,B$10/TEL_fec!B$10)</f>
        <v>2.1727619633181741</v>
      </c>
      <c r="C86" s="339">
        <f>IF(C$10=0,0,C$10/TEL_fec!C$10)</f>
        <v>2.2497917081267089</v>
      </c>
      <c r="D86" s="339">
        <f>IF(D$10=0,0,D$10/TEL_fec!D$10)</f>
        <v>2.2164781900246817</v>
      </c>
      <c r="E86" s="339">
        <f>IF(E$10=0,0,E$10/TEL_fec!E$10)</f>
        <v>2.1827944939646171</v>
      </c>
      <c r="F86" s="339">
        <f>IF(F$10=0,0,F$10/TEL_fec!F$10)</f>
        <v>2.0762595778837416</v>
      </c>
      <c r="G86" s="339">
        <f>IF(G$10=0,0,G$10/TEL_fec!G$10)</f>
        <v>2.1083009834530428</v>
      </c>
      <c r="H86" s="339">
        <f>IF(H$10=0,0,H$10/TEL_fec!H$10)</f>
        <v>2.0921187679896049</v>
      </c>
      <c r="I86" s="339">
        <f>IF(I$10=0,0,I$10/TEL_fec!I$10)</f>
        <v>1.9709210759428213</v>
      </c>
      <c r="J86" s="339">
        <f>IF(J$10=0,0,J$10/TEL_fec!J$10)</f>
        <v>1.9261170959356906</v>
      </c>
      <c r="K86" s="339">
        <f>IF(K$10=0,0,K$10/TEL_fec!K$10)</f>
        <v>2.1049259927847026</v>
      </c>
      <c r="L86" s="339">
        <f>IF(L$10=0,0,L$10/TEL_fec!L$10)</f>
        <v>1.9980201832538447</v>
      </c>
      <c r="M86" s="339">
        <f>IF(M$10=0,0,M$10/TEL_fec!M$10)</f>
        <v>1.8418551632811015</v>
      </c>
      <c r="N86" s="339">
        <f>IF(N$10=0,0,N$10/TEL_fec!N$10)</f>
        <v>1.8741981176815199</v>
      </c>
      <c r="O86" s="339">
        <f>IF(O$10=0,0,O$10/TEL_fec!O$10)</f>
        <v>1.9680348644049317</v>
      </c>
      <c r="P86" s="339">
        <f>IF(P$10=0,0,P$10/TEL_fec!P$10)</f>
        <v>2.0804657620106344</v>
      </c>
      <c r="Q86" s="339">
        <f>IF(Q$10=0,0,Q$10/TEL_fec!Q$10)</f>
        <v>1.7897512138086067</v>
      </c>
      <c r="R86" s="339">
        <f>IF(R$10=0,0,R$10/TEL_fec!R$10)</f>
        <v>1.7993603542417433</v>
      </c>
      <c r="S86" s="339">
        <f>IF(S$10=0,0,S$10/TEL_fec!S$10)</f>
        <v>1.7995903694880444</v>
      </c>
      <c r="T86" s="339">
        <f>IF(T$10=0,0,T$10/TEL_fec!T$10)</f>
        <v>1.3706488538609436</v>
      </c>
      <c r="U86" s="339">
        <f>IF(U$10=0,0,U$10/TEL_fec!U$10)</f>
        <v>1.7929285001812272</v>
      </c>
      <c r="V86" s="339">
        <f>IF(V$10=0,0,V$10/TEL_fec!V$10)</f>
        <v>1.8440940501410727</v>
      </c>
      <c r="W86" s="339">
        <f>IF(W$10=0,0,W$10/TEL_fec!W$10)</f>
        <v>1.9387809880907168</v>
      </c>
      <c r="DA86" s="68"/>
    </row>
    <row r="87" spans="1:105" ht="12" customHeight="1" x14ac:dyDescent="0.25">
      <c r="A87" s="203" t="s">
        <v>2709</v>
      </c>
      <c r="B87" s="352">
        <f>IF(B$16=0,0,B$16/TEL_fec!B$16)</f>
        <v>2.8427493451884063</v>
      </c>
      <c r="C87" s="352">
        <f>IF(C$16=0,0,C$16/TEL_fec!C$16)</f>
        <v>2.825299145002004</v>
      </c>
      <c r="D87" s="352">
        <f>IF(D$16=0,0,D$16/TEL_fec!D$16)</f>
        <v>2.7661505258066721</v>
      </c>
      <c r="E87" s="352">
        <f>IF(E$16=0,0,E$16/TEL_fec!E$16)</f>
        <v>2.5560707605681854</v>
      </c>
      <c r="F87" s="352">
        <f>IF(F$16=0,0,F$16/TEL_fec!F$16)</f>
        <v>2.4744595125976856</v>
      </c>
      <c r="G87" s="352">
        <f>IF(G$16=0,0,G$16/TEL_fec!G$16)</f>
        <v>2.3844704821186502</v>
      </c>
      <c r="H87" s="352">
        <f>IF(H$16=0,0,H$16/TEL_fec!H$16)</f>
        <v>2.4391295826616082</v>
      </c>
      <c r="I87" s="352">
        <f>IF(I$16=0,0,I$16/TEL_fec!I$16)</f>
        <v>2.661357018426791</v>
      </c>
      <c r="J87" s="352">
        <f>IF(J$16=0,0,J$16/TEL_fec!J$16)</f>
        <v>2.6048073546373751</v>
      </c>
      <c r="K87" s="352">
        <f>IF(K$16=0,0,K$16/TEL_fec!K$16)</f>
        <v>2.5076986998222672</v>
      </c>
      <c r="L87" s="352">
        <f>IF(L$16=0,0,L$16/TEL_fec!L$16)</f>
        <v>2.4722699878318801</v>
      </c>
      <c r="M87" s="352">
        <f>IF(M$16=0,0,M$16/TEL_fec!M$16)</f>
        <v>2.3626337263567199</v>
      </c>
      <c r="N87" s="352">
        <f>IF(N$16=0,0,N$16/TEL_fec!N$16)</f>
        <v>2.1229866101715968</v>
      </c>
      <c r="O87" s="352">
        <f>IF(O$16=0,0,O$16/TEL_fec!O$16)</f>
        <v>2.1527059160570903</v>
      </c>
      <c r="P87" s="352">
        <f>IF(P$16=0,0,P$16/TEL_fec!P$16)</f>
        <v>2.1762661400673338</v>
      </c>
      <c r="Q87" s="352">
        <f>IF(Q$16=0,0,Q$16/TEL_fec!Q$16)</f>
        <v>1.9761681267862987</v>
      </c>
      <c r="R87" s="352">
        <f>IF(R$16=0,0,R$16/TEL_fec!R$16)</f>
        <v>1.9820902646242839</v>
      </c>
      <c r="S87" s="352">
        <f>IF(S$16=0,0,S$16/TEL_fec!S$16)</f>
        <v>2.0890355985832931</v>
      </c>
      <c r="T87" s="352">
        <f>IF(T$16=0,0,T$16/TEL_fec!T$16)</f>
        <v>2.2764607298517268</v>
      </c>
      <c r="U87" s="352">
        <f>IF(U$16=0,0,U$16/TEL_fec!U$16)</f>
        <v>2.2653507141332239</v>
      </c>
      <c r="V87" s="352">
        <f>IF(V$16=0,0,V$16/TEL_fec!V$16)</f>
        <v>2.2813959464797557</v>
      </c>
      <c r="W87" s="352">
        <f>IF(W$16=0,0,W$16/TEL_fec!W$16)</f>
        <v>2.2424230677873647</v>
      </c>
      <c r="DA87" s="175"/>
    </row>
    <row r="88" spans="1:105" ht="12" customHeight="1" x14ac:dyDescent="0.25">
      <c r="A88" s="203" t="s">
        <v>2721</v>
      </c>
      <c r="B88" s="352">
        <f>IF(B$27=0,0,B$27/TEL_fec!B$27)</f>
        <v>2.8427493451884058</v>
      </c>
      <c r="C88" s="352">
        <f>IF(C$27=0,0,C$27/TEL_fec!C$27)</f>
        <v>2.8252991450020044</v>
      </c>
      <c r="D88" s="352">
        <f>IF(D$27=0,0,D$27/TEL_fec!D$27)</f>
        <v>2.7661505258066716</v>
      </c>
      <c r="E88" s="352">
        <f>IF(E$27=0,0,E$27/TEL_fec!E$27)</f>
        <v>2.5560707605681836</v>
      </c>
      <c r="F88" s="352">
        <f>IF(F$27=0,0,F$27/TEL_fec!F$27)</f>
        <v>2.4744595125976847</v>
      </c>
      <c r="G88" s="352">
        <f>IF(G$27=0,0,G$27/TEL_fec!G$27)</f>
        <v>2.3844704821186489</v>
      </c>
      <c r="H88" s="352">
        <f>IF(H$27=0,0,H$27/TEL_fec!H$27)</f>
        <v>2.4391295826616077</v>
      </c>
      <c r="I88" s="352">
        <f>IF(I$27=0,0,I$27/TEL_fec!I$27)</f>
        <v>2.6613570184267918</v>
      </c>
      <c r="J88" s="352">
        <f>IF(J$27=0,0,J$27/TEL_fec!J$27)</f>
        <v>2.6048073546373747</v>
      </c>
      <c r="K88" s="352">
        <f>IF(K$27=0,0,K$27/TEL_fec!K$27)</f>
        <v>2.5076986998222677</v>
      </c>
      <c r="L88" s="352">
        <f>IF(L$27=0,0,L$27/TEL_fec!L$27)</f>
        <v>2.4722699878318801</v>
      </c>
      <c r="M88" s="352">
        <f>IF(M$27=0,0,M$27/TEL_fec!M$27)</f>
        <v>2.3626337263567203</v>
      </c>
      <c r="N88" s="352">
        <f>IF(N$27=0,0,N$27/TEL_fec!N$27)</f>
        <v>2.1229866101715964</v>
      </c>
      <c r="O88" s="352">
        <f>IF(O$27=0,0,O$27/TEL_fec!O$27)</f>
        <v>2.1527059160570889</v>
      </c>
      <c r="P88" s="352">
        <f>IF(P$27=0,0,P$27/TEL_fec!P$27)</f>
        <v>2.1762661400673324</v>
      </c>
      <c r="Q88" s="352">
        <f>IF(Q$27=0,0,Q$27/TEL_fec!Q$27)</f>
        <v>1.9761681267862994</v>
      </c>
      <c r="R88" s="352">
        <f>IF(R$27=0,0,R$27/TEL_fec!R$27)</f>
        <v>1.9820902646242837</v>
      </c>
      <c r="S88" s="352">
        <f>IF(S$27=0,0,S$27/TEL_fec!S$27)</f>
        <v>2.0890355985832927</v>
      </c>
      <c r="T88" s="352">
        <f>IF(T$27=0,0,T$27/TEL_fec!T$27)</f>
        <v>2.2764607298517263</v>
      </c>
      <c r="U88" s="352">
        <f>IF(U$27=0,0,U$27/TEL_fec!U$27)</f>
        <v>2.2653507141332225</v>
      </c>
      <c r="V88" s="352">
        <f>IF(V$27=0,0,V$27/TEL_fec!V$27)</f>
        <v>2.2813959464797553</v>
      </c>
      <c r="W88" s="352">
        <f>IF(W$27=0,0,W$27/TEL_fec!W$27)</f>
        <v>2.2424230677873638</v>
      </c>
      <c r="DA88" s="175"/>
    </row>
    <row r="89" spans="1:105" ht="12" customHeight="1" x14ac:dyDescent="0.25">
      <c r="A89" s="203" t="s">
        <v>2733</v>
      </c>
      <c r="B89" s="352">
        <f>IF(B$38=0,0,B$38/TEL_fec!B$38)</f>
        <v>0</v>
      </c>
      <c r="C89" s="352">
        <f>IF(C$38=0,0,C$38/TEL_fec!C$38)</f>
        <v>0</v>
      </c>
      <c r="D89" s="352">
        <f>IF(D$38=0,0,D$38/TEL_fec!D$38)</f>
        <v>0</v>
      </c>
      <c r="E89" s="352">
        <f>IF(E$38=0,0,E$38/TEL_fec!E$38)</f>
        <v>0</v>
      </c>
      <c r="F89" s="352">
        <f>IF(F$38=0,0,F$38/TEL_fec!F$38)</f>
        <v>0</v>
      </c>
      <c r="G89" s="352">
        <f>IF(G$38=0,0,G$38/TEL_fec!G$38)</f>
        <v>0</v>
      </c>
      <c r="H89" s="352">
        <f>IF(H$38=0,0,H$38/TEL_fec!H$38)</f>
        <v>0</v>
      </c>
      <c r="I89" s="352">
        <f>IF(I$38=0,0,I$38/TEL_fec!I$38)</f>
        <v>0</v>
      </c>
      <c r="J89" s="352">
        <f>IF(J$38=0,0,J$38/TEL_fec!J$38)</f>
        <v>0</v>
      </c>
      <c r="K89" s="352">
        <f>IF(K$38=0,0,K$38/TEL_fec!K$38)</f>
        <v>0</v>
      </c>
      <c r="L89" s="352">
        <f>IF(L$38=0,0,L$38/TEL_fec!L$38)</f>
        <v>0</v>
      </c>
      <c r="M89" s="352">
        <f>IF(M$38=0,0,M$38/TEL_fec!M$38)</f>
        <v>0</v>
      </c>
      <c r="N89" s="352">
        <f>IF(N$38=0,0,N$38/TEL_fec!N$38)</f>
        <v>0</v>
      </c>
      <c r="O89" s="352">
        <f>IF(O$38=0,0,O$38/TEL_fec!O$38)</f>
        <v>0</v>
      </c>
      <c r="P89" s="352">
        <f>IF(P$38=0,0,P$38/TEL_fec!P$38)</f>
        <v>0</v>
      </c>
      <c r="Q89" s="352">
        <f>IF(Q$38=0,0,Q$38/TEL_fec!Q$38)</f>
        <v>0</v>
      </c>
      <c r="R89" s="352">
        <f>IF(R$38=0,0,R$38/TEL_fec!R$38)</f>
        <v>0</v>
      </c>
      <c r="S89" s="352">
        <f>IF(S$38=0,0,S$38/TEL_fec!S$38)</f>
        <v>0</v>
      </c>
      <c r="T89" s="352">
        <f>IF(T$38=0,0,T$38/TEL_fec!T$38)</f>
        <v>0</v>
      </c>
      <c r="U89" s="352">
        <f>IF(U$38=0,0,U$38/TEL_fec!U$38)</f>
        <v>0</v>
      </c>
      <c r="V89" s="352">
        <f>IF(V$38=0,0,V$38/TEL_fec!V$38)</f>
        <v>0</v>
      </c>
      <c r="W89" s="352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2">
        <f>IF(B$39=0,0,B$39/TEL_fec!B$39)</f>
        <v>1.9782865895058173</v>
      </c>
      <c r="C90" s="352">
        <f>IF(C$39=0,0,C$39/TEL_fec!C$39)</f>
        <v>2.0270847435621522</v>
      </c>
      <c r="D90" s="352">
        <f>IF(D$39=0,0,D$39/TEL_fec!D$39)</f>
        <v>1.8895700184627604</v>
      </c>
      <c r="E90" s="352">
        <f>IF(E$39=0,0,E$39/TEL_fec!E$39)</f>
        <v>1.7349879902892105</v>
      </c>
      <c r="F90" s="352">
        <f>IF(F$39=0,0,F$39/TEL_fec!F$39)</f>
        <v>1.5360248042267972</v>
      </c>
      <c r="G90" s="352">
        <f>IF(G$39=0,0,G$39/TEL_fec!G$39)</f>
        <v>1.5020601602088817</v>
      </c>
      <c r="H90" s="352">
        <f>IF(H$39=0,0,H$39/TEL_fec!H$39)</f>
        <v>1.4227913900597575</v>
      </c>
      <c r="I90" s="352">
        <f>IF(I$39=0,0,I$39/TEL_fec!I$39)</f>
        <v>1.3277087254290783</v>
      </c>
      <c r="J90" s="352">
        <f>IF(J$39=0,0,J$39/TEL_fec!J$39)</f>
        <v>1.2763519462294923</v>
      </c>
      <c r="K90" s="352">
        <f>IF(K$39=0,0,K$39/TEL_fec!K$39)</f>
        <v>1.2663978108373681</v>
      </c>
      <c r="L90" s="352">
        <f>IF(L$39=0,0,L$39/TEL_fec!L$39)</f>
        <v>1.2714894652278224</v>
      </c>
      <c r="M90" s="352">
        <f>IF(M$39=0,0,M$39/TEL_fec!M$39)</f>
        <v>1.1501059065786023</v>
      </c>
      <c r="N90" s="352">
        <f>IF(N$39=0,0,N$39/TEL_fec!N$39)</f>
        <v>1.1125611747894728</v>
      </c>
      <c r="O90" s="352">
        <f>IF(O$39=0,0,O$39/TEL_fec!O$39)</f>
        <v>1.0942302612487198</v>
      </c>
      <c r="P90" s="352">
        <f>IF(P$39=0,0,P$39/TEL_fec!P$39)</f>
        <v>1.1359523141120527</v>
      </c>
      <c r="Q90" s="352">
        <f>IF(Q$39=0,0,Q$39/TEL_fec!Q$39)</f>
        <v>0.99445610032488729</v>
      </c>
      <c r="R90" s="352">
        <f>IF(R$39=0,0,R$39/TEL_fec!R$39)</f>
        <v>0.98217952605128578</v>
      </c>
      <c r="S90" s="352">
        <f>IF(S$39=0,0,S$39/TEL_fec!S$39)</f>
        <v>0.9853878592491383</v>
      </c>
      <c r="T90" s="352">
        <f>IF(T$39=0,0,T$39/TEL_fec!T$39)</f>
        <v>0.85923457748982879</v>
      </c>
      <c r="U90" s="352">
        <f>IF(U$39=0,0,U$39/TEL_fec!U$39)</f>
        <v>0.97958417604771231</v>
      </c>
      <c r="V90" s="352">
        <f>IF(V$39=0,0,V$39/TEL_fec!V$39)</f>
        <v>1.0040674902605446</v>
      </c>
      <c r="W90" s="352">
        <f>IF(W$39=0,0,W$39/TEL_fec!W$39)</f>
        <v>1.0545717125239487</v>
      </c>
      <c r="DA90" s="175"/>
    </row>
    <row r="91" spans="1:105" ht="12" customHeight="1" x14ac:dyDescent="0.25">
      <c r="A91" s="41" t="s">
        <v>2759</v>
      </c>
      <c r="B91" s="340">
        <f>IF(B$59=0,0,B$59/TEL_fec!B$59)</f>
        <v>0</v>
      </c>
      <c r="C91" s="340">
        <f>IF(C$59=0,0,C$59/TEL_fec!C$59)</f>
        <v>0</v>
      </c>
      <c r="D91" s="340">
        <f>IF(D$59=0,0,D$59/TEL_fec!D$59)</f>
        <v>0</v>
      </c>
      <c r="E91" s="340">
        <f>IF(E$59=0,0,E$59/TEL_fec!E$59)</f>
        <v>0</v>
      </c>
      <c r="F91" s="340">
        <f>IF(F$59=0,0,F$59/TEL_fec!F$59)</f>
        <v>0</v>
      </c>
      <c r="G91" s="340">
        <f>IF(G$59=0,0,G$59/TEL_fec!G$59)</f>
        <v>0</v>
      </c>
      <c r="H91" s="340">
        <f>IF(H$59=0,0,H$59/TEL_fec!H$59)</f>
        <v>0</v>
      </c>
      <c r="I91" s="340">
        <f>IF(I$59=0,0,I$59/TEL_fec!I$59)</f>
        <v>0</v>
      </c>
      <c r="J91" s="340">
        <f>IF(J$59=0,0,J$59/TEL_fec!J$59)</f>
        <v>0</v>
      </c>
      <c r="K91" s="340">
        <f>IF(K$59=0,0,K$59/TEL_fec!K$59)</f>
        <v>0</v>
      </c>
      <c r="L91" s="340">
        <f>IF(L$59=0,0,L$59/TEL_fec!L$59)</f>
        <v>0</v>
      </c>
      <c r="M91" s="340">
        <f>IF(M$59=0,0,M$59/TEL_fec!M$59)</f>
        <v>0</v>
      </c>
      <c r="N91" s="340">
        <f>IF(N$59=0,0,N$59/TEL_fec!N$59)</f>
        <v>0</v>
      </c>
      <c r="O91" s="340">
        <f>IF(O$59=0,0,O$59/TEL_fec!O$59)</f>
        <v>0</v>
      </c>
      <c r="P91" s="340">
        <f>IF(P$59=0,0,P$59/TEL_fec!P$59)</f>
        <v>0</v>
      </c>
      <c r="Q91" s="340">
        <f>IF(Q$59=0,0,Q$59/TEL_fec!Q$59)</f>
        <v>0</v>
      </c>
      <c r="R91" s="340">
        <f>IF(R$59=0,0,R$59/TEL_fec!R$59)</f>
        <v>0</v>
      </c>
      <c r="S91" s="340">
        <f>IF(S$59=0,0,S$59/TEL_fec!S$59)</f>
        <v>0</v>
      </c>
      <c r="T91" s="340">
        <f>IF(T$59=0,0,T$59/TEL_fec!T$59)</f>
        <v>0</v>
      </c>
      <c r="U91" s="340">
        <f>IF(U$59=0,0,U$59/TEL_fec!U$59)</f>
        <v>0</v>
      </c>
      <c r="V91" s="340">
        <f>IF(V$59=0,0,V$59/TEL_fec!V$59)</f>
        <v>0</v>
      </c>
      <c r="W91" s="340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PL: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v>1619.109734224686</v>
      </c>
      <c r="C3" s="206">
        <v>1449.939686369119</v>
      </c>
      <c r="D3" s="206">
        <v>1466.885467687182</v>
      </c>
      <c r="E3" s="206">
        <v>1716.002323900753</v>
      </c>
      <c r="F3" s="206">
        <v>1956.1202527251271</v>
      </c>
      <c r="G3" s="206">
        <v>1839.689393664501</v>
      </c>
      <c r="H3" s="206">
        <v>1914.562075811441</v>
      </c>
      <c r="I3" s="206">
        <v>2332.9098391808111</v>
      </c>
      <c r="J3" s="206">
        <v>2261.1819616729122</v>
      </c>
      <c r="K3" s="206">
        <v>2292.0727009019629</v>
      </c>
      <c r="L3" s="206">
        <v>2603.2336499096</v>
      </c>
      <c r="M3" s="206">
        <v>2629.0064269223572</v>
      </c>
      <c r="N3" s="206">
        <v>2709.394888165838</v>
      </c>
      <c r="O3" s="206">
        <v>2360.155762921474</v>
      </c>
      <c r="P3" s="206">
        <v>2721.420823745274</v>
      </c>
      <c r="Q3" s="206">
        <v>2897.4</v>
      </c>
      <c r="R3" s="206">
        <v>3065.180569205997</v>
      </c>
      <c r="S3" s="206">
        <v>3119.601328903655</v>
      </c>
      <c r="T3" s="206">
        <v>3155.8889842175622</v>
      </c>
      <c r="U3" s="206">
        <v>3352.7107291798311</v>
      </c>
      <c r="V3" s="206">
        <v>3296.824816816355</v>
      </c>
      <c r="W3" s="206">
        <v>4301.4827798569331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6">
        <v>3862.4994082085468</v>
      </c>
      <c r="C5" s="206">
        <v>4022.9458224810742</v>
      </c>
      <c r="D5" s="206">
        <v>4142.1427305571333</v>
      </c>
      <c r="E5" s="206">
        <v>3795.2827251563331</v>
      </c>
      <c r="F5" s="206">
        <v>3653.2452218867461</v>
      </c>
      <c r="G5" s="206">
        <v>3802.4044579453048</v>
      </c>
      <c r="H5" s="206">
        <v>4006.9452649599439</v>
      </c>
      <c r="I5" s="206">
        <v>3583.0045383757551</v>
      </c>
      <c r="J5" s="206">
        <v>3695.8345524309079</v>
      </c>
      <c r="K5" s="206">
        <v>3202.765977559452</v>
      </c>
      <c r="L5" s="206">
        <v>3483.686059684846</v>
      </c>
      <c r="M5" s="206">
        <v>3420.6898298462402</v>
      </c>
      <c r="N5" s="206">
        <v>3171.8298110619071</v>
      </c>
      <c r="O5" s="206">
        <v>3366.5487254805171</v>
      </c>
      <c r="P5" s="206">
        <v>3323.3289807380279</v>
      </c>
      <c r="Q5" s="206">
        <v>3648.8317669003081</v>
      </c>
      <c r="R5" s="206">
        <v>3809.7535340393142</v>
      </c>
      <c r="S5" s="206">
        <v>4195.816904481424</v>
      </c>
      <c r="T5" s="206">
        <v>4159.6531581592808</v>
      </c>
      <c r="U5" s="206">
        <v>4776.0372315946797</v>
      </c>
      <c r="V5" s="206">
        <v>4934.1391782384544</v>
      </c>
      <c r="W5" s="206">
        <v>5605.6595918561079</v>
      </c>
      <c r="DA5" s="112" t="s">
        <v>2870</v>
      </c>
    </row>
    <row r="6" spans="1:105" ht="12" customHeight="1" x14ac:dyDescent="0.25">
      <c r="A6" s="154" t="s">
        <v>2114</v>
      </c>
      <c r="B6" s="341">
        <v>4828.1242602606844</v>
      </c>
      <c r="C6" s="341">
        <v>4586.7180472476493</v>
      </c>
      <c r="D6" s="341">
        <v>4586.7180472476493</v>
      </c>
      <c r="E6" s="341">
        <v>4345.3118342346152</v>
      </c>
      <c r="F6" s="341">
        <v>4103.905621221581</v>
      </c>
      <c r="G6" s="341">
        <v>4103.905621221581</v>
      </c>
      <c r="H6" s="341">
        <v>4345.3118342346152</v>
      </c>
      <c r="I6" s="341">
        <v>4103.905621221581</v>
      </c>
      <c r="J6" s="341">
        <v>4103.905621221581</v>
      </c>
      <c r="K6" s="341">
        <v>3862.4994082085468</v>
      </c>
      <c r="L6" s="341">
        <v>3862.4994082085468</v>
      </c>
      <c r="M6" s="341">
        <v>3862.4994082085468</v>
      </c>
      <c r="N6" s="341">
        <v>3621.0931951955131</v>
      </c>
      <c r="O6" s="341">
        <v>3621.0931951955131</v>
      </c>
      <c r="P6" s="341">
        <v>3621.0931951955131</v>
      </c>
      <c r="Q6" s="341">
        <v>3862.4994082085468</v>
      </c>
      <c r="R6" s="341">
        <v>4103.905621221581</v>
      </c>
      <c r="S6" s="341">
        <v>4586.7180472476493</v>
      </c>
      <c r="T6" s="341">
        <v>4586.7180472476493</v>
      </c>
      <c r="U6" s="341">
        <v>5069.5304732737177</v>
      </c>
      <c r="V6" s="341">
        <v>5310.9366862867519</v>
      </c>
      <c r="W6" s="341">
        <v>6035.1553253258544</v>
      </c>
      <c r="DA6" s="160" t="s">
        <v>2871</v>
      </c>
    </row>
    <row r="7" spans="1:105" ht="12" customHeight="1" x14ac:dyDescent="0.25">
      <c r="A7" s="156" t="s">
        <v>2116</v>
      </c>
      <c r="B7" s="342">
        <v>0</v>
      </c>
      <c r="C7" s="343">
        <v>0</v>
      </c>
      <c r="D7" s="343">
        <v>0</v>
      </c>
      <c r="E7" s="343">
        <v>0</v>
      </c>
      <c r="F7" s="343">
        <v>0</v>
      </c>
      <c r="G7" s="343">
        <v>0</v>
      </c>
      <c r="H7" s="343">
        <v>482.81242602606841</v>
      </c>
      <c r="I7" s="343">
        <v>0</v>
      </c>
      <c r="J7" s="343">
        <v>0</v>
      </c>
      <c r="K7" s="343">
        <v>0</v>
      </c>
      <c r="L7" s="343">
        <v>241.4062130130342</v>
      </c>
      <c r="M7" s="343">
        <v>0</v>
      </c>
      <c r="N7" s="343">
        <v>0</v>
      </c>
      <c r="O7" s="343">
        <v>241.4062130130342</v>
      </c>
      <c r="P7" s="343">
        <v>0</v>
      </c>
      <c r="Q7" s="343">
        <v>482.81242602606841</v>
      </c>
      <c r="R7" s="343">
        <v>482.81242602606841</v>
      </c>
      <c r="S7" s="343">
        <v>482.81242602606841</v>
      </c>
      <c r="T7" s="343">
        <v>241.4062130130342</v>
      </c>
      <c r="U7" s="343">
        <v>724.21863903910264</v>
      </c>
      <c r="V7" s="343">
        <v>241.4062130130342</v>
      </c>
      <c r="W7" s="343">
        <v>965.62485205213682</v>
      </c>
      <c r="DA7" s="161" t="s">
        <v>2872</v>
      </c>
    </row>
    <row r="8" spans="1:105" ht="12" customHeight="1" x14ac:dyDescent="0.25">
      <c r="A8" s="157" t="s">
        <v>2118</v>
      </c>
      <c r="B8" s="344"/>
      <c r="C8" s="345">
        <f t="shared" ref="C8:W8" si="0">B6+C7-C6</f>
        <v>241.40621301303509</v>
      </c>
      <c r="D8" s="345">
        <f t="shared" si="0"/>
        <v>0</v>
      </c>
      <c r="E8" s="345">
        <f t="shared" si="0"/>
        <v>241.40621301303418</v>
      </c>
      <c r="F8" s="345">
        <f t="shared" si="0"/>
        <v>241.40621301303418</v>
      </c>
      <c r="G8" s="345">
        <f t="shared" si="0"/>
        <v>0</v>
      </c>
      <c r="H8" s="345">
        <f t="shared" si="0"/>
        <v>241.40621301303418</v>
      </c>
      <c r="I8" s="345">
        <f t="shared" si="0"/>
        <v>241.40621301303418</v>
      </c>
      <c r="J8" s="345">
        <f t="shared" si="0"/>
        <v>0</v>
      </c>
      <c r="K8" s="345">
        <f t="shared" si="0"/>
        <v>241.40621301303418</v>
      </c>
      <c r="L8" s="345">
        <f t="shared" si="0"/>
        <v>241.40621301303418</v>
      </c>
      <c r="M8" s="345">
        <f t="shared" si="0"/>
        <v>0</v>
      </c>
      <c r="N8" s="345">
        <f t="shared" si="0"/>
        <v>241.40621301303372</v>
      </c>
      <c r="O8" s="345">
        <f t="shared" si="0"/>
        <v>241.40621301303418</v>
      </c>
      <c r="P8" s="345">
        <f t="shared" si="0"/>
        <v>0</v>
      </c>
      <c r="Q8" s="345">
        <f t="shared" si="0"/>
        <v>241.40621301303509</v>
      </c>
      <c r="R8" s="345">
        <f t="shared" si="0"/>
        <v>241.40621301303418</v>
      </c>
      <c r="S8" s="345">
        <f t="shared" si="0"/>
        <v>0</v>
      </c>
      <c r="T8" s="345">
        <f t="shared" si="0"/>
        <v>241.40621301303418</v>
      </c>
      <c r="U8" s="345">
        <f t="shared" si="0"/>
        <v>241.40621301303418</v>
      </c>
      <c r="V8" s="345">
        <f t="shared" si="0"/>
        <v>0</v>
      </c>
      <c r="W8" s="345">
        <f t="shared" si="0"/>
        <v>241.40621301303418</v>
      </c>
      <c r="DA8" s="162"/>
    </row>
    <row r="9" spans="1:105" ht="12" customHeight="1" x14ac:dyDescent="0.25">
      <c r="A9" s="155" t="s">
        <v>2119</v>
      </c>
      <c r="B9" s="346">
        <f t="shared" ref="B9:W9" si="1">B6-B5</f>
        <v>965.62485205213761</v>
      </c>
      <c r="C9" s="346">
        <f t="shared" si="1"/>
        <v>563.77222476657516</v>
      </c>
      <c r="D9" s="346">
        <f t="shared" si="1"/>
        <v>444.57531669051605</v>
      </c>
      <c r="E9" s="346">
        <f t="shared" si="1"/>
        <v>550.02910907828209</v>
      </c>
      <c r="F9" s="346">
        <f t="shared" si="1"/>
        <v>450.66039933483489</v>
      </c>
      <c r="G9" s="346">
        <f t="shared" si="1"/>
        <v>301.5011632762762</v>
      </c>
      <c r="H9" s="346">
        <f t="shared" si="1"/>
        <v>338.36656927467129</v>
      </c>
      <c r="I9" s="346">
        <f t="shared" si="1"/>
        <v>520.90108284582584</v>
      </c>
      <c r="J9" s="346">
        <f t="shared" si="1"/>
        <v>408.07106879067305</v>
      </c>
      <c r="K9" s="346">
        <f t="shared" si="1"/>
        <v>659.73343064909477</v>
      </c>
      <c r="L9" s="346">
        <f t="shared" si="1"/>
        <v>378.81334852370082</v>
      </c>
      <c r="M9" s="346">
        <f t="shared" si="1"/>
        <v>441.80957836230664</v>
      </c>
      <c r="N9" s="346">
        <f t="shared" si="1"/>
        <v>449.263384133606</v>
      </c>
      <c r="O9" s="346">
        <f t="shared" si="1"/>
        <v>254.54446971499601</v>
      </c>
      <c r="P9" s="346">
        <f t="shared" si="1"/>
        <v>297.7642144574852</v>
      </c>
      <c r="Q9" s="346">
        <f t="shared" si="1"/>
        <v>213.66764130823867</v>
      </c>
      <c r="R9" s="346">
        <f t="shared" si="1"/>
        <v>294.15208718226677</v>
      </c>
      <c r="S9" s="346">
        <f t="shared" si="1"/>
        <v>390.90114276622535</v>
      </c>
      <c r="T9" s="346">
        <f t="shared" si="1"/>
        <v>427.06488908836855</v>
      </c>
      <c r="U9" s="346">
        <f t="shared" si="1"/>
        <v>293.49324167903796</v>
      </c>
      <c r="V9" s="346">
        <f t="shared" si="1"/>
        <v>376.79750804829746</v>
      </c>
      <c r="W9" s="346">
        <f t="shared" si="1"/>
        <v>429.49573346974648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3">
        <v>601.46818572656912</v>
      </c>
      <c r="C12" s="213">
        <v>600.88607050730855</v>
      </c>
      <c r="D12" s="213">
        <v>651.97093723129831</v>
      </c>
      <c r="E12" s="213">
        <v>657.59707652622512</v>
      </c>
      <c r="F12" s="213">
        <v>692.87368873602747</v>
      </c>
      <c r="G12" s="213">
        <v>699.84411006018911</v>
      </c>
      <c r="H12" s="213">
        <v>680.48349097162497</v>
      </c>
      <c r="I12" s="213">
        <v>626.33413585554581</v>
      </c>
      <c r="J12" s="213">
        <v>707.43370593293207</v>
      </c>
      <c r="K12" s="213">
        <v>686.77351676698186</v>
      </c>
      <c r="L12" s="213">
        <v>761.66552020636277</v>
      </c>
      <c r="M12" s="213">
        <v>769.49604471195175</v>
      </c>
      <c r="N12" s="213">
        <v>773.04969905417022</v>
      </c>
      <c r="O12" s="213">
        <v>856.62837489251945</v>
      </c>
      <c r="P12" s="213">
        <v>814.34290627687028</v>
      </c>
      <c r="Q12" s="213">
        <v>884.49432502149591</v>
      </c>
      <c r="R12" s="213">
        <v>968.02785898538241</v>
      </c>
      <c r="S12" s="213">
        <v>1046.992949269131</v>
      </c>
      <c r="T12" s="213">
        <v>1036.3804815133269</v>
      </c>
      <c r="U12" s="213">
        <v>1138.299312123818</v>
      </c>
      <c r="V12" s="213">
        <v>1191.865692175408</v>
      </c>
      <c r="W12" s="213">
        <v>1194.4679277730011</v>
      </c>
      <c r="DA12" s="109" t="s">
        <v>2873</v>
      </c>
    </row>
    <row r="13" spans="1:105" ht="12" customHeight="1" x14ac:dyDescent="0.25">
      <c r="A13" s="24" t="s">
        <v>30</v>
      </c>
      <c r="B13" s="216">
        <v>147.4150472914875</v>
      </c>
      <c r="C13" s="216">
        <v>143.23817712811689</v>
      </c>
      <c r="D13" s="216">
        <v>133.19999999999999</v>
      </c>
      <c r="E13" s="216">
        <v>137.48624247635419</v>
      </c>
      <c r="F13" s="216">
        <v>148.6776440240757</v>
      </c>
      <c r="G13" s="216">
        <v>135.3055889939811</v>
      </c>
      <c r="H13" s="216">
        <v>136.74118658641439</v>
      </c>
      <c r="I13" s="216">
        <v>137.9587274290628</v>
      </c>
      <c r="J13" s="216">
        <v>107.068271711092</v>
      </c>
      <c r="K13" s="216">
        <v>83.39372312983663</v>
      </c>
      <c r="L13" s="216">
        <v>92.108770421324152</v>
      </c>
      <c r="M13" s="216">
        <v>87.980223559759239</v>
      </c>
      <c r="N13" s="216">
        <v>36.391659501289773</v>
      </c>
      <c r="O13" s="216">
        <v>33.407824591573522</v>
      </c>
      <c r="P13" s="216">
        <v>36.751332760103182</v>
      </c>
      <c r="Q13" s="216">
        <v>34.453826311263967</v>
      </c>
      <c r="R13" s="216">
        <v>35.881599312123818</v>
      </c>
      <c r="S13" s="216">
        <v>41.977815993121233</v>
      </c>
      <c r="T13" s="216">
        <v>39.154342218400693</v>
      </c>
      <c r="U13" s="216">
        <v>33.008340498710233</v>
      </c>
      <c r="V13" s="216">
        <v>28.396904557179699</v>
      </c>
      <c r="W13" s="216">
        <v>32.149269131556323</v>
      </c>
      <c r="DA13" s="85" t="s">
        <v>2874</v>
      </c>
    </row>
    <row r="14" spans="1:105" ht="12" customHeight="1" x14ac:dyDescent="0.25">
      <c r="A14" s="14" t="s">
        <v>31</v>
      </c>
      <c r="B14" s="207">
        <f t="shared" ref="B14:W14" si="2">B15+B16+B17+B18+B19</f>
        <v>80.034823731728281</v>
      </c>
      <c r="C14" s="207">
        <f t="shared" si="2"/>
        <v>68.393551160791048</v>
      </c>
      <c r="D14" s="207">
        <f t="shared" si="2"/>
        <v>65.312467755803951</v>
      </c>
      <c r="E14" s="207">
        <f t="shared" si="2"/>
        <v>63.630954428202926</v>
      </c>
      <c r="F14" s="207">
        <f t="shared" si="2"/>
        <v>67.552794496990543</v>
      </c>
      <c r="G14" s="207">
        <f t="shared" si="2"/>
        <v>64.409544282029231</v>
      </c>
      <c r="H14" s="207">
        <f t="shared" si="2"/>
        <v>59.81177987962166</v>
      </c>
      <c r="I14" s="207">
        <f t="shared" si="2"/>
        <v>34.661306964746345</v>
      </c>
      <c r="J14" s="207">
        <f t="shared" si="2"/>
        <v>26.920378331900253</v>
      </c>
      <c r="K14" s="207">
        <f t="shared" si="2"/>
        <v>28.859845227858983</v>
      </c>
      <c r="L14" s="207">
        <f t="shared" si="2"/>
        <v>26.554944110060191</v>
      </c>
      <c r="M14" s="207">
        <f t="shared" si="2"/>
        <v>26.476096302665514</v>
      </c>
      <c r="N14" s="207">
        <f t="shared" si="2"/>
        <v>17.079879621668098</v>
      </c>
      <c r="O14" s="207">
        <f t="shared" si="2"/>
        <v>13.337145313843505</v>
      </c>
      <c r="P14" s="207">
        <f t="shared" si="2"/>
        <v>14.529062768701632</v>
      </c>
      <c r="Q14" s="207">
        <f t="shared" si="2"/>
        <v>13.49475494411006</v>
      </c>
      <c r="R14" s="207">
        <f t="shared" si="2"/>
        <v>14.521754084264828</v>
      </c>
      <c r="S14" s="207">
        <f t="shared" si="2"/>
        <v>13.812811693895098</v>
      </c>
      <c r="T14" s="207">
        <f t="shared" si="2"/>
        <v>24.390713671539128</v>
      </c>
      <c r="U14" s="207">
        <f t="shared" si="2"/>
        <v>22.656319862424763</v>
      </c>
      <c r="V14" s="207">
        <f t="shared" si="2"/>
        <v>11.029836629406706</v>
      </c>
      <c r="W14" s="207">
        <f t="shared" si="2"/>
        <v>12.111177987962165</v>
      </c>
      <c r="DA14" s="71"/>
    </row>
    <row r="15" spans="1:105" ht="12" customHeight="1" x14ac:dyDescent="0.25">
      <c r="A15" s="18" t="s">
        <v>32</v>
      </c>
      <c r="B15" s="207">
        <v>0</v>
      </c>
      <c r="C15" s="207">
        <v>0</v>
      </c>
      <c r="D15" s="207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7">
        <v>0</v>
      </c>
      <c r="L15" s="207">
        <v>0</v>
      </c>
      <c r="M15" s="207">
        <v>0</v>
      </c>
      <c r="N15" s="207">
        <v>0</v>
      </c>
      <c r="O15" s="207">
        <v>0</v>
      </c>
      <c r="P15" s="207">
        <v>0</v>
      </c>
      <c r="Q15" s="207">
        <v>0</v>
      </c>
      <c r="R15" s="207">
        <v>0</v>
      </c>
      <c r="S15" s="207">
        <v>0</v>
      </c>
      <c r="T15" s="207">
        <v>0</v>
      </c>
      <c r="U15" s="207">
        <v>0</v>
      </c>
      <c r="V15" s="207">
        <v>0</v>
      </c>
      <c r="W15" s="207">
        <v>0</v>
      </c>
      <c r="DA15" s="71" t="s">
        <v>2875</v>
      </c>
    </row>
    <row r="16" spans="1:105" ht="12" customHeight="1" x14ac:dyDescent="0.25">
      <c r="A16" s="18" t="s">
        <v>33</v>
      </c>
      <c r="B16" s="207">
        <v>1.129750644883921</v>
      </c>
      <c r="C16" s="207">
        <v>1.129750644883921</v>
      </c>
      <c r="D16" s="207">
        <v>1.129750644883921</v>
      </c>
      <c r="E16" s="207">
        <v>1.129750644883921</v>
      </c>
      <c r="F16" s="207">
        <v>1.129750644883921</v>
      </c>
      <c r="G16" s="207">
        <v>1.129750644883921</v>
      </c>
      <c r="H16" s="207">
        <v>2.259501289767841</v>
      </c>
      <c r="I16" s="207">
        <v>2.259501289767841</v>
      </c>
      <c r="J16" s="207">
        <v>3.389251934651762</v>
      </c>
      <c r="K16" s="207">
        <v>2.1974204643164228</v>
      </c>
      <c r="L16" s="207">
        <v>2.1974204643164228</v>
      </c>
      <c r="M16" s="207">
        <v>2.1974204643164228</v>
      </c>
      <c r="N16" s="207">
        <v>2.1974204643164228</v>
      </c>
      <c r="O16" s="207">
        <v>2.1974204643164228</v>
      </c>
      <c r="P16" s="207">
        <v>2.1974204643164228</v>
      </c>
      <c r="Q16" s="207">
        <v>3.2960447119518479</v>
      </c>
      <c r="R16" s="207">
        <v>3.2960447119518479</v>
      </c>
      <c r="S16" s="207">
        <v>3.274118658641445</v>
      </c>
      <c r="T16" s="207">
        <v>2.7565778159931211</v>
      </c>
      <c r="U16" s="207">
        <v>3.1115219260533098</v>
      </c>
      <c r="V16" s="207">
        <v>2.863198624247635</v>
      </c>
      <c r="W16" s="207">
        <v>3.5619948409286328</v>
      </c>
      <c r="DA16" s="71" t="s">
        <v>2876</v>
      </c>
    </row>
    <row r="17" spans="1:105" ht="12" customHeight="1" x14ac:dyDescent="0.25">
      <c r="A17" s="18" t="s">
        <v>69</v>
      </c>
      <c r="B17" s="207">
        <v>12.32441960447119</v>
      </c>
      <c r="C17" s="207">
        <v>11.297420464316421</v>
      </c>
      <c r="D17" s="207">
        <v>8.2163370593293195</v>
      </c>
      <c r="E17" s="207">
        <v>12.32441960447119</v>
      </c>
      <c r="F17" s="207">
        <v>13.351504729148751</v>
      </c>
      <c r="G17" s="207">
        <v>9.2433361994840926</v>
      </c>
      <c r="H17" s="207">
        <v>10.27033533963886</v>
      </c>
      <c r="I17" s="207">
        <v>9.2433361994840926</v>
      </c>
      <c r="J17" s="207">
        <v>6.1622527944969896</v>
      </c>
      <c r="K17" s="207">
        <v>11.376268271711091</v>
      </c>
      <c r="L17" s="207">
        <v>6.2052450558899386</v>
      </c>
      <c r="M17" s="207">
        <v>5.171023215821152</v>
      </c>
      <c r="N17" s="207">
        <v>7.2393809114359424</v>
      </c>
      <c r="O17" s="207">
        <v>8.2736027515047272</v>
      </c>
      <c r="P17" s="207">
        <v>11.376268271711091</v>
      </c>
      <c r="Q17" s="207">
        <v>9.2433361994840926</v>
      </c>
      <c r="R17" s="207">
        <v>10.27033533963886</v>
      </c>
      <c r="S17" s="207">
        <v>7.7644024075666369</v>
      </c>
      <c r="T17" s="207">
        <v>19.55477214101462</v>
      </c>
      <c r="U17" s="207">
        <v>18.055288048151329</v>
      </c>
      <c r="V17" s="207">
        <v>6.0759243336199473</v>
      </c>
      <c r="W17" s="207">
        <v>5.3785898538263108</v>
      </c>
      <c r="DA17" s="71" t="s">
        <v>2877</v>
      </c>
    </row>
    <row r="18" spans="1:105" ht="12" customHeight="1" x14ac:dyDescent="0.25">
      <c r="A18" s="18" t="s">
        <v>70</v>
      </c>
      <c r="B18" s="207">
        <v>66.580653482373165</v>
      </c>
      <c r="C18" s="207">
        <v>55.966380051590711</v>
      </c>
      <c r="D18" s="207">
        <v>55.966380051590711</v>
      </c>
      <c r="E18" s="207">
        <v>50.176784178847811</v>
      </c>
      <c r="F18" s="207">
        <v>53.071539122957873</v>
      </c>
      <c r="G18" s="207">
        <v>54.036457437661213</v>
      </c>
      <c r="H18" s="207">
        <v>47.281943250214958</v>
      </c>
      <c r="I18" s="207">
        <v>23.15846947549441</v>
      </c>
      <c r="J18" s="207">
        <v>17.368873602751499</v>
      </c>
      <c r="K18" s="207">
        <v>15.28615649183147</v>
      </c>
      <c r="L18" s="207">
        <v>18.152278589853829</v>
      </c>
      <c r="M18" s="207">
        <v>19.10765262252794</v>
      </c>
      <c r="N18" s="207">
        <v>7.643078245915734</v>
      </c>
      <c r="O18" s="207">
        <v>2.8661220980223558</v>
      </c>
      <c r="P18" s="207">
        <v>0.95537403267411869</v>
      </c>
      <c r="Q18" s="207">
        <v>0.95537403267411869</v>
      </c>
      <c r="R18" s="207">
        <v>0.95537403267411869</v>
      </c>
      <c r="S18" s="207">
        <v>2.7047291487532239</v>
      </c>
      <c r="T18" s="207">
        <v>1.9829750644883919</v>
      </c>
      <c r="U18" s="207">
        <v>1.346775580395529</v>
      </c>
      <c r="V18" s="207">
        <v>2.0352536543422191</v>
      </c>
      <c r="W18" s="207">
        <v>3.0704213241616509</v>
      </c>
      <c r="DA18" s="71" t="s">
        <v>2878</v>
      </c>
    </row>
    <row r="19" spans="1:105" ht="12" customHeight="1" x14ac:dyDescent="0.25">
      <c r="A19" s="18" t="s">
        <v>34</v>
      </c>
      <c r="B19" s="207">
        <v>0</v>
      </c>
      <c r="C19" s="207">
        <v>0</v>
      </c>
      <c r="D19" s="207">
        <v>0</v>
      </c>
      <c r="E19" s="207">
        <v>0</v>
      </c>
      <c r="F19" s="207">
        <v>0</v>
      </c>
      <c r="G19" s="207">
        <v>0</v>
      </c>
      <c r="H19" s="207">
        <v>0</v>
      </c>
      <c r="I19" s="207">
        <v>0</v>
      </c>
      <c r="J19" s="207">
        <v>0</v>
      </c>
      <c r="K19" s="207">
        <v>0</v>
      </c>
      <c r="L19" s="207">
        <v>0</v>
      </c>
      <c r="M19" s="207">
        <v>0</v>
      </c>
      <c r="N19" s="207">
        <v>0</v>
      </c>
      <c r="O19" s="207">
        <v>0</v>
      </c>
      <c r="P19" s="207">
        <v>0</v>
      </c>
      <c r="Q19" s="207">
        <v>0</v>
      </c>
      <c r="R19" s="207">
        <v>0</v>
      </c>
      <c r="S19" s="207">
        <v>6.9561478933791915E-2</v>
      </c>
      <c r="T19" s="207">
        <v>9.6388650042992255E-2</v>
      </c>
      <c r="U19" s="207">
        <v>0.14273430782459159</v>
      </c>
      <c r="V19" s="207">
        <v>5.5460017196904562E-2</v>
      </c>
      <c r="W19" s="207">
        <v>0.1001719690455718</v>
      </c>
      <c r="DA19" s="71" t="s">
        <v>2879</v>
      </c>
    </row>
    <row r="20" spans="1:105" ht="12" customHeight="1" x14ac:dyDescent="0.25">
      <c r="A20" s="14" t="s">
        <v>35</v>
      </c>
      <c r="B20" s="207">
        <f t="shared" ref="B20:W20" si="3">B21+B22</f>
        <v>29.922613929492691</v>
      </c>
      <c r="C20" s="207">
        <f t="shared" si="3"/>
        <v>35.791057609630258</v>
      </c>
      <c r="D20" s="207">
        <f t="shared" si="3"/>
        <v>35.554600171969042</v>
      </c>
      <c r="E20" s="207">
        <f t="shared" si="3"/>
        <v>68.551160791057612</v>
      </c>
      <c r="F20" s="207">
        <f t="shared" si="3"/>
        <v>74.527085124677555</v>
      </c>
      <c r="G20" s="207">
        <f t="shared" si="3"/>
        <v>86.199484092863273</v>
      </c>
      <c r="H20" s="207">
        <f t="shared" si="3"/>
        <v>78.159931212381764</v>
      </c>
      <c r="I20" s="207">
        <f t="shared" si="3"/>
        <v>57.201203783319002</v>
      </c>
      <c r="J20" s="207">
        <f t="shared" si="3"/>
        <v>111.006018916595</v>
      </c>
      <c r="K20" s="207">
        <f t="shared" si="3"/>
        <v>98.88220120378331</v>
      </c>
      <c r="L20" s="207">
        <f t="shared" si="3"/>
        <v>102.92347377472051</v>
      </c>
      <c r="M20" s="207">
        <f t="shared" si="3"/>
        <v>90.756663800515895</v>
      </c>
      <c r="N20" s="207">
        <f t="shared" si="3"/>
        <v>82.394668959587264</v>
      </c>
      <c r="O20" s="207">
        <f t="shared" si="3"/>
        <v>80.309544282029236</v>
      </c>
      <c r="P20" s="207">
        <f t="shared" si="3"/>
        <v>48.430782459157349</v>
      </c>
      <c r="Q20" s="207">
        <f t="shared" si="3"/>
        <v>44.73344797936371</v>
      </c>
      <c r="R20" s="207">
        <f t="shared" si="3"/>
        <v>37.08082545141874</v>
      </c>
      <c r="S20" s="207">
        <f t="shared" si="3"/>
        <v>44.79982803095443</v>
      </c>
      <c r="T20" s="207">
        <f t="shared" si="3"/>
        <v>40.712983662940673</v>
      </c>
      <c r="U20" s="207">
        <f t="shared" si="3"/>
        <v>43.458297506448837</v>
      </c>
      <c r="V20" s="207">
        <f t="shared" si="3"/>
        <v>39.473086844368012</v>
      </c>
      <c r="W20" s="207">
        <f t="shared" si="3"/>
        <v>49.70739466895958</v>
      </c>
      <c r="DA20" s="71"/>
    </row>
    <row r="21" spans="1:105" ht="12" customHeight="1" x14ac:dyDescent="0.25">
      <c r="A21" s="18" t="s">
        <v>72</v>
      </c>
      <c r="B21" s="207">
        <v>29.922613929492691</v>
      </c>
      <c r="C21" s="207">
        <v>35.791057609630258</v>
      </c>
      <c r="D21" s="207">
        <v>35.554600171969042</v>
      </c>
      <c r="E21" s="207">
        <v>68.551160791057612</v>
      </c>
      <c r="F21" s="207">
        <v>74.527085124677555</v>
      </c>
      <c r="G21" s="207">
        <v>86.199484092863273</v>
      </c>
      <c r="H21" s="207">
        <v>78.159931212381764</v>
      </c>
      <c r="I21" s="207">
        <v>57.201203783319002</v>
      </c>
      <c r="J21" s="207">
        <v>111.006018916595</v>
      </c>
      <c r="K21" s="207">
        <v>98.88220120378331</v>
      </c>
      <c r="L21" s="207">
        <v>102.92347377472051</v>
      </c>
      <c r="M21" s="207">
        <v>90.756663800515895</v>
      </c>
      <c r="N21" s="207">
        <v>82.394668959587264</v>
      </c>
      <c r="O21" s="207">
        <v>80.309544282029236</v>
      </c>
      <c r="P21" s="207">
        <v>48.430782459157349</v>
      </c>
      <c r="Q21" s="207">
        <v>44.73344797936371</v>
      </c>
      <c r="R21" s="207">
        <v>37.08082545141874</v>
      </c>
      <c r="S21" s="207">
        <v>44.79982803095443</v>
      </c>
      <c r="T21" s="207">
        <v>40.712983662940673</v>
      </c>
      <c r="U21" s="207">
        <v>43.458297506448837</v>
      </c>
      <c r="V21" s="207">
        <v>39.473086844368012</v>
      </c>
      <c r="W21" s="207">
        <v>49.70739466895958</v>
      </c>
      <c r="DA21" s="71" t="s">
        <v>2880</v>
      </c>
    </row>
    <row r="22" spans="1:105" ht="12" customHeight="1" x14ac:dyDescent="0.25">
      <c r="A22" s="18" t="s">
        <v>36</v>
      </c>
      <c r="B22" s="207">
        <v>0</v>
      </c>
      <c r="C22" s="207">
        <v>0</v>
      </c>
      <c r="D22" s="207">
        <v>0</v>
      </c>
      <c r="E22" s="207">
        <v>0</v>
      </c>
      <c r="F22" s="207">
        <v>0</v>
      </c>
      <c r="G22" s="207">
        <v>0</v>
      </c>
      <c r="H22" s="207">
        <v>0</v>
      </c>
      <c r="I22" s="207">
        <v>0</v>
      </c>
      <c r="J22" s="207">
        <v>0</v>
      </c>
      <c r="K22" s="207">
        <v>0</v>
      </c>
      <c r="L22" s="207">
        <v>0</v>
      </c>
      <c r="M22" s="207">
        <v>0</v>
      </c>
      <c r="N22" s="207">
        <v>0</v>
      </c>
      <c r="O22" s="207">
        <v>0</v>
      </c>
      <c r="P22" s="207">
        <v>0</v>
      </c>
      <c r="Q22" s="207">
        <v>0</v>
      </c>
      <c r="R22" s="207">
        <v>0</v>
      </c>
      <c r="S22" s="207">
        <v>0</v>
      </c>
      <c r="T22" s="207">
        <v>0</v>
      </c>
      <c r="U22" s="207">
        <v>0</v>
      </c>
      <c r="V22" s="207">
        <v>0</v>
      </c>
      <c r="W22" s="207">
        <v>0</v>
      </c>
      <c r="DA22" s="71" t="s">
        <v>2881</v>
      </c>
    </row>
    <row r="23" spans="1:105" ht="12" customHeight="1" x14ac:dyDescent="0.25">
      <c r="A23" s="14" t="s">
        <v>37</v>
      </c>
      <c r="B23" s="207">
        <f t="shared" ref="B23:W23" si="4">B24+B25+B26+B27+B28+B29</f>
        <v>222.604385210662</v>
      </c>
      <c r="C23" s="207">
        <f t="shared" si="4"/>
        <v>232.1343078245915</v>
      </c>
      <c r="D23" s="207">
        <f t="shared" si="4"/>
        <v>282.84127257093718</v>
      </c>
      <c r="E23" s="207">
        <f t="shared" si="4"/>
        <v>278.23155631986242</v>
      </c>
      <c r="F23" s="207">
        <f t="shared" si="4"/>
        <v>258.78950988821998</v>
      </c>
      <c r="G23" s="207">
        <f t="shared" si="4"/>
        <v>273.28744625967317</v>
      </c>
      <c r="H23" s="207">
        <f t="shared" si="4"/>
        <v>282.05322441960442</v>
      </c>
      <c r="I23" s="207">
        <f t="shared" si="4"/>
        <v>259.14780739466892</v>
      </c>
      <c r="J23" s="207">
        <f t="shared" si="4"/>
        <v>301.51900257953571</v>
      </c>
      <c r="K23" s="207">
        <f t="shared" si="4"/>
        <v>313.74797936371448</v>
      </c>
      <c r="L23" s="207">
        <f t="shared" si="4"/>
        <v>371.42923473774721</v>
      </c>
      <c r="M23" s="207">
        <f t="shared" si="4"/>
        <v>396.67532244196042</v>
      </c>
      <c r="N23" s="207">
        <f t="shared" si="4"/>
        <v>422.1601031814273</v>
      </c>
      <c r="O23" s="207">
        <f t="shared" si="4"/>
        <v>502.1496130696475</v>
      </c>
      <c r="P23" s="207">
        <f t="shared" si="4"/>
        <v>487.19785038693038</v>
      </c>
      <c r="Q23" s="207">
        <f t="shared" si="4"/>
        <v>549.60825451418737</v>
      </c>
      <c r="R23" s="207">
        <f t="shared" si="4"/>
        <v>592.83946689595859</v>
      </c>
      <c r="S23" s="207">
        <f t="shared" si="4"/>
        <v>669.23422184006881</v>
      </c>
      <c r="T23" s="207">
        <f t="shared" si="4"/>
        <v>639.60472914875311</v>
      </c>
      <c r="U23" s="207">
        <f t="shared" si="4"/>
        <v>733.42261392949263</v>
      </c>
      <c r="V23" s="207">
        <f t="shared" si="4"/>
        <v>830.5019776440239</v>
      </c>
      <c r="W23" s="207">
        <f t="shared" si="4"/>
        <v>779.72863284608763</v>
      </c>
      <c r="DA23" s="71"/>
    </row>
    <row r="24" spans="1:105" ht="12" customHeight="1" x14ac:dyDescent="0.25">
      <c r="A24" s="18" t="s">
        <v>73</v>
      </c>
      <c r="B24" s="207">
        <v>222.604385210662</v>
      </c>
      <c r="C24" s="207">
        <v>232.1343078245915</v>
      </c>
      <c r="D24" s="207">
        <v>282.84127257093718</v>
      </c>
      <c r="E24" s="207">
        <v>278.23155631986242</v>
      </c>
      <c r="F24" s="207">
        <v>258.78950988821998</v>
      </c>
      <c r="G24" s="207">
        <v>273.28744625967317</v>
      </c>
      <c r="H24" s="207">
        <v>282.05322441960442</v>
      </c>
      <c r="I24" s="207">
        <v>259.14780739466892</v>
      </c>
      <c r="J24" s="207">
        <v>301.51900257953571</v>
      </c>
      <c r="K24" s="207">
        <v>313.74797936371448</v>
      </c>
      <c r="L24" s="207">
        <v>371.42923473774721</v>
      </c>
      <c r="M24" s="207">
        <v>396.67532244196042</v>
      </c>
      <c r="N24" s="207">
        <v>422.1601031814273</v>
      </c>
      <c r="O24" s="207">
        <v>502.1496130696475</v>
      </c>
      <c r="P24" s="207">
        <v>487.19785038693038</v>
      </c>
      <c r="Q24" s="207">
        <v>548.55735167669809</v>
      </c>
      <c r="R24" s="207">
        <v>591.83628546861553</v>
      </c>
      <c r="S24" s="207">
        <v>669.23422184006881</v>
      </c>
      <c r="T24" s="207">
        <v>638.81203783318995</v>
      </c>
      <c r="U24" s="207">
        <v>732.89759243336198</v>
      </c>
      <c r="V24" s="207">
        <v>829.87867583834895</v>
      </c>
      <c r="W24" s="207">
        <v>778.86595012897669</v>
      </c>
      <c r="DA24" s="71" t="s">
        <v>2882</v>
      </c>
    </row>
    <row r="25" spans="1:105" ht="12" customHeight="1" x14ac:dyDescent="0.25">
      <c r="A25" s="18" t="s">
        <v>74</v>
      </c>
      <c r="B25" s="207">
        <v>0</v>
      </c>
      <c r="C25" s="207">
        <v>0</v>
      </c>
      <c r="D25" s="207">
        <v>0</v>
      </c>
      <c r="E25" s="207">
        <v>0</v>
      </c>
      <c r="F25" s="207">
        <v>0</v>
      </c>
      <c r="G25" s="207">
        <v>0</v>
      </c>
      <c r="H25" s="207">
        <v>0</v>
      </c>
      <c r="I25" s="207">
        <v>0</v>
      </c>
      <c r="J25" s="207">
        <v>0</v>
      </c>
      <c r="K25" s="207">
        <v>0</v>
      </c>
      <c r="L25" s="207">
        <v>0</v>
      </c>
      <c r="M25" s="207">
        <v>0</v>
      </c>
      <c r="N25" s="207">
        <v>0</v>
      </c>
      <c r="O25" s="207">
        <v>0</v>
      </c>
      <c r="P25" s="207">
        <v>0</v>
      </c>
      <c r="Q25" s="207">
        <v>1.050902837489252</v>
      </c>
      <c r="R25" s="207">
        <v>1.0031814273430779</v>
      </c>
      <c r="S25" s="207">
        <v>0</v>
      </c>
      <c r="T25" s="207">
        <v>0.7926913155631985</v>
      </c>
      <c r="U25" s="207">
        <v>0.52502149613069637</v>
      </c>
      <c r="V25" s="207">
        <v>0.62330180567497839</v>
      </c>
      <c r="W25" s="207">
        <v>0.86268271711091993</v>
      </c>
      <c r="DA25" s="71" t="s">
        <v>2883</v>
      </c>
    </row>
    <row r="26" spans="1:105" ht="12" customHeight="1" x14ac:dyDescent="0.25">
      <c r="A26" s="18" t="s">
        <v>75</v>
      </c>
      <c r="B26" s="207">
        <v>0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0</v>
      </c>
      <c r="M26" s="207">
        <v>0</v>
      </c>
      <c r="N26" s="207">
        <v>0</v>
      </c>
      <c r="O26" s="207">
        <v>0</v>
      </c>
      <c r="P26" s="207">
        <v>0</v>
      </c>
      <c r="Q26" s="207">
        <v>0</v>
      </c>
      <c r="R26" s="207">
        <v>0</v>
      </c>
      <c r="S26" s="207">
        <v>0</v>
      </c>
      <c r="T26" s="207">
        <v>0</v>
      </c>
      <c r="U26" s="207">
        <v>0</v>
      </c>
      <c r="V26" s="207">
        <v>0</v>
      </c>
      <c r="W26" s="207">
        <v>0</v>
      </c>
      <c r="DA26" s="71" t="s">
        <v>2884</v>
      </c>
    </row>
    <row r="27" spans="1:105" ht="12" customHeight="1" x14ac:dyDescent="0.25">
      <c r="A27" s="18" t="s">
        <v>76</v>
      </c>
      <c r="B27" s="207">
        <v>0</v>
      </c>
      <c r="C27" s="207">
        <v>0</v>
      </c>
      <c r="D27" s="207">
        <v>0</v>
      </c>
      <c r="E27" s="207">
        <v>0</v>
      </c>
      <c r="F27" s="207">
        <v>0</v>
      </c>
      <c r="G27" s="207">
        <v>0</v>
      </c>
      <c r="H27" s="207">
        <v>0</v>
      </c>
      <c r="I27" s="207">
        <v>0</v>
      </c>
      <c r="J27" s="207">
        <v>0</v>
      </c>
      <c r="K27" s="207">
        <v>0</v>
      </c>
      <c r="L27" s="207">
        <v>0</v>
      </c>
      <c r="M27" s="207">
        <v>0</v>
      </c>
      <c r="N27" s="207">
        <v>0</v>
      </c>
      <c r="O27" s="207">
        <v>0</v>
      </c>
      <c r="P27" s="207">
        <v>0</v>
      </c>
      <c r="Q27" s="207">
        <v>0</v>
      </c>
      <c r="R27" s="207">
        <v>0</v>
      </c>
      <c r="S27" s="207">
        <v>0</v>
      </c>
      <c r="T27" s="207">
        <v>0</v>
      </c>
      <c r="U27" s="207">
        <v>0</v>
      </c>
      <c r="V27" s="207">
        <v>0</v>
      </c>
      <c r="W27" s="207">
        <v>0</v>
      </c>
      <c r="DA27" s="71" t="s">
        <v>2885</v>
      </c>
    </row>
    <row r="28" spans="1:105" ht="12" customHeight="1" x14ac:dyDescent="0.25">
      <c r="A28" s="18" t="s">
        <v>77</v>
      </c>
      <c r="B28" s="207">
        <v>0</v>
      </c>
      <c r="C28" s="207">
        <v>0</v>
      </c>
      <c r="D28" s="207">
        <v>0</v>
      </c>
      <c r="E28" s="207">
        <v>0</v>
      </c>
      <c r="F28" s="207">
        <v>0</v>
      </c>
      <c r="G28" s="207">
        <v>0</v>
      </c>
      <c r="H28" s="207">
        <v>0</v>
      </c>
      <c r="I28" s="207">
        <v>0</v>
      </c>
      <c r="J28" s="207">
        <v>0</v>
      </c>
      <c r="K28" s="207">
        <v>0</v>
      </c>
      <c r="L28" s="207">
        <v>0</v>
      </c>
      <c r="M28" s="207">
        <v>0</v>
      </c>
      <c r="N28" s="207">
        <v>0</v>
      </c>
      <c r="O28" s="207">
        <v>0</v>
      </c>
      <c r="P28" s="207">
        <v>0</v>
      </c>
      <c r="Q28" s="207">
        <v>0</v>
      </c>
      <c r="R28" s="207">
        <v>0</v>
      </c>
      <c r="S28" s="207">
        <v>0</v>
      </c>
      <c r="T28" s="207">
        <v>0</v>
      </c>
      <c r="U28" s="207">
        <v>0</v>
      </c>
      <c r="V28" s="207">
        <v>0</v>
      </c>
      <c r="W28" s="207">
        <v>0</v>
      </c>
      <c r="DA28" s="71" t="s">
        <v>2886</v>
      </c>
    </row>
    <row r="29" spans="1:105" ht="12" customHeight="1" x14ac:dyDescent="0.25">
      <c r="A29" s="18" t="s">
        <v>78</v>
      </c>
      <c r="B29" s="207">
        <v>0</v>
      </c>
      <c r="C29" s="207">
        <v>0</v>
      </c>
      <c r="D29" s="207">
        <v>0</v>
      </c>
      <c r="E29" s="207">
        <v>0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07">
        <v>0</v>
      </c>
      <c r="M29" s="207">
        <v>0</v>
      </c>
      <c r="N29" s="207">
        <v>0</v>
      </c>
      <c r="O29" s="207">
        <v>0</v>
      </c>
      <c r="P29" s="207">
        <v>0</v>
      </c>
      <c r="Q29" s="207">
        <v>0</v>
      </c>
      <c r="R29" s="207">
        <v>0</v>
      </c>
      <c r="S29" s="207">
        <v>0</v>
      </c>
      <c r="T29" s="207">
        <v>0</v>
      </c>
      <c r="U29" s="207">
        <v>0</v>
      </c>
      <c r="V29" s="207">
        <v>0</v>
      </c>
      <c r="W29" s="207">
        <v>0</v>
      </c>
      <c r="DA29" s="71" t="s">
        <v>2887</v>
      </c>
    </row>
    <row r="30" spans="1:105" ht="12" customHeight="1" x14ac:dyDescent="0.25">
      <c r="A30" s="14" t="s">
        <v>79</v>
      </c>
      <c r="B30" s="207">
        <v>6.1860705073086839</v>
      </c>
      <c r="C30" s="207">
        <v>4.1320722269991386</v>
      </c>
      <c r="D30" s="207">
        <v>2.8184006878761818</v>
      </c>
      <c r="E30" s="207">
        <v>4.1081685296646597</v>
      </c>
      <c r="F30" s="207">
        <v>5.0635425623387791</v>
      </c>
      <c r="G30" s="207">
        <v>4.4425623387790196</v>
      </c>
      <c r="H30" s="207">
        <v>3.511006018916595</v>
      </c>
      <c r="I30" s="207">
        <v>5.2068787618228711</v>
      </c>
      <c r="J30" s="207">
        <v>4.08426483233018</v>
      </c>
      <c r="K30" s="207">
        <v>5.8278589853826306</v>
      </c>
      <c r="L30" s="207">
        <v>9.1478073946689591</v>
      </c>
      <c r="M30" s="207">
        <v>8.622355975924334</v>
      </c>
      <c r="N30" s="207">
        <v>52.856577815993113</v>
      </c>
      <c r="O30" s="207">
        <v>56.487016337059323</v>
      </c>
      <c r="P30" s="207">
        <v>58.302321582115219</v>
      </c>
      <c r="Q30" s="207">
        <v>62.84032674118658</v>
      </c>
      <c r="R30" s="207">
        <v>79.535683576956146</v>
      </c>
      <c r="S30" s="207">
        <v>70.769561478933781</v>
      </c>
      <c r="T30" s="207">
        <v>75.953998280309548</v>
      </c>
      <c r="U30" s="207">
        <v>83.20937231298366</v>
      </c>
      <c r="V30" s="207">
        <v>72.451676698194319</v>
      </c>
      <c r="W30" s="207">
        <v>90.803181427343063</v>
      </c>
      <c r="DA30" s="71" t="s">
        <v>2888</v>
      </c>
    </row>
    <row r="31" spans="1:105" ht="12" customHeight="1" x14ac:dyDescent="0.25">
      <c r="A31" s="21" t="s">
        <v>38</v>
      </c>
      <c r="B31" s="210">
        <v>115.3052450558899</v>
      </c>
      <c r="C31" s="210">
        <v>117.19690455717971</v>
      </c>
      <c r="D31" s="210">
        <v>132.24419604471191</v>
      </c>
      <c r="E31" s="210">
        <v>105.58899398108341</v>
      </c>
      <c r="F31" s="210">
        <v>138.26311263972491</v>
      </c>
      <c r="G31" s="210">
        <v>136.19948409286329</v>
      </c>
      <c r="H31" s="210">
        <v>120.20636285468611</v>
      </c>
      <c r="I31" s="210">
        <v>132.15821152192601</v>
      </c>
      <c r="J31" s="210">
        <v>156.83576956147891</v>
      </c>
      <c r="K31" s="210">
        <v>156.06190885640581</v>
      </c>
      <c r="L31" s="210">
        <v>159.5012897678418</v>
      </c>
      <c r="M31" s="210">
        <v>158.98538263112641</v>
      </c>
      <c r="N31" s="210">
        <v>162.1668099742046</v>
      </c>
      <c r="O31" s="210">
        <v>170.9372312983663</v>
      </c>
      <c r="P31" s="210">
        <v>169.1315563198624</v>
      </c>
      <c r="Q31" s="210">
        <v>179.36371453138429</v>
      </c>
      <c r="R31" s="210">
        <v>208.16852966466041</v>
      </c>
      <c r="S31" s="210">
        <v>206.39871023215821</v>
      </c>
      <c r="T31" s="210">
        <v>216.56371453138431</v>
      </c>
      <c r="U31" s="210">
        <v>222.54436801375749</v>
      </c>
      <c r="V31" s="210">
        <v>210.01220980223559</v>
      </c>
      <c r="W31" s="210">
        <v>229.968271711092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6">
        <f>WWP_emi!B5</f>
        <v>1163.0019027422329</v>
      </c>
      <c r="C33" s="206">
        <f>WWP_emi!C5</f>
        <v>1114.0315087322631</v>
      </c>
      <c r="D33" s="206">
        <f>WWP_emi!D5</f>
        <v>1104.431632698067</v>
      </c>
      <c r="E33" s="206">
        <f>WWP_emi!E5</f>
        <v>1247.176689186213</v>
      </c>
      <c r="F33" s="206">
        <f>WWP_emi!F5</f>
        <v>1197.2403322575569</v>
      </c>
      <c r="G33" s="206">
        <f>WWP_emi!G5</f>
        <v>1185.8786415349</v>
      </c>
      <c r="H33" s="206">
        <f>WWP_emi!H5</f>
        <v>1456.6497120303579</v>
      </c>
      <c r="I33" s="206">
        <f>WWP_emi!I5</f>
        <v>922.89373738008851</v>
      </c>
      <c r="J33" s="206">
        <f>WWP_emi!J5</f>
        <v>925.83912620962496</v>
      </c>
      <c r="K33" s="206">
        <f>WWP_emi!K5</f>
        <v>841.90050020203182</v>
      </c>
      <c r="L33" s="206">
        <f>WWP_emi!L5</f>
        <v>692.51907454925936</v>
      </c>
      <c r="M33" s="206">
        <f>WWP_emi!M5</f>
        <v>646.09982177770132</v>
      </c>
      <c r="N33" s="206">
        <f>WWP_emi!N5</f>
        <v>390.82750663732293</v>
      </c>
      <c r="O33" s="206">
        <f>WWP_emi!O5</f>
        <v>363.58730341285798</v>
      </c>
      <c r="P33" s="206">
        <f>WWP_emi!P5</f>
        <v>304.66677198595869</v>
      </c>
      <c r="Q33" s="206">
        <f>WWP_emi!Q5</f>
        <v>282.12484647033062</v>
      </c>
      <c r="R33" s="206">
        <f>WWP_emi!R5</f>
        <v>273.02974245234748</v>
      </c>
      <c r="S33" s="206">
        <f>WWP_emi!S5</f>
        <v>313.46182265551562</v>
      </c>
      <c r="T33" s="206">
        <f>WWP_emi!T5</f>
        <v>325.65692832833008</v>
      </c>
      <c r="U33" s="206">
        <f>WWP_emi!U5</f>
        <v>302.10748745362321</v>
      </c>
      <c r="V33" s="206">
        <f>WWP_emi!V5</f>
        <v>238.4961182722684</v>
      </c>
      <c r="W33" s="206">
        <f>WWP_emi!W5</f>
        <v>286.93651420754452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7">
        <f t="shared" ref="B35:W35" si="5">IF(B$12=0,"",B$12/B$3*1000)</f>
        <v>371.48080393364035</v>
      </c>
      <c r="C35" s="287">
        <f t="shared" si="5"/>
        <v>414.42142466768627</v>
      </c>
      <c r="D35" s="287">
        <f t="shared" si="5"/>
        <v>444.45933346060878</v>
      </c>
      <c r="E35" s="287">
        <f t="shared" si="5"/>
        <v>383.2145605906872</v>
      </c>
      <c r="F35" s="287">
        <f t="shared" si="5"/>
        <v>354.20812589142474</v>
      </c>
      <c r="G35" s="287">
        <f t="shared" si="5"/>
        <v>380.41427670904847</v>
      </c>
      <c r="H35" s="287">
        <f t="shared" si="5"/>
        <v>355.42513850495993</v>
      </c>
      <c r="I35" s="287">
        <f t="shared" si="5"/>
        <v>268.47764338611546</v>
      </c>
      <c r="J35" s="287">
        <f t="shared" si="5"/>
        <v>312.86014037081054</v>
      </c>
      <c r="K35" s="287">
        <f t="shared" si="5"/>
        <v>299.62990113565195</v>
      </c>
      <c r="L35" s="287">
        <f t="shared" si="5"/>
        <v>292.58438643523698</v>
      </c>
      <c r="M35" s="287">
        <f t="shared" si="5"/>
        <v>292.69462289324309</v>
      </c>
      <c r="N35" s="287">
        <f t="shared" si="5"/>
        <v>285.32190063202518</v>
      </c>
      <c r="O35" s="287">
        <f t="shared" si="5"/>
        <v>362.95416952996283</v>
      </c>
      <c r="P35" s="287">
        <f t="shared" si="5"/>
        <v>299.23446575092902</v>
      </c>
      <c r="Q35" s="287">
        <f t="shared" si="5"/>
        <v>305.27173501121553</v>
      </c>
      <c r="R35" s="287">
        <f t="shared" si="5"/>
        <v>315.8143010270158</v>
      </c>
      <c r="S35" s="287">
        <f t="shared" si="5"/>
        <v>335.61754816827306</v>
      </c>
      <c r="T35" s="287">
        <f t="shared" si="5"/>
        <v>328.39573467134369</v>
      </c>
      <c r="U35" s="287">
        <f t="shared" si="5"/>
        <v>339.51611220639921</v>
      </c>
      <c r="V35" s="287">
        <f t="shared" si="5"/>
        <v>361.51926729499593</v>
      </c>
      <c r="W35" s="287">
        <f t="shared" si="5"/>
        <v>277.68748334097228</v>
      </c>
      <c r="DA35" s="118"/>
    </row>
    <row r="36" spans="1:105" ht="12" customHeight="1" x14ac:dyDescent="0.25">
      <c r="A36" s="158" t="s">
        <v>2137</v>
      </c>
      <c r="B36" s="347">
        <f t="shared" ref="B36:W36" si="6">IF(B$12=0,"",B$12/B$5*1000)</f>
        <v>155.71994249328162</v>
      </c>
      <c r="C36" s="347">
        <f t="shared" si="6"/>
        <v>149.36469369023808</v>
      </c>
      <c r="D36" s="347">
        <f t="shared" si="6"/>
        <v>157.39943783723888</v>
      </c>
      <c r="E36" s="347">
        <f t="shared" si="6"/>
        <v>173.26695378119368</v>
      </c>
      <c r="F36" s="347">
        <f t="shared" si="6"/>
        <v>189.65978100374758</v>
      </c>
      <c r="G36" s="347">
        <f t="shared" si="6"/>
        <v>184.05304269981895</v>
      </c>
      <c r="H36" s="347">
        <f t="shared" si="6"/>
        <v>169.82600109922578</v>
      </c>
      <c r="I36" s="347">
        <f t="shared" si="6"/>
        <v>174.80696134967084</v>
      </c>
      <c r="J36" s="347">
        <f t="shared" si="6"/>
        <v>191.41379190462484</v>
      </c>
      <c r="K36" s="347">
        <f t="shared" si="6"/>
        <v>214.43137637246662</v>
      </c>
      <c r="L36" s="347">
        <f t="shared" si="6"/>
        <v>218.63781843627646</v>
      </c>
      <c r="M36" s="347">
        <f t="shared" si="6"/>
        <v>224.95346932596357</v>
      </c>
      <c r="N36" s="347">
        <f t="shared" si="6"/>
        <v>243.72357443584227</v>
      </c>
      <c r="O36" s="347">
        <f t="shared" si="6"/>
        <v>254.45298575628084</v>
      </c>
      <c r="P36" s="347">
        <f t="shared" si="6"/>
        <v>245.03830676914362</v>
      </c>
      <c r="Q36" s="347">
        <f t="shared" si="6"/>
        <v>242.40479735048899</v>
      </c>
      <c r="R36" s="347">
        <f t="shared" si="6"/>
        <v>254.09199055431415</v>
      </c>
      <c r="S36" s="347">
        <f t="shared" si="6"/>
        <v>249.5325637662763</v>
      </c>
      <c r="T36" s="347">
        <f t="shared" si="6"/>
        <v>249.15069649026779</v>
      </c>
      <c r="U36" s="347">
        <f t="shared" si="6"/>
        <v>238.33551895150308</v>
      </c>
      <c r="V36" s="347">
        <f t="shared" si="6"/>
        <v>241.55493980226922</v>
      </c>
      <c r="W36" s="347">
        <f t="shared" si="6"/>
        <v>213.08249425425723</v>
      </c>
      <c r="DA36" s="119"/>
    </row>
    <row r="37" spans="1:105" ht="12" customHeight="1" x14ac:dyDescent="0.25">
      <c r="A37" s="158" t="s">
        <v>2138</v>
      </c>
      <c r="B37" s="347">
        <f>IF(WWP_ued!B$5=0,"",WWP_ued!B$5/B$5*1000)</f>
        <v>66.420167351006285</v>
      </c>
      <c r="C37" s="347">
        <f>IF(WWP_ued!C$5=0,"",WWP_ued!C$5/C$5*1000)</f>
        <v>63.82231493634287</v>
      </c>
      <c r="D37" s="347">
        <f>IF(WWP_ued!D$5=0,"",WWP_ued!D$5/D$5*1000)</f>
        <v>67.318405565282063</v>
      </c>
      <c r="E37" s="347">
        <f>IF(WWP_ued!E$5=0,"",WWP_ued!E$5/E$5*1000)</f>
        <v>73.920735273427766</v>
      </c>
      <c r="F37" s="347">
        <f>IF(WWP_ued!F$5=0,"",WWP_ued!F$5/F$5*1000)</f>
        <v>81.821206848477246</v>
      </c>
      <c r="G37" s="347">
        <f>IF(WWP_ued!G$5=0,"",WWP_ued!G$5/G$5*1000)</f>
        <v>79.47338002440631</v>
      </c>
      <c r="H37" s="347">
        <f>IF(WWP_ued!H$5=0,"",WWP_ued!H$5/H$5*1000)</f>
        <v>72.875192289819381</v>
      </c>
      <c r="I37" s="347">
        <f>IF(WWP_ued!I$5=0,"",WWP_ued!I$5/I$5*1000)</f>
        <v>75.412930746654666</v>
      </c>
      <c r="J37" s="347">
        <f>IF(WWP_ued!J$5=0,"",WWP_ued!J$5/J$5*1000)</f>
        <v>83.720386704802777</v>
      </c>
      <c r="K37" s="347">
        <f>IF(WWP_ued!K$5=0,"",WWP_ued!K$5/K$5*1000)</f>
        <v>93.871808182872769</v>
      </c>
      <c r="L37" s="347">
        <f>IF(WWP_ued!L$5=0,"",WWP_ued!L$5/L$5*1000)</f>
        <v>95.104014526297703</v>
      </c>
      <c r="M37" s="347">
        <f>IF(WWP_ued!M$5=0,"",WWP_ued!M$5/M$5*1000)</f>
        <v>97.495898459180609</v>
      </c>
      <c r="N37" s="347">
        <f>IF(WWP_ued!N$5=0,"",WWP_ued!N$5/N$5*1000)</f>
        <v>106.75921875829667</v>
      </c>
      <c r="O37" s="347">
        <f>IF(WWP_ued!O$5=0,"",WWP_ued!O$5/O$5*1000)</f>
        <v>110.91521983690791</v>
      </c>
      <c r="P37" s="347">
        <f>IF(WWP_ued!P$5=0,"",WWP_ued!P$5/P$5*1000)</f>
        <v>106.67390123760678</v>
      </c>
      <c r="Q37" s="347">
        <f>IF(WWP_ued!Q$5=0,"",WWP_ued!Q$5/Q$5*1000)</f>
        <v>105.2899954288756</v>
      </c>
      <c r="R37" s="347">
        <f>IF(WWP_ued!R$5=0,"",WWP_ued!R$5/R$5*1000)</f>
        <v>110.81287493406239</v>
      </c>
      <c r="S37" s="347">
        <f>IF(WWP_ued!S$5=0,"",WWP_ued!S$5/S$5*1000)</f>
        <v>108.0128332603738</v>
      </c>
      <c r="T37" s="347">
        <f>IF(WWP_ued!T$5=0,"",WWP_ued!T$5/T$5*1000)</f>
        <v>108.33784623458801</v>
      </c>
      <c r="U37" s="347">
        <f>IF(WWP_ued!U$5=0,"",WWP_ued!U$5/U$5*1000)</f>
        <v>103.2663217429882</v>
      </c>
      <c r="V37" s="347">
        <f>IF(WWP_ued!V$5=0,"",WWP_ued!V$5/V$5*1000)</f>
        <v>103.84197251166387</v>
      </c>
      <c r="W37" s="347">
        <f>IF(WWP_ued!W$5=0,"",WWP_ued!W$5/W$5*1000)</f>
        <v>92.308532668947777</v>
      </c>
      <c r="DA37" s="119"/>
    </row>
    <row r="38" spans="1:105" ht="12" customHeight="1" x14ac:dyDescent="0.25">
      <c r="A38" s="159" t="s">
        <v>88</v>
      </c>
      <c r="B38" s="348">
        <f t="shared" ref="B38:W38" si="7">IF(B$12=0,"",B$33/B$12)</f>
        <v>1.9336050190873109</v>
      </c>
      <c r="C38" s="348">
        <f t="shared" si="7"/>
        <v>1.853981251041021</v>
      </c>
      <c r="D38" s="348">
        <f t="shared" si="7"/>
        <v>1.6939890563039779</v>
      </c>
      <c r="E38" s="348">
        <f t="shared" si="7"/>
        <v>1.8965666571610365</v>
      </c>
      <c r="F38" s="348">
        <f t="shared" si="7"/>
        <v>1.7279344730806832</v>
      </c>
      <c r="G38" s="348">
        <f t="shared" si="7"/>
        <v>1.694489707762076</v>
      </c>
      <c r="H38" s="348">
        <f t="shared" si="7"/>
        <v>2.1406099212641996</v>
      </c>
      <c r="I38" s="348">
        <f t="shared" si="7"/>
        <v>1.4734846538732156</v>
      </c>
      <c r="J38" s="348">
        <f t="shared" si="7"/>
        <v>1.3087291691716463</v>
      </c>
      <c r="K38" s="348">
        <f t="shared" si="7"/>
        <v>1.2258779344977038</v>
      </c>
      <c r="L38" s="348">
        <f t="shared" si="7"/>
        <v>0.90921678371581116</v>
      </c>
      <c r="M38" s="348">
        <f t="shared" si="7"/>
        <v>0.83964021156152691</v>
      </c>
      <c r="N38" s="348">
        <f t="shared" si="7"/>
        <v>0.50556582211402723</v>
      </c>
      <c r="O38" s="348">
        <f t="shared" si="7"/>
        <v>0.42443994860487433</v>
      </c>
      <c r="P38" s="348">
        <f t="shared" si="7"/>
        <v>0.37412589909928479</v>
      </c>
      <c r="Q38" s="348">
        <f t="shared" si="7"/>
        <v>0.31896739016779346</v>
      </c>
      <c r="R38" s="348">
        <f t="shared" si="7"/>
        <v>0.28204740175403398</v>
      </c>
      <c r="S38" s="348">
        <f t="shared" si="7"/>
        <v>0.2993924867157246</v>
      </c>
      <c r="T38" s="348">
        <f t="shared" si="7"/>
        <v>0.31422526199336032</v>
      </c>
      <c r="U38" s="348">
        <f t="shared" si="7"/>
        <v>0.26540250374917346</v>
      </c>
      <c r="V38" s="348">
        <f t="shared" si="7"/>
        <v>0.20010318263038712</v>
      </c>
      <c r="W38" s="348">
        <f t="shared" si="7"/>
        <v>0.24022119601194891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6">
        <v>601.46818572656946</v>
      </c>
      <c r="C5" s="226">
        <v>600.88607050730855</v>
      </c>
      <c r="D5" s="226">
        <v>651.97093723129842</v>
      </c>
      <c r="E5" s="226">
        <v>657.59707652622512</v>
      </c>
      <c r="F5" s="226">
        <v>692.8736887360277</v>
      </c>
      <c r="G5" s="226">
        <v>699.84411006018922</v>
      </c>
      <c r="H5" s="226">
        <v>680.48349097162509</v>
      </c>
      <c r="I5" s="226">
        <v>626.33413585554581</v>
      </c>
      <c r="J5" s="226">
        <v>707.43370593293196</v>
      </c>
      <c r="K5" s="226">
        <v>686.77351676698163</v>
      </c>
      <c r="L5" s="226">
        <v>761.66552020636277</v>
      </c>
      <c r="M5" s="226">
        <v>769.49604471195187</v>
      </c>
      <c r="N5" s="226">
        <v>773.04969905417033</v>
      </c>
      <c r="O5" s="226">
        <v>856.62837489251933</v>
      </c>
      <c r="P5" s="226">
        <v>814.34290627687039</v>
      </c>
      <c r="Q5" s="226">
        <v>884.49432502149602</v>
      </c>
      <c r="R5" s="226">
        <v>968.02785898538252</v>
      </c>
      <c r="S5" s="226">
        <v>1046.992949269131</v>
      </c>
      <c r="T5" s="226">
        <v>1036.3804815133269</v>
      </c>
      <c r="U5" s="226">
        <v>1138.299312123818</v>
      </c>
      <c r="V5" s="226">
        <v>1191.8656921754091</v>
      </c>
      <c r="W5" s="226">
        <v>1194.4679277730011</v>
      </c>
      <c r="DA5" s="89" t="s">
        <v>2873</v>
      </c>
    </row>
    <row r="6" spans="1:105" ht="12" customHeight="1" x14ac:dyDescent="0.25">
      <c r="A6" s="55" t="s">
        <v>92</v>
      </c>
      <c r="B6" s="262">
        <v>4.8526977623071774</v>
      </c>
      <c r="C6" s="262">
        <v>4.9379836293758084</v>
      </c>
      <c r="D6" s="262">
        <v>5.5473992318427712</v>
      </c>
      <c r="E6" s="262">
        <v>4.5245491989006554</v>
      </c>
      <c r="F6" s="262">
        <v>5.8720326553315116</v>
      </c>
      <c r="G6" s="262">
        <v>5.798585823694868</v>
      </c>
      <c r="H6" s="262">
        <v>5.1348249287769576</v>
      </c>
      <c r="I6" s="262">
        <v>5.5792212477968652</v>
      </c>
      <c r="J6" s="262">
        <v>6.6615114359364123</v>
      </c>
      <c r="K6" s="262">
        <v>6.6160517151054732</v>
      </c>
      <c r="L6" s="262">
        <v>6.7705461829931153</v>
      </c>
      <c r="M6" s="262">
        <v>6.7334666393957159</v>
      </c>
      <c r="N6" s="262">
        <v>6.8460505481073088</v>
      </c>
      <c r="O6" s="262">
        <v>7.2112578123355364</v>
      </c>
      <c r="P6" s="262">
        <v>7.0777996952084381</v>
      </c>
      <c r="Q6" s="262">
        <v>7.4887179387615062</v>
      </c>
      <c r="R6" s="262">
        <v>8.6476509939476678</v>
      </c>
      <c r="S6" s="262">
        <v>8.5957855543411696</v>
      </c>
      <c r="T6" s="262">
        <v>9.0252500344852109</v>
      </c>
      <c r="U6" s="262">
        <v>9.2763308512166525</v>
      </c>
      <c r="V6" s="262">
        <v>8.728227349809659</v>
      </c>
      <c r="W6" s="262">
        <v>9.56659511316799</v>
      </c>
      <c r="DA6" s="67" t="s">
        <v>2890</v>
      </c>
    </row>
    <row r="7" spans="1:105" ht="12" customHeight="1" x14ac:dyDescent="0.25">
      <c r="A7" s="202" t="s">
        <v>93</v>
      </c>
      <c r="B7" s="227">
        <v>5.2746714807686699</v>
      </c>
      <c r="C7" s="227">
        <v>5.3673735101910962</v>
      </c>
      <c r="D7" s="227">
        <v>6.029781773742144</v>
      </c>
      <c r="E7" s="227">
        <v>4.9179882596746243</v>
      </c>
      <c r="F7" s="227">
        <v>6.3826441905777287</v>
      </c>
      <c r="G7" s="227">
        <v>6.3028106779292026</v>
      </c>
      <c r="H7" s="227">
        <v>5.5813314443227799</v>
      </c>
      <c r="I7" s="227">
        <v>6.0643709215183321</v>
      </c>
      <c r="J7" s="227">
        <v>7.2407732999308827</v>
      </c>
      <c r="K7" s="227">
        <v>7.1913605598972534</v>
      </c>
      <c r="L7" s="227">
        <v>7.3592893293403403</v>
      </c>
      <c r="M7" s="227">
        <v>7.3189854776040413</v>
      </c>
      <c r="N7" s="227">
        <v>7.4413592914209898</v>
      </c>
      <c r="O7" s="227">
        <v>7.8383237090603668</v>
      </c>
      <c r="P7" s="227">
        <v>7.6932605382700414</v>
      </c>
      <c r="Q7" s="227">
        <v>8.1399108030016389</v>
      </c>
      <c r="R7" s="227">
        <v>9.3996206455952915</v>
      </c>
      <c r="S7" s="227">
        <v>9.3432451677621398</v>
      </c>
      <c r="T7" s="227">
        <v>9.8100543853100142</v>
      </c>
      <c r="U7" s="227">
        <v>10.082968316539841</v>
      </c>
      <c r="V7" s="227">
        <v>9.4872036410974552</v>
      </c>
      <c r="W7" s="227">
        <v>10.398472949095639</v>
      </c>
      <c r="DA7" s="174" t="s">
        <v>2891</v>
      </c>
    </row>
    <row r="8" spans="1:105" ht="12" customHeight="1" x14ac:dyDescent="0.25">
      <c r="A8" s="202" t="s">
        <v>94</v>
      </c>
      <c r="B8" s="227">
        <v>13.0811852723063</v>
      </c>
      <c r="C8" s="227">
        <v>13.311086305273919</v>
      </c>
      <c r="D8" s="227">
        <v>14.953858798880511</v>
      </c>
      <c r="E8" s="227">
        <v>12.19661088399307</v>
      </c>
      <c r="F8" s="227">
        <v>15.82895759263277</v>
      </c>
      <c r="G8" s="227">
        <v>15.63097048126442</v>
      </c>
      <c r="H8" s="227">
        <v>13.84170198192049</v>
      </c>
      <c r="I8" s="227">
        <v>15.03963988536546</v>
      </c>
      <c r="J8" s="227">
        <v>17.9571177838286</v>
      </c>
      <c r="K8" s="227">
        <v>17.83457418854519</v>
      </c>
      <c r="L8" s="227">
        <v>18.251037536764048</v>
      </c>
      <c r="M8" s="227">
        <v>18.151083984458019</v>
      </c>
      <c r="N8" s="227">
        <v>18.454571042724051</v>
      </c>
      <c r="O8" s="227">
        <v>19.439042798469711</v>
      </c>
      <c r="P8" s="227">
        <v>19.079286134909701</v>
      </c>
      <c r="Q8" s="227">
        <v>20.186978791444059</v>
      </c>
      <c r="R8" s="227">
        <v>23.311059201076329</v>
      </c>
      <c r="S8" s="227">
        <v>23.171248016050111</v>
      </c>
      <c r="T8" s="227">
        <v>24.32893487556883</v>
      </c>
      <c r="U8" s="227">
        <v>25.0057614250188</v>
      </c>
      <c r="V8" s="227">
        <v>23.528265029921691</v>
      </c>
      <c r="W8" s="227">
        <v>25.788212913757189</v>
      </c>
      <c r="DA8" s="174" t="s">
        <v>2892</v>
      </c>
    </row>
    <row r="9" spans="1:105" ht="12" customHeight="1" x14ac:dyDescent="0.25">
      <c r="A9" s="202" t="s">
        <v>95</v>
      </c>
      <c r="B9" s="227">
        <v>40.087503253841888</v>
      </c>
      <c r="C9" s="227">
        <v>40.792038677452332</v>
      </c>
      <c r="D9" s="227">
        <v>45.826341480440291</v>
      </c>
      <c r="E9" s="227">
        <v>37.376710773527158</v>
      </c>
      <c r="F9" s="227">
        <v>48.508095848390752</v>
      </c>
      <c r="G9" s="227">
        <v>47.901361152261941</v>
      </c>
      <c r="H9" s="227">
        <v>42.418118976853123</v>
      </c>
      <c r="I9" s="227">
        <v>46.089219003539327</v>
      </c>
      <c r="J9" s="227">
        <v>55.02987707947473</v>
      </c>
      <c r="K9" s="227">
        <v>54.65434025521914</v>
      </c>
      <c r="L9" s="227">
        <v>55.930598902986603</v>
      </c>
      <c r="M9" s="227">
        <v>55.624289629790717</v>
      </c>
      <c r="N9" s="227">
        <v>56.554330614799532</v>
      </c>
      <c r="O9" s="227">
        <v>59.571260188858801</v>
      </c>
      <c r="P9" s="227">
        <v>58.468780090852313</v>
      </c>
      <c r="Q9" s="227">
        <v>61.863322102812447</v>
      </c>
      <c r="R9" s="227">
        <v>71.437116906524196</v>
      </c>
      <c r="S9" s="227">
        <v>71.008663274992287</v>
      </c>
      <c r="T9" s="227">
        <v>74.556413328356086</v>
      </c>
      <c r="U9" s="227">
        <v>76.630559205702781</v>
      </c>
      <c r="V9" s="227">
        <v>72.102747672340655</v>
      </c>
      <c r="W9" s="227">
        <v>79.028394413126833</v>
      </c>
      <c r="DA9" s="174" t="s">
        <v>2893</v>
      </c>
    </row>
    <row r="10" spans="1:105" ht="12" customHeight="1" x14ac:dyDescent="0.25">
      <c r="A10" s="56" t="s">
        <v>96</v>
      </c>
      <c r="B10" s="263">
        <v>10.101543613515091</v>
      </c>
      <c r="C10" s="263">
        <v>10.258430913961931</v>
      </c>
      <c r="D10" s="263">
        <v>11.11627087887125</v>
      </c>
      <c r="E10" s="263">
        <v>11.41865506488533</v>
      </c>
      <c r="F10" s="263">
        <v>12.50515584324244</v>
      </c>
      <c r="G10" s="263">
        <v>12.63642896899885</v>
      </c>
      <c r="H10" s="263">
        <v>12.01129595042649</v>
      </c>
      <c r="I10" s="263">
        <v>11.266164740876</v>
      </c>
      <c r="J10" s="263">
        <v>13.3154857068893</v>
      </c>
      <c r="K10" s="263">
        <v>12.932235259635769</v>
      </c>
      <c r="L10" s="263">
        <v>13.828199949739201</v>
      </c>
      <c r="M10" s="263">
        <v>13.69530685714464</v>
      </c>
      <c r="N10" s="263">
        <v>13.37859144852024</v>
      </c>
      <c r="O10" s="263">
        <v>14.19844019502473</v>
      </c>
      <c r="P10" s="263">
        <v>13.33671079855303</v>
      </c>
      <c r="Q10" s="263">
        <v>14.025173157285399</v>
      </c>
      <c r="R10" s="263">
        <v>15.77330703319406</v>
      </c>
      <c r="S10" s="263">
        <v>16.055245771055262</v>
      </c>
      <c r="T10" s="263">
        <v>16.689913997143101</v>
      </c>
      <c r="U10" s="263">
        <v>17.2552386045218</v>
      </c>
      <c r="V10" s="263">
        <v>16.20258213398969</v>
      </c>
      <c r="W10" s="263">
        <v>17.695648887214102</v>
      </c>
      <c r="DA10" s="68" t="s">
        <v>2894</v>
      </c>
    </row>
    <row r="11" spans="1:105" ht="12" customHeight="1" x14ac:dyDescent="0.25">
      <c r="A11" s="37" t="s">
        <v>160</v>
      </c>
      <c r="B11" s="229">
        <v>1.2872006631180799</v>
      </c>
      <c r="C11" s="229">
        <v>1.104619621459519</v>
      </c>
      <c r="D11" s="229">
        <v>0.78474714436059678</v>
      </c>
      <c r="E11" s="229">
        <v>1.2241776656576999</v>
      </c>
      <c r="F11" s="229">
        <v>1.0458342695942791</v>
      </c>
      <c r="G11" s="229">
        <v>0.71854891028775603</v>
      </c>
      <c r="H11" s="229">
        <v>0.90519099843563577</v>
      </c>
      <c r="I11" s="229">
        <v>0.714387610217737</v>
      </c>
      <c r="J11" s="229">
        <v>0.3657630279001271</v>
      </c>
      <c r="K11" s="229">
        <v>0.65191121558714105</v>
      </c>
      <c r="L11" s="229">
        <v>0.41308421503644233</v>
      </c>
      <c r="M11" s="229">
        <v>0.36710421635872231</v>
      </c>
      <c r="N11" s="229">
        <v>0.47289555003350953</v>
      </c>
      <c r="O11" s="229">
        <v>0.57479012797816242</v>
      </c>
      <c r="P11" s="229">
        <v>0.77673208138316541</v>
      </c>
      <c r="Q11" s="229">
        <v>0.64197592105458889</v>
      </c>
      <c r="R11" s="229">
        <v>0.62528380518436055</v>
      </c>
      <c r="S11" s="229">
        <v>0.56487084426718093</v>
      </c>
      <c r="T11" s="229">
        <v>1.279353649943499</v>
      </c>
      <c r="U11" s="229">
        <v>1.2372064278814221</v>
      </c>
      <c r="V11" s="229">
        <v>0.44078754668943609</v>
      </c>
      <c r="W11" s="229">
        <v>0.36764499822514418</v>
      </c>
      <c r="DA11" s="69" t="s">
        <v>2895</v>
      </c>
    </row>
    <row r="12" spans="1:105" ht="12" customHeight="1" x14ac:dyDescent="0.25">
      <c r="A12" s="37" t="s">
        <v>162</v>
      </c>
      <c r="B12" s="229">
        <v>3.1252107383860799</v>
      </c>
      <c r="C12" s="229">
        <v>3.499516073891455</v>
      </c>
      <c r="D12" s="229">
        <v>3.3958405981111262</v>
      </c>
      <c r="E12" s="229">
        <v>6.8091482348489318</v>
      </c>
      <c r="F12" s="229">
        <v>5.8377674440090823</v>
      </c>
      <c r="G12" s="229">
        <v>6.7008863494276749</v>
      </c>
      <c r="H12" s="229">
        <v>6.8887396401493017</v>
      </c>
      <c r="I12" s="229">
        <v>4.4208963506730168</v>
      </c>
      <c r="J12" s="229">
        <v>6.5888075267426274</v>
      </c>
      <c r="K12" s="229">
        <v>5.6663937986577526</v>
      </c>
      <c r="L12" s="229">
        <v>6.8516330926686884</v>
      </c>
      <c r="M12" s="229">
        <v>6.4430486101636424</v>
      </c>
      <c r="N12" s="229">
        <v>5.3822381739745184</v>
      </c>
      <c r="O12" s="229">
        <v>5.5793267603209653</v>
      </c>
      <c r="P12" s="229">
        <v>3.3066855988320119</v>
      </c>
      <c r="Q12" s="229">
        <v>3.1798530477746878</v>
      </c>
      <c r="R12" s="229">
        <v>2.3186499710394952</v>
      </c>
      <c r="S12" s="229">
        <v>3.2592484720019401</v>
      </c>
      <c r="T12" s="229">
        <v>2.715472028730185</v>
      </c>
      <c r="U12" s="229">
        <v>3.0138785293498631</v>
      </c>
      <c r="V12" s="229">
        <v>2.9088559721461662</v>
      </c>
      <c r="W12" s="229">
        <v>3.456637616199929</v>
      </c>
      <c r="DA12" s="69" t="s">
        <v>2896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2897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2898</v>
      </c>
    </row>
    <row r="15" spans="1:105" ht="12" customHeight="1" x14ac:dyDescent="0.25">
      <c r="A15" s="37" t="s">
        <v>38</v>
      </c>
      <c r="B15" s="229">
        <v>5.689132212010926</v>
      </c>
      <c r="C15" s="229">
        <v>5.6542952186109554</v>
      </c>
      <c r="D15" s="229">
        <v>6.9356831363995308</v>
      </c>
      <c r="E15" s="229">
        <v>3.3853291643787009</v>
      </c>
      <c r="F15" s="229">
        <v>5.6215541296390743</v>
      </c>
      <c r="G15" s="229">
        <v>5.2169937092834138</v>
      </c>
      <c r="H15" s="229">
        <v>4.2173653118415517</v>
      </c>
      <c r="I15" s="229">
        <v>6.1308807799852474</v>
      </c>
      <c r="J15" s="229">
        <v>6.3609151522465464</v>
      </c>
      <c r="K15" s="229">
        <v>6.613930245390879</v>
      </c>
      <c r="L15" s="229">
        <v>6.5634826420340726</v>
      </c>
      <c r="M15" s="229">
        <v>6.8851540306222727</v>
      </c>
      <c r="N15" s="229">
        <v>7.5234577245122134</v>
      </c>
      <c r="O15" s="229">
        <v>8.0443233067255999</v>
      </c>
      <c r="P15" s="229">
        <v>9.2532931183378544</v>
      </c>
      <c r="Q15" s="229">
        <v>10.20334418845612</v>
      </c>
      <c r="R15" s="229">
        <v>12.829373256970211</v>
      </c>
      <c r="S15" s="229">
        <v>12.231126454786139</v>
      </c>
      <c r="T15" s="229">
        <v>12.69508831846942</v>
      </c>
      <c r="U15" s="229">
        <v>13.00415364729052</v>
      </c>
      <c r="V15" s="229">
        <v>12.852938615154089</v>
      </c>
      <c r="W15" s="229">
        <v>13.87136627278902</v>
      </c>
      <c r="DA15" s="69" t="s">
        <v>2899</v>
      </c>
    </row>
    <row r="16" spans="1:105" ht="12" customHeight="1" x14ac:dyDescent="0.25">
      <c r="A16" s="57" t="s">
        <v>2900</v>
      </c>
      <c r="B16" s="264">
        <v>410.70412590902907</v>
      </c>
      <c r="C16" s="264">
        <v>408.5446875838885</v>
      </c>
      <c r="D16" s="264">
        <v>440.05634558233959</v>
      </c>
      <c r="E16" s="264">
        <v>464.15909366743853</v>
      </c>
      <c r="F16" s="264">
        <v>467.04891659355422</v>
      </c>
      <c r="G16" s="264">
        <v>474.43407335799338</v>
      </c>
      <c r="H16" s="264">
        <v>471.39003606756052</v>
      </c>
      <c r="I16" s="264">
        <v>417.37150896863272</v>
      </c>
      <c r="J16" s="264">
        <v>464.20817570340762</v>
      </c>
      <c r="K16" s="264">
        <v>448.2247548826536</v>
      </c>
      <c r="L16" s="264">
        <v>508.90349131130512</v>
      </c>
      <c r="M16" s="264">
        <v>516.90835943674199</v>
      </c>
      <c r="N16" s="264">
        <v>520.85404158348842</v>
      </c>
      <c r="O16" s="264">
        <v>586.7524981151912</v>
      </c>
      <c r="P16" s="264">
        <v>555.18270200424456</v>
      </c>
      <c r="Q16" s="264">
        <v>609.06141666952453</v>
      </c>
      <c r="R16" s="264">
        <v>658.99205621044212</v>
      </c>
      <c r="S16" s="264">
        <v>728.23126061608627</v>
      </c>
      <c r="T16" s="264">
        <v>708.9833356117648</v>
      </c>
      <c r="U16" s="264">
        <v>795.08387013118534</v>
      </c>
      <c r="V16" s="264">
        <v>859.54810541873644</v>
      </c>
      <c r="W16" s="264">
        <v>839.8512931561213</v>
      </c>
      <c r="DA16" s="70" t="s">
        <v>2901</v>
      </c>
    </row>
    <row r="17" spans="1:105" ht="12" customHeight="1" x14ac:dyDescent="0.25">
      <c r="A17" s="46" t="s">
        <v>30</v>
      </c>
      <c r="B17" s="232">
        <v>116.00421246712339</v>
      </c>
      <c r="C17" s="232">
        <v>112.0716498526682</v>
      </c>
      <c r="D17" s="232">
        <v>101.8642617989982</v>
      </c>
      <c r="E17" s="232">
        <v>106.6630673970721</v>
      </c>
      <c r="F17" s="232">
        <v>116.7794267967537</v>
      </c>
      <c r="G17" s="232">
        <v>105.68013161028379</v>
      </c>
      <c r="H17" s="232">
        <v>106.1612588796057</v>
      </c>
      <c r="I17" s="232">
        <v>106.11784055666941</v>
      </c>
      <c r="J17" s="232">
        <v>81.640559150312455</v>
      </c>
      <c r="K17" s="232">
        <v>62.13237472081881</v>
      </c>
      <c r="L17" s="232">
        <v>67.408178946357225</v>
      </c>
      <c r="M17" s="232">
        <v>62.962164614674087</v>
      </c>
      <c r="N17" s="232">
        <v>22.79509326203339</v>
      </c>
      <c r="O17" s="232">
        <v>19.33776121593036</v>
      </c>
      <c r="P17" s="232">
        <v>19.43261070114913</v>
      </c>
      <c r="Q17" s="232">
        <v>16.662959633461131</v>
      </c>
      <c r="R17" s="232">
        <v>15.911961612842809</v>
      </c>
      <c r="S17" s="232">
        <v>18.936836904556941</v>
      </c>
      <c r="T17" s="232">
        <v>18.497182451143281</v>
      </c>
      <c r="U17" s="232">
        <v>13.86343666625192</v>
      </c>
      <c r="V17" s="232">
        <v>9.2482579495272237</v>
      </c>
      <c r="W17" s="232">
        <v>12.4717064288137</v>
      </c>
      <c r="DA17" s="73" t="s">
        <v>2902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2903</v>
      </c>
    </row>
    <row r="19" spans="1:105" ht="12" customHeight="1" x14ac:dyDescent="0.25">
      <c r="A19" s="46" t="s">
        <v>33</v>
      </c>
      <c r="B19" s="232">
        <v>0.88902616287768799</v>
      </c>
      <c r="C19" s="232">
        <v>0.88393346824715668</v>
      </c>
      <c r="D19" s="232">
        <v>0.86397308902434522</v>
      </c>
      <c r="E19" s="232">
        <v>0.87647074359359434</v>
      </c>
      <c r="F19" s="232">
        <v>0.88736698512281498</v>
      </c>
      <c r="G19" s="232">
        <v>0.88238924737578062</v>
      </c>
      <c r="H19" s="232">
        <v>1.7542008179829449</v>
      </c>
      <c r="I19" s="232">
        <v>1.738008186024055</v>
      </c>
      <c r="J19" s="232">
        <v>2.5843363176056831</v>
      </c>
      <c r="K19" s="232">
        <v>1.6371849892771551</v>
      </c>
      <c r="L19" s="232">
        <v>1.6081434069902261</v>
      </c>
      <c r="M19" s="232">
        <v>1.5725619168035989</v>
      </c>
      <c r="N19" s="232">
        <v>1.376425398193734</v>
      </c>
      <c r="O19" s="232">
        <v>1.2719532848800901</v>
      </c>
      <c r="P19" s="232">
        <v>1.161906609170805</v>
      </c>
      <c r="Q19" s="232">
        <v>1.5940714244380201</v>
      </c>
      <c r="R19" s="232">
        <v>1.4616554985348851</v>
      </c>
      <c r="S19" s="232">
        <v>1.477005165181051</v>
      </c>
      <c r="T19" s="232">
        <v>1.302254613774011</v>
      </c>
      <c r="U19" s="232">
        <v>1.306832955118715</v>
      </c>
      <c r="V19" s="232">
        <v>0.93248189725942021</v>
      </c>
      <c r="W19" s="232">
        <v>1.3818091408307021</v>
      </c>
      <c r="DA19" s="73" t="s">
        <v>2904</v>
      </c>
    </row>
    <row r="20" spans="1:105" ht="12" customHeight="1" x14ac:dyDescent="0.25">
      <c r="A20" s="46" t="s">
        <v>160</v>
      </c>
      <c r="B20" s="232">
        <v>8.6854355416496407</v>
      </c>
      <c r="C20" s="232">
        <v>7.974996819858486</v>
      </c>
      <c r="D20" s="232">
        <v>5.6832839390501064</v>
      </c>
      <c r="E20" s="232">
        <v>8.6116678492193817</v>
      </c>
      <c r="F20" s="232">
        <v>9.6655361473448025</v>
      </c>
      <c r="G20" s="232">
        <v>6.6582662946182118</v>
      </c>
      <c r="H20" s="232">
        <v>7.27078313177533</v>
      </c>
      <c r="I20" s="232">
        <v>6.5604664770292089</v>
      </c>
      <c r="J20" s="232">
        <v>4.4198776919740661</v>
      </c>
      <c r="K20" s="232">
        <v>7.9901669603309324</v>
      </c>
      <c r="L20" s="232">
        <v>4.2388907447188799</v>
      </c>
      <c r="M20" s="232">
        <v>3.4378764522497538</v>
      </c>
      <c r="N20" s="232">
        <v>4.2384070136706553</v>
      </c>
      <c r="O20" s="232">
        <v>4.4563751749797236</v>
      </c>
      <c r="P20" s="232">
        <v>5.6046038314840096</v>
      </c>
      <c r="Q20" s="232">
        <v>4.1598897555683179</v>
      </c>
      <c r="R20" s="232">
        <v>4.2771697112816716</v>
      </c>
      <c r="S20" s="232">
        <v>3.2478191582380229</v>
      </c>
      <c r="T20" s="232">
        <v>8.6336209740114818</v>
      </c>
      <c r="U20" s="232">
        <v>7.0635604779830672</v>
      </c>
      <c r="V20" s="232">
        <v>1.8352422349934741</v>
      </c>
      <c r="W20" s="232">
        <v>1.9439021432900669</v>
      </c>
      <c r="DA20" s="73" t="s">
        <v>2905</v>
      </c>
    </row>
    <row r="21" spans="1:105" ht="12" customHeight="1" x14ac:dyDescent="0.25">
      <c r="A21" s="46" t="s">
        <v>70</v>
      </c>
      <c r="B21" s="232">
        <v>52.393811993269573</v>
      </c>
      <c r="C21" s="232">
        <v>43.788916296059341</v>
      </c>
      <c r="D21" s="232">
        <v>42.800105026407422</v>
      </c>
      <c r="E21" s="232">
        <v>38.927601891202038</v>
      </c>
      <c r="F21" s="232">
        <v>41.685244333014253</v>
      </c>
      <c r="G21" s="232">
        <v>42.205055801645862</v>
      </c>
      <c r="H21" s="232">
        <v>36.708110723792679</v>
      </c>
      <c r="I21" s="232">
        <v>17.813492608509669</v>
      </c>
      <c r="J21" s="232">
        <v>13.24392866418925</v>
      </c>
      <c r="K21" s="232">
        <v>11.38892913694295</v>
      </c>
      <c r="L21" s="232">
        <v>13.28442490190616</v>
      </c>
      <c r="M21" s="232">
        <v>13.674199963841341</v>
      </c>
      <c r="N21" s="232">
        <v>4.7874893261873064</v>
      </c>
      <c r="O21" s="232">
        <v>1.659024058730163</v>
      </c>
      <c r="P21" s="232">
        <v>0.50516294938553852</v>
      </c>
      <c r="Q21" s="232">
        <v>0.46204908556415741</v>
      </c>
      <c r="R21" s="232">
        <v>0.42366770782931462</v>
      </c>
      <c r="S21" s="232">
        <v>1.220144820524584</v>
      </c>
      <c r="T21" s="232">
        <v>0.93679141279691303</v>
      </c>
      <c r="U21" s="232">
        <v>0.56564303689237683</v>
      </c>
      <c r="V21" s="232">
        <v>0.66283811850597585</v>
      </c>
      <c r="W21" s="232">
        <v>1.191112407906231</v>
      </c>
      <c r="DA21" s="73" t="s">
        <v>2906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6.4348317378493405E-2</v>
      </c>
      <c r="T22" s="232">
        <v>8.9164973771696659E-2</v>
      </c>
      <c r="U22" s="232">
        <v>0.1320373385023049</v>
      </c>
      <c r="V22" s="232">
        <v>5.1303664659018582E-2</v>
      </c>
      <c r="W22" s="232">
        <v>9.2664758647696299E-2</v>
      </c>
      <c r="DA22" s="73" t="s">
        <v>2907</v>
      </c>
    </row>
    <row r="23" spans="1:105" ht="12" customHeight="1" x14ac:dyDescent="0.25">
      <c r="A23" s="46" t="s">
        <v>162</v>
      </c>
      <c r="B23" s="232">
        <v>21.08747858828097</v>
      </c>
      <c r="C23" s="232">
        <v>25.265375535745719</v>
      </c>
      <c r="D23" s="232">
        <v>24.593305588316991</v>
      </c>
      <c r="E23" s="232">
        <v>47.900010414839251</v>
      </c>
      <c r="F23" s="232">
        <v>53.952288512932348</v>
      </c>
      <c r="G23" s="232">
        <v>62.092204282369821</v>
      </c>
      <c r="H23" s="232">
        <v>55.33255640119031</v>
      </c>
      <c r="I23" s="232">
        <v>40.59860766366215</v>
      </c>
      <c r="J23" s="232">
        <v>79.619100846114947</v>
      </c>
      <c r="K23" s="232">
        <v>69.450304630028683</v>
      </c>
      <c r="L23" s="232">
        <v>70.308482012949085</v>
      </c>
      <c r="M23" s="232">
        <v>60.338193108459002</v>
      </c>
      <c r="N23" s="232">
        <v>48.239227508491169</v>
      </c>
      <c r="O23" s="232">
        <v>43.256785490127662</v>
      </c>
      <c r="P23" s="232">
        <v>23.859787976987949</v>
      </c>
      <c r="Q23" s="232">
        <v>20.60488202722766</v>
      </c>
      <c r="R23" s="232">
        <v>15.86041305558877</v>
      </c>
      <c r="S23" s="232">
        <v>18.739592840127258</v>
      </c>
      <c r="T23" s="232">
        <v>18.325156818540229</v>
      </c>
      <c r="U23" s="232">
        <v>17.2070826545995</v>
      </c>
      <c r="V23" s="232">
        <v>12.111175498696509</v>
      </c>
      <c r="W23" s="232">
        <v>18.276775974504609</v>
      </c>
      <c r="DA23" s="73" t="s">
        <v>2908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2909</v>
      </c>
    </row>
    <row r="25" spans="1:105" ht="12" customHeight="1" x14ac:dyDescent="0.25">
      <c r="A25" s="46" t="s">
        <v>73</v>
      </c>
      <c r="B25" s="232">
        <v>205.9216947213711</v>
      </c>
      <c r="C25" s="232">
        <v>214.7374142022376</v>
      </c>
      <c r="D25" s="232">
        <v>261.64423548908258</v>
      </c>
      <c r="E25" s="232">
        <v>257.37998623960812</v>
      </c>
      <c r="F25" s="232">
        <v>239.39498946473859</v>
      </c>
      <c r="G25" s="232">
        <v>252.80640373110239</v>
      </c>
      <c r="H25" s="232">
        <v>260.91524620775402</v>
      </c>
      <c r="I25" s="232">
        <v>239.7264350006304</v>
      </c>
      <c r="J25" s="232">
        <v>278.92219617847871</v>
      </c>
      <c r="K25" s="232">
        <v>290.23469400609531</v>
      </c>
      <c r="L25" s="232">
        <v>343.59313009000351</v>
      </c>
      <c r="M25" s="232">
        <v>366.94719456726682</v>
      </c>
      <c r="N25" s="232">
        <v>390.52206365398507</v>
      </c>
      <c r="O25" s="232">
        <v>464.51690171883462</v>
      </c>
      <c r="P25" s="232">
        <v>450.68567234842328</v>
      </c>
      <c r="Q25" s="232">
        <v>507.44669473747598</v>
      </c>
      <c r="R25" s="232">
        <v>547.48216566377914</v>
      </c>
      <c r="S25" s="232">
        <v>619.07965108823942</v>
      </c>
      <c r="T25" s="232">
        <v>590.93740365732629</v>
      </c>
      <c r="U25" s="232">
        <v>677.97188338608862</v>
      </c>
      <c r="V25" s="232">
        <v>767.68489165303345</v>
      </c>
      <c r="W25" s="232">
        <v>720.49522411580051</v>
      </c>
      <c r="DA25" s="73" t="s">
        <v>2910</v>
      </c>
    </row>
    <row r="26" spans="1:105" ht="12" customHeight="1" x14ac:dyDescent="0.25">
      <c r="A26" s="46" t="s">
        <v>79</v>
      </c>
      <c r="B26" s="232">
        <v>5.7224664344567584</v>
      </c>
      <c r="C26" s="232">
        <v>3.8224014090720191</v>
      </c>
      <c r="D26" s="232">
        <v>2.6071806514599878</v>
      </c>
      <c r="E26" s="232">
        <v>3.8002891319039009</v>
      </c>
      <c r="F26" s="232">
        <v>4.684064353647611</v>
      </c>
      <c r="G26" s="232">
        <v>4.1096223905974831</v>
      </c>
      <c r="H26" s="232">
        <v>3.2478799054596341</v>
      </c>
      <c r="I26" s="232">
        <v>4.8166584761078379</v>
      </c>
      <c r="J26" s="232">
        <v>3.778176854732596</v>
      </c>
      <c r="K26" s="232">
        <v>5.3911004391597359</v>
      </c>
      <c r="L26" s="232">
        <v>8.4622412083799361</v>
      </c>
      <c r="M26" s="232">
        <v>7.9761688134473658</v>
      </c>
      <c r="N26" s="232">
        <v>48.89533542092709</v>
      </c>
      <c r="O26" s="232">
        <v>52.253697171708559</v>
      </c>
      <c r="P26" s="232">
        <v>53.932957587643891</v>
      </c>
      <c r="Q26" s="232">
        <v>58.130870005789262</v>
      </c>
      <c r="R26" s="232">
        <v>73.575022960585528</v>
      </c>
      <c r="S26" s="232">
        <v>65.465862321840532</v>
      </c>
      <c r="T26" s="232">
        <v>70.261760710400907</v>
      </c>
      <c r="U26" s="232">
        <v>76.97339361574879</v>
      </c>
      <c r="V26" s="232">
        <v>67.021914402061427</v>
      </c>
      <c r="W26" s="232">
        <v>83.998098186327752</v>
      </c>
      <c r="DA26" s="73" t="s">
        <v>2911</v>
      </c>
    </row>
    <row r="27" spans="1:105" ht="12" customHeight="1" x14ac:dyDescent="0.25">
      <c r="A27" s="57" t="s">
        <v>2912</v>
      </c>
      <c r="B27" s="264">
        <v>24.68546252999738</v>
      </c>
      <c r="C27" s="264">
        <v>25.119308027694331</v>
      </c>
      <c r="D27" s="264">
        <v>28.219378701113229</v>
      </c>
      <c r="E27" s="264">
        <v>23.016185055277251</v>
      </c>
      <c r="F27" s="264">
        <v>29.870774811903779</v>
      </c>
      <c r="G27" s="264">
        <v>29.497153972708681</v>
      </c>
      <c r="H27" s="264">
        <v>26.120631159430619</v>
      </c>
      <c r="I27" s="264">
        <v>28.3812559127058</v>
      </c>
      <c r="J27" s="264">
        <v>33.886819043676553</v>
      </c>
      <c r="K27" s="264">
        <v>33.655567420319151</v>
      </c>
      <c r="L27" s="264">
        <v>34.441474061312803</v>
      </c>
      <c r="M27" s="264">
        <v>34.252852035186933</v>
      </c>
      <c r="N27" s="264">
        <v>34.825561483850237</v>
      </c>
      <c r="O27" s="264">
        <v>36.683354958402532</v>
      </c>
      <c r="P27" s="264">
        <v>36.004459319103788</v>
      </c>
      <c r="Q27" s="264">
        <v>38.094782558047683</v>
      </c>
      <c r="R27" s="264">
        <v>43.990224621385977</v>
      </c>
      <c r="S27" s="264">
        <v>43.726387385126841</v>
      </c>
      <c r="T27" s="264">
        <v>45.911054523250868</v>
      </c>
      <c r="U27" s="264">
        <v>47.188291721406458</v>
      </c>
      <c r="V27" s="264">
        <v>44.400113040336102</v>
      </c>
      <c r="W27" s="264">
        <v>48.664853401767623</v>
      </c>
      <c r="DA27" s="70" t="s">
        <v>2913</v>
      </c>
    </row>
    <row r="28" spans="1:105" ht="12" customHeight="1" x14ac:dyDescent="0.25">
      <c r="A28" s="57" t="s">
        <v>2914</v>
      </c>
      <c r="B28" s="264">
        <f t="shared" ref="B28:W28" si="0">B29+B35+B46+B47</f>
        <v>73.15627195159027</v>
      </c>
      <c r="C28" s="264">
        <f t="shared" si="0"/>
        <v>72.687292074147351</v>
      </c>
      <c r="D28" s="264">
        <f t="shared" si="0"/>
        <v>77.90172057038464</v>
      </c>
      <c r="E28" s="264">
        <f t="shared" si="0"/>
        <v>81.782858280516905</v>
      </c>
      <c r="F28" s="264">
        <f t="shared" si="0"/>
        <v>83.231115464551934</v>
      </c>
      <c r="G28" s="264">
        <f t="shared" si="0"/>
        <v>84.312241619915369</v>
      </c>
      <c r="H28" s="264">
        <f t="shared" si="0"/>
        <v>83.325693988028888</v>
      </c>
      <c r="I28" s="264">
        <f t="shared" si="0"/>
        <v>74.09487977201907</v>
      </c>
      <c r="J28" s="264">
        <f t="shared" si="0"/>
        <v>82.331499432763621</v>
      </c>
      <c r="K28" s="264">
        <f t="shared" si="0"/>
        <v>79.045092237090515</v>
      </c>
      <c r="L28" s="264">
        <f t="shared" si="0"/>
        <v>88.939737550435396</v>
      </c>
      <c r="M28" s="264">
        <f t="shared" si="0"/>
        <v>89.719744007730654</v>
      </c>
      <c r="N28" s="264">
        <f t="shared" si="0"/>
        <v>87.15025748813558</v>
      </c>
      <c r="O28" s="264">
        <f t="shared" si="0"/>
        <v>95.919858073718743</v>
      </c>
      <c r="P28" s="264">
        <f t="shared" si="0"/>
        <v>89.022534487268118</v>
      </c>
      <c r="Q28" s="264">
        <f t="shared" si="0"/>
        <v>95.503329172227836</v>
      </c>
      <c r="R28" s="264">
        <f t="shared" si="0"/>
        <v>101.6831875914815</v>
      </c>
      <c r="S28" s="264">
        <f t="shared" si="0"/>
        <v>112.27615717072904</v>
      </c>
      <c r="T28" s="264">
        <f t="shared" si="0"/>
        <v>110.76262744478483</v>
      </c>
      <c r="U28" s="264">
        <f t="shared" si="0"/>
        <v>120.45317634772212</v>
      </c>
      <c r="V28" s="264">
        <f t="shared" si="0"/>
        <v>122.75061489129035</v>
      </c>
      <c r="W28" s="264">
        <f t="shared" si="0"/>
        <v>124.98346947037773</v>
      </c>
      <c r="DA28" s="70"/>
    </row>
    <row r="29" spans="1:105" ht="12" customHeight="1" x14ac:dyDescent="0.25">
      <c r="A29" s="60" t="s">
        <v>2915</v>
      </c>
      <c r="B29" s="332">
        <v>37.773319509042317</v>
      </c>
      <c r="C29" s="332">
        <v>37.442205132587311</v>
      </c>
      <c r="D29" s="332">
        <v>39.838761860354531</v>
      </c>
      <c r="E29" s="332">
        <v>42.211939348924943</v>
      </c>
      <c r="F29" s="332">
        <v>42.840215936633562</v>
      </c>
      <c r="G29" s="332">
        <v>43.354969016140302</v>
      </c>
      <c r="H29" s="332">
        <v>42.903624936741281</v>
      </c>
      <c r="I29" s="332">
        <v>37.855891315118257</v>
      </c>
      <c r="J29" s="332">
        <v>41.827490117179671</v>
      </c>
      <c r="K29" s="332">
        <v>39.855740539005012</v>
      </c>
      <c r="L29" s="332">
        <v>44.767342899043612</v>
      </c>
      <c r="M29" s="332">
        <v>44.914958667558523</v>
      </c>
      <c r="N29" s="332">
        <v>41.976864248845942</v>
      </c>
      <c r="O29" s="332">
        <v>45.248933407276333</v>
      </c>
      <c r="P29" s="332">
        <v>40.967253595675139</v>
      </c>
      <c r="Q29" s="332">
        <v>42.904418656032981</v>
      </c>
      <c r="R29" s="332">
        <v>44.535275859565978</v>
      </c>
      <c r="S29" s="332">
        <v>49.541400183008363</v>
      </c>
      <c r="T29" s="332">
        <v>49.400512216385273</v>
      </c>
      <c r="U29" s="332">
        <v>52.006483994111633</v>
      </c>
      <c r="V29" s="332">
        <v>49.319675794544573</v>
      </c>
      <c r="W29" s="332">
        <v>52.783754576781988</v>
      </c>
      <c r="DA29" s="72" t="s">
        <v>2916</v>
      </c>
    </row>
    <row r="30" spans="1:105" ht="12" customHeight="1" x14ac:dyDescent="0.25">
      <c r="A30" s="59" t="s">
        <v>30</v>
      </c>
      <c r="B30" s="233">
        <v>22.012784877904551</v>
      </c>
      <c r="C30" s="233">
        <v>22.08707282723412</v>
      </c>
      <c r="D30" s="233">
        <v>23.083232539475581</v>
      </c>
      <c r="E30" s="233">
        <v>22.18189547823307</v>
      </c>
      <c r="F30" s="233">
        <v>22.437363501334971</v>
      </c>
      <c r="G30" s="233">
        <v>21.063810059899261</v>
      </c>
      <c r="H30" s="233">
        <v>21.979301987306179</v>
      </c>
      <c r="I30" s="233">
        <v>23.243778676526301</v>
      </c>
      <c r="J30" s="233">
        <v>18.813624708054661</v>
      </c>
      <c r="K30" s="233">
        <v>16.227710849714899</v>
      </c>
      <c r="L30" s="233">
        <v>19.239536061019159</v>
      </c>
      <c r="M30" s="233">
        <v>19.91719618157531</v>
      </c>
      <c r="N30" s="233">
        <v>11.74982791437391</v>
      </c>
      <c r="O30" s="233">
        <v>12.503419872852771</v>
      </c>
      <c r="P30" s="233">
        <v>15.74439435072782</v>
      </c>
      <c r="Q30" s="233">
        <v>16.440921502882489</v>
      </c>
      <c r="R30" s="233">
        <v>18.680534426192629</v>
      </c>
      <c r="S30" s="233">
        <v>21.50681636057287</v>
      </c>
      <c r="T30" s="233">
        <v>19.158615526088621</v>
      </c>
      <c r="U30" s="233">
        <v>18.021761254733882</v>
      </c>
      <c r="V30" s="233">
        <v>18.399401487339571</v>
      </c>
      <c r="W30" s="233">
        <v>18.667170774368131</v>
      </c>
      <c r="DA30" s="71" t="s">
        <v>2917</v>
      </c>
    </row>
    <row r="31" spans="1:105" ht="12" customHeight="1" x14ac:dyDescent="0.25">
      <c r="A31" s="59" t="s">
        <v>33</v>
      </c>
      <c r="B31" s="298">
        <v>0.16870026749935291</v>
      </c>
      <c r="C31" s="298">
        <v>0.17420554541019609</v>
      </c>
      <c r="D31" s="298">
        <v>0.19578300936545079</v>
      </c>
      <c r="E31" s="298">
        <v>0.18227286068707221</v>
      </c>
      <c r="F31" s="298">
        <v>0.1704938630923111</v>
      </c>
      <c r="G31" s="298">
        <v>0.17587487091861501</v>
      </c>
      <c r="H31" s="298">
        <v>0.36318436623431538</v>
      </c>
      <c r="I31" s="298">
        <v>0.38068883989738461</v>
      </c>
      <c r="J31" s="298">
        <v>0.5955463081690956</v>
      </c>
      <c r="K31" s="298">
        <v>0.42759937525100211</v>
      </c>
      <c r="L31" s="298">
        <v>0.4589937534835406</v>
      </c>
      <c r="M31" s="298">
        <v>0.49745786848871543</v>
      </c>
      <c r="N31" s="298">
        <v>0.7094843341872471</v>
      </c>
      <c r="O31" s="298">
        <v>0.82242022754984845</v>
      </c>
      <c r="P31" s="298">
        <v>0.94138230497358544</v>
      </c>
      <c r="Q31" s="298">
        <v>1.572830021537404</v>
      </c>
      <c r="R31" s="298">
        <v>1.7159735879187119</v>
      </c>
      <c r="S31" s="298">
        <v>1.677454318863695</v>
      </c>
      <c r="T31" s="298">
        <v>1.3488213963542981</v>
      </c>
      <c r="U31" s="298">
        <v>1.6988162519831489</v>
      </c>
      <c r="V31" s="298">
        <v>1.8551719578960579</v>
      </c>
      <c r="W31" s="298">
        <v>2.0682388057079351</v>
      </c>
      <c r="DA31" s="122" t="s">
        <v>2918</v>
      </c>
    </row>
    <row r="32" spans="1:105" ht="12" customHeight="1" x14ac:dyDescent="0.25">
      <c r="A32" s="59" t="s">
        <v>160</v>
      </c>
      <c r="B32" s="298">
        <v>1.6481351847755099</v>
      </c>
      <c r="C32" s="298">
        <v>1.5717118092643241</v>
      </c>
      <c r="D32" s="298">
        <v>1.287876262352206</v>
      </c>
      <c r="E32" s="298">
        <v>1.790902144352619</v>
      </c>
      <c r="F32" s="298">
        <v>1.8570835113852151</v>
      </c>
      <c r="G32" s="298">
        <v>1.327103348766266</v>
      </c>
      <c r="H32" s="298">
        <v>1.505320677467981</v>
      </c>
      <c r="I32" s="298">
        <v>1.4369876922382709</v>
      </c>
      <c r="J32" s="298">
        <v>1.0185368769854231</v>
      </c>
      <c r="K32" s="298">
        <v>2.086868877228826</v>
      </c>
      <c r="L32" s="298">
        <v>1.2098575071526469</v>
      </c>
      <c r="M32" s="298">
        <v>1.087523914822935</v>
      </c>
      <c r="N32" s="298">
        <v>2.184704948088608</v>
      </c>
      <c r="O32" s="298">
        <v>2.881405417180734</v>
      </c>
      <c r="P32" s="298">
        <v>4.5408768929470824</v>
      </c>
      <c r="Q32" s="298">
        <v>4.1044581776819458</v>
      </c>
      <c r="R32" s="298">
        <v>5.0213680740517406</v>
      </c>
      <c r="S32" s="298">
        <v>3.6885912130217919</v>
      </c>
      <c r="T32" s="298">
        <v>8.9423470453380958</v>
      </c>
      <c r="U32" s="298">
        <v>9.1822686976649042</v>
      </c>
      <c r="V32" s="298">
        <v>3.6512128978726781</v>
      </c>
      <c r="W32" s="298">
        <v>2.9095580051195551</v>
      </c>
      <c r="DA32" s="122" t="s">
        <v>2919</v>
      </c>
    </row>
    <row r="33" spans="1:105" ht="12" customHeight="1" x14ac:dyDescent="0.25">
      <c r="A33" s="59" t="s">
        <v>70</v>
      </c>
      <c r="B33" s="298">
        <v>9.9421709592492853</v>
      </c>
      <c r="C33" s="298">
        <v>8.6299165268663671</v>
      </c>
      <c r="D33" s="298">
        <v>9.6988360745010169</v>
      </c>
      <c r="E33" s="298">
        <v>8.0954731327426064</v>
      </c>
      <c r="F33" s="298">
        <v>8.0091759772861337</v>
      </c>
      <c r="G33" s="298">
        <v>8.4121704375963269</v>
      </c>
      <c r="H33" s="298">
        <v>7.5999348490837058</v>
      </c>
      <c r="I33" s="298">
        <v>3.901821573791092</v>
      </c>
      <c r="J33" s="298">
        <v>3.0519916343242079</v>
      </c>
      <c r="K33" s="298">
        <v>2.974556336413078</v>
      </c>
      <c r="L33" s="298">
        <v>3.7916195919417648</v>
      </c>
      <c r="M33" s="298">
        <v>4.3256410412936024</v>
      </c>
      <c r="N33" s="298">
        <v>2.4677317648133599</v>
      </c>
      <c r="O33" s="298">
        <v>1.072692653189822</v>
      </c>
      <c r="P33" s="298">
        <v>0.40928544336208778</v>
      </c>
      <c r="Q33" s="298">
        <v>0.45589216521801329</v>
      </c>
      <c r="R33" s="298">
        <v>0.49738299990516788</v>
      </c>
      <c r="S33" s="298">
        <v>1.3857346250899829</v>
      </c>
      <c r="T33" s="298">
        <v>0.97028974836154669</v>
      </c>
      <c r="U33" s="298">
        <v>0.73530712562003098</v>
      </c>
      <c r="V33" s="298">
        <v>1.318715884663195</v>
      </c>
      <c r="W33" s="298">
        <v>1.782811266186082</v>
      </c>
      <c r="DA33" s="122" t="s">
        <v>2920</v>
      </c>
    </row>
    <row r="34" spans="1:105" ht="12" customHeight="1" x14ac:dyDescent="0.25">
      <c r="A34" s="59" t="s">
        <v>162</v>
      </c>
      <c r="B34" s="298">
        <v>4.0015282196136104</v>
      </c>
      <c r="C34" s="298">
        <v>4.9792984238123044</v>
      </c>
      <c r="D34" s="298">
        <v>5.5730339746602748</v>
      </c>
      <c r="E34" s="298">
        <v>9.9613957329095637</v>
      </c>
      <c r="F34" s="298">
        <v>10.36609908353492</v>
      </c>
      <c r="G34" s="298">
        <v>12.37601029895983</v>
      </c>
      <c r="H34" s="298">
        <v>11.4558830566491</v>
      </c>
      <c r="I34" s="298">
        <v>8.8926145326652062</v>
      </c>
      <c r="J34" s="298">
        <v>18.34779058964628</v>
      </c>
      <c r="K34" s="298">
        <v>18.139005100397199</v>
      </c>
      <c r="L34" s="298">
        <v>20.067335985446501</v>
      </c>
      <c r="M34" s="298">
        <v>19.08713966137795</v>
      </c>
      <c r="N34" s="298">
        <v>24.865115287382821</v>
      </c>
      <c r="O34" s="298">
        <v>27.968995236503151</v>
      </c>
      <c r="P34" s="298">
        <v>19.33131460366457</v>
      </c>
      <c r="Q34" s="298">
        <v>20.33031678871313</v>
      </c>
      <c r="R34" s="298">
        <v>18.620016771497731</v>
      </c>
      <c r="S34" s="298">
        <v>21.28280366546003</v>
      </c>
      <c r="T34" s="298">
        <v>18.980438500242698</v>
      </c>
      <c r="U34" s="298">
        <v>22.36833066410966</v>
      </c>
      <c r="V34" s="298">
        <v>24.09517356677307</v>
      </c>
      <c r="W34" s="298">
        <v>27.355975725400281</v>
      </c>
      <c r="DA34" s="122" t="s">
        <v>2921</v>
      </c>
    </row>
    <row r="35" spans="1:105" ht="12" customHeight="1" x14ac:dyDescent="0.25">
      <c r="A35" s="60" t="s">
        <v>2922</v>
      </c>
      <c r="B35" s="332">
        <v>33.273083850240482</v>
      </c>
      <c r="C35" s="332">
        <v>33.098137537483602</v>
      </c>
      <c r="D35" s="332">
        <v>35.651046000533249</v>
      </c>
      <c r="E35" s="332">
        <v>37.603723627722097</v>
      </c>
      <c r="F35" s="332">
        <v>37.837841851687287</v>
      </c>
      <c r="G35" s="332">
        <v>38.436148332603388</v>
      </c>
      <c r="H35" s="332">
        <v>38.189536473558491</v>
      </c>
      <c r="I35" s="332">
        <v>33.81324008829349</v>
      </c>
      <c r="J35" s="332">
        <v>37.60769999561159</v>
      </c>
      <c r="K35" s="332">
        <v>36.312807474126593</v>
      </c>
      <c r="L35" s="332">
        <v>41.228678919655643</v>
      </c>
      <c r="M35" s="332">
        <v>41.877191149130503</v>
      </c>
      <c r="N35" s="332">
        <v>42.196849522721237</v>
      </c>
      <c r="O35" s="332">
        <v>47.535595182818263</v>
      </c>
      <c r="P35" s="332">
        <v>44.977976676284953</v>
      </c>
      <c r="Q35" s="332">
        <v>49.342946194994212</v>
      </c>
      <c r="R35" s="332">
        <v>53.388063473677398</v>
      </c>
      <c r="S35" s="332">
        <v>58.997458920615813</v>
      </c>
      <c r="T35" s="332">
        <v>57.438093474275547</v>
      </c>
      <c r="U35" s="332">
        <v>64.413505026994557</v>
      </c>
      <c r="V35" s="332">
        <v>69.636057640306802</v>
      </c>
      <c r="W35" s="332">
        <v>68.040325713957486</v>
      </c>
      <c r="DA35" s="72" t="s">
        <v>2923</v>
      </c>
    </row>
    <row r="36" spans="1:105" ht="12" customHeight="1" x14ac:dyDescent="0.25">
      <c r="A36" s="64" t="s">
        <v>30</v>
      </c>
      <c r="B36" s="232">
        <v>9.3980499461908469</v>
      </c>
      <c r="C36" s="232">
        <v>9.0794544479657571</v>
      </c>
      <c r="D36" s="232">
        <v>8.2525056612936396</v>
      </c>
      <c r="E36" s="232">
        <v>8.6412796009084634</v>
      </c>
      <c r="F36" s="232">
        <v>9.4608537257599181</v>
      </c>
      <c r="G36" s="232">
        <v>8.5616473235827257</v>
      </c>
      <c r="H36" s="232">
        <v>8.6006257193788489</v>
      </c>
      <c r="I36" s="232">
        <v>8.5971081956712503</v>
      </c>
      <c r="J36" s="232">
        <v>6.6140878526030562</v>
      </c>
      <c r="K36" s="232">
        <v>5.0336375592152702</v>
      </c>
      <c r="L36" s="232">
        <v>5.4610554138210841</v>
      </c>
      <c r="M36" s="232">
        <v>5.1008627633819454</v>
      </c>
      <c r="N36" s="232">
        <v>1.846738324829218</v>
      </c>
      <c r="O36" s="232">
        <v>1.566643502763589</v>
      </c>
      <c r="P36" s="232">
        <v>1.574327708194569</v>
      </c>
      <c r="Q36" s="232">
        <v>1.3499451748876039</v>
      </c>
      <c r="R36" s="232">
        <v>1.2891032730535501</v>
      </c>
      <c r="S36" s="232">
        <v>1.5341627279469201</v>
      </c>
      <c r="T36" s="232">
        <v>1.498544241131903</v>
      </c>
      <c r="U36" s="232">
        <v>1.123142577707807</v>
      </c>
      <c r="V36" s="232">
        <v>0.74924512029721368</v>
      </c>
      <c r="W36" s="232">
        <v>1.010391928357248</v>
      </c>
      <c r="DA36" s="73" t="s">
        <v>2924</v>
      </c>
    </row>
    <row r="37" spans="1:105" ht="12" customHeight="1" x14ac:dyDescent="0.25">
      <c r="A37" s="64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2925</v>
      </c>
    </row>
    <row r="38" spans="1:105" ht="12" customHeight="1" x14ac:dyDescent="0.25">
      <c r="A38" s="64" t="s">
        <v>33</v>
      </c>
      <c r="B38" s="232">
        <v>7.2024214504820869E-2</v>
      </c>
      <c r="C38" s="232">
        <v>7.1611631224606009E-2</v>
      </c>
      <c r="D38" s="232">
        <v>6.9994546492152365E-2</v>
      </c>
      <c r="E38" s="232">
        <v>7.1007040602099711E-2</v>
      </c>
      <c r="F38" s="232">
        <v>7.1889796667069295E-2</v>
      </c>
      <c r="G38" s="232">
        <v>7.1486526587726903E-2</v>
      </c>
      <c r="H38" s="232">
        <v>0.1421161055485364</v>
      </c>
      <c r="I38" s="232">
        <v>0.1408042638431927</v>
      </c>
      <c r="J38" s="232">
        <v>0.2093693088731281</v>
      </c>
      <c r="K38" s="232">
        <v>0.13263609978595611</v>
      </c>
      <c r="L38" s="232">
        <v>0.13028330383963371</v>
      </c>
      <c r="M38" s="232">
        <v>0.12740067902091359</v>
      </c>
      <c r="N38" s="232">
        <v>0.1115107319322256</v>
      </c>
      <c r="O38" s="232">
        <v>0.10304695188472091</v>
      </c>
      <c r="P38" s="232">
        <v>9.413155017013887E-2</v>
      </c>
      <c r="Q38" s="232">
        <v>0.12914326597329301</v>
      </c>
      <c r="R38" s="232">
        <v>0.11841562549505209</v>
      </c>
      <c r="S38" s="232">
        <v>0.1196591745932275</v>
      </c>
      <c r="T38" s="232">
        <v>0.1055018058622153</v>
      </c>
      <c r="U38" s="232">
        <v>0.1058727189498795</v>
      </c>
      <c r="V38" s="232">
        <v>7.5544769090574948E-2</v>
      </c>
      <c r="W38" s="232">
        <v>0.11194689438808469</v>
      </c>
      <c r="DA38" s="73" t="s">
        <v>2926</v>
      </c>
    </row>
    <row r="39" spans="1:105" ht="12" customHeight="1" x14ac:dyDescent="0.25">
      <c r="A39" s="64" t="s">
        <v>160</v>
      </c>
      <c r="B39" s="232">
        <v>0.70364821491269591</v>
      </c>
      <c r="C39" s="232">
        <v>0.64609221372012293</v>
      </c>
      <c r="D39" s="232">
        <v>0.46042971355643247</v>
      </c>
      <c r="E39" s="232">
        <v>0.69767194523135756</v>
      </c>
      <c r="F39" s="232">
        <v>0.7830508008078032</v>
      </c>
      <c r="G39" s="232">
        <v>0.53941764579967511</v>
      </c>
      <c r="H39" s="232">
        <v>0.58904053195233808</v>
      </c>
      <c r="I39" s="232">
        <v>0.53149441998845481</v>
      </c>
      <c r="J39" s="232">
        <v>0.35807519763128681</v>
      </c>
      <c r="K39" s="232">
        <v>0.64732121855381519</v>
      </c>
      <c r="L39" s="232">
        <v>0.34341258897477012</v>
      </c>
      <c r="M39" s="232">
        <v>0.27851863238357261</v>
      </c>
      <c r="N39" s="232">
        <v>0.34337339963452918</v>
      </c>
      <c r="O39" s="232">
        <v>0.36103203136087769</v>
      </c>
      <c r="P39" s="232">
        <v>0.45405546588945728</v>
      </c>
      <c r="Q39" s="232">
        <v>0.33701234517288331</v>
      </c>
      <c r="R39" s="232">
        <v>0.3465137491136544</v>
      </c>
      <c r="S39" s="232">
        <v>0.2631211920340133</v>
      </c>
      <c r="T39" s="232">
        <v>0.69945047170796781</v>
      </c>
      <c r="U39" s="232">
        <v>0.5722524446156495</v>
      </c>
      <c r="V39" s="232">
        <v>0.14868165406248279</v>
      </c>
      <c r="W39" s="232">
        <v>0.15748470718962079</v>
      </c>
      <c r="DA39" s="73" t="s">
        <v>2927</v>
      </c>
    </row>
    <row r="40" spans="1:105" ht="12" customHeight="1" x14ac:dyDescent="0.25">
      <c r="A40" s="64" t="s">
        <v>70</v>
      </c>
      <c r="B40" s="232">
        <v>4.244670529732967</v>
      </c>
      <c r="C40" s="232">
        <v>3.5475472285678191</v>
      </c>
      <c r="D40" s="232">
        <v>3.4674389505845622</v>
      </c>
      <c r="E40" s="232">
        <v>3.1537091548518839</v>
      </c>
      <c r="F40" s="232">
        <v>3.377118812576442</v>
      </c>
      <c r="G40" s="232">
        <v>3.4192311983330121</v>
      </c>
      <c r="H40" s="232">
        <v>2.9738976772958061</v>
      </c>
      <c r="I40" s="232">
        <v>1.443155293160767</v>
      </c>
      <c r="J40" s="232">
        <v>1.0729533042182779</v>
      </c>
      <c r="K40" s="232">
        <v>0.92267101845937138</v>
      </c>
      <c r="L40" s="232">
        <v>1.07623409598094</v>
      </c>
      <c r="M40" s="232">
        <v>1.1078116173652159</v>
      </c>
      <c r="N40" s="232">
        <v>0.38785715490388151</v>
      </c>
      <c r="O40" s="232">
        <v>0.1344053861000705</v>
      </c>
      <c r="P40" s="232">
        <v>4.0925639925669638E-2</v>
      </c>
      <c r="Q40" s="232">
        <v>3.7432781891040573E-2</v>
      </c>
      <c r="R40" s="232">
        <v>3.4323324938708787E-2</v>
      </c>
      <c r="S40" s="232">
        <v>9.8849703135788669E-2</v>
      </c>
      <c r="T40" s="232">
        <v>7.5893903328064144E-2</v>
      </c>
      <c r="U40" s="232">
        <v>4.582541788244298E-2</v>
      </c>
      <c r="V40" s="232">
        <v>5.3699651171924392E-2</v>
      </c>
      <c r="W40" s="232">
        <v>9.6497650067689802E-2</v>
      </c>
      <c r="DA40" s="73" t="s">
        <v>2928</v>
      </c>
    </row>
    <row r="41" spans="1:105" ht="12" customHeight="1" x14ac:dyDescent="0.25">
      <c r="A41" s="64" t="s">
        <v>34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5.2131615552134594E-3</v>
      </c>
      <c r="T41" s="232">
        <v>7.2236762711931028E-3</v>
      </c>
      <c r="U41" s="232">
        <v>1.069696932219982E-2</v>
      </c>
      <c r="V41" s="232">
        <v>4.156352537841931E-3</v>
      </c>
      <c r="W41" s="232">
        <v>7.5072103978084601E-3</v>
      </c>
      <c r="DA41" s="73" t="s">
        <v>2929</v>
      </c>
    </row>
    <row r="42" spans="1:105" ht="12" customHeight="1" x14ac:dyDescent="0.25">
      <c r="A42" s="64" t="s">
        <v>162</v>
      </c>
      <c r="B42" s="232">
        <v>1.708396383174972</v>
      </c>
      <c r="C42" s="232">
        <v>2.04686757613652</v>
      </c>
      <c r="D42" s="232">
        <v>1.992420010837465</v>
      </c>
      <c r="E42" s="232">
        <v>3.8806064084035081</v>
      </c>
      <c r="F42" s="232">
        <v>4.3709300841082674</v>
      </c>
      <c r="G42" s="232">
        <v>5.0303831619923187</v>
      </c>
      <c r="H42" s="232">
        <v>4.4827521143353843</v>
      </c>
      <c r="I42" s="232">
        <v>3.2890852362541358</v>
      </c>
      <c r="J42" s="232">
        <v>6.4503199539814888</v>
      </c>
      <c r="K42" s="232">
        <v>5.6264976746095234</v>
      </c>
      <c r="L42" s="232">
        <v>5.69602268353679</v>
      </c>
      <c r="M42" s="232">
        <v>4.8882824204070729</v>
      </c>
      <c r="N42" s="232">
        <v>3.9080879896404448</v>
      </c>
      <c r="O42" s="232">
        <v>3.504436795026709</v>
      </c>
      <c r="P42" s="232">
        <v>1.932994279641413</v>
      </c>
      <c r="Q42" s="232">
        <v>1.669298953106005</v>
      </c>
      <c r="R42" s="232">
        <v>1.284927080608256</v>
      </c>
      <c r="S42" s="232">
        <v>1.5181830533327321</v>
      </c>
      <c r="T42" s="232">
        <v>1.484607630961934</v>
      </c>
      <c r="U42" s="232">
        <v>1.394027154505197</v>
      </c>
      <c r="V42" s="232">
        <v>0.98118361241485674</v>
      </c>
      <c r="W42" s="232">
        <v>1.4806880699475919</v>
      </c>
      <c r="DA42" s="73" t="s">
        <v>2930</v>
      </c>
    </row>
    <row r="43" spans="1:105" ht="12" customHeight="1" x14ac:dyDescent="0.25">
      <c r="A43" s="64" t="s">
        <v>36</v>
      </c>
      <c r="B43" s="232">
        <v>0</v>
      </c>
      <c r="C43" s="232">
        <v>0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32">
        <v>0</v>
      </c>
      <c r="K43" s="232">
        <v>0</v>
      </c>
      <c r="L43" s="232">
        <v>0</v>
      </c>
      <c r="M43" s="232">
        <v>0</v>
      </c>
      <c r="N43" s="232">
        <v>0</v>
      </c>
      <c r="O43" s="232">
        <v>0</v>
      </c>
      <c r="P43" s="232">
        <v>0</v>
      </c>
      <c r="Q43" s="232">
        <v>0</v>
      </c>
      <c r="R43" s="232">
        <v>0</v>
      </c>
      <c r="S43" s="232">
        <v>0</v>
      </c>
      <c r="T43" s="232">
        <v>0</v>
      </c>
      <c r="U43" s="232">
        <v>0</v>
      </c>
      <c r="V43" s="232">
        <v>0</v>
      </c>
      <c r="W43" s="232">
        <v>0</v>
      </c>
      <c r="DA43" s="73" t="s">
        <v>2931</v>
      </c>
    </row>
    <row r="44" spans="1:105" ht="12" customHeight="1" x14ac:dyDescent="0.25">
      <c r="A44" s="64" t="s">
        <v>73</v>
      </c>
      <c r="B44" s="232">
        <v>16.68269048888358</v>
      </c>
      <c r="C44" s="232">
        <v>17.39689362194887</v>
      </c>
      <c r="D44" s="232">
        <v>21.19703708135776</v>
      </c>
      <c r="E44" s="232">
        <v>20.851570079968251</v>
      </c>
      <c r="F44" s="232">
        <v>19.394520423084391</v>
      </c>
      <c r="G44" s="232">
        <v>20.4810425281335</v>
      </c>
      <c r="H44" s="232">
        <v>21.137978211593811</v>
      </c>
      <c r="I44" s="232">
        <v>19.421372393668101</v>
      </c>
      <c r="J44" s="232">
        <v>22.596806400711451</v>
      </c>
      <c r="K44" s="232">
        <v>23.513285357285952</v>
      </c>
      <c r="L44" s="232">
        <v>27.83610464722614</v>
      </c>
      <c r="M44" s="232">
        <v>29.72812787410755</v>
      </c>
      <c r="N44" s="232">
        <v>31.638039526795851</v>
      </c>
      <c r="O44" s="232">
        <v>37.632711350380212</v>
      </c>
      <c r="P44" s="232">
        <v>36.512178038047388</v>
      </c>
      <c r="Q44" s="232">
        <v>41.110656938633483</v>
      </c>
      <c r="R44" s="232">
        <v>44.354119804185061</v>
      </c>
      <c r="S44" s="232">
        <v>50.1545707510112</v>
      </c>
      <c r="T44" s="232">
        <v>47.874634175184383</v>
      </c>
      <c r="U44" s="232">
        <v>54.925709046827151</v>
      </c>
      <c r="V44" s="232">
        <v>62.19378418465655</v>
      </c>
      <c r="W44" s="232">
        <v>58.370726012654899</v>
      </c>
      <c r="DA44" s="73" t="s">
        <v>2932</v>
      </c>
    </row>
    <row r="45" spans="1:105" ht="12" customHeight="1" x14ac:dyDescent="0.25">
      <c r="A45" s="64" t="s">
        <v>79</v>
      </c>
      <c r="B45" s="232">
        <v>0.46360407284060479</v>
      </c>
      <c r="C45" s="232">
        <v>0.30967081791991002</v>
      </c>
      <c r="D45" s="232">
        <v>0.2112200364112429</v>
      </c>
      <c r="E45" s="232">
        <v>0.3078793977565355</v>
      </c>
      <c r="F45" s="232">
        <v>0.37947820868339888</v>
      </c>
      <c r="G45" s="232">
        <v>0.33293994817442779</v>
      </c>
      <c r="H45" s="232">
        <v>0.26312611345376719</v>
      </c>
      <c r="I45" s="232">
        <v>0.39022028570759087</v>
      </c>
      <c r="J45" s="232">
        <v>0.30608797759290268</v>
      </c>
      <c r="K45" s="232">
        <v>0.43675854621670518</v>
      </c>
      <c r="L45" s="232">
        <v>0.68556618627627952</v>
      </c>
      <c r="M45" s="232">
        <v>0.64618716246423014</v>
      </c>
      <c r="N45" s="232">
        <v>3.9612423949850908</v>
      </c>
      <c r="O45" s="232">
        <v>4.2333191653020847</v>
      </c>
      <c r="P45" s="232">
        <v>4.3693639944163216</v>
      </c>
      <c r="Q45" s="232">
        <v>4.7094567353298986</v>
      </c>
      <c r="R45" s="232">
        <v>5.9606606162831151</v>
      </c>
      <c r="S45" s="232">
        <v>5.3036991570067196</v>
      </c>
      <c r="T45" s="232">
        <v>5.6922375698278964</v>
      </c>
      <c r="U45" s="232">
        <v>6.2359786971842324</v>
      </c>
      <c r="V45" s="232">
        <v>5.4297622960753538</v>
      </c>
      <c r="W45" s="232">
        <v>6.8050832409545414</v>
      </c>
      <c r="DA45" s="73" t="s">
        <v>2933</v>
      </c>
    </row>
    <row r="46" spans="1:105" ht="12" customHeight="1" x14ac:dyDescent="0.25">
      <c r="A46" s="60" t="s">
        <v>2934</v>
      </c>
      <c r="B46" s="332">
        <v>2.109868592307468</v>
      </c>
      <c r="C46" s="332">
        <v>2.1469494040764379</v>
      </c>
      <c r="D46" s="332">
        <v>2.4119127094968569</v>
      </c>
      <c r="E46" s="332">
        <v>1.9671953038698511</v>
      </c>
      <c r="F46" s="332">
        <v>2.5530576762310919</v>
      </c>
      <c r="G46" s="332">
        <v>2.521124271171681</v>
      </c>
      <c r="H46" s="332">
        <v>2.2325325777291112</v>
      </c>
      <c r="I46" s="332">
        <v>2.4257483686073331</v>
      </c>
      <c r="J46" s="332">
        <v>2.896309319972354</v>
      </c>
      <c r="K46" s="332">
        <v>2.8765442239589021</v>
      </c>
      <c r="L46" s="332">
        <v>2.9437157317361371</v>
      </c>
      <c r="M46" s="332">
        <v>2.927594191041615</v>
      </c>
      <c r="N46" s="332">
        <v>2.9765437165683961</v>
      </c>
      <c r="O46" s="332">
        <v>3.135329483624147</v>
      </c>
      <c r="P46" s="332">
        <v>3.077304215308017</v>
      </c>
      <c r="Q46" s="332">
        <v>3.255964321200655</v>
      </c>
      <c r="R46" s="332">
        <v>3.7598482582381161</v>
      </c>
      <c r="S46" s="332">
        <v>3.7372980671048581</v>
      </c>
      <c r="T46" s="332">
        <v>3.9240217541240061</v>
      </c>
      <c r="U46" s="332">
        <v>4.0331873266159359</v>
      </c>
      <c r="V46" s="332">
        <v>3.794881456438981</v>
      </c>
      <c r="W46" s="332">
        <v>4.1593891796382563</v>
      </c>
      <c r="DA46" s="72" t="s">
        <v>2935</v>
      </c>
    </row>
    <row r="47" spans="1:105" ht="12" customHeight="1" x14ac:dyDescent="0.25">
      <c r="A47" s="60" t="s">
        <v>2936</v>
      </c>
      <c r="B47" s="332">
        <v>0</v>
      </c>
      <c r="C47" s="332">
        <v>0</v>
      </c>
      <c r="D47" s="332">
        <v>0</v>
      </c>
      <c r="E47" s="332">
        <v>0</v>
      </c>
      <c r="F47" s="332">
        <v>0</v>
      </c>
      <c r="G47" s="332">
        <v>0</v>
      </c>
      <c r="H47" s="332">
        <v>0</v>
      </c>
      <c r="I47" s="332">
        <v>0</v>
      </c>
      <c r="J47" s="332">
        <v>0</v>
      </c>
      <c r="K47" s="332">
        <v>0</v>
      </c>
      <c r="L47" s="332">
        <v>0</v>
      </c>
      <c r="M47" s="332">
        <v>0</v>
      </c>
      <c r="N47" s="332">
        <v>0</v>
      </c>
      <c r="O47" s="332">
        <v>0</v>
      </c>
      <c r="P47" s="332">
        <v>0</v>
      </c>
      <c r="Q47" s="332">
        <v>0</v>
      </c>
      <c r="R47" s="332">
        <v>0</v>
      </c>
      <c r="S47" s="332">
        <v>0</v>
      </c>
      <c r="T47" s="332">
        <v>0</v>
      </c>
      <c r="U47" s="332">
        <v>0</v>
      </c>
      <c r="V47" s="332">
        <v>0</v>
      </c>
      <c r="W47" s="332">
        <v>0</v>
      </c>
      <c r="DA47" s="72" t="s">
        <v>2937</v>
      </c>
    </row>
    <row r="48" spans="1:105" ht="12" customHeight="1" x14ac:dyDescent="0.25">
      <c r="A48" s="132" t="s">
        <v>2938</v>
      </c>
      <c r="B48" s="319">
        <v>19.524723953213321</v>
      </c>
      <c r="C48" s="319">
        <v>19.867869785323371</v>
      </c>
      <c r="D48" s="319">
        <v>22.319840213683928</v>
      </c>
      <c r="E48" s="319">
        <v>18.204425342011611</v>
      </c>
      <c r="F48" s="319">
        <v>23.62599573584254</v>
      </c>
      <c r="G48" s="319">
        <v>23.33048400542275</v>
      </c>
      <c r="H48" s="319">
        <v>20.659856474305219</v>
      </c>
      <c r="I48" s="319">
        <v>22.447875403092279</v>
      </c>
      <c r="J48" s="319">
        <v>26.802446447024181</v>
      </c>
      <c r="K48" s="319">
        <v>26.619540248515701</v>
      </c>
      <c r="L48" s="319">
        <v>27.241145381486231</v>
      </c>
      <c r="M48" s="319">
        <v>27.091956643899131</v>
      </c>
      <c r="N48" s="319">
        <v>27.54493555312396</v>
      </c>
      <c r="O48" s="319">
        <v>29.01433904145788</v>
      </c>
      <c r="P48" s="319">
        <v>28.477373208460399</v>
      </c>
      <c r="Q48" s="319">
        <v>30.130693828390889</v>
      </c>
      <c r="R48" s="319">
        <v>34.79363578173556</v>
      </c>
      <c r="S48" s="319">
        <v>34.584956312988368</v>
      </c>
      <c r="T48" s="319">
        <v>36.312897312663573</v>
      </c>
      <c r="U48" s="319">
        <v>37.323115520503912</v>
      </c>
      <c r="V48" s="319">
        <v>35.117832997886353</v>
      </c>
      <c r="W48" s="319">
        <v>38.490987468372452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6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5">
        <f t="shared" ref="B52:W52" si="1">SUM(B$53:B$57,B$58,B$59,B$61:B$64,B$65)</f>
        <v>0.99999999999999956</v>
      </c>
      <c r="C52" s="235">
        <f t="shared" si="1"/>
        <v>1.0000000000000002</v>
      </c>
      <c r="D52" s="235">
        <f t="shared" si="1"/>
        <v>0.99999999999999989</v>
      </c>
      <c r="E52" s="235">
        <f t="shared" si="1"/>
        <v>1</v>
      </c>
      <c r="F52" s="235">
        <f t="shared" si="1"/>
        <v>1</v>
      </c>
      <c r="G52" s="235">
        <f t="shared" si="1"/>
        <v>1.0000000000000002</v>
      </c>
      <c r="H52" s="235">
        <f t="shared" si="1"/>
        <v>1</v>
      </c>
      <c r="I52" s="235">
        <f t="shared" si="1"/>
        <v>1</v>
      </c>
      <c r="J52" s="235">
        <f t="shared" si="1"/>
        <v>0.99999999999999978</v>
      </c>
      <c r="K52" s="235">
        <f t="shared" si="1"/>
        <v>1.0000000000000002</v>
      </c>
      <c r="L52" s="235">
        <f t="shared" si="1"/>
        <v>1</v>
      </c>
      <c r="M52" s="235">
        <f t="shared" si="1"/>
        <v>1</v>
      </c>
      <c r="N52" s="235">
        <f t="shared" si="1"/>
        <v>1</v>
      </c>
      <c r="O52" s="235">
        <f t="shared" si="1"/>
        <v>1</v>
      </c>
      <c r="P52" s="235">
        <f t="shared" si="1"/>
        <v>1</v>
      </c>
      <c r="Q52" s="235">
        <f t="shared" si="1"/>
        <v>1</v>
      </c>
      <c r="R52" s="235">
        <f t="shared" si="1"/>
        <v>1.0000000000000002</v>
      </c>
      <c r="S52" s="235">
        <f t="shared" si="1"/>
        <v>1.0000000000000004</v>
      </c>
      <c r="T52" s="235">
        <f t="shared" si="1"/>
        <v>1.0000000000000004</v>
      </c>
      <c r="U52" s="235">
        <f t="shared" si="1"/>
        <v>0.99999999999999978</v>
      </c>
      <c r="V52" s="235">
        <f t="shared" si="1"/>
        <v>0.99999999999999933</v>
      </c>
      <c r="W52" s="235">
        <f t="shared" si="1"/>
        <v>0.99999999999999989</v>
      </c>
      <c r="DA52" s="95"/>
    </row>
    <row r="53" spans="1:105" ht="12" customHeight="1" x14ac:dyDescent="0.25">
      <c r="A53" s="55" t="s">
        <v>92</v>
      </c>
      <c r="B53" s="302">
        <f t="shared" ref="B53:W53" si="2">IF(B$6=0,0,B$6/B$5)</f>
        <v>8.0680871864322323E-3</v>
      </c>
      <c r="C53" s="302">
        <f t="shared" si="2"/>
        <v>8.2178367443379568E-3</v>
      </c>
      <c r="D53" s="302">
        <f t="shared" si="2"/>
        <v>8.508660302253215E-3</v>
      </c>
      <c r="E53" s="302">
        <f t="shared" si="2"/>
        <v>6.8804277883985016E-3</v>
      </c>
      <c r="F53" s="302">
        <f t="shared" si="2"/>
        <v>8.4748962917664625E-3</v>
      </c>
      <c r="G53" s="302">
        <f t="shared" si="2"/>
        <v>8.2855392227222831E-3</v>
      </c>
      <c r="H53" s="302">
        <f t="shared" si="2"/>
        <v>7.5458479109393566E-3</v>
      </c>
      <c r="I53" s="302">
        <f t="shared" si="2"/>
        <v>8.907739381274319E-3</v>
      </c>
      <c r="J53" s="302">
        <f t="shared" si="2"/>
        <v>9.4164462055868672E-3</v>
      </c>
      <c r="K53" s="302">
        <f t="shared" si="2"/>
        <v>9.6335277257790092E-3</v>
      </c>
      <c r="L53" s="302">
        <f t="shared" si="2"/>
        <v>8.8891330950083298E-3</v>
      </c>
      <c r="M53" s="302">
        <f t="shared" si="2"/>
        <v>8.7504889539962195E-3</v>
      </c>
      <c r="N53" s="302">
        <f t="shared" si="2"/>
        <v>8.8558996355389327E-3</v>
      </c>
      <c r="O53" s="302">
        <f t="shared" si="2"/>
        <v>8.4181869567889686E-3</v>
      </c>
      <c r="P53" s="302">
        <f t="shared" si="2"/>
        <v>8.6914242644634022E-3</v>
      </c>
      <c r="Q53" s="302">
        <f t="shared" si="2"/>
        <v>8.466665898144125E-3</v>
      </c>
      <c r="R53" s="302">
        <f t="shared" si="2"/>
        <v>8.9332666551678753E-3</v>
      </c>
      <c r="S53" s="302">
        <f t="shared" si="2"/>
        <v>8.2099746329157095E-3</v>
      </c>
      <c r="T53" s="302">
        <f t="shared" si="2"/>
        <v>8.7084330470084733E-3</v>
      </c>
      <c r="U53" s="302">
        <f t="shared" si="2"/>
        <v>8.1492896924527207E-3</v>
      </c>
      <c r="V53" s="302">
        <f t="shared" si="2"/>
        <v>7.3231635133978751E-3</v>
      </c>
      <c r="W53" s="302">
        <f t="shared" si="2"/>
        <v>8.0090849580232888E-3</v>
      </c>
      <c r="DA53" s="67"/>
    </row>
    <row r="54" spans="1:105" ht="12" customHeight="1" x14ac:dyDescent="0.25">
      <c r="A54" s="202" t="s">
        <v>93</v>
      </c>
      <c r="B54" s="236">
        <f t="shared" ref="B54:W54" si="3">IF(B$7=0,0,B$7/B$5)</f>
        <v>8.7696599852524256E-3</v>
      </c>
      <c r="C54" s="236">
        <f t="shared" si="3"/>
        <v>8.9324312438456045E-3</v>
      </c>
      <c r="D54" s="236">
        <f t="shared" si="3"/>
        <v>9.2485438067969744E-3</v>
      </c>
      <c r="E54" s="236">
        <f t="shared" si="3"/>
        <v>7.478725856954891E-3</v>
      </c>
      <c r="F54" s="236">
        <f t="shared" si="3"/>
        <v>9.2118437953983279E-3</v>
      </c>
      <c r="G54" s="236">
        <f t="shared" si="3"/>
        <v>9.0060208942633491E-3</v>
      </c>
      <c r="H54" s="236">
        <f t="shared" si="3"/>
        <v>8.2020085988471266E-3</v>
      </c>
      <c r="I54" s="236">
        <f t="shared" si="3"/>
        <v>9.6823254144286081E-3</v>
      </c>
      <c r="J54" s="236">
        <f t="shared" si="3"/>
        <v>1.0235267614768333E-2</v>
      </c>
      <c r="K54" s="236">
        <f t="shared" si="3"/>
        <v>1.0471225788890228E-2</v>
      </c>
      <c r="L54" s="236">
        <f t="shared" si="3"/>
        <v>9.6621011902264433E-3</v>
      </c>
      <c r="M54" s="236">
        <f t="shared" si="3"/>
        <v>9.511401036952416E-3</v>
      </c>
      <c r="N54" s="236">
        <f t="shared" si="3"/>
        <v>9.6259778647162335E-3</v>
      </c>
      <c r="O54" s="236">
        <f t="shared" si="3"/>
        <v>9.150203213901054E-3</v>
      </c>
      <c r="P54" s="236">
        <f t="shared" si="3"/>
        <v>9.4472002874602199E-3</v>
      </c>
      <c r="Q54" s="236">
        <f t="shared" si="3"/>
        <v>9.2028977153740515E-3</v>
      </c>
      <c r="R54" s="236">
        <f t="shared" si="3"/>
        <v>9.71007245126943E-3</v>
      </c>
      <c r="S54" s="236">
        <f t="shared" si="3"/>
        <v>8.9238854705605518E-3</v>
      </c>
      <c r="T54" s="236">
        <f t="shared" si="3"/>
        <v>9.4656880945744298E-3</v>
      </c>
      <c r="U54" s="236">
        <f t="shared" si="3"/>
        <v>8.8579235787529589E-3</v>
      </c>
      <c r="V54" s="236">
        <f t="shared" si="3"/>
        <v>7.9599603406498645E-3</v>
      </c>
      <c r="W54" s="236">
        <f t="shared" si="3"/>
        <v>8.7055271282861814E-3</v>
      </c>
      <c r="DA54" s="174"/>
    </row>
    <row r="55" spans="1:105" ht="12" customHeight="1" x14ac:dyDescent="0.25">
      <c r="A55" s="202" t="s">
        <v>94</v>
      </c>
      <c r="B55" s="236">
        <f t="shared" ref="B55:W55" si="4">IF(B$8=0,0,B$8/B$5)</f>
        <v>2.1748756763426011E-2</v>
      </c>
      <c r="C55" s="236">
        <f t="shared" si="4"/>
        <v>2.2152429484737102E-2</v>
      </c>
      <c r="D55" s="236">
        <f t="shared" si="4"/>
        <v>2.2936388640856488E-2</v>
      </c>
      <c r="E55" s="236">
        <f t="shared" si="4"/>
        <v>1.8547240125248134E-2</v>
      </c>
      <c r="F55" s="236">
        <f t="shared" si="4"/>
        <v>2.2845372612587855E-2</v>
      </c>
      <c r="G55" s="236">
        <f t="shared" si="4"/>
        <v>2.2334931817773102E-2</v>
      </c>
      <c r="H55" s="236">
        <f t="shared" si="4"/>
        <v>2.0340981325140867E-2</v>
      </c>
      <c r="I55" s="236">
        <f t="shared" si="4"/>
        <v>2.4012167027782944E-2</v>
      </c>
      <c r="J55" s="236">
        <f t="shared" si="4"/>
        <v>2.5383463684625483E-2</v>
      </c>
      <c r="K55" s="236">
        <f t="shared" si="4"/>
        <v>2.5968639956447766E-2</v>
      </c>
      <c r="L55" s="236">
        <f t="shared" si="4"/>
        <v>2.3962010951761585E-2</v>
      </c>
      <c r="M55" s="236">
        <f t="shared" si="4"/>
        <v>2.3588274571641987E-2</v>
      </c>
      <c r="N55" s="236">
        <f t="shared" si="4"/>
        <v>2.3872425104496255E-2</v>
      </c>
      <c r="O55" s="236">
        <f t="shared" si="4"/>
        <v>2.2692503970474613E-2</v>
      </c>
      <c r="P55" s="236">
        <f t="shared" si="4"/>
        <v>2.3429056712901346E-2</v>
      </c>
      <c r="Q55" s="236">
        <f t="shared" si="4"/>
        <v>2.2823186334127641E-2</v>
      </c>
      <c r="R55" s="236">
        <f t="shared" si="4"/>
        <v>2.4080979679148191E-2</v>
      </c>
      <c r="S55" s="236">
        <f t="shared" si="4"/>
        <v>2.2131235966990175E-2</v>
      </c>
      <c r="T55" s="236">
        <f t="shared" si="4"/>
        <v>2.3474906474544584E-2</v>
      </c>
      <c r="U55" s="236">
        <f t="shared" si="4"/>
        <v>2.1967650475307333E-2</v>
      </c>
      <c r="V55" s="236">
        <f t="shared" si="4"/>
        <v>1.9740701644811665E-2</v>
      </c>
      <c r="W55" s="236">
        <f t="shared" si="4"/>
        <v>2.1589707278149732E-2</v>
      </c>
      <c r="DA55" s="174"/>
    </row>
    <row r="56" spans="1:105" ht="12" customHeight="1" x14ac:dyDescent="0.25">
      <c r="A56" s="202" t="s">
        <v>95</v>
      </c>
      <c r="B56" s="236">
        <f t="shared" ref="B56:W56" si="5">IF(B$9=0,0,B$9/B$5)</f>
        <v>6.6649415887918423E-2</v>
      </c>
      <c r="C56" s="236">
        <f t="shared" si="5"/>
        <v>6.7886477453226596E-2</v>
      </c>
      <c r="D56" s="236">
        <f t="shared" si="5"/>
        <v>7.0288932931657E-2</v>
      </c>
      <c r="E56" s="236">
        <f t="shared" si="5"/>
        <v>5.6838316512857194E-2</v>
      </c>
      <c r="F56" s="236">
        <f t="shared" si="5"/>
        <v>7.0010012845027308E-2</v>
      </c>
      <c r="G56" s="236">
        <f t="shared" si="5"/>
        <v>6.8445758796401454E-2</v>
      </c>
      <c r="H56" s="236">
        <f t="shared" si="5"/>
        <v>6.2335265351238157E-2</v>
      </c>
      <c r="I56" s="236">
        <f t="shared" si="5"/>
        <v>7.358567314965743E-2</v>
      </c>
      <c r="J56" s="236">
        <f t="shared" si="5"/>
        <v>7.7788033872239357E-2</v>
      </c>
      <c r="K56" s="236">
        <f t="shared" si="5"/>
        <v>7.9581315995565755E-2</v>
      </c>
      <c r="L56" s="236">
        <f t="shared" si="5"/>
        <v>7.3431969045720982E-2</v>
      </c>
      <c r="M56" s="236">
        <f t="shared" si="5"/>
        <v>7.2286647880838356E-2</v>
      </c>
      <c r="N56" s="236">
        <f t="shared" si="5"/>
        <v>7.315743177184339E-2</v>
      </c>
      <c r="O56" s="236">
        <f t="shared" si="5"/>
        <v>6.9541544425648028E-2</v>
      </c>
      <c r="P56" s="236">
        <f t="shared" si="5"/>
        <v>7.1798722184697669E-2</v>
      </c>
      <c r="Q56" s="236">
        <f t="shared" si="5"/>
        <v>6.9942022636842779E-2</v>
      </c>
      <c r="R56" s="236">
        <f t="shared" si="5"/>
        <v>7.3796550629647642E-2</v>
      </c>
      <c r="S56" s="236">
        <f t="shared" si="5"/>
        <v>6.7821529576260225E-2</v>
      </c>
      <c r="T56" s="236">
        <f t="shared" si="5"/>
        <v>7.1939229518765649E-2</v>
      </c>
      <c r="U56" s="236">
        <f t="shared" si="5"/>
        <v>6.7320219198522477E-2</v>
      </c>
      <c r="V56" s="236">
        <f t="shared" si="5"/>
        <v>6.0495698588938961E-2</v>
      </c>
      <c r="W56" s="236">
        <f t="shared" si="5"/>
        <v>6.6162006174974947E-2</v>
      </c>
      <c r="DA56" s="174"/>
    </row>
    <row r="57" spans="1:105" ht="12" customHeight="1" x14ac:dyDescent="0.25">
      <c r="A57" s="56" t="s">
        <v>96</v>
      </c>
      <c r="B57" s="303">
        <f t="shared" ref="B57:W57" si="6">IF(B$10=0,0,B$10/B$5)</f>
        <v>1.6794809523154569E-2</v>
      </c>
      <c r="C57" s="303">
        <f t="shared" si="6"/>
        <v>1.707217294170436E-2</v>
      </c>
      <c r="D57" s="303">
        <f t="shared" si="6"/>
        <v>1.7050255224685808E-2</v>
      </c>
      <c r="E57" s="303">
        <f t="shared" si="6"/>
        <v>1.7364212026617719E-2</v>
      </c>
      <c r="F57" s="303">
        <f t="shared" si="6"/>
        <v>1.8048247532757269E-2</v>
      </c>
      <c r="G57" s="303">
        <f t="shared" si="6"/>
        <v>1.8056062467843116E-2</v>
      </c>
      <c r="H57" s="303">
        <f t="shared" si="6"/>
        <v>1.7651120284014853E-2</v>
      </c>
      <c r="I57" s="303">
        <f t="shared" si="6"/>
        <v>1.7987467225440135E-2</v>
      </c>
      <c r="J57" s="303">
        <f t="shared" si="6"/>
        <v>1.8822238176126244E-2</v>
      </c>
      <c r="K57" s="303">
        <f t="shared" si="6"/>
        <v>1.8830422175442743E-2</v>
      </c>
      <c r="L57" s="303">
        <f t="shared" si="6"/>
        <v>1.8155213256854059E-2</v>
      </c>
      <c r="M57" s="303">
        <f t="shared" si="6"/>
        <v>1.7797761211717795E-2</v>
      </c>
      <c r="N57" s="303">
        <f t="shared" si="6"/>
        <v>1.7306250121937834E-2</v>
      </c>
      <c r="O57" s="303">
        <f t="shared" si="6"/>
        <v>1.6574795572007757E-2</v>
      </c>
      <c r="P57" s="303">
        <f t="shared" si="6"/>
        <v>1.6377266500088663E-2</v>
      </c>
      <c r="Q57" s="303">
        <f t="shared" si="6"/>
        <v>1.5856713559970599E-2</v>
      </c>
      <c r="R57" s="303">
        <f t="shared" si="6"/>
        <v>1.6294269722491778E-2</v>
      </c>
      <c r="S57" s="303">
        <f t="shared" si="6"/>
        <v>1.5334626448308811E-2</v>
      </c>
      <c r="T57" s="303">
        <f t="shared" si="6"/>
        <v>1.6104041223134986E-2</v>
      </c>
      <c r="U57" s="303">
        <f t="shared" si="6"/>
        <v>1.5158788572337175E-2</v>
      </c>
      <c r="V57" s="303">
        <f t="shared" si="6"/>
        <v>1.3594301975767524E-2</v>
      </c>
      <c r="W57" s="303">
        <f t="shared" si="6"/>
        <v>1.4814670595807756E-2</v>
      </c>
      <c r="DA57" s="68"/>
    </row>
    <row r="58" spans="1:105" ht="12" customHeight="1" x14ac:dyDescent="0.25">
      <c r="A58" s="203" t="s">
        <v>2900</v>
      </c>
      <c r="B58" s="304">
        <f t="shared" ref="B58:W58" si="7">IF(B$16=0,0,B$16/B$5)</f>
        <v>0.68283599308399212</v>
      </c>
      <c r="C58" s="304">
        <f t="shared" si="7"/>
        <v>0.67990374155115219</v>
      </c>
      <c r="D58" s="304">
        <f t="shared" si="7"/>
        <v>0.67496313171736011</v>
      </c>
      <c r="E58" s="304">
        <f t="shared" si="7"/>
        <v>0.70584117575365735</v>
      </c>
      <c r="F58" s="304">
        <f t="shared" si="7"/>
        <v>0.67407512247371737</v>
      </c>
      <c r="G58" s="304">
        <f t="shared" si="7"/>
        <v>0.67791393331464955</v>
      </c>
      <c r="H58" s="304">
        <f t="shared" si="7"/>
        <v>0.69272810041943633</v>
      </c>
      <c r="I58" s="304">
        <f t="shared" si="7"/>
        <v>0.66637196517881148</v>
      </c>
      <c r="J58" s="304">
        <f t="shared" si="7"/>
        <v>0.65618611583007713</v>
      </c>
      <c r="K58" s="304">
        <f t="shared" si="7"/>
        <v>0.65265294007359598</v>
      </c>
      <c r="L58" s="304">
        <f t="shared" si="7"/>
        <v>0.66814563323468379</v>
      </c>
      <c r="M58" s="304">
        <f t="shared" si="7"/>
        <v>0.67174920909468494</v>
      </c>
      <c r="N58" s="304">
        <f t="shared" si="7"/>
        <v>0.67376527307462331</v>
      </c>
      <c r="O58" s="304">
        <f t="shared" si="7"/>
        <v>0.68495571161626612</v>
      </c>
      <c r="P58" s="304">
        <f t="shared" si="7"/>
        <v>0.68175543462705213</v>
      </c>
      <c r="Q58" s="304">
        <f t="shared" si="7"/>
        <v>0.68859844482860011</v>
      </c>
      <c r="R58" s="304">
        <f t="shared" si="7"/>
        <v>0.68075732541535572</v>
      </c>
      <c r="S58" s="304">
        <f t="shared" si="7"/>
        <v>0.69554552504335287</v>
      </c>
      <c r="T58" s="304">
        <f t="shared" si="7"/>
        <v>0.68409560799186853</v>
      </c>
      <c r="U58" s="304">
        <f t="shared" si="7"/>
        <v>0.69848401177343455</v>
      </c>
      <c r="V58" s="304">
        <f t="shared" si="7"/>
        <v>0.72117866221140892</v>
      </c>
      <c r="W58" s="304">
        <f t="shared" si="7"/>
        <v>0.70311749158636949</v>
      </c>
      <c r="DA58" s="175"/>
    </row>
    <row r="59" spans="1:105" ht="12" customHeight="1" x14ac:dyDescent="0.25">
      <c r="A59" s="203" t="s">
        <v>2912</v>
      </c>
      <c r="B59" s="304">
        <f t="shared" ref="B59:W59" si="8">IF(B$27=0,0,B$27/B$5)</f>
        <v>4.1042008730981357E-2</v>
      </c>
      <c r="C59" s="304">
        <f t="shared" si="8"/>
        <v>4.1803778221197435E-2</v>
      </c>
      <c r="D59" s="304">
        <f t="shared" si="8"/>
        <v>4.3283185015809834E-2</v>
      </c>
      <c r="E59" s="304">
        <f t="shared" si="8"/>
        <v>3.5000437010548904E-2</v>
      </c>
      <c r="F59" s="304">
        <f t="shared" si="8"/>
        <v>4.3111428962464185E-2</v>
      </c>
      <c r="G59" s="304">
        <f t="shared" si="8"/>
        <v>4.2148177785152487E-2</v>
      </c>
      <c r="H59" s="304">
        <f t="shared" si="8"/>
        <v>3.8385400242604568E-2</v>
      </c>
      <c r="I59" s="304">
        <f t="shared" si="8"/>
        <v>4.5313282939525898E-2</v>
      </c>
      <c r="J59" s="304">
        <f t="shared" si="8"/>
        <v>4.7901052437115829E-2</v>
      </c>
      <c r="K59" s="304">
        <f t="shared" si="8"/>
        <v>4.9005336692006275E-2</v>
      </c>
      <c r="L59" s="304">
        <f t="shared" si="8"/>
        <v>4.5218633570259764E-2</v>
      </c>
      <c r="M59" s="304">
        <f t="shared" si="8"/>
        <v>4.4513356852937329E-2</v>
      </c>
      <c r="N59" s="304">
        <f t="shared" si="8"/>
        <v>4.5049576406871981E-2</v>
      </c>
      <c r="O59" s="304">
        <f t="shared" si="8"/>
        <v>4.2822951041056947E-2</v>
      </c>
      <c r="P59" s="304">
        <f t="shared" si="8"/>
        <v>4.4212897345313827E-2</v>
      </c>
      <c r="Q59" s="304">
        <f t="shared" si="8"/>
        <v>4.3069561307950574E-2</v>
      </c>
      <c r="R59" s="304">
        <f t="shared" si="8"/>
        <v>4.5443139071940947E-2</v>
      </c>
      <c r="S59" s="304">
        <f t="shared" si="8"/>
        <v>4.1763784002223407E-2</v>
      </c>
      <c r="T59" s="304">
        <f t="shared" si="8"/>
        <v>4.4299420282608339E-2</v>
      </c>
      <c r="U59" s="304">
        <f t="shared" si="8"/>
        <v>4.1455082348563849E-2</v>
      </c>
      <c r="V59" s="304">
        <f t="shared" si="8"/>
        <v>3.7252614394241372E-2</v>
      </c>
      <c r="W59" s="304">
        <f t="shared" si="8"/>
        <v>4.0741866960379354E-2</v>
      </c>
      <c r="DA59" s="175"/>
    </row>
    <row r="60" spans="1:105" ht="12" customHeight="1" x14ac:dyDescent="0.25">
      <c r="A60" s="203" t="s">
        <v>2914</v>
      </c>
      <c r="B60" s="304">
        <f t="shared" ref="B60:W60" si="9">IF(B$28=0,0,B$28/B$5)</f>
        <v>0.12162949543743198</v>
      </c>
      <c r="C60" s="304">
        <f t="shared" si="9"/>
        <v>0.12096684486758004</v>
      </c>
      <c r="D60" s="304">
        <f t="shared" si="9"/>
        <v>0.11948649260534079</v>
      </c>
      <c r="E60" s="304">
        <f t="shared" si="9"/>
        <v>0.12436621329361307</v>
      </c>
      <c r="F60" s="304">
        <f t="shared" si="9"/>
        <v>0.12012451449323468</v>
      </c>
      <c r="G60" s="304">
        <f t="shared" si="9"/>
        <v>0.12047288875898977</v>
      </c>
      <c r="H60" s="304">
        <f t="shared" si="9"/>
        <v>0.12245072083828616</v>
      </c>
      <c r="I60" s="304">
        <f t="shared" si="9"/>
        <v>0.11829928392903033</v>
      </c>
      <c r="J60" s="304">
        <f t="shared" si="9"/>
        <v>0.11638051557663416</v>
      </c>
      <c r="K60" s="304">
        <f t="shared" si="9"/>
        <v>0.11509630221211641</v>
      </c>
      <c r="L60" s="304">
        <f t="shared" si="9"/>
        <v>0.11677007188974289</v>
      </c>
      <c r="M60" s="304">
        <f t="shared" si="9"/>
        <v>0.11659545831884784</v>
      </c>
      <c r="N60" s="304">
        <f t="shared" si="9"/>
        <v>0.11273564635593843</v>
      </c>
      <c r="O60" s="304">
        <f t="shared" si="9"/>
        <v>0.11197371098728051</v>
      </c>
      <c r="P60" s="304">
        <f t="shared" si="9"/>
        <v>0.10931824149395995</v>
      </c>
      <c r="Q60" s="304">
        <f t="shared" si="9"/>
        <v>0.10797506153576146</v>
      </c>
      <c r="R60" s="304">
        <f t="shared" si="9"/>
        <v>0.10504159218935964</v>
      </c>
      <c r="S60" s="304">
        <f t="shared" si="9"/>
        <v>0.1072367844015617</v>
      </c>
      <c r="T60" s="304">
        <f t="shared" si="9"/>
        <v>0.1068744823166187</v>
      </c>
      <c r="U60" s="304">
        <f t="shared" si="9"/>
        <v>0.1058185444415167</v>
      </c>
      <c r="V60" s="304">
        <f t="shared" si="9"/>
        <v>0.10299030813383368</v>
      </c>
      <c r="W60" s="304">
        <f t="shared" si="9"/>
        <v>0.10463526609994489</v>
      </c>
      <c r="DA60" s="175"/>
    </row>
    <row r="61" spans="1:105" ht="12" customHeight="1" x14ac:dyDescent="0.25">
      <c r="A61" s="62" t="s">
        <v>2915</v>
      </c>
      <c r="B61" s="305">
        <f t="shared" ref="B61:W61" si="10">IF(B$29=0,0,B$29/B$5)</f>
        <v>6.2801857862876662E-2</v>
      </c>
      <c r="C61" s="305">
        <f t="shared" si="10"/>
        <v>6.2311654355668579E-2</v>
      </c>
      <c r="D61" s="305">
        <f t="shared" si="10"/>
        <v>6.110511923972619E-2</v>
      </c>
      <c r="E61" s="305">
        <f t="shared" si="10"/>
        <v>6.4191190708922694E-2</v>
      </c>
      <c r="F61" s="305">
        <f t="shared" si="10"/>
        <v>6.1829762961247196E-2</v>
      </c>
      <c r="G61" s="305">
        <f t="shared" si="10"/>
        <v>6.1949466163845564E-2</v>
      </c>
      <c r="H61" s="305">
        <f t="shared" si="10"/>
        <v>6.3048737413866643E-2</v>
      </c>
      <c r="I61" s="305">
        <f t="shared" si="10"/>
        <v>6.0440408957446838E-2</v>
      </c>
      <c r="J61" s="305">
        <f t="shared" si="10"/>
        <v>5.9125667559223015E-2</v>
      </c>
      <c r="K61" s="305">
        <f t="shared" si="10"/>
        <v>5.8033310204836916E-2</v>
      </c>
      <c r="L61" s="305">
        <f t="shared" si="10"/>
        <v>5.8775593369271226E-2</v>
      </c>
      <c r="M61" s="305">
        <f t="shared" si="10"/>
        <v>5.8369317134530169E-2</v>
      </c>
      <c r="N61" s="305">
        <f t="shared" si="10"/>
        <v>5.4300343561616823E-2</v>
      </c>
      <c r="O61" s="305">
        <f t="shared" si="10"/>
        <v>5.2822127696801648E-2</v>
      </c>
      <c r="P61" s="305">
        <f t="shared" si="10"/>
        <v>5.030712895010666E-2</v>
      </c>
      <c r="Q61" s="305">
        <f t="shared" si="10"/>
        <v>4.8507285397212996E-2</v>
      </c>
      <c r="R61" s="305">
        <f t="shared" si="10"/>
        <v>4.600619232822975E-2</v>
      </c>
      <c r="S61" s="305">
        <f t="shared" si="10"/>
        <v>4.7317797333393197E-2</v>
      </c>
      <c r="T61" s="305">
        <f t="shared" si="10"/>
        <v>4.7666386136730833E-2</v>
      </c>
      <c r="U61" s="305">
        <f t="shared" si="10"/>
        <v>4.5687881421169349E-2</v>
      </c>
      <c r="V61" s="305">
        <f t="shared" si="10"/>
        <v>4.1380229432165003E-2</v>
      </c>
      <c r="W61" s="305">
        <f t="shared" si="10"/>
        <v>4.4190181544006356E-2</v>
      </c>
      <c r="DA61" s="72"/>
    </row>
    <row r="62" spans="1:105" ht="12" customHeight="1" x14ac:dyDescent="0.25">
      <c r="A62" s="62" t="s">
        <v>2922</v>
      </c>
      <c r="B62" s="305">
        <f t="shared" ref="B62:W62" si="11">IF(B$35=0,0,B$35/B$5)</f>
        <v>5.531977358045434E-2</v>
      </c>
      <c r="C62" s="305">
        <f t="shared" si="11"/>
        <v>5.5082218014373213E-2</v>
      </c>
      <c r="D62" s="305">
        <f t="shared" si="11"/>
        <v>5.4681955842895799E-2</v>
      </c>
      <c r="E62" s="305">
        <f t="shared" si="11"/>
        <v>5.7183532241908398E-2</v>
      </c>
      <c r="F62" s="305">
        <f t="shared" si="11"/>
        <v>5.4610014013828166E-2</v>
      </c>
      <c r="G62" s="305">
        <f t="shared" si="11"/>
        <v>5.4921014237438871E-2</v>
      </c>
      <c r="H62" s="305">
        <f t="shared" si="11"/>
        <v>5.612117998488067E-2</v>
      </c>
      <c r="I62" s="305">
        <f t="shared" si="11"/>
        <v>5.3985944805812064E-2</v>
      </c>
      <c r="J62" s="305">
        <f t="shared" si="11"/>
        <v>5.3160740971503806E-2</v>
      </c>
      <c r="K62" s="305">
        <f t="shared" si="11"/>
        <v>5.2874501691723391E-2</v>
      </c>
      <c r="L62" s="305">
        <f t="shared" si="11"/>
        <v>5.4129638044381083E-2</v>
      </c>
      <c r="M62" s="305">
        <f t="shared" si="11"/>
        <v>5.4421580769536688E-2</v>
      </c>
      <c r="N62" s="305">
        <f t="shared" si="11"/>
        <v>5.4584911648435111E-2</v>
      </c>
      <c r="O62" s="305">
        <f t="shared" si="11"/>
        <v>5.5491502004918439E-2</v>
      </c>
      <c r="P62" s="305">
        <f t="shared" si="11"/>
        <v>5.5232232428869203E-2</v>
      </c>
      <c r="Q62" s="305">
        <f t="shared" si="11"/>
        <v>5.578661705239886E-2</v>
      </c>
      <c r="R62" s="305">
        <f t="shared" si="11"/>
        <v>5.5151370880622115E-2</v>
      </c>
      <c r="S62" s="305">
        <f t="shared" si="11"/>
        <v>5.6349432879944289E-2</v>
      </c>
      <c r="T62" s="305">
        <f t="shared" si="11"/>
        <v>5.5421820942058088E-2</v>
      </c>
      <c r="U62" s="305">
        <f t="shared" si="11"/>
        <v>5.6587493588846169E-2</v>
      </c>
      <c r="V62" s="305">
        <f t="shared" si="11"/>
        <v>5.8426094565408745E-2</v>
      </c>
      <c r="W62" s="305">
        <f t="shared" si="11"/>
        <v>5.6962873704624072E-2</v>
      </c>
      <c r="DA62" s="72"/>
    </row>
    <row r="63" spans="1:105" ht="12" customHeight="1" x14ac:dyDescent="0.25">
      <c r="A63" s="62" t="s">
        <v>2934</v>
      </c>
      <c r="B63" s="305">
        <f t="shared" ref="B63:W63" si="12">IF(B$46=0,0,B$46/B$5)</f>
        <v>3.5078639941009699E-3</v>
      </c>
      <c r="C63" s="305">
        <f t="shared" si="12"/>
        <v>3.5729724975382413E-3</v>
      </c>
      <c r="D63" s="305">
        <f t="shared" si="12"/>
        <v>3.6994175227187888E-3</v>
      </c>
      <c r="E63" s="305">
        <f t="shared" si="12"/>
        <v>2.9914903427819585E-3</v>
      </c>
      <c r="F63" s="305">
        <f t="shared" si="12"/>
        <v>3.6847375181593314E-3</v>
      </c>
      <c r="G63" s="305">
        <f t="shared" si="12"/>
        <v>3.6024083577053394E-3</v>
      </c>
      <c r="H63" s="305">
        <f t="shared" si="12"/>
        <v>3.2808034395388494E-3</v>
      </c>
      <c r="I63" s="305">
        <f t="shared" si="12"/>
        <v>3.872930165771444E-3</v>
      </c>
      <c r="J63" s="305">
        <f t="shared" si="12"/>
        <v>4.0941070459073348E-3</v>
      </c>
      <c r="K63" s="305">
        <f t="shared" si="12"/>
        <v>4.1884903155560921E-3</v>
      </c>
      <c r="L63" s="305">
        <f t="shared" si="12"/>
        <v>3.8648404760905784E-3</v>
      </c>
      <c r="M63" s="305">
        <f t="shared" si="12"/>
        <v>3.8045604147809641E-3</v>
      </c>
      <c r="N63" s="305">
        <f t="shared" si="12"/>
        <v>3.8503911458864937E-3</v>
      </c>
      <c r="O63" s="305">
        <f t="shared" si="12"/>
        <v>3.6600812855604216E-3</v>
      </c>
      <c r="P63" s="305">
        <f t="shared" si="12"/>
        <v>3.7788801149840887E-3</v>
      </c>
      <c r="Q63" s="305">
        <f t="shared" si="12"/>
        <v>3.6811590861496198E-3</v>
      </c>
      <c r="R63" s="305">
        <f t="shared" si="12"/>
        <v>3.8840289805077716E-3</v>
      </c>
      <c r="S63" s="305">
        <f t="shared" si="12"/>
        <v>3.5695541882242231E-3</v>
      </c>
      <c r="T63" s="305">
        <f t="shared" si="12"/>
        <v>3.7862752378297728E-3</v>
      </c>
      <c r="U63" s="305">
        <f t="shared" si="12"/>
        <v>3.543169431501183E-3</v>
      </c>
      <c r="V63" s="305">
        <f t="shared" si="12"/>
        <v>3.1839841362599447E-3</v>
      </c>
      <c r="W63" s="305">
        <f t="shared" si="12"/>
        <v>3.4822108513144728E-3</v>
      </c>
      <c r="DA63" s="72"/>
    </row>
    <row r="64" spans="1:105" ht="12" customHeight="1" x14ac:dyDescent="0.25">
      <c r="A64" s="62" t="s">
        <v>2936</v>
      </c>
      <c r="B64" s="305">
        <f t="shared" ref="B64:W64" si="13">IF(B$47=0,0,B$47/B$5)</f>
        <v>0</v>
      </c>
      <c r="C64" s="305">
        <f t="shared" si="13"/>
        <v>0</v>
      </c>
      <c r="D64" s="305">
        <f t="shared" si="13"/>
        <v>0</v>
      </c>
      <c r="E64" s="305">
        <f t="shared" si="13"/>
        <v>0</v>
      </c>
      <c r="F64" s="305">
        <f t="shared" si="13"/>
        <v>0</v>
      </c>
      <c r="G64" s="305">
        <f t="shared" si="13"/>
        <v>0</v>
      </c>
      <c r="H64" s="305">
        <f t="shared" si="13"/>
        <v>0</v>
      </c>
      <c r="I64" s="305">
        <f t="shared" si="13"/>
        <v>0</v>
      </c>
      <c r="J64" s="305">
        <f t="shared" si="13"/>
        <v>0</v>
      </c>
      <c r="K64" s="305">
        <f t="shared" si="13"/>
        <v>0</v>
      </c>
      <c r="L64" s="305">
        <f t="shared" si="13"/>
        <v>0</v>
      </c>
      <c r="M64" s="305">
        <f t="shared" si="13"/>
        <v>0</v>
      </c>
      <c r="N64" s="305">
        <f t="shared" si="13"/>
        <v>0</v>
      </c>
      <c r="O64" s="305">
        <f t="shared" si="13"/>
        <v>0</v>
      </c>
      <c r="P64" s="305">
        <f t="shared" si="13"/>
        <v>0</v>
      </c>
      <c r="Q64" s="305">
        <f t="shared" si="13"/>
        <v>0</v>
      </c>
      <c r="R64" s="305">
        <f t="shared" si="13"/>
        <v>0</v>
      </c>
      <c r="S64" s="305">
        <f t="shared" si="13"/>
        <v>0</v>
      </c>
      <c r="T64" s="305">
        <f t="shared" si="13"/>
        <v>0</v>
      </c>
      <c r="U64" s="305">
        <f t="shared" si="13"/>
        <v>0</v>
      </c>
      <c r="V64" s="305">
        <f t="shared" si="13"/>
        <v>0</v>
      </c>
      <c r="W64" s="305">
        <f t="shared" si="13"/>
        <v>0</v>
      </c>
      <c r="DA64" s="72"/>
    </row>
    <row r="65" spans="1:105" ht="12" customHeight="1" x14ac:dyDescent="0.25">
      <c r="A65" s="41" t="s">
        <v>2938</v>
      </c>
      <c r="B65" s="238">
        <f t="shared" ref="B65:W65" si="14">IF(B$48=0,0,B$48/B$5)</f>
        <v>3.2461773401410397E-2</v>
      </c>
      <c r="C65" s="238">
        <f t="shared" si="14"/>
        <v>3.3064287492218909E-2</v>
      </c>
      <c r="D65" s="238">
        <f t="shared" si="14"/>
        <v>3.4234409755239691E-2</v>
      </c>
      <c r="E65" s="238">
        <f t="shared" si="14"/>
        <v>2.768325163210426E-2</v>
      </c>
      <c r="F65" s="238">
        <f t="shared" si="14"/>
        <v>3.4098560993046478E-2</v>
      </c>
      <c r="G65" s="238">
        <f t="shared" si="14"/>
        <v>3.3336686942205228E-2</v>
      </c>
      <c r="H65" s="238">
        <f t="shared" si="14"/>
        <v>3.0360555029492548E-2</v>
      </c>
      <c r="I65" s="238">
        <f t="shared" si="14"/>
        <v>3.5840095754048971E-2</v>
      </c>
      <c r="J65" s="238">
        <f t="shared" si="14"/>
        <v>3.7886866602826495E-2</v>
      </c>
      <c r="K65" s="238">
        <f t="shared" si="14"/>
        <v>3.8760289380156111E-2</v>
      </c>
      <c r="L65" s="238">
        <f t="shared" si="14"/>
        <v>3.5765233765742234E-2</v>
      </c>
      <c r="M65" s="238">
        <f t="shared" si="14"/>
        <v>3.5207402078383077E-2</v>
      </c>
      <c r="N65" s="238">
        <f t="shared" si="14"/>
        <v>3.5631519664033641E-2</v>
      </c>
      <c r="O65" s="238">
        <f t="shared" si="14"/>
        <v>3.3870392216576173E-2</v>
      </c>
      <c r="P65" s="238">
        <f t="shared" si="14"/>
        <v>3.4969756584062768E-2</v>
      </c>
      <c r="Q65" s="238">
        <f t="shared" si="14"/>
        <v>3.4065446183228612E-2</v>
      </c>
      <c r="R65" s="238">
        <f t="shared" si="14"/>
        <v>3.5942804185618953E-2</v>
      </c>
      <c r="S65" s="238">
        <f t="shared" si="14"/>
        <v>3.3032654457826972E-2</v>
      </c>
      <c r="T65" s="238">
        <f t="shared" si="14"/>
        <v>3.5038191050876737E-2</v>
      </c>
      <c r="U65" s="238">
        <f t="shared" si="14"/>
        <v>3.2788489919111985E-2</v>
      </c>
      <c r="V65" s="238">
        <f t="shared" si="14"/>
        <v>2.9464589196949546E-2</v>
      </c>
      <c r="W65" s="238">
        <f t="shared" si="14"/>
        <v>3.2224379218064154E-2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60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5">
        <f t="shared" ref="B69:W69" si="15">SUM(B$70:B$78)</f>
        <v>155.71994249328162</v>
      </c>
      <c r="C69" s="325">
        <f t="shared" si="15"/>
        <v>149.36469369023811</v>
      </c>
      <c r="D69" s="325">
        <f t="shared" si="15"/>
        <v>157.39943783723885</v>
      </c>
      <c r="E69" s="325">
        <f t="shared" si="15"/>
        <v>173.26695378119365</v>
      </c>
      <c r="F69" s="325">
        <f t="shared" si="15"/>
        <v>189.65978100374758</v>
      </c>
      <c r="G69" s="325">
        <f t="shared" si="15"/>
        <v>184.05304269981903</v>
      </c>
      <c r="H69" s="325">
        <f t="shared" si="15"/>
        <v>169.82600109922578</v>
      </c>
      <c r="I69" s="325">
        <f t="shared" si="15"/>
        <v>174.80696134967087</v>
      </c>
      <c r="J69" s="325">
        <f t="shared" si="15"/>
        <v>191.41379190462479</v>
      </c>
      <c r="K69" s="325">
        <f t="shared" si="15"/>
        <v>214.43137637246662</v>
      </c>
      <c r="L69" s="325">
        <f t="shared" si="15"/>
        <v>218.63781843627649</v>
      </c>
      <c r="M69" s="325">
        <f t="shared" si="15"/>
        <v>224.9534693259636</v>
      </c>
      <c r="N69" s="325">
        <f t="shared" si="15"/>
        <v>243.72357443584232</v>
      </c>
      <c r="O69" s="325">
        <f t="shared" si="15"/>
        <v>254.45298575628087</v>
      </c>
      <c r="P69" s="325">
        <f t="shared" si="15"/>
        <v>245.03830676914365</v>
      </c>
      <c r="Q69" s="325">
        <f t="shared" si="15"/>
        <v>242.40479735048902</v>
      </c>
      <c r="R69" s="325">
        <f t="shared" si="15"/>
        <v>254.09199055431424</v>
      </c>
      <c r="S69" s="325">
        <f t="shared" si="15"/>
        <v>249.53256376627641</v>
      </c>
      <c r="T69" s="325">
        <f t="shared" si="15"/>
        <v>249.15069649026788</v>
      </c>
      <c r="U69" s="325">
        <f t="shared" si="15"/>
        <v>238.33551895150299</v>
      </c>
      <c r="V69" s="325">
        <f t="shared" si="15"/>
        <v>241.5549398022693</v>
      </c>
      <c r="W69" s="325">
        <f t="shared" si="15"/>
        <v>213.08249425425717</v>
      </c>
      <c r="DA69" s="95"/>
    </row>
    <row r="70" spans="1:105" ht="12" customHeight="1" x14ac:dyDescent="0.25">
      <c r="A70" s="55" t="s">
        <v>92</v>
      </c>
      <c r="B70" s="337">
        <f>IF(B$6=0,0,B$6/WWP!B$5*1000)</f>
        <v>1.2563620727020102</v>
      </c>
      <c r="C70" s="337">
        <f>IF(C$6=0,0,C$6/WWP!C$5*1000)</f>
        <v>1.2274546681144223</v>
      </c>
      <c r="D70" s="337">
        <f>IF(D$6=0,0,D$6/WWP!D$5*1000)</f>
        <v>1.339258348322687</v>
      </c>
      <c r="E70" s="337">
        <f>IF(E$6=0,0,E$6/WWP!E$5*1000)</f>
        <v>1.1921507636072839</v>
      </c>
      <c r="F70" s="337">
        <f>IF(F$6=0,0,F$6/WWP!F$5*1000)</f>
        <v>1.6073469747259002</v>
      </c>
      <c r="G70" s="337">
        <f>IF(G$6=0,0,G$6/WWP!G$5*1000)</f>
        <v>1.5249787043507292</v>
      </c>
      <c r="H70" s="337">
        <f>IF(H$6=0,0,H$6/WWP!H$5*1000)</f>
        <v>1.281481175617778</v>
      </c>
      <c r="I70" s="337">
        <f>IF(I$6=0,0,I$6/WWP!I$5*1000)</f>
        <v>1.5571348537353609</v>
      </c>
      <c r="J70" s="337">
        <f>IF(J$6=0,0,J$6/WWP!J$5*1000)</f>
        <v>1.8024376744772983</v>
      </c>
      <c r="K70" s="337">
        <f>IF(K$6=0,0,K$6/WWP!K$5*1000)</f>
        <v>2.0657306095611108</v>
      </c>
      <c r="L70" s="337">
        <f>IF(L$6=0,0,L$6/WWP!L$5*1000)</f>
        <v>1.9435006676823277</v>
      </c>
      <c r="M70" s="337">
        <f>IF(M$6=0,0,M$6/WWP!M$5*1000)</f>
        <v>1.9684528484999719</v>
      </c>
      <c r="N70" s="337">
        <f>IF(N$6=0,0,N$6/WWP!N$5*1000)</f>
        <v>2.1583915140186218</v>
      </c>
      <c r="O70" s="337">
        <f>IF(O$6=0,0,O$6/WWP!O$5*1000)</f>
        <v>2.1420328058095324</v>
      </c>
      <c r="P70" s="337">
        <f>IF(P$6=0,0,P$6/WWP!P$5*1000)</f>
        <v>2.129731885176362</v>
      </c>
      <c r="Q70" s="337">
        <f>IF(Q$6=0,0,Q$6/WWP!Q$5*1000)</f>
        <v>2.052360431273923</v>
      </c>
      <c r="R70" s="337">
        <f>IF(R$6=0,0,R$6/WWP!R$5*1000)</f>
        <v>2.2698715065640855</v>
      </c>
      <c r="S70" s="337">
        <f>IF(S$6=0,0,S$6/WWP!S$5*1000)</f>
        <v>2.0486560186075504</v>
      </c>
      <c r="T70" s="337">
        <f>IF(T$6=0,0,T$6/WWP!T$5*1000)</f>
        <v>2.1697121590010262</v>
      </c>
      <c r="U70" s="337">
        <f>IF(U$6=0,0,U$6/WWP!U$5*1000)</f>
        <v>1.942265187936854</v>
      </c>
      <c r="V70" s="337">
        <f>IF(V$6=0,0,V$6/WWP!V$5*1000)</f>
        <v>1.7689463216409995</v>
      </c>
      <c r="W70" s="337">
        <f>IF(W$6=0,0,W$6/WWP!W$5*1000)</f>
        <v>1.7065957995498553</v>
      </c>
      <c r="DA70" s="67"/>
    </row>
    <row r="71" spans="1:105" ht="12" customHeight="1" x14ac:dyDescent="0.25">
      <c r="A71" s="202" t="s">
        <v>93</v>
      </c>
      <c r="B71" s="338">
        <f>IF(B$7=0,0,B$7/WWP!B$5*1000)</f>
        <v>1.3656109485891412</v>
      </c>
      <c r="C71" s="338">
        <f>IF(C$7=0,0,C$7/WWP!C$5*1000)</f>
        <v>1.3341898566461112</v>
      </c>
      <c r="D71" s="338">
        <f>IF(D$7=0,0,D$7/WWP!D$5*1000)</f>
        <v>1.4557155960029211</v>
      </c>
      <c r="E71" s="338">
        <f>IF(E$7=0,0,E$7/WWP!E$5*1000)</f>
        <v>1.2958160473992213</v>
      </c>
      <c r="F71" s="338">
        <f>IF(F$7=0,0,F$7/WWP!F$5*1000)</f>
        <v>1.7471162768759783</v>
      </c>
      <c r="G71" s="338">
        <f>IF(G$7=0,0,G$7/WWP!G$5*1000)</f>
        <v>1.6575855482073141</v>
      </c>
      <c r="H71" s="338">
        <f>IF(H$7=0,0,H$7/WWP!H$5*1000)</f>
        <v>1.3929143213236717</v>
      </c>
      <c r="I71" s="338">
        <f>IF(I$7=0,0,I$7/WWP!I$5*1000)</f>
        <v>1.6925378844949575</v>
      </c>
      <c r="J71" s="338">
        <f>IF(J$7=0,0,J$7/WWP!J$5*1000)</f>
        <v>1.959171385301411</v>
      </c>
      <c r="K71" s="338">
        <f>IF(K$7=0,0,K$7/WWP!K$5*1000)</f>
        <v>2.2453593582185984</v>
      </c>
      <c r="L71" s="338">
        <f>IF(L$7=0,0,L$7/WWP!L$5*1000)</f>
        <v>2.1125007257416599</v>
      </c>
      <c r="M71" s="338">
        <f>IF(M$7=0,0,M$7/WWP!M$5*1000)</f>
        <v>2.1396226614130138</v>
      </c>
      <c r="N71" s="338">
        <f>IF(N$7=0,0,N$7/WWP!N$5*1000)</f>
        <v>2.3460777326289373</v>
      </c>
      <c r="O71" s="338">
        <f>IF(O$7=0,0,O$7/WWP!O$5*1000)</f>
        <v>2.3282965280538397</v>
      </c>
      <c r="P71" s="338">
        <f>IF(P$7=0,0,P$7/WWP!P$5*1000)</f>
        <v>2.3149259621482199</v>
      </c>
      <c r="Q71" s="338">
        <f>IF(Q$7=0,0,Q$7/WWP!Q$5*1000)</f>
        <v>2.2308265557325253</v>
      </c>
      <c r="R71" s="338">
        <f>IF(R$7=0,0,R$7/WWP!R$5*1000)</f>
        <v>2.467251637569658</v>
      </c>
      <c r="S71" s="338">
        <f>IF(S$7=0,0,S$7/WWP!S$5*1000)</f>
        <v>2.226800020225598</v>
      </c>
      <c r="T71" s="338">
        <f>IF(T$7=0,0,T$7/WWP!T$5*1000)</f>
        <v>2.3583827815228551</v>
      </c>
      <c r="U71" s="338">
        <f>IF(U$7=0,0,U$7/WWP!U$5*1000)</f>
        <v>2.1111578129748412</v>
      </c>
      <c r="V71" s="338">
        <f>IF(V$7=0,0,V$7/WWP!V$5*1000)</f>
        <v>1.9227677409141302</v>
      </c>
      <c r="W71" s="338">
        <f>IF(W$7=0,0,W$7/WWP!W$5*1000)</f>
        <v>1.8549954342933206</v>
      </c>
      <c r="DA71" s="174"/>
    </row>
    <row r="72" spans="1:105" ht="12" customHeight="1" x14ac:dyDescent="0.25">
      <c r="A72" s="202" t="s">
        <v>94</v>
      </c>
      <c r="B72" s="338">
        <f>IF(B$8=0,0,B$8/WWP!B$5*1000)</f>
        <v>3.3867151525010697</v>
      </c>
      <c r="C72" s="338">
        <f>IF(C$8=0,0,C$8/WWP!C$5*1000)</f>
        <v>3.3087908444823557</v>
      </c>
      <c r="D72" s="338">
        <f>IF(D$8=0,0,D$8/WWP!D$5*1000)</f>
        <v>3.6101746780872426</v>
      </c>
      <c r="E72" s="338">
        <f>IF(E$8=0,0,E$8/WWP!E$5*1000)</f>
        <v>3.2136237975500692</v>
      </c>
      <c r="F72" s="338">
        <f>IF(F$8=0,0,F$8/WWP!F$5*1000)</f>
        <v>4.3328483666524269</v>
      </c>
      <c r="G72" s="338">
        <f>IF(G$8=0,0,G$8/WWP!G$5*1000)</f>
        <v>4.110812159554138</v>
      </c>
      <c r="H72" s="338">
        <f>IF(H$8=0,0,H$8/WWP!H$5*1000)</f>
        <v>3.4544275168827046</v>
      </c>
      <c r="I72" s="338">
        <f>IF(I$8=0,0,I$8/WWP!I$5*1000)</f>
        <v>4.197493953547494</v>
      </c>
      <c r="J72" s="338">
        <f>IF(J$8=0,0,J$8/WWP!J$5*1000)</f>
        <v>4.8587450355475026</v>
      </c>
      <c r="K72" s="338">
        <f>IF(K$8=0,0,K$8/WWP!K$5*1000)</f>
        <v>5.5684912083821247</v>
      </c>
      <c r="L72" s="338">
        <f>IF(L$8=0,0,L$8/WWP!L$5*1000)</f>
        <v>5.2390017998393175</v>
      </c>
      <c r="M72" s="338">
        <f>IF(M$8=0,0,M$8/WWP!M$5*1000)</f>
        <v>5.3062642003042733</v>
      </c>
      <c r="N72" s="338">
        <f>IF(N$8=0,0,N$8/WWP!N$5*1000)</f>
        <v>5.8182727769197644</v>
      </c>
      <c r="O72" s="338">
        <f>IF(O$8=0,0,O$8/WWP!O$5*1000)</f>
        <v>5.7741753895735224</v>
      </c>
      <c r="P72" s="338">
        <f>IF(P$8=0,0,P$8/WWP!P$5*1000)</f>
        <v>5.7410163861275842</v>
      </c>
      <c r="Q72" s="338">
        <f>IF(Q$8=0,0,Q$8/WWP!Q$5*1000)</f>
        <v>5.532449858216661</v>
      </c>
      <c r="R72" s="338">
        <f>IF(R$8=0,0,R$8/WWP!R$5*1000)</f>
        <v>6.1187840611727546</v>
      </c>
      <c r="S72" s="338">
        <f>IF(S$8=0,0,S$8/WWP!S$5*1000)</f>
        <v>5.5224640501594839</v>
      </c>
      <c r="T72" s="338">
        <f>IF(T$8=0,0,T$8/WWP!T$5*1000)</f>
        <v>5.8487892981766798</v>
      </c>
      <c r="U72" s="338">
        <f>IF(U$8=0,0,U$8/WWP!U$5*1000)</f>
        <v>5.2356713761776064</v>
      </c>
      <c r="V72" s="338">
        <f>IF(V$8=0,0,V$8/WWP!V$5*1000)</f>
        <v>4.7684639974670429</v>
      </c>
      <c r="W72" s="338">
        <f>IF(W$8=0,0,W$8/WWP!W$5*1000)</f>
        <v>4.6003886770474356</v>
      </c>
      <c r="DA72" s="174"/>
    </row>
    <row r="73" spans="1:105" ht="12" customHeight="1" x14ac:dyDescent="0.25">
      <c r="A73" s="202" t="s">
        <v>95</v>
      </c>
      <c r="B73" s="338">
        <f>IF(B$9=0,0,B$9/WWP!B$5*1000)</f>
        <v>10.378643209277472</v>
      </c>
      <c r="C73" s="338">
        <f>IF(C$9=0,0,C$9/WWP!C$5*1000)</f>
        <v>10.139842910510444</v>
      </c>
      <c r="D73" s="338">
        <f>IF(D$9=0,0,D$9/WWP!D$5*1000)</f>
        <v>11.063438529622198</v>
      </c>
      <c r="E73" s="338">
        <f>IF(E$9=0,0,E$9/WWP!E$5*1000)</f>
        <v>9.8482019602340838</v>
      </c>
      <c r="F73" s="338">
        <f>IF(F$9=0,0,F$9/WWP!F$5*1000)</f>
        <v>13.278083704257439</v>
      </c>
      <c r="G73" s="338">
        <f>IF(G$9=0,0,G$9/WWP!G$5*1000)</f>
        <v>12.597650166375587</v>
      </c>
      <c r="H73" s="338">
        <f>IF(H$9=0,0,H$9/WWP!H$5*1000)</f>
        <v>10.586148842059902</v>
      </c>
      <c r="I73" s="338">
        <f>IF(I$9=0,0,I$9/WWP!I$5*1000)</f>
        <v>12.863287922161678</v>
      </c>
      <c r="J73" s="338">
        <f>IF(J$9=0,0,J$9/WWP!J$5*1000)</f>
        <v>14.88970252829073</v>
      </c>
      <c r="K73" s="338">
        <f>IF(K$9=0,0,K$9/WWP!K$5*1000)</f>
        <v>17.064731122461353</v>
      </c>
      <c r="L73" s="338">
        <f>IF(L$9=0,0,L$9/WWP!L$5*1000)</f>
        <v>16.055005515636619</v>
      </c>
      <c r="M73" s="338">
        <f>IF(M$9=0,0,M$9/WWP!M$5*1000)</f>
        <v>16.261132226738901</v>
      </c>
      <c r="N73" s="338">
        <f>IF(N$9=0,0,N$9/WWP!N$5*1000)</f>
        <v>17.830190767979925</v>
      </c>
      <c r="O73" s="338">
        <f>IF(O$9=0,0,O$9/WWP!O$5*1000)</f>
        <v>17.695053613209183</v>
      </c>
      <c r="P73" s="338">
        <f>IF(P$9=0,0,P$9/WWP!P$5*1000)</f>
        <v>17.593437312326468</v>
      </c>
      <c r="Q73" s="338">
        <f>IF(Q$9=0,0,Q$9/WWP!Q$5*1000)</f>
        <v>16.954281823567189</v>
      </c>
      <c r="R73" s="338">
        <f>IF(R$9=0,0,R$9/WWP!R$5*1000)</f>
        <v>18.751112445529397</v>
      </c>
      <c r="S73" s="338">
        <f>IF(S$9=0,0,S$9/WWP!S$5*1000)</f>
        <v>16.92368015371455</v>
      </c>
      <c r="T73" s="338">
        <f>IF(T$9=0,0,T$9/WWP!T$5*1000)</f>
        <v>17.923709139573695</v>
      </c>
      <c r="U73" s="338">
        <f>IF(U$9=0,0,U$9/WWP!U$5*1000)</f>
        <v>16.044799378608793</v>
      </c>
      <c r="V73" s="338">
        <f>IF(V$9=0,0,V$9/WWP!V$5*1000)</f>
        <v>14.613034830947388</v>
      </c>
      <c r="W73" s="338">
        <f>IF(W$9=0,0,W$9/WWP!W$5*1000)</f>
        <v>14.097965300629232</v>
      </c>
      <c r="DA73" s="174"/>
    </row>
    <row r="74" spans="1:105" ht="12" customHeight="1" x14ac:dyDescent="0.25">
      <c r="A74" s="56" t="s">
        <v>96</v>
      </c>
      <c r="B74" s="339">
        <f>IF(B$10=0,0,B$10/WWP!B$5*1000)</f>
        <v>2.615286773131249</v>
      </c>
      <c r="C74" s="339">
        <f>IF(C$10=0,0,C$10/WWP!C$5*1000)</f>
        <v>2.5499798820644424</v>
      </c>
      <c r="D74" s="339">
        <f>IF(D$10=0,0,D$10/WWP!D$5*1000)</f>
        <v>2.6837005873469915</v>
      </c>
      <c r="E74" s="339">
        <f>IF(E$10=0,0,E$10/WWP!E$5*1000)</f>
        <v>3.0086441226628198</v>
      </c>
      <c r="F74" s="339">
        <f>IF(F$10=0,0,F$10/WWP!F$5*1000)</f>
        <v>3.4230266745641722</v>
      </c>
      <c r="G74" s="339">
        <f>IF(G$10=0,0,G$10/WWP!G$5*1000)</f>
        <v>3.3232732363845283</v>
      </c>
      <c r="H74" s="339">
        <f>IF(H$10=0,0,H$10/WWP!H$5*1000)</f>
        <v>2.9976191727556736</v>
      </c>
      <c r="I74" s="339">
        <f>IF(I$10=0,0,I$10/WWP!I$5*1000)</f>
        <v>3.1443344880559847</v>
      </c>
      <c r="J74" s="339">
        <f>IF(J$10=0,0,J$10/WWP!J$5*1000)</f>
        <v>3.6028359814243136</v>
      </c>
      <c r="K74" s="339">
        <f>IF(K$10=0,0,K$10/WWP!K$5*1000)</f>
        <v>4.0378333447548034</v>
      </c>
      <c r="L74" s="339">
        <f>IF(L$10=0,0,L$10/WWP!L$5*1000)</f>
        <v>3.9694162197239375</v>
      </c>
      <c r="M74" s="339">
        <f>IF(M$10=0,0,M$10/WWP!M$5*1000)</f>
        <v>4.0036681308109845</v>
      </c>
      <c r="N74" s="339">
        <f>IF(N$10=0,0,N$10/WWP!N$5*1000)</f>
        <v>4.2179411397994206</v>
      </c>
      <c r="O74" s="339">
        <f>IF(O$10=0,0,O$10/WWP!O$5*1000)</f>
        <v>4.2175062215973558</v>
      </c>
      <c r="P74" s="339">
        <f>IF(P$10=0,0,P$10/WWP!P$5*1000)</f>
        <v>4.0130576526887456</v>
      </c>
      <c r="Q74" s="339">
        <f>IF(Q$10=0,0,Q$10/WWP!Q$5*1000)</f>
        <v>3.843743437149425</v>
      </c>
      <c r="R74" s="339">
        <f>IF(R$10=0,0,R$10/WWP!R$5*1000)</f>
        <v>4.140243428416829</v>
      </c>
      <c r="S74" s="339">
        <f>IF(S$10=0,0,S$10/WWP!S$5*1000)</f>
        <v>3.8264886520446457</v>
      </c>
      <c r="T74" s="339">
        <f>IF(T$10=0,0,T$10/WWP!T$5*1000)</f>
        <v>4.0123330870520659</v>
      </c>
      <c r="U74" s="339">
        <f>IF(U$10=0,0,U$10/WWP!U$5*1000)</f>
        <v>3.6128777410640951</v>
      </c>
      <c r="V74" s="339">
        <f>IF(V$10=0,0,V$10/WWP!V$5*1000)</f>
        <v>3.2837707954103963</v>
      </c>
      <c r="W74" s="339">
        <f>IF(W$10=0,0,W$10/WWP!W$5*1000)</f>
        <v>3.1567469621099198</v>
      </c>
      <c r="DA74" s="68"/>
    </row>
    <row r="75" spans="1:105" ht="12" customHeight="1" x14ac:dyDescent="0.25">
      <c r="A75" s="203" t="s">
        <v>2900</v>
      </c>
      <c r="B75" s="352">
        <f>IF(B$16=0,0,B$16/WWP!B$5*1000)</f>
        <v>106.33118157538215</v>
      </c>
      <c r="C75" s="352">
        <f>IF(C$16=0,0,C$16/WWP!C$5*1000)</f>
        <v>101.55361409563464</v>
      </c>
      <c r="D75" s="352">
        <f>IF(D$16=0,0,D$16/WWP!D$5*1000)</f>
        <v>106.23881749317469</v>
      </c>
      <c r="E75" s="352">
        <f>IF(E$16=0,0,E$16/WWP!E$5*1000)</f>
        <v>122.29895037617234</v>
      </c>
      <c r="F75" s="352">
        <f>IF(F$16=0,0,F$16/WWP!F$5*1000)</f>
        <v>127.8449401084396</v>
      </c>
      <c r="G75" s="352">
        <f>IF(G$16=0,0,G$16/WWP!G$5*1000)</f>
        <v>124.77212211516343</v>
      </c>
      <c r="H75" s="352">
        <f>IF(H$16=0,0,H$16/WWP!H$5*1000)</f>
        <v>117.64324314329581</v>
      </c>
      <c r="I75" s="352">
        <f>IF(I$16=0,0,I$16/WWP!I$5*1000)</f>
        <v>116.4864583615167</v>
      </c>
      <c r="J75" s="352">
        <f>IF(J$16=0,0,J$16/WWP!J$5*1000)</f>
        <v>125.6030726262024</v>
      </c>
      <c r="K75" s="352">
        <f>IF(K$16=0,0,K$16/WWP!K$5*1000)</f>
        <v>139.9492682335181</v>
      </c>
      <c r="L75" s="352">
        <f>IF(L$16=0,0,L$16/WWP!L$5*1000)</f>
        <v>146.08190364815576</v>
      </c>
      <c r="M75" s="352">
        <f>IF(M$16=0,0,M$16/WWP!M$5*1000)</f>
        <v>151.11231510282153</v>
      </c>
      <c r="N75" s="352">
        <f>IF(N$16=0,0,N$16/WWP!N$5*1000)</f>
        <v>164.21248068448858</v>
      </c>
      <c r="O75" s="352">
        <f>IF(O$16=0,0,O$16/WWP!O$5*1000)</f>
        <v>174.28902593157696</v>
      </c>
      <c r="P75" s="352">
        <f>IF(P$16=0,0,P$16/WWP!P$5*1000)</f>
        <v>167.05619733167447</v>
      </c>
      <c r="Q75" s="352">
        <f>IF(Q$16=0,0,Q$16/WWP!Q$5*1000)</f>
        <v>166.9195664745387</v>
      </c>
      <c r="R75" s="352">
        <f>IF(R$16=0,0,R$16/WWP!R$5*1000)</f>
        <v>172.97498389921876</v>
      </c>
      <c r="S75" s="352">
        <f>IF(S$16=0,0,S$16/WWP!S$5*1000)</f>
        <v>173.56125808022858</v>
      </c>
      <c r="T75" s="352">
        <f>IF(T$16=0,0,T$16/WWP!T$5*1000)</f>
        <v>170.44289719710724</v>
      </c>
      <c r="U75" s="352">
        <f>IF(U$16=0,0,U$16/WWP!U$5*1000)</f>
        <v>166.47354942534929</v>
      </c>
      <c r="V75" s="352">
        <f>IF(V$16=0,0,V$16/WWP!V$5*1000)</f>
        <v>174.20426833715811</v>
      </c>
      <c r="W75" s="352">
        <f>IF(W$16=0,0,W$16/WWP!W$5*1000)</f>
        <v>149.82202886102033</v>
      </c>
      <c r="DA75" s="175"/>
    </row>
    <row r="76" spans="1:105" ht="12" customHeight="1" x14ac:dyDescent="0.25">
      <c r="A76" s="203" t="s">
        <v>2912</v>
      </c>
      <c r="B76" s="352">
        <f>IF(B$27=0,0,B$27/WWP!B$5*1000)</f>
        <v>6.3910592393971823</v>
      </c>
      <c r="C76" s="352">
        <f>IF(C$27=0,0,C$27/WWP!C$5*1000)</f>
        <v>6.2440085291038008</v>
      </c>
      <c r="D76" s="352">
        <f>IF(D$27=0,0,D$27/WWP!D$5*1000)</f>
        <v>6.8127489892936692</v>
      </c>
      <c r="E76" s="352">
        <f>IF(E$27=0,0,E$27/WWP!E$5*1000)</f>
        <v>6.0644191018283582</v>
      </c>
      <c r="F76" s="352">
        <f>IF(F$27=0,0,F$27/WWP!F$5*1000)</f>
        <v>8.1765041757795789</v>
      </c>
      <c r="G76" s="352">
        <f>IF(G$27=0,0,G$27/WWP!G$5*1000)</f>
        <v>7.757500365610233</v>
      </c>
      <c r="H76" s="352">
        <f>IF(H$27=0,0,H$27/WWP!H$5*1000)</f>
        <v>6.5188390237947855</v>
      </c>
      <c r="I76" s="352">
        <f>IF(I$27=0,0,I$27/WWP!I$5*1000)</f>
        <v>7.9210772994364032</v>
      </c>
      <c r="J76" s="352">
        <f>IF(J$27=0,0,J$27/WWP!J$5*1000)</f>
        <v>9.1689220832106102</v>
      </c>
      <c r="K76" s="352">
        <f>IF(K$27=0,0,K$27/WWP!K$5*1000)</f>
        <v>10.508281796463043</v>
      </c>
      <c r="L76" s="352">
        <f>IF(L$27=0,0,L$27/WWP!L$5*1000)</f>
        <v>9.886503396470971</v>
      </c>
      <c r="M76" s="352">
        <f>IF(M$27=0,0,M$27/WWP!M$5*1000)</f>
        <v>10.01343405541291</v>
      </c>
      <c r="N76" s="352">
        <f>IF(N$27=0,0,N$27/WWP!N$5*1000)</f>
        <v>10.979643788703427</v>
      </c>
      <c r="O76" s="352">
        <f>IF(O$27=0,0,O$27/WWP!O$5*1000)</f>
        <v>10.896427751291974</v>
      </c>
      <c r="P76" s="352">
        <f>IF(P$27=0,0,P$27/WWP!P$5*1000)</f>
        <v>10.833853502853666</v>
      </c>
      <c r="Q76" s="352">
        <f>IF(Q$27=0,0,Q$27/WWP!Q$5*1000)</f>
        <v>10.440268280828223</v>
      </c>
      <c r="R76" s="352">
        <f>IF(R$27=0,0,R$27/WWP!R$5*1000)</f>
        <v>11.546737663826004</v>
      </c>
      <c r="S76" s="352">
        <f>IF(S$27=0,0,S$27/WWP!S$5*1000)</f>
        <v>10.421424094655805</v>
      </c>
      <c r="T76" s="352">
        <f>IF(T$27=0,0,T$27/WWP!T$5*1000)</f>
        <v>11.037231417526964</v>
      </c>
      <c r="U76" s="352">
        <f>IF(U$27=0,0,U$27/WWP!U$5*1000)</f>
        <v>9.8802185647222576</v>
      </c>
      <c r="V76" s="352">
        <f>IF(V$27=0,0,V$27/WWP!V$5*1000)</f>
        <v>8.9985530274781311</v>
      </c>
      <c r="W76" s="352">
        <f>IF(W$27=0,0,W$27/WWP!W$5*1000)</f>
        <v>8.6813786324927449</v>
      </c>
      <c r="DA76" s="175"/>
    </row>
    <row r="77" spans="1:105" ht="12" customHeight="1" x14ac:dyDescent="0.25">
      <c r="A77" s="203" t="s">
        <v>2914</v>
      </c>
      <c r="B77" s="352">
        <f>IF(B$28=0,0,B$28/WWP!B$5*1000)</f>
        <v>18.940138035003777</v>
      </c>
      <c r="C77" s="352">
        <f>IF(C$28=0,0,C$28/WWP!C$5*1000)</f>
        <v>18.06817573032064</v>
      </c>
      <c r="D77" s="352">
        <f>IF(D$28=0,0,D$28/WWP!D$5*1000)</f>
        <v>18.807106765224042</v>
      </c>
      <c r="E77" s="352">
        <f>IF(E$28=0,0,E$28/WWP!E$5*1000)</f>
        <v>21.548554930686528</v>
      </c>
      <c r="F77" s="352">
        <f>IF(F$28=0,0,F$28/WWP!F$5*1000)</f>
        <v>22.782789111968398</v>
      </c>
      <c r="G77" s="352">
        <f>IF(G$28=0,0,G$28/WWP!G$5*1000)</f>
        <v>22.173401738928884</v>
      </c>
      <c r="H77" s="352">
        <f>IF(H$28=0,0,H$28/WWP!H$5*1000)</f>
        <v>20.795316251683779</v>
      </c>
      <c r="I77" s="352">
        <f>IF(I$28=0,0,I$28/WWP!I$5*1000)</f>
        <v>20.679538353475738</v>
      </c>
      <c r="J77" s="352">
        <f>IF(J$28=0,0,J$28/WWP!J$5*1000)</f>
        <v>22.276835790338797</v>
      </c>
      <c r="K77" s="352">
        <f>IF(K$28=0,0,K$28/WWP!K$5*1000)</f>
        <v>24.68025849872549</v>
      </c>
      <c r="L77" s="352">
        <f>IF(L$28=0,0,L$28/WWP!L$5*1000)</f>
        <v>25.530353776620558</v>
      </c>
      <c r="M77" s="352">
        <f>IF(M$28=0,0,M$28/WWP!M$5*1000)</f>
        <v>26.228552856475606</v>
      </c>
      <c r="N77" s="352">
        <f>IF(N$28=0,0,N$28/WWP!N$5*1000)</f>
        <v>27.476334696204354</v>
      </c>
      <c r="O77" s="352">
        <f>IF(O$28=0,0,O$28/WWP!O$5*1000)</f>
        <v>28.492045086924392</v>
      </c>
      <c r="P77" s="352">
        <f>IF(P$28=0,0,P$28/WWP!P$5*1000)</f>
        <v>26.787156794660287</v>
      </c>
      <c r="Q77" s="352">
        <f>IF(Q$28=0,0,Q$28/WWP!Q$5*1000)</f>
        <v>26.173672910482839</v>
      </c>
      <c r="R77" s="352">
        <f>IF(R$28=0,0,R$28/WWP!R$5*1000)</f>
        <v>26.690227250388894</v>
      </c>
      <c r="S77" s="352">
        <f>IF(S$28=0,0,S$28/WWP!S$5*1000)</f>
        <v>26.759069741773121</v>
      </c>
      <c r="T77" s="352">
        <f>IF(T$28=0,0,T$28/WWP!T$5*1000)</f>
        <v>26.627851706222359</v>
      </c>
      <c r="U77" s="352">
        <f>IF(U$28=0,0,U$28/WWP!U$5*1000)</f>
        <v>25.220317704161573</v>
      </c>
      <c r="V77" s="352">
        <f>IF(V$28=0,0,V$28/WWP!V$5*1000)</f>
        <v>24.877817681485379</v>
      </c>
      <c r="W77" s="352">
        <f>IF(W$28=0,0,W$28/WWP!W$5*1000)</f>
        <v>22.295943487534185</v>
      </c>
      <c r="DA77" s="175"/>
    </row>
    <row r="78" spans="1:105" ht="12" customHeight="1" x14ac:dyDescent="0.25">
      <c r="A78" s="41" t="s">
        <v>2938</v>
      </c>
      <c r="B78" s="340">
        <f>IF(B$48=0,0,B$48/WWP!B$5*1000)</f>
        <v>5.0549454872975685</v>
      </c>
      <c r="C78" s="340">
        <f>IF(C$48=0,0,C$48/WWP!C$5*1000)</f>
        <v>4.9386371733612471</v>
      </c>
      <c r="D78" s="340">
        <f>IF(D$48=0,0,D$48/WWP!D$5*1000)</f>
        <v>5.3884768501644142</v>
      </c>
      <c r="E78" s="340">
        <f>IF(E$48=0,0,E$48/WWP!E$5*1000)</f>
        <v>4.7965926810529629</v>
      </c>
      <c r="F78" s="340">
        <f>IF(F$48=0,0,F$48/WWP!F$5*1000)</f>
        <v>6.4671256104841266</v>
      </c>
      <c r="G78" s="340">
        <f>IF(G$48=0,0,G$48/WWP!G$5*1000)</f>
        <v>6.1357186652441973</v>
      </c>
      <c r="H78" s="340">
        <f>IF(H$48=0,0,H$48/WWP!H$5*1000)</f>
        <v>5.1560116518117072</v>
      </c>
      <c r="I78" s="340">
        <f>IF(I$48=0,0,I$48/WWP!I$5*1000)</f>
        <v>6.2650982332465404</v>
      </c>
      <c r="J78" s="340">
        <f>IF(J$48=0,0,J$48/WWP!J$5*1000)</f>
        <v>7.2520687998317106</v>
      </c>
      <c r="K78" s="340">
        <f>IF(K$48=0,0,K$48/WWP!K$5*1000)</f>
        <v>8.3114222003819727</v>
      </c>
      <c r="L78" s="340">
        <f>IF(L$48=0,0,L$48/WWP!L$5*1000)</f>
        <v>7.8196326864053356</v>
      </c>
      <c r="M78" s="340">
        <f>IF(M$48=0,0,M$48/WWP!M$5*1000)</f>
        <v>7.9200272434864143</v>
      </c>
      <c r="N78" s="340">
        <f>IF(N$48=0,0,N$48/WWP!N$5*1000)</f>
        <v>8.6842413350992818</v>
      </c>
      <c r="O78" s="340">
        <f>IF(O$48=0,0,O$48/WWP!O$5*1000)</f>
        <v>8.6184224282441004</v>
      </c>
      <c r="P78" s="340">
        <f>IF(P$48=0,0,P$48/WWP!P$5*1000)</f>
        <v>8.5689299414878537</v>
      </c>
      <c r="Q78" s="340">
        <f>IF(Q$48=0,0,Q$48/WWP!Q$5*1000)</f>
        <v>8.2576275786995232</v>
      </c>
      <c r="R78" s="340">
        <f>IF(R$48=0,0,R$48/WWP!R$5*1000)</f>
        <v>9.1327786616278566</v>
      </c>
      <c r="S78" s="340">
        <f>IF(S$48=0,0,S$48/WWP!S$5*1000)</f>
        <v>8.2427229548670802</v>
      </c>
      <c r="T78" s="340">
        <f>IF(T$48=0,0,T$48/WWP!T$5*1000)</f>
        <v>8.7297897040850074</v>
      </c>
      <c r="U78" s="340">
        <f>IF(U$48=0,0,U$48/WWP!U$5*1000)</f>
        <v>7.8146617605076818</v>
      </c>
      <c r="V78" s="340">
        <f>IF(V$48=0,0,V$48/WWP!V$5*1000)</f>
        <v>7.117317069767747</v>
      </c>
      <c r="W78" s="340">
        <f>IF(W$48=0,0,W$48/WWP!W$5*1000)</f>
        <v>6.8664510995801615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PL: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6">
        <v>256.54785708637439</v>
      </c>
      <c r="C5" s="226">
        <v>256.75371525423202</v>
      </c>
      <c r="D5" s="226">
        <v>278.84244424492999</v>
      </c>
      <c r="E5" s="226">
        <v>280.55008961409482</v>
      </c>
      <c r="F5" s="226">
        <v>298.91293296820658</v>
      </c>
      <c r="G5" s="226">
        <v>302.18993449278389</v>
      </c>
      <c r="H5" s="226">
        <v>292.00690667873721</v>
      </c>
      <c r="I5" s="226">
        <v>270.20487311748019</v>
      </c>
      <c r="J5" s="226">
        <v>309.4166979264873</v>
      </c>
      <c r="K5" s="226">
        <v>300.6494335000919</v>
      </c>
      <c r="L5" s="226">
        <v>331.31252962532841</v>
      </c>
      <c r="M5" s="226">
        <v>333.5032283110408</v>
      </c>
      <c r="N5" s="226">
        <v>338.62207266324492</v>
      </c>
      <c r="O5" s="226">
        <v>373.40149197833369</v>
      </c>
      <c r="P5" s="226">
        <v>354.51246747132478</v>
      </c>
      <c r="Q5" s="226">
        <v>384.18548005766951</v>
      </c>
      <c r="R5" s="226">
        <v>422.16974189710072</v>
      </c>
      <c r="S5" s="226">
        <v>453.20207169480977</v>
      </c>
      <c r="T5" s="226">
        <v>450.64786423787859</v>
      </c>
      <c r="U5" s="226">
        <v>493.20379741434681</v>
      </c>
      <c r="V5" s="226">
        <v>512.37074491536134</v>
      </c>
      <c r="W5" s="226">
        <v>517.45021156584994</v>
      </c>
      <c r="DA5" s="89" t="s">
        <v>2940</v>
      </c>
    </row>
    <row r="6" spans="1:105" ht="12" customHeight="1" x14ac:dyDescent="0.25">
      <c r="A6" s="55" t="s">
        <v>92</v>
      </c>
      <c r="B6" s="262">
        <v>2.3500722846813229</v>
      </c>
      <c r="C6" s="262">
        <v>2.391374661686914</v>
      </c>
      <c r="D6" s="262">
        <v>2.686503430746924</v>
      </c>
      <c r="E6" s="262">
        <v>2.1911559701089081</v>
      </c>
      <c r="F6" s="262">
        <v>2.843717427700938</v>
      </c>
      <c r="G6" s="262">
        <v>2.8081484778339929</v>
      </c>
      <c r="H6" s="262">
        <v>2.4867012830554311</v>
      </c>
      <c r="I6" s="262">
        <v>2.7019142478633911</v>
      </c>
      <c r="J6" s="262">
        <v>3.226047482553041</v>
      </c>
      <c r="K6" s="262">
        <v>3.2040321757634942</v>
      </c>
      <c r="L6" s="262">
        <v>3.2788510053925441</v>
      </c>
      <c r="M6" s="262">
        <v>3.2608940643248912</v>
      </c>
      <c r="N6" s="262">
        <v>3.315416380884415</v>
      </c>
      <c r="O6" s="262">
        <v>3.4922795427515152</v>
      </c>
      <c r="P6" s="262">
        <v>3.427648230935171</v>
      </c>
      <c r="Q6" s="262">
        <v>3.6266483794597448</v>
      </c>
      <c r="R6" s="262">
        <v>4.1878983451899714</v>
      </c>
      <c r="S6" s="262">
        <v>4.1627808665992392</v>
      </c>
      <c r="T6" s="262">
        <v>4.3707626164376494</v>
      </c>
      <c r="U6" s="262">
        <v>4.4923564385789998</v>
      </c>
      <c r="V6" s="262">
        <v>4.226919992526577</v>
      </c>
      <c r="W6" s="262">
        <v>4.6329260826528156</v>
      </c>
      <c r="DA6" s="67" t="s">
        <v>2941</v>
      </c>
    </row>
    <row r="7" spans="1:105" ht="12" customHeight="1" x14ac:dyDescent="0.25">
      <c r="A7" s="202" t="s">
        <v>93</v>
      </c>
      <c r="B7" s="227">
        <v>0.66270162781294062</v>
      </c>
      <c r="C7" s="227">
        <v>0.67434856848475155</v>
      </c>
      <c r="D7" s="227">
        <v>0.75757252586911739</v>
      </c>
      <c r="E7" s="227">
        <v>0.61788849545116165</v>
      </c>
      <c r="F7" s="227">
        <v>0.8019056182490949</v>
      </c>
      <c r="G7" s="227">
        <v>0.79187545827058314</v>
      </c>
      <c r="H7" s="227">
        <v>0.70122991488699171</v>
      </c>
      <c r="I7" s="227">
        <v>0.76191825329868645</v>
      </c>
      <c r="J7" s="227">
        <v>0.9097196422533218</v>
      </c>
      <c r="K7" s="227">
        <v>0.90351150144789449</v>
      </c>
      <c r="L7" s="227">
        <v>0.92460981425700617</v>
      </c>
      <c r="M7" s="227">
        <v>0.91954610019440364</v>
      </c>
      <c r="N7" s="227">
        <v>0.93492095830904631</v>
      </c>
      <c r="O7" s="227">
        <v>0.98479495837001185</v>
      </c>
      <c r="P7" s="227">
        <v>0.96656944427516134</v>
      </c>
      <c r="Q7" s="227">
        <v>1.0226858978931559</v>
      </c>
      <c r="R7" s="227">
        <v>1.180953908764069</v>
      </c>
      <c r="S7" s="227">
        <v>1.1738709802698539</v>
      </c>
      <c r="T7" s="227">
        <v>1.2325201737741249</v>
      </c>
      <c r="U7" s="227">
        <v>1.2668086611497369</v>
      </c>
      <c r="V7" s="227">
        <v>1.1919577018722529</v>
      </c>
      <c r="W7" s="227">
        <v>1.3064481788599049</v>
      </c>
      <c r="DA7" s="174" t="s">
        <v>2942</v>
      </c>
    </row>
    <row r="8" spans="1:105" ht="12" customHeight="1" x14ac:dyDescent="0.25">
      <c r="A8" s="202" t="s">
        <v>94</v>
      </c>
      <c r="B8" s="227">
        <v>8.9902064150070178</v>
      </c>
      <c r="C8" s="227">
        <v>9.1482087441826394</v>
      </c>
      <c r="D8" s="227">
        <v>10.27722446431663</v>
      </c>
      <c r="E8" s="227">
        <v>8.382271722942038</v>
      </c>
      <c r="F8" s="227">
        <v>10.87864693679029</v>
      </c>
      <c r="G8" s="227">
        <v>10.74257784506351</v>
      </c>
      <c r="H8" s="227">
        <v>9.5128809325806181</v>
      </c>
      <c r="I8" s="227">
        <v>10.336178577262039</v>
      </c>
      <c r="J8" s="227">
        <v>12.341251357167719</v>
      </c>
      <c r="K8" s="227">
        <v>12.257031755235531</v>
      </c>
      <c r="L8" s="227">
        <v>12.54325134366219</v>
      </c>
      <c r="M8" s="227">
        <v>12.47455702824363</v>
      </c>
      <c r="N8" s="227">
        <v>12.68313226369046</v>
      </c>
      <c r="O8" s="227">
        <v>13.35972265742452</v>
      </c>
      <c r="P8" s="227">
        <v>13.112475439588231</v>
      </c>
      <c r="Q8" s="227">
        <v>13.87375092184242</v>
      </c>
      <c r="R8" s="227">
        <v>16.02081383357519</v>
      </c>
      <c r="S8" s="227">
        <v>15.92472686696266</v>
      </c>
      <c r="T8" s="227">
        <v>16.720361483731569</v>
      </c>
      <c r="U8" s="227">
        <v>17.185518903342011</v>
      </c>
      <c r="V8" s="227">
        <v>16.170091226656421</v>
      </c>
      <c r="W8" s="227">
        <v>17.72326836923941</v>
      </c>
      <c r="DA8" s="174" t="s">
        <v>2943</v>
      </c>
    </row>
    <row r="9" spans="1:105" ht="12" customHeight="1" x14ac:dyDescent="0.25">
      <c r="A9" s="202" t="s">
        <v>95</v>
      </c>
      <c r="B9" s="227">
        <v>20.50964358529237</v>
      </c>
      <c r="C9" s="227">
        <v>20.870099319837969</v>
      </c>
      <c r="D9" s="227">
        <v>23.445758760035861</v>
      </c>
      <c r="E9" s="227">
        <v>19.12274285333876</v>
      </c>
      <c r="F9" s="227">
        <v>24.8178029584905</v>
      </c>
      <c r="G9" s="227">
        <v>24.507384215531239</v>
      </c>
      <c r="H9" s="227">
        <v>21.702037571781361</v>
      </c>
      <c r="I9" s="227">
        <v>23.580252651341731</v>
      </c>
      <c r="J9" s="227">
        <v>28.15448890133386</v>
      </c>
      <c r="K9" s="227">
        <v>27.962356047115829</v>
      </c>
      <c r="L9" s="227">
        <v>28.615317889678309</v>
      </c>
      <c r="M9" s="227">
        <v>28.458603364946331</v>
      </c>
      <c r="N9" s="227">
        <v>28.934432677674032</v>
      </c>
      <c r="O9" s="227">
        <v>30.47795984358585</v>
      </c>
      <c r="P9" s="227">
        <v>29.91390690851501</v>
      </c>
      <c r="Q9" s="227">
        <v>31.65062885799016</v>
      </c>
      <c r="R9" s="227">
        <v>36.548791707881144</v>
      </c>
      <c r="S9" s="227">
        <v>36.329585457496819</v>
      </c>
      <c r="T9" s="227">
        <v>38.144691992404809</v>
      </c>
      <c r="U9" s="227">
        <v>39.205870395532408</v>
      </c>
      <c r="V9" s="227">
        <v>36.889342968453661</v>
      </c>
      <c r="W9" s="227">
        <v>40.432655340684107</v>
      </c>
      <c r="DA9" s="174" t="s">
        <v>2944</v>
      </c>
    </row>
    <row r="10" spans="1:105" ht="12" customHeight="1" x14ac:dyDescent="0.25">
      <c r="A10" s="56" t="s">
        <v>96</v>
      </c>
      <c r="B10" s="263">
        <v>7.780379042002302</v>
      </c>
      <c r="C10" s="263">
        <v>7.8941512190099417</v>
      </c>
      <c r="D10" s="263">
        <v>8.7181606140845425</v>
      </c>
      <c r="E10" s="263">
        <v>8.2978976792347723</v>
      </c>
      <c r="F10" s="263">
        <v>9.4294532355359451</v>
      </c>
      <c r="G10" s="263">
        <v>9.4732490282820621</v>
      </c>
      <c r="H10" s="263">
        <v>8.8648233331158259</v>
      </c>
      <c r="I10" s="263">
        <v>8.6900070272862777</v>
      </c>
      <c r="J10" s="263">
        <v>10.15405124465652</v>
      </c>
      <c r="K10" s="263">
        <v>9.9151663087497326</v>
      </c>
      <c r="L10" s="263">
        <v>10.53566331482312</v>
      </c>
      <c r="M10" s="263">
        <v>10.50199275299056</v>
      </c>
      <c r="N10" s="263">
        <v>10.385624968028401</v>
      </c>
      <c r="O10" s="263">
        <v>11.02721077278175</v>
      </c>
      <c r="P10" s="263">
        <v>10.627578477365089</v>
      </c>
      <c r="Q10" s="263">
        <v>11.2674804665966</v>
      </c>
      <c r="R10" s="263">
        <v>12.90630958683211</v>
      </c>
      <c r="S10" s="263">
        <v>13.00256822202082</v>
      </c>
      <c r="T10" s="263">
        <v>13.46657982852896</v>
      </c>
      <c r="U10" s="263">
        <v>13.908136950340801</v>
      </c>
      <c r="V10" s="263">
        <v>13.216362696750551</v>
      </c>
      <c r="W10" s="263">
        <v>14.4139946956752</v>
      </c>
      <c r="DA10" s="68" t="s">
        <v>2945</v>
      </c>
    </row>
    <row r="11" spans="1:105" ht="12" customHeight="1" x14ac:dyDescent="0.25">
      <c r="A11" s="37" t="s">
        <v>160</v>
      </c>
      <c r="B11" s="229">
        <v>0.79365453372382488</v>
      </c>
      <c r="C11" s="229">
        <v>0.68107980032264814</v>
      </c>
      <c r="D11" s="229">
        <v>0.48385472972016258</v>
      </c>
      <c r="E11" s="229">
        <v>0.75479618855941821</v>
      </c>
      <c r="F11" s="229">
        <v>0.64483427749065958</v>
      </c>
      <c r="G11" s="229">
        <v>0.44303861603890238</v>
      </c>
      <c r="H11" s="229">
        <v>0.55811728534553717</v>
      </c>
      <c r="I11" s="229">
        <v>0.44047286637656491</v>
      </c>
      <c r="J11" s="229">
        <v>0.225519993641318</v>
      </c>
      <c r="K11" s="229">
        <v>0.40195154233593022</v>
      </c>
      <c r="L11" s="229">
        <v>0.25469700992792699</v>
      </c>
      <c r="M11" s="229">
        <v>0.22634693564907279</v>
      </c>
      <c r="N11" s="229">
        <v>0.29157512734087798</v>
      </c>
      <c r="O11" s="229">
        <v>0.35440068054697588</v>
      </c>
      <c r="P11" s="229">
        <v>0.47891284983120169</v>
      </c>
      <c r="Q11" s="229">
        <v>0.3958256974886003</v>
      </c>
      <c r="R11" s="229">
        <v>0.3855337719035411</v>
      </c>
      <c r="S11" s="229">
        <v>0.34828470755684138</v>
      </c>
      <c r="T11" s="229">
        <v>0.78881626898341473</v>
      </c>
      <c r="U11" s="229">
        <v>0.76282938532814781</v>
      </c>
      <c r="V11" s="229">
        <v>0.27177816548947942</v>
      </c>
      <c r="W11" s="229">
        <v>0.2266803677178551</v>
      </c>
      <c r="DA11" s="69" t="s">
        <v>2946</v>
      </c>
    </row>
    <row r="12" spans="1:105" ht="12" customHeight="1" x14ac:dyDescent="0.25">
      <c r="A12" s="37" t="s">
        <v>162</v>
      </c>
      <c r="B12" s="229">
        <v>2.1377637467864909</v>
      </c>
      <c r="C12" s="229">
        <v>2.3938029209272318</v>
      </c>
      <c r="D12" s="229">
        <v>2.3228849278358328</v>
      </c>
      <c r="E12" s="229">
        <v>4.6577179785554117</v>
      </c>
      <c r="F12" s="229">
        <v>3.9932563429043682</v>
      </c>
      <c r="G12" s="229">
        <v>4.5836627057478454</v>
      </c>
      <c r="H12" s="229">
        <v>4.7121615457417914</v>
      </c>
      <c r="I12" s="229">
        <v>3.024062291444086</v>
      </c>
      <c r="J12" s="229">
        <v>4.5069965017777607</v>
      </c>
      <c r="K12" s="229">
        <v>3.8760302110192861</v>
      </c>
      <c r="L12" s="229">
        <v>4.6867792471984826</v>
      </c>
      <c r="M12" s="229">
        <v>4.4072918246479409</v>
      </c>
      <c r="N12" s="229">
        <v>3.681656889107884</v>
      </c>
      <c r="O12" s="229">
        <v>3.816473024743722</v>
      </c>
      <c r="P12" s="229">
        <v>2.2618994963695092</v>
      </c>
      <c r="Q12" s="229">
        <v>2.1751411775680021</v>
      </c>
      <c r="R12" s="229">
        <v>1.586045314862681</v>
      </c>
      <c r="S12" s="229">
        <v>2.2294506862001788</v>
      </c>
      <c r="T12" s="229">
        <v>1.857486788692525</v>
      </c>
      <c r="U12" s="229">
        <v>2.0616082551250909</v>
      </c>
      <c r="V12" s="229">
        <v>1.9897688067873389</v>
      </c>
      <c r="W12" s="229">
        <v>2.3644724149088119</v>
      </c>
      <c r="DA12" s="69" t="s">
        <v>2947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2948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2949</v>
      </c>
    </row>
    <row r="15" spans="1:105" ht="12" customHeight="1" x14ac:dyDescent="0.25">
      <c r="A15" s="37" t="s">
        <v>38</v>
      </c>
      <c r="B15" s="229">
        <v>4.8489607614919858</v>
      </c>
      <c r="C15" s="229">
        <v>4.8192684977600617</v>
      </c>
      <c r="D15" s="229">
        <v>5.9114209565285458</v>
      </c>
      <c r="E15" s="229">
        <v>2.885383512119942</v>
      </c>
      <c r="F15" s="229">
        <v>4.7913626151409172</v>
      </c>
      <c r="G15" s="229">
        <v>4.4465477064953154</v>
      </c>
      <c r="H15" s="229">
        <v>3.594544502028497</v>
      </c>
      <c r="I15" s="229">
        <v>5.2254718694656273</v>
      </c>
      <c r="J15" s="229">
        <v>5.4215347492374448</v>
      </c>
      <c r="K15" s="229">
        <v>5.6371845553945166</v>
      </c>
      <c r="L15" s="229">
        <v>5.5941870576967094</v>
      </c>
      <c r="M15" s="229">
        <v>5.8683539926935477</v>
      </c>
      <c r="N15" s="229">
        <v>6.4123929515796334</v>
      </c>
      <c r="O15" s="229">
        <v>6.8563370674910553</v>
      </c>
      <c r="P15" s="229">
        <v>7.8867661311643822</v>
      </c>
      <c r="Q15" s="229">
        <v>8.6965135915399951</v>
      </c>
      <c r="R15" s="229">
        <v>10.934730500065889</v>
      </c>
      <c r="S15" s="229">
        <v>10.424832828263799</v>
      </c>
      <c r="T15" s="229">
        <v>10.82027677085302</v>
      </c>
      <c r="U15" s="229">
        <v>11.08369930988756</v>
      </c>
      <c r="V15" s="229">
        <v>10.95481572447374</v>
      </c>
      <c r="W15" s="229">
        <v>11.82284191304854</v>
      </c>
      <c r="DA15" s="69" t="s">
        <v>2950</v>
      </c>
    </row>
    <row r="16" spans="1:105" ht="12" customHeight="1" x14ac:dyDescent="0.25">
      <c r="A16" s="57" t="s">
        <v>2900</v>
      </c>
      <c r="B16" s="264">
        <v>173.83495267347661</v>
      </c>
      <c r="C16" s="264">
        <v>173.05903953200641</v>
      </c>
      <c r="D16" s="264">
        <v>186.05517828971429</v>
      </c>
      <c r="E16" s="264">
        <v>198.1572696651557</v>
      </c>
      <c r="F16" s="264">
        <v>199.90078813581769</v>
      </c>
      <c r="G16" s="264">
        <v>203.52349333803161</v>
      </c>
      <c r="H16" s="264">
        <v>201.70346631439801</v>
      </c>
      <c r="I16" s="264">
        <v>177.928496250449</v>
      </c>
      <c r="J16" s="264">
        <v>200.62571306559519</v>
      </c>
      <c r="K16" s="264">
        <v>193.52920335701171</v>
      </c>
      <c r="L16" s="264">
        <v>219.0089863538997</v>
      </c>
      <c r="M16" s="264">
        <v>221.5313578498785</v>
      </c>
      <c r="N16" s="264">
        <v>225.75830082149389</v>
      </c>
      <c r="O16" s="264">
        <v>253.2235475151829</v>
      </c>
      <c r="P16" s="264">
        <v>238.66509839747999</v>
      </c>
      <c r="Q16" s="264">
        <v>261.26322757367842</v>
      </c>
      <c r="R16" s="264">
        <v>283.00727855503601</v>
      </c>
      <c r="S16" s="264">
        <v>311.49829946105382</v>
      </c>
      <c r="T16" s="264">
        <v>304.05231962739538</v>
      </c>
      <c r="U16" s="264">
        <v>340.48087544116879</v>
      </c>
      <c r="V16" s="264">
        <v>366.02006532636432</v>
      </c>
      <c r="W16" s="264">
        <v>359.61368486462021</v>
      </c>
      <c r="DA16" s="70" t="s">
        <v>2951</v>
      </c>
    </row>
    <row r="17" spans="1:105" ht="12" customHeight="1" x14ac:dyDescent="0.25">
      <c r="A17" s="46" t="s">
        <v>30</v>
      </c>
      <c r="B17" s="232">
        <v>47.633695491653732</v>
      </c>
      <c r="C17" s="232">
        <v>46.018905079349437</v>
      </c>
      <c r="D17" s="232">
        <v>41.82754336951966</v>
      </c>
      <c r="E17" s="232">
        <v>43.798030817525728</v>
      </c>
      <c r="F17" s="232">
        <v>47.952014305540288</v>
      </c>
      <c r="G17" s="232">
        <v>43.39441733694634</v>
      </c>
      <c r="H17" s="232">
        <v>43.591978006099673</v>
      </c>
      <c r="I17" s="232">
        <v>43.574149557205281</v>
      </c>
      <c r="J17" s="232">
        <v>33.523278608838972</v>
      </c>
      <c r="K17" s="232">
        <v>25.512820221624121</v>
      </c>
      <c r="L17" s="232">
        <v>27.67917303423512</v>
      </c>
      <c r="M17" s="232">
        <v>25.85354887522502</v>
      </c>
      <c r="N17" s="232">
        <v>9.3601301888521977</v>
      </c>
      <c r="O17" s="232">
        <v>7.9404791400225614</v>
      </c>
      <c r="P17" s="232">
        <v>7.9794262730650907</v>
      </c>
      <c r="Q17" s="232">
        <v>6.8421510589104901</v>
      </c>
      <c r="R17" s="232">
        <v>6.5337759553847761</v>
      </c>
      <c r="S17" s="232">
        <v>7.7758514411053774</v>
      </c>
      <c r="T17" s="232">
        <v>7.5953203559830076</v>
      </c>
      <c r="U17" s="232">
        <v>5.6926098335887989</v>
      </c>
      <c r="V17" s="232">
        <v>3.7975233280506542</v>
      </c>
      <c r="W17" s="232">
        <v>5.1211370143974522</v>
      </c>
      <c r="DA17" s="73" t="s">
        <v>2952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2953</v>
      </c>
    </row>
    <row r="19" spans="1:105" ht="12" customHeight="1" x14ac:dyDescent="0.25">
      <c r="A19" s="46" t="s">
        <v>33</v>
      </c>
      <c r="B19" s="232">
        <v>0.42792169798731511</v>
      </c>
      <c r="C19" s="232">
        <v>0.42547039269999498</v>
      </c>
      <c r="D19" s="232">
        <v>0.41586271215452242</v>
      </c>
      <c r="E19" s="232">
        <v>0.42187830290701611</v>
      </c>
      <c r="F19" s="232">
        <v>0.4271230733891031</v>
      </c>
      <c r="G19" s="232">
        <v>0.42472710116939738</v>
      </c>
      <c r="H19" s="232">
        <v>0.84436276904628571</v>
      </c>
      <c r="I19" s="232">
        <v>0.83656864683473797</v>
      </c>
      <c r="J19" s="232">
        <v>1.243938177950177</v>
      </c>
      <c r="K19" s="232">
        <v>0.78803865373668536</v>
      </c>
      <c r="L19" s="232">
        <v>0.77405984892374879</v>
      </c>
      <c r="M19" s="232">
        <v>0.75693314069696838</v>
      </c>
      <c r="N19" s="232">
        <v>0.66252526431999248</v>
      </c>
      <c r="O19" s="232">
        <v>0.6122389105677144</v>
      </c>
      <c r="P19" s="232">
        <v>0.55926931046624329</v>
      </c>
      <c r="Q19" s="232">
        <v>0.76728647495655744</v>
      </c>
      <c r="R19" s="232">
        <v>0.70354971419620171</v>
      </c>
      <c r="S19" s="232">
        <v>0.71093808552771065</v>
      </c>
      <c r="T19" s="232">
        <v>0.62682407875847646</v>
      </c>
      <c r="U19" s="232">
        <v>0.62902780648213463</v>
      </c>
      <c r="V19" s="232">
        <v>0.4488385758255603</v>
      </c>
      <c r="W19" s="232">
        <v>0.66511666194914743</v>
      </c>
      <c r="DA19" s="73" t="s">
        <v>2954</v>
      </c>
    </row>
    <row r="20" spans="1:105" ht="12" customHeight="1" x14ac:dyDescent="0.25">
      <c r="A20" s="46" t="s">
        <v>160</v>
      </c>
      <c r="B20" s="232">
        <v>4.072336438240165</v>
      </c>
      <c r="C20" s="232">
        <v>3.7392333393784831</v>
      </c>
      <c r="D20" s="232">
        <v>2.6647189036029642</v>
      </c>
      <c r="E20" s="232">
        <v>4.0377490119207726</v>
      </c>
      <c r="F20" s="232">
        <v>4.5318757889813002</v>
      </c>
      <c r="G20" s="232">
        <v>3.121858462601649</v>
      </c>
      <c r="H20" s="232">
        <v>3.409048969402277</v>
      </c>
      <c r="I20" s="232">
        <v>3.07600310406366</v>
      </c>
      <c r="J20" s="232">
        <v>2.072346158264414</v>
      </c>
      <c r="K20" s="232">
        <v>3.7463461566370899</v>
      </c>
      <c r="L20" s="232">
        <v>1.987486885909125</v>
      </c>
      <c r="M20" s="232">
        <v>1.611915658060991</v>
      </c>
      <c r="N20" s="232">
        <v>1.9872600791399599</v>
      </c>
      <c r="O20" s="232">
        <v>2.0894587174717509</v>
      </c>
      <c r="P20" s="232">
        <v>2.6278281953051952</v>
      </c>
      <c r="Q20" s="232">
        <v>1.9504457260004371</v>
      </c>
      <c r="R20" s="232">
        <v>2.0054347285480261</v>
      </c>
      <c r="S20" s="232">
        <v>1.522803576111178</v>
      </c>
      <c r="T20" s="232">
        <v>4.0480421641289031</v>
      </c>
      <c r="U20" s="232">
        <v>3.3118885725723932</v>
      </c>
      <c r="V20" s="232">
        <v>0.86048923979945247</v>
      </c>
      <c r="W20" s="232">
        <v>0.91143656441087939</v>
      </c>
      <c r="DA20" s="73" t="s">
        <v>2955</v>
      </c>
    </row>
    <row r="21" spans="1:105" ht="12" customHeight="1" x14ac:dyDescent="0.25">
      <c r="A21" s="46" t="s">
        <v>70</v>
      </c>
      <c r="B21" s="232">
        <v>22.201046780100359</v>
      </c>
      <c r="C21" s="232">
        <v>18.554858716208599</v>
      </c>
      <c r="D21" s="232">
        <v>18.135865624866959</v>
      </c>
      <c r="E21" s="232">
        <v>16.494953845593781</v>
      </c>
      <c r="F21" s="232">
        <v>17.66346108956618</v>
      </c>
      <c r="G21" s="232">
        <v>17.88372295433382</v>
      </c>
      <c r="H21" s="232">
        <v>15.55447966818511</v>
      </c>
      <c r="I21" s="232">
        <v>7.5481849415594651</v>
      </c>
      <c r="J21" s="232">
        <v>5.6119047009549181</v>
      </c>
      <c r="K21" s="232">
        <v>4.8258780746283314</v>
      </c>
      <c r="L21" s="232">
        <v>5.6290643393505082</v>
      </c>
      <c r="M21" s="232">
        <v>5.7942253393718701</v>
      </c>
      <c r="N21" s="232">
        <v>2.0286226645155931</v>
      </c>
      <c r="O21" s="232">
        <v>0.70298513003619023</v>
      </c>
      <c r="P21" s="232">
        <v>0.21405478708673631</v>
      </c>
      <c r="Q21" s="232">
        <v>0.19578597114922991</v>
      </c>
      <c r="R21" s="232">
        <v>0.17952247112587971</v>
      </c>
      <c r="S21" s="232">
        <v>0.51701701419326362</v>
      </c>
      <c r="T21" s="232">
        <v>0.39695050211983468</v>
      </c>
      <c r="U21" s="232">
        <v>0.23968226485407959</v>
      </c>
      <c r="V21" s="232">
        <v>0.28086713901395899</v>
      </c>
      <c r="W21" s="232">
        <v>0.50471498984806007</v>
      </c>
      <c r="DA21" s="73" t="s">
        <v>2956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2.7708739556572909E-2</v>
      </c>
      <c r="T22" s="232">
        <v>3.839492835960838E-2</v>
      </c>
      <c r="U22" s="232">
        <v>5.6856004528973152E-2</v>
      </c>
      <c r="V22" s="232">
        <v>2.2091640313964381E-2</v>
      </c>
      <c r="W22" s="232">
        <v>3.9901954985692593E-2</v>
      </c>
      <c r="DA22" s="73" t="s">
        <v>2957</v>
      </c>
    </row>
    <row r="23" spans="1:105" ht="12" customHeight="1" x14ac:dyDescent="0.25">
      <c r="A23" s="46" t="s">
        <v>162</v>
      </c>
      <c r="B23" s="232">
        <v>10.481420485868821</v>
      </c>
      <c r="C23" s="232">
        <v>12.558022222282281</v>
      </c>
      <c r="D23" s="232">
        <v>12.2239733844648</v>
      </c>
      <c r="E23" s="232">
        <v>23.808448617201581</v>
      </c>
      <c r="F23" s="232">
        <v>26.816701660729599</v>
      </c>
      <c r="G23" s="232">
        <v>30.86260404502141</v>
      </c>
      <c r="H23" s="232">
        <v>27.50275656574863</v>
      </c>
      <c r="I23" s="232">
        <v>20.17932472496458</v>
      </c>
      <c r="J23" s="232">
        <v>39.574255934927017</v>
      </c>
      <c r="K23" s="232">
        <v>34.519909179827351</v>
      </c>
      <c r="L23" s="232">
        <v>34.94646174106385</v>
      </c>
      <c r="M23" s="232">
        <v>29.99078200267973</v>
      </c>
      <c r="N23" s="232">
        <v>23.977054692113551</v>
      </c>
      <c r="O23" s="232">
        <v>21.500558053489758</v>
      </c>
      <c r="P23" s="232">
        <v>11.85938230801422</v>
      </c>
      <c r="Q23" s="232">
        <v>10.241548399679949</v>
      </c>
      <c r="R23" s="232">
        <v>7.8833350141526406</v>
      </c>
      <c r="S23" s="232">
        <v>9.3144162052881239</v>
      </c>
      <c r="T23" s="232">
        <v>9.1084229572779805</v>
      </c>
      <c r="U23" s="232">
        <v>8.5526900659515785</v>
      </c>
      <c r="V23" s="232">
        <v>6.0197961766057864</v>
      </c>
      <c r="W23" s="232">
        <v>9.0843755128347947</v>
      </c>
      <c r="DA23" s="73" t="s">
        <v>2958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2959</v>
      </c>
    </row>
    <row r="25" spans="1:105" ht="12" customHeight="1" x14ac:dyDescent="0.25">
      <c r="A25" s="46" t="s">
        <v>73</v>
      </c>
      <c r="B25" s="232">
        <v>86.172152557343281</v>
      </c>
      <c r="C25" s="232">
        <v>89.861271011015035</v>
      </c>
      <c r="D25" s="232">
        <v>109.49039151422031</v>
      </c>
      <c r="E25" s="232">
        <v>107.7059290399509</v>
      </c>
      <c r="F25" s="232">
        <v>100.17973862118809</v>
      </c>
      <c r="G25" s="232">
        <v>105.7920197251028</v>
      </c>
      <c r="H25" s="232">
        <v>109.1853310122255</v>
      </c>
      <c r="I25" s="232">
        <v>100.31843879710679</v>
      </c>
      <c r="J25" s="232">
        <v>116.7207081956219</v>
      </c>
      <c r="K25" s="232">
        <v>121.4546547082758</v>
      </c>
      <c r="L25" s="232">
        <v>143.78358561895649</v>
      </c>
      <c r="M25" s="232">
        <v>153.5565724316952</v>
      </c>
      <c r="N25" s="232">
        <v>163.42195945761719</v>
      </c>
      <c r="O25" s="232">
        <v>194.3866156236796</v>
      </c>
      <c r="P25" s="232">
        <v>188.5986542873309</v>
      </c>
      <c r="Q25" s="232">
        <v>212.3514671574778</v>
      </c>
      <c r="R25" s="232">
        <v>229.10513030615439</v>
      </c>
      <c r="S25" s="232">
        <v>259.06656513732588</v>
      </c>
      <c r="T25" s="232">
        <v>247.28986505623689</v>
      </c>
      <c r="U25" s="232">
        <v>283.7112264629792</v>
      </c>
      <c r="V25" s="232">
        <v>321.2534730204278</v>
      </c>
      <c r="W25" s="232">
        <v>301.5059897081378</v>
      </c>
      <c r="DA25" s="73" t="s">
        <v>2960</v>
      </c>
    </row>
    <row r="26" spans="1:105" ht="12" customHeight="1" x14ac:dyDescent="0.25">
      <c r="A26" s="46" t="s">
        <v>79</v>
      </c>
      <c r="B26" s="232">
        <v>2.846379222282962</v>
      </c>
      <c r="C26" s="232">
        <v>1.9012787710725241</v>
      </c>
      <c r="D26" s="232">
        <v>1.2968227808851021</v>
      </c>
      <c r="E26" s="232">
        <v>1.890280030055939</v>
      </c>
      <c r="F26" s="232">
        <v>2.3298735964232029</v>
      </c>
      <c r="G26" s="232">
        <v>2.0441437128562159</v>
      </c>
      <c r="H26" s="232">
        <v>1.6155093236904701</v>
      </c>
      <c r="I26" s="232">
        <v>2.3958264787145018</v>
      </c>
      <c r="J26" s="232">
        <v>1.8792812890377679</v>
      </c>
      <c r="K26" s="232">
        <v>2.681556362282369</v>
      </c>
      <c r="L26" s="232">
        <v>4.2091548854608369</v>
      </c>
      <c r="M26" s="232">
        <v>3.9673804021487769</v>
      </c>
      <c r="N26" s="232">
        <v>24.320748474935371</v>
      </c>
      <c r="O26" s="232">
        <v>25.991211939915331</v>
      </c>
      <c r="P26" s="232">
        <v>26.826483236211601</v>
      </c>
      <c r="Q26" s="232">
        <v>28.91454278550399</v>
      </c>
      <c r="R26" s="232">
        <v>36.59653036547401</v>
      </c>
      <c r="S26" s="232">
        <v>32.562999261945613</v>
      </c>
      <c r="T26" s="232">
        <v>34.948499584530637</v>
      </c>
      <c r="U26" s="232">
        <v>38.286894430211618</v>
      </c>
      <c r="V26" s="232">
        <v>33.336986206327119</v>
      </c>
      <c r="W26" s="232">
        <v>41.781012458056423</v>
      </c>
      <c r="DA26" s="73" t="s">
        <v>2961</v>
      </c>
    </row>
    <row r="27" spans="1:105" ht="12" customHeight="1" x14ac:dyDescent="0.25">
      <c r="A27" s="57" t="s">
        <v>2912</v>
      </c>
      <c r="B27" s="264">
        <v>11.059684739070891</v>
      </c>
      <c r="C27" s="264">
        <v>11.25405802351565</v>
      </c>
      <c r="D27" s="264">
        <v>12.64296472417757</v>
      </c>
      <c r="E27" s="264">
        <v>10.31180802458751</v>
      </c>
      <c r="F27" s="264">
        <v>13.382830154791939</v>
      </c>
      <c r="G27" s="264">
        <v>13.21543897512805</v>
      </c>
      <c r="H27" s="264">
        <v>11.70267502412826</v>
      </c>
      <c r="I27" s="264">
        <v>12.71548963330083</v>
      </c>
      <c r="J27" s="264">
        <v>15.182115181256281</v>
      </c>
      <c r="K27" s="264">
        <v>15.07850885641537</v>
      </c>
      <c r="L27" s="264">
        <v>15.43061405489685</v>
      </c>
      <c r="M27" s="264">
        <v>15.346106821489251</v>
      </c>
      <c r="N27" s="264">
        <v>15.60269451724769</v>
      </c>
      <c r="O27" s="264">
        <v>16.435030962792659</v>
      </c>
      <c r="P27" s="264">
        <v>16.13086928333253</v>
      </c>
      <c r="Q27" s="264">
        <v>17.067384691839859</v>
      </c>
      <c r="R27" s="264">
        <v>19.70868543873684</v>
      </c>
      <c r="S27" s="264">
        <v>19.590479970562679</v>
      </c>
      <c r="T27" s="264">
        <v>20.56926372955034</v>
      </c>
      <c r="U27" s="264">
        <v>21.141496910575391</v>
      </c>
      <c r="V27" s="264">
        <v>19.892325372008319</v>
      </c>
      <c r="W27" s="264">
        <v>21.80303228439076</v>
      </c>
      <c r="DA27" s="70" t="s">
        <v>2962</v>
      </c>
    </row>
    <row r="28" spans="1:105" ht="12" customHeight="1" x14ac:dyDescent="0.25">
      <c r="A28" s="57" t="s">
        <v>2914</v>
      </c>
      <c r="B28" s="264">
        <f t="shared" ref="B28:W28" si="0">B29+B35+B46+B47</f>
        <v>21.154742957954994</v>
      </c>
      <c r="C28" s="264">
        <f t="shared" si="0"/>
        <v>21.07760084580265</v>
      </c>
      <c r="D28" s="264">
        <f t="shared" si="0"/>
        <v>22.592614642498223</v>
      </c>
      <c r="E28" s="264">
        <f t="shared" si="0"/>
        <v>23.953694801328197</v>
      </c>
      <c r="F28" s="264">
        <f t="shared" si="0"/>
        <v>24.508600868819968</v>
      </c>
      <c r="G28" s="264">
        <f t="shared" si="0"/>
        <v>24.933041998932765</v>
      </c>
      <c r="H28" s="264">
        <f t="shared" si="0"/>
        <v>24.534290556742572</v>
      </c>
      <c r="I28" s="264">
        <f t="shared" si="0"/>
        <v>21.757226341835562</v>
      </c>
      <c r="J28" s="264">
        <f t="shared" si="0"/>
        <v>24.813808812192413</v>
      </c>
      <c r="K28" s="264">
        <f t="shared" si="0"/>
        <v>23.88572539720025</v>
      </c>
      <c r="L28" s="264">
        <f t="shared" si="0"/>
        <v>26.73642791071147</v>
      </c>
      <c r="M28" s="264">
        <f t="shared" si="0"/>
        <v>26.849342584209232</v>
      </c>
      <c r="N28" s="264">
        <f t="shared" si="0"/>
        <v>26.609952562551207</v>
      </c>
      <c r="O28" s="264">
        <f t="shared" si="0"/>
        <v>29.235298493139858</v>
      </c>
      <c r="P28" s="264">
        <f t="shared" si="0"/>
        <v>26.783343363398931</v>
      </c>
      <c r="Q28" s="264">
        <f t="shared" si="0"/>
        <v>28.664513075092806</v>
      </c>
      <c r="R28" s="264">
        <f t="shared" si="0"/>
        <v>30.422554319511516</v>
      </c>
      <c r="S28" s="264">
        <f t="shared" si="0"/>
        <v>33.442379363674334</v>
      </c>
      <c r="T28" s="264">
        <f t="shared" si="0"/>
        <v>33.110798320631183</v>
      </c>
      <c r="U28" s="264">
        <f t="shared" si="0"/>
        <v>36.014131336546683</v>
      </c>
      <c r="V28" s="264">
        <f t="shared" si="0"/>
        <v>36.407767195573243</v>
      </c>
      <c r="W28" s="264">
        <f t="shared" si="0"/>
        <v>37.405158654025747</v>
      </c>
      <c r="DA28" s="70"/>
    </row>
    <row r="29" spans="1:105" ht="12" customHeight="1" x14ac:dyDescent="0.25">
      <c r="A29" s="60" t="s">
        <v>2915</v>
      </c>
      <c r="B29" s="332">
        <v>11.176621150378759</v>
      </c>
      <c r="C29" s="332">
        <v>11.123316311073401</v>
      </c>
      <c r="D29" s="332">
        <v>11.84461681914563</v>
      </c>
      <c r="E29" s="332">
        <v>12.774407553846419</v>
      </c>
      <c r="F29" s="332">
        <v>12.977841605433809</v>
      </c>
      <c r="G29" s="332">
        <v>13.228130066643899</v>
      </c>
      <c r="H29" s="332">
        <v>13.052489593948581</v>
      </c>
      <c r="I29" s="332">
        <v>11.4256300115249</v>
      </c>
      <c r="J29" s="332">
        <v>13.092546735432339</v>
      </c>
      <c r="K29" s="332">
        <v>12.54225764017465</v>
      </c>
      <c r="L29" s="332">
        <v>14.0381913663172</v>
      </c>
      <c r="M29" s="332">
        <v>14.02712798122435</v>
      </c>
      <c r="N29" s="332">
        <v>13.54615936532864</v>
      </c>
      <c r="O29" s="332">
        <v>14.67271397317568</v>
      </c>
      <c r="P29" s="332">
        <v>13.003582286638199</v>
      </c>
      <c r="Q29" s="332">
        <v>13.630187177979611</v>
      </c>
      <c r="R29" s="332">
        <v>14.033289421150959</v>
      </c>
      <c r="S29" s="332">
        <v>15.581713553818551</v>
      </c>
      <c r="T29" s="332">
        <v>15.55417326224188</v>
      </c>
      <c r="U29" s="332">
        <v>16.514742185906361</v>
      </c>
      <c r="V29" s="332">
        <v>15.686513000560421</v>
      </c>
      <c r="W29" s="332">
        <v>16.854743381470168</v>
      </c>
      <c r="DA29" s="72" t="s">
        <v>2963</v>
      </c>
    </row>
    <row r="30" spans="1:105" ht="12" customHeight="1" x14ac:dyDescent="0.25">
      <c r="A30" s="59" t="s">
        <v>30</v>
      </c>
      <c r="B30" s="233">
        <v>6.2878875826356184</v>
      </c>
      <c r="C30" s="233">
        <v>6.3091077179669597</v>
      </c>
      <c r="D30" s="233">
        <v>6.5936578246284858</v>
      </c>
      <c r="E30" s="233">
        <v>6.3361935307378534</v>
      </c>
      <c r="F30" s="233">
        <v>6.4091672239408108</v>
      </c>
      <c r="G30" s="233">
        <v>6.016815702931801</v>
      </c>
      <c r="H30" s="233">
        <v>6.2783232929197998</v>
      </c>
      <c r="I30" s="233">
        <v>6.6395173588582779</v>
      </c>
      <c r="J30" s="233">
        <v>5.3740568420711634</v>
      </c>
      <c r="K30" s="233">
        <v>4.6353981157988251</v>
      </c>
      <c r="L30" s="233">
        <v>5.4957171736676944</v>
      </c>
      <c r="M30" s="233">
        <v>5.6892888040146321</v>
      </c>
      <c r="N30" s="233">
        <v>3.356303959298494</v>
      </c>
      <c r="O30" s="233">
        <v>3.5715652969427638</v>
      </c>
      <c r="P30" s="233">
        <v>4.4973401722301194</v>
      </c>
      <c r="Q30" s="233">
        <v>4.6963011149410994</v>
      </c>
      <c r="R30" s="233">
        <v>5.3360399925297974</v>
      </c>
      <c r="S30" s="233">
        <v>6.1433591563151539</v>
      </c>
      <c r="T30" s="233">
        <v>5.4726024596688889</v>
      </c>
      <c r="U30" s="233">
        <v>5.1478633639221734</v>
      </c>
      <c r="V30" s="233">
        <v>5.2557351912477754</v>
      </c>
      <c r="W30" s="233">
        <v>5.3322227044932307</v>
      </c>
      <c r="DA30" s="71" t="s">
        <v>2964</v>
      </c>
    </row>
    <row r="31" spans="1:105" ht="12" customHeight="1" x14ac:dyDescent="0.25">
      <c r="A31" s="59" t="s">
        <v>33</v>
      </c>
      <c r="B31" s="298">
        <v>5.5930326423451138E-2</v>
      </c>
      <c r="C31" s="298">
        <v>5.7755527978667717E-2</v>
      </c>
      <c r="D31" s="298">
        <v>6.4909248718394943E-2</v>
      </c>
      <c r="E31" s="298">
        <v>6.0430138893545551E-2</v>
      </c>
      <c r="F31" s="298">
        <v>5.6524969149706457E-2</v>
      </c>
      <c r="G31" s="298">
        <v>5.8308970613803003E-2</v>
      </c>
      <c r="H31" s="298">
        <v>0.12040893862517089</v>
      </c>
      <c r="I31" s="298">
        <v>0.12621231369006169</v>
      </c>
      <c r="J31" s="298">
        <v>0.1974454451668638</v>
      </c>
      <c r="K31" s="298">
        <v>0.14176487678861599</v>
      </c>
      <c r="L31" s="298">
        <v>0.15217326468529729</v>
      </c>
      <c r="M31" s="298">
        <v>0.16492552963257631</v>
      </c>
      <c r="N31" s="298">
        <v>0.2352200799181888</v>
      </c>
      <c r="O31" s="298">
        <v>0.27266247093703289</v>
      </c>
      <c r="P31" s="298">
        <v>0.31210276300620232</v>
      </c>
      <c r="Q31" s="298">
        <v>0.52145084188161184</v>
      </c>
      <c r="R31" s="298">
        <v>0.56890818449165947</v>
      </c>
      <c r="S31" s="298">
        <v>0.55613763395386584</v>
      </c>
      <c r="T31" s="298">
        <v>0.44718376623392392</v>
      </c>
      <c r="U31" s="298">
        <v>0.56321989831608188</v>
      </c>
      <c r="V31" s="298">
        <v>0.61505754978816196</v>
      </c>
      <c r="W31" s="298">
        <v>0.68569702490446416</v>
      </c>
      <c r="DA31" s="122" t="s">
        <v>2965</v>
      </c>
    </row>
    <row r="32" spans="1:105" ht="12" customHeight="1" x14ac:dyDescent="0.25">
      <c r="A32" s="59" t="s">
        <v>160</v>
      </c>
      <c r="B32" s="298">
        <v>0.52233043632825138</v>
      </c>
      <c r="C32" s="298">
        <v>0.49811018094800291</v>
      </c>
      <c r="D32" s="298">
        <v>0.40815642810444119</v>
      </c>
      <c r="E32" s="298">
        <v>0.56757643858462981</v>
      </c>
      <c r="F32" s="298">
        <v>0.58855077530061006</v>
      </c>
      <c r="G32" s="298">
        <v>0.42058835805279238</v>
      </c>
      <c r="H32" s="298">
        <v>0.47706936514609211</v>
      </c>
      <c r="I32" s="298">
        <v>0.45541313310860421</v>
      </c>
      <c r="J32" s="298">
        <v>0.32279682897776057</v>
      </c>
      <c r="K32" s="298">
        <v>0.66137483215689796</v>
      </c>
      <c r="L32" s="298">
        <v>0.38343056166969008</v>
      </c>
      <c r="M32" s="298">
        <v>0.34466034473030482</v>
      </c>
      <c r="N32" s="298">
        <v>0.69238124355621078</v>
      </c>
      <c r="O32" s="298">
        <v>0.91318100766084909</v>
      </c>
      <c r="P32" s="298">
        <v>1.439104164946875</v>
      </c>
      <c r="Q32" s="298">
        <v>1.300793436511511</v>
      </c>
      <c r="R32" s="298">
        <v>1.5913824310725131</v>
      </c>
      <c r="S32" s="298">
        <v>1.168996011693455</v>
      </c>
      <c r="T32" s="298">
        <v>2.8340272552498829</v>
      </c>
      <c r="U32" s="298">
        <v>2.9100637251354069</v>
      </c>
      <c r="V32" s="298">
        <v>1.1571499981859461</v>
      </c>
      <c r="W32" s="298">
        <v>0.92210318448086315</v>
      </c>
      <c r="DA32" s="122" t="s">
        <v>2966</v>
      </c>
    </row>
    <row r="33" spans="1:105" ht="12" customHeight="1" x14ac:dyDescent="0.25">
      <c r="A33" s="59" t="s">
        <v>70</v>
      </c>
      <c r="B33" s="298">
        <v>2.9372285769064401</v>
      </c>
      <c r="C33" s="298">
        <v>2.5495475327194592</v>
      </c>
      <c r="D33" s="298">
        <v>2.865339833475014</v>
      </c>
      <c r="E33" s="298">
        <v>2.3916562214159849</v>
      </c>
      <c r="F33" s="298">
        <v>2.3661613398502359</v>
      </c>
      <c r="G33" s="298">
        <v>2.485218520621896</v>
      </c>
      <c r="H33" s="298">
        <v>2.245258697808727</v>
      </c>
      <c r="I33" s="298">
        <v>1.152720253504333</v>
      </c>
      <c r="J33" s="298">
        <v>0.90165388239243671</v>
      </c>
      <c r="K33" s="298">
        <v>0.87877707099801594</v>
      </c>
      <c r="L33" s="298">
        <v>1.1201631377952701</v>
      </c>
      <c r="M33" s="298">
        <v>1.277929793402613</v>
      </c>
      <c r="N33" s="298">
        <v>0.72904522457506282</v>
      </c>
      <c r="O33" s="298">
        <v>0.31690699426724023</v>
      </c>
      <c r="P33" s="298">
        <v>0.1209157341271186</v>
      </c>
      <c r="Q33" s="298">
        <v>0.13468481895499521</v>
      </c>
      <c r="R33" s="298">
        <v>0.14694251054190521</v>
      </c>
      <c r="S33" s="298">
        <v>0.40938939367527882</v>
      </c>
      <c r="T33" s="298">
        <v>0.28665397008844917</v>
      </c>
      <c r="U33" s="298">
        <v>0.21723274635152409</v>
      </c>
      <c r="V33" s="298">
        <v>0.38958995948965902</v>
      </c>
      <c r="W33" s="298">
        <v>0.52669826537240672</v>
      </c>
      <c r="DA33" s="122" t="s">
        <v>2967</v>
      </c>
    </row>
    <row r="34" spans="1:105" ht="12" customHeight="1" x14ac:dyDescent="0.25">
      <c r="A34" s="59" t="s">
        <v>162</v>
      </c>
      <c r="B34" s="298">
        <v>1.373244228084999</v>
      </c>
      <c r="C34" s="298">
        <v>1.708795351460308</v>
      </c>
      <c r="D34" s="298">
        <v>1.9125534842192899</v>
      </c>
      <c r="E34" s="298">
        <v>3.4185512242144052</v>
      </c>
      <c r="F34" s="298">
        <v>3.5574372971924442</v>
      </c>
      <c r="G34" s="298">
        <v>4.2471985144236122</v>
      </c>
      <c r="H34" s="298">
        <v>3.9314292994487929</v>
      </c>
      <c r="I34" s="298">
        <v>3.0517669523636259</v>
      </c>
      <c r="J34" s="298">
        <v>6.2965937368241143</v>
      </c>
      <c r="K34" s="298">
        <v>6.2249427444322896</v>
      </c>
      <c r="L34" s="298">
        <v>6.8867072284992528</v>
      </c>
      <c r="M34" s="298">
        <v>6.550323509444226</v>
      </c>
      <c r="N34" s="298">
        <v>8.5332088579806804</v>
      </c>
      <c r="O34" s="298">
        <v>9.5983982033677879</v>
      </c>
      <c r="P34" s="298">
        <v>6.6341194523278837</v>
      </c>
      <c r="Q34" s="298">
        <v>6.9769569656903938</v>
      </c>
      <c r="R34" s="298">
        <v>6.3900163025150842</v>
      </c>
      <c r="S34" s="298">
        <v>7.3038313581807914</v>
      </c>
      <c r="T34" s="298">
        <v>6.5137058110007313</v>
      </c>
      <c r="U34" s="298">
        <v>7.6763624521811682</v>
      </c>
      <c r="V34" s="298">
        <v>8.2689803018488774</v>
      </c>
      <c r="W34" s="298">
        <v>9.3880222022192079</v>
      </c>
      <c r="DA34" s="122" t="s">
        <v>2968</v>
      </c>
    </row>
    <row r="35" spans="1:105" ht="12" customHeight="1" x14ac:dyDescent="0.25">
      <c r="A35" s="60" t="s">
        <v>2922</v>
      </c>
      <c r="B35" s="332">
        <v>9.0388485211724223</v>
      </c>
      <c r="C35" s="332">
        <v>8.9985035776298545</v>
      </c>
      <c r="D35" s="332">
        <v>9.6742602524782733</v>
      </c>
      <c r="E35" s="332">
        <v>10.30352938995417</v>
      </c>
      <c r="F35" s="332">
        <v>10.394186643330491</v>
      </c>
      <c r="G35" s="332">
        <v>10.58255545556344</v>
      </c>
      <c r="H35" s="332">
        <v>10.487920007869761</v>
      </c>
      <c r="I35" s="332">
        <v>9.2516993876870117</v>
      </c>
      <c r="J35" s="332">
        <v>10.43188036676589</v>
      </c>
      <c r="K35" s="332">
        <v>10.06288509108389</v>
      </c>
      <c r="L35" s="332">
        <v>11.387750403377069</v>
      </c>
      <c r="M35" s="332">
        <v>11.5189054646328</v>
      </c>
      <c r="N35" s="332">
        <v>11.738692663009591</v>
      </c>
      <c r="O35" s="332">
        <v>13.16679558847358</v>
      </c>
      <c r="P35" s="332">
        <v>12.40980388885097</v>
      </c>
      <c r="Q35" s="332">
        <v>13.584832635050351</v>
      </c>
      <c r="R35" s="332">
        <v>14.715452110791309</v>
      </c>
      <c r="S35" s="332">
        <v>16.196891937606669</v>
      </c>
      <c r="T35" s="332">
        <v>15.809725359349191</v>
      </c>
      <c r="U35" s="332">
        <v>17.70389101925684</v>
      </c>
      <c r="V35" s="332">
        <v>19.031845295284111</v>
      </c>
      <c r="W35" s="332">
        <v>18.698734481422239</v>
      </c>
      <c r="DA35" s="72" t="s">
        <v>2969</v>
      </c>
    </row>
    <row r="36" spans="1:105" ht="12" customHeight="1" x14ac:dyDescent="0.25">
      <c r="A36" s="64" t="s">
        <v>30</v>
      </c>
      <c r="B36" s="232">
        <v>2.4767962451224861</v>
      </c>
      <c r="C36" s="232">
        <v>2.3928324294123269</v>
      </c>
      <c r="D36" s="232">
        <v>2.174895340179444</v>
      </c>
      <c r="E36" s="232">
        <v>2.277354237435012</v>
      </c>
      <c r="F36" s="232">
        <v>2.4933477814844758</v>
      </c>
      <c r="G36" s="232">
        <v>2.25636765760194</v>
      </c>
      <c r="H36" s="232">
        <v>2.266640165718143</v>
      </c>
      <c r="I36" s="232">
        <v>2.2657131447338981</v>
      </c>
      <c r="J36" s="232">
        <v>1.7431007551600879</v>
      </c>
      <c r="K36" s="232">
        <v>1.3265831398379671</v>
      </c>
      <c r="L36" s="232">
        <v>1.439226394922503</v>
      </c>
      <c r="M36" s="232">
        <v>1.344299914510473</v>
      </c>
      <c r="N36" s="232">
        <v>0.48669613109629167</v>
      </c>
      <c r="O36" s="232">
        <v>0.41287892353276062</v>
      </c>
      <c r="P36" s="232">
        <v>0.41490404696444833</v>
      </c>
      <c r="Q36" s="232">
        <v>0.35576945849686781</v>
      </c>
      <c r="R36" s="232">
        <v>0.33973496252467161</v>
      </c>
      <c r="S36" s="232">
        <v>0.40431882206860531</v>
      </c>
      <c r="T36" s="232">
        <v>0.39493179657869087</v>
      </c>
      <c r="U36" s="232">
        <v>0.29599707759920812</v>
      </c>
      <c r="V36" s="232">
        <v>0.1974587825403753</v>
      </c>
      <c r="W36" s="232">
        <v>0.26628236161605079</v>
      </c>
      <c r="DA36" s="73" t="s">
        <v>2970</v>
      </c>
    </row>
    <row r="37" spans="1:105" ht="12" customHeight="1" x14ac:dyDescent="0.25">
      <c r="A37" s="64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2971</v>
      </c>
    </row>
    <row r="38" spans="1:105" ht="12" customHeight="1" x14ac:dyDescent="0.25">
      <c r="A38" s="64" t="s">
        <v>33</v>
      </c>
      <c r="B38" s="232">
        <v>2.2250527569651381E-2</v>
      </c>
      <c r="C38" s="232">
        <v>2.212306771862332E-2</v>
      </c>
      <c r="D38" s="232">
        <v>2.162349977929489E-2</v>
      </c>
      <c r="E38" s="232">
        <v>2.193629080745647E-2</v>
      </c>
      <c r="F38" s="232">
        <v>2.2209001704700169E-2</v>
      </c>
      <c r="G38" s="232">
        <v>2.208441899206506E-2</v>
      </c>
      <c r="H38" s="232">
        <v>4.3904100118822391E-2</v>
      </c>
      <c r="I38" s="232">
        <v>4.3498831276496952E-2</v>
      </c>
      <c r="J38" s="232">
        <v>6.4680713442679408E-2</v>
      </c>
      <c r="K38" s="232">
        <v>4.0975430489712743E-2</v>
      </c>
      <c r="L38" s="232">
        <v>4.0248578396575287E-2</v>
      </c>
      <c r="M38" s="232">
        <v>3.9358045630020773E-2</v>
      </c>
      <c r="N38" s="232">
        <v>3.4449145085836581E-2</v>
      </c>
      <c r="O38" s="232">
        <v>3.1834419294167408E-2</v>
      </c>
      <c r="P38" s="232">
        <v>2.9080173475470612E-2</v>
      </c>
      <c r="Q38" s="232">
        <v>3.9896385121718198E-2</v>
      </c>
      <c r="R38" s="232">
        <v>3.6582282193147853E-2</v>
      </c>
      <c r="S38" s="232">
        <v>3.6966453317864738E-2</v>
      </c>
      <c r="T38" s="232">
        <v>3.2592800298128957E-2</v>
      </c>
      <c r="U38" s="232">
        <v>3.2707386926247813E-2</v>
      </c>
      <c r="V38" s="232">
        <v>2.333813674955491E-2</v>
      </c>
      <c r="W38" s="232">
        <v>3.4583889280072687E-2</v>
      </c>
      <c r="DA38" s="73" t="s">
        <v>2972</v>
      </c>
    </row>
    <row r="39" spans="1:105" ht="12" customHeight="1" x14ac:dyDescent="0.25">
      <c r="A39" s="64" t="s">
        <v>160</v>
      </c>
      <c r="B39" s="232">
        <v>0.21174816471831431</v>
      </c>
      <c r="C39" s="232">
        <v>0.19442789393134929</v>
      </c>
      <c r="D39" s="232">
        <v>0.13855666050321791</v>
      </c>
      <c r="E39" s="232">
        <v>0.20994973176550399</v>
      </c>
      <c r="F39" s="232">
        <v>0.2356427067363927</v>
      </c>
      <c r="G39" s="232">
        <v>0.16232642120598101</v>
      </c>
      <c r="H39" s="232">
        <v>0.17725938749248821</v>
      </c>
      <c r="I39" s="232">
        <v>0.15994209266137879</v>
      </c>
      <c r="J39" s="232">
        <v>0.107755216772603</v>
      </c>
      <c r="K39" s="232">
        <v>0.19479773714625251</v>
      </c>
      <c r="L39" s="232">
        <v>0.1033428123818869</v>
      </c>
      <c r="M39" s="232">
        <v>8.3814337899505209E-2</v>
      </c>
      <c r="N39" s="232">
        <v>0.103331019172302</v>
      </c>
      <c r="O39" s="232">
        <v>0.1086450138364607</v>
      </c>
      <c r="P39" s="232">
        <v>0.13663846442691649</v>
      </c>
      <c r="Q39" s="232">
        <v>0.1014167933142944</v>
      </c>
      <c r="R39" s="232">
        <v>0.104276041450034</v>
      </c>
      <c r="S39" s="232">
        <v>7.9180801330690873E-2</v>
      </c>
      <c r="T39" s="232">
        <v>0.2104849419875208</v>
      </c>
      <c r="U39" s="232">
        <v>0.17220736489463981</v>
      </c>
      <c r="V39" s="232">
        <v>4.4742623810848772E-2</v>
      </c>
      <c r="W39" s="232">
        <v>4.7391717923622977E-2</v>
      </c>
      <c r="DA39" s="73" t="s">
        <v>2973</v>
      </c>
    </row>
    <row r="40" spans="1:105" ht="12" customHeight="1" x14ac:dyDescent="0.25">
      <c r="A40" s="64" t="s">
        <v>70</v>
      </c>
      <c r="B40" s="232">
        <v>1.154381761380995</v>
      </c>
      <c r="C40" s="232">
        <v>0.96479191720776913</v>
      </c>
      <c r="D40" s="232">
        <v>0.94300564795748465</v>
      </c>
      <c r="E40" s="232">
        <v>0.85768360666859977</v>
      </c>
      <c r="F40" s="232">
        <v>0.91844215845420185</v>
      </c>
      <c r="G40" s="232">
        <v>0.92989505443401888</v>
      </c>
      <c r="H40" s="232">
        <v>0.80878202791856124</v>
      </c>
      <c r="I40" s="232">
        <v>0.39248090931807561</v>
      </c>
      <c r="J40" s="232">
        <v>0.2918006748761664</v>
      </c>
      <c r="K40" s="232">
        <v>0.25092986322576433</v>
      </c>
      <c r="L40" s="232">
        <v>0.29269291990370799</v>
      </c>
      <c r="M40" s="232">
        <v>0.30128075127961429</v>
      </c>
      <c r="N40" s="232">
        <v>0.1054817382187567</v>
      </c>
      <c r="O40" s="232">
        <v>3.6552925664893231E-2</v>
      </c>
      <c r="P40" s="232">
        <v>1.1130148258176121E-2</v>
      </c>
      <c r="Q40" s="232">
        <v>1.0180229629150619E-2</v>
      </c>
      <c r="R40" s="232">
        <v>9.3345808636157053E-3</v>
      </c>
      <c r="S40" s="232">
        <v>2.6883192374664449E-2</v>
      </c>
      <c r="T40" s="232">
        <v>2.0640126763252279E-2</v>
      </c>
      <c r="U40" s="232">
        <v>1.2462693215080379E-2</v>
      </c>
      <c r="V40" s="232">
        <v>1.4604171860022049E-2</v>
      </c>
      <c r="W40" s="232">
        <v>2.6243527377206009E-2</v>
      </c>
      <c r="DA40" s="73" t="s">
        <v>2974</v>
      </c>
    </row>
    <row r="41" spans="1:105" ht="12" customHeight="1" x14ac:dyDescent="0.25">
      <c r="A41" s="64" t="s">
        <v>34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1.440763757303308E-3</v>
      </c>
      <c r="T41" s="232">
        <v>1.9964105957197358E-3</v>
      </c>
      <c r="U41" s="232">
        <v>2.9563261274721392E-3</v>
      </c>
      <c r="V41" s="232">
        <v>1.1486929832645639E-3</v>
      </c>
      <c r="W41" s="232">
        <v>2.0747710472920691E-3</v>
      </c>
      <c r="DA41" s="73" t="s">
        <v>2975</v>
      </c>
    </row>
    <row r="42" spans="1:105" ht="12" customHeight="1" x14ac:dyDescent="0.25">
      <c r="A42" s="64" t="s">
        <v>162</v>
      </c>
      <c r="B42" s="232">
        <v>0.5449995561964851</v>
      </c>
      <c r="C42" s="232">
        <v>0.65297604910295903</v>
      </c>
      <c r="D42" s="232">
        <v>0.63560660298600102</v>
      </c>
      <c r="E42" s="232">
        <v>1.237961395365784</v>
      </c>
      <c r="F42" s="232">
        <v>1.3943807066471019</v>
      </c>
      <c r="G42" s="232">
        <v>1.604754387087284</v>
      </c>
      <c r="H42" s="232">
        <v>1.4300533160291879</v>
      </c>
      <c r="I42" s="232">
        <v>1.04925883226207</v>
      </c>
      <c r="J42" s="232">
        <v>2.0577317693169088</v>
      </c>
      <c r="K42" s="232">
        <v>1.794922282558288</v>
      </c>
      <c r="L42" s="232">
        <v>1.8171016194985239</v>
      </c>
      <c r="M42" s="232">
        <v>1.559422494640156</v>
      </c>
      <c r="N42" s="232">
        <v>1.24672835935916</v>
      </c>
      <c r="O42" s="232">
        <v>1.1179586405227</v>
      </c>
      <c r="P42" s="232">
        <v>0.61664906043471657</v>
      </c>
      <c r="Q42" s="232">
        <v>0.53252699289334215</v>
      </c>
      <c r="R42" s="232">
        <v>0.40990761603867337</v>
      </c>
      <c r="S42" s="232">
        <v>0.48431915358756722</v>
      </c>
      <c r="T42" s="232">
        <v>0.47360817897335761</v>
      </c>
      <c r="U42" s="232">
        <v>0.44471188771731851</v>
      </c>
      <c r="V42" s="232">
        <v>0.31300969644969862</v>
      </c>
      <c r="W42" s="232">
        <v>0.472357790577351</v>
      </c>
      <c r="DA42" s="73" t="s">
        <v>2976</v>
      </c>
    </row>
    <row r="43" spans="1:105" ht="12" customHeight="1" x14ac:dyDescent="0.25">
      <c r="A43" s="64" t="s">
        <v>36</v>
      </c>
      <c r="B43" s="232">
        <v>0</v>
      </c>
      <c r="C43" s="232">
        <v>0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32">
        <v>0</v>
      </c>
      <c r="K43" s="232">
        <v>0</v>
      </c>
      <c r="L43" s="232">
        <v>0</v>
      </c>
      <c r="M43" s="232">
        <v>0</v>
      </c>
      <c r="N43" s="232">
        <v>0</v>
      </c>
      <c r="O43" s="232">
        <v>0</v>
      </c>
      <c r="P43" s="232">
        <v>0</v>
      </c>
      <c r="Q43" s="232">
        <v>0</v>
      </c>
      <c r="R43" s="232">
        <v>0</v>
      </c>
      <c r="S43" s="232">
        <v>0</v>
      </c>
      <c r="T43" s="232">
        <v>0</v>
      </c>
      <c r="U43" s="232">
        <v>0</v>
      </c>
      <c r="V43" s="232">
        <v>0</v>
      </c>
      <c r="W43" s="232">
        <v>0</v>
      </c>
      <c r="DA43" s="73" t="s">
        <v>2977</v>
      </c>
    </row>
    <row r="44" spans="1:105" ht="12" customHeight="1" x14ac:dyDescent="0.25">
      <c r="A44" s="64" t="s">
        <v>73</v>
      </c>
      <c r="B44" s="232">
        <v>4.4806698637427083</v>
      </c>
      <c r="C44" s="232">
        <v>4.6724919476594877</v>
      </c>
      <c r="D44" s="232">
        <v>5.6931419613858916</v>
      </c>
      <c r="E44" s="232">
        <v>5.6003557538449114</v>
      </c>
      <c r="F44" s="232">
        <v>5.2090184877170973</v>
      </c>
      <c r="G44" s="232">
        <v>5.5008387343150806</v>
      </c>
      <c r="H44" s="232">
        <v>5.6772798138435423</v>
      </c>
      <c r="I44" s="232">
        <v>5.2162304428544708</v>
      </c>
      <c r="J44" s="232">
        <v>6.069094761661062</v>
      </c>
      <c r="K44" s="232">
        <v>6.3152444845857909</v>
      </c>
      <c r="L44" s="232">
        <v>7.4762758021509752</v>
      </c>
      <c r="M44" s="232">
        <v>7.9844391262765262</v>
      </c>
      <c r="N44" s="232">
        <v>8.4974069590319115</v>
      </c>
      <c r="O44" s="232">
        <v>10.107467722363831</v>
      </c>
      <c r="P44" s="232">
        <v>9.806512678737322</v>
      </c>
      <c r="Q44" s="232">
        <v>11.04158119736999</v>
      </c>
      <c r="R44" s="232">
        <v>11.91271684095994</v>
      </c>
      <c r="S44" s="232">
        <v>13.470613378744421</v>
      </c>
      <c r="T44" s="232">
        <v>12.85826352346424</v>
      </c>
      <c r="U44" s="232">
        <v>14.752055097755891</v>
      </c>
      <c r="V44" s="232">
        <v>16.704129030865779</v>
      </c>
      <c r="W44" s="232">
        <v>15.67732453850661</v>
      </c>
      <c r="DA44" s="73" t="s">
        <v>2978</v>
      </c>
    </row>
    <row r="45" spans="1:105" ht="12" customHeight="1" x14ac:dyDescent="0.25">
      <c r="A45" s="64" t="s">
        <v>79</v>
      </c>
      <c r="B45" s="232">
        <v>0.1480024024417835</v>
      </c>
      <c r="C45" s="232">
        <v>9.8860272597338941E-2</v>
      </c>
      <c r="D45" s="232">
        <v>6.7430539686938934E-2</v>
      </c>
      <c r="E45" s="232">
        <v>9.8288374066902093E-2</v>
      </c>
      <c r="F45" s="232">
        <v>0.1211458005865223</v>
      </c>
      <c r="G45" s="232">
        <v>0.1062887819270736</v>
      </c>
      <c r="H45" s="232">
        <v>8.4001196749011797E-2</v>
      </c>
      <c r="I45" s="232">
        <v>0.1245751345806215</v>
      </c>
      <c r="J45" s="232">
        <v>9.771647553638281E-2</v>
      </c>
      <c r="K45" s="232">
        <v>0.13943215324011601</v>
      </c>
      <c r="L45" s="232">
        <v>0.2188622761228981</v>
      </c>
      <c r="M45" s="232">
        <v>0.20629079439650841</v>
      </c>
      <c r="N45" s="232">
        <v>1.26459931104533</v>
      </c>
      <c r="O45" s="232">
        <v>1.351457943258773</v>
      </c>
      <c r="P45" s="232">
        <v>1.394889316553916</v>
      </c>
      <c r="Q45" s="232">
        <v>1.5034615782249781</v>
      </c>
      <c r="R45" s="232">
        <v>1.9028997867612261</v>
      </c>
      <c r="S45" s="232">
        <v>1.693169372425551</v>
      </c>
      <c r="T45" s="232">
        <v>1.8172075806882779</v>
      </c>
      <c r="U45" s="232">
        <v>1.990793185020987</v>
      </c>
      <c r="V45" s="232">
        <v>1.73341416002457</v>
      </c>
      <c r="W45" s="232">
        <v>2.17247588509403</v>
      </c>
      <c r="DA45" s="73" t="s">
        <v>2979</v>
      </c>
    </row>
    <row r="46" spans="1:105" ht="12" customHeight="1" x14ac:dyDescent="0.25">
      <c r="A46" s="60" t="s">
        <v>2934</v>
      </c>
      <c r="B46" s="332">
        <v>0.9392732864038118</v>
      </c>
      <c r="C46" s="332">
        <v>0.95578095709939326</v>
      </c>
      <c r="D46" s="332">
        <v>1.0737375708743171</v>
      </c>
      <c r="E46" s="332">
        <v>0.87575785752760893</v>
      </c>
      <c r="F46" s="332">
        <v>1.136572620055665</v>
      </c>
      <c r="G46" s="332">
        <v>1.1223564767254239</v>
      </c>
      <c r="H46" s="332">
        <v>0.99388095492423412</v>
      </c>
      <c r="I46" s="332">
        <v>1.079896942623648</v>
      </c>
      <c r="J46" s="332">
        <v>1.2893817099941829</v>
      </c>
      <c r="K46" s="332">
        <v>1.2805826659417101</v>
      </c>
      <c r="L46" s="332">
        <v>1.3104861410171991</v>
      </c>
      <c r="M46" s="332">
        <v>1.303309138352083</v>
      </c>
      <c r="N46" s="332">
        <v>1.32510053421298</v>
      </c>
      <c r="O46" s="332">
        <v>1.3957889314906009</v>
      </c>
      <c r="P46" s="332">
        <v>1.369957187909761</v>
      </c>
      <c r="Q46" s="332">
        <v>1.449493262062846</v>
      </c>
      <c r="R46" s="332">
        <v>1.6738127875692459</v>
      </c>
      <c r="S46" s="332">
        <v>1.6637738722491191</v>
      </c>
      <c r="T46" s="332">
        <v>1.746899699040114</v>
      </c>
      <c r="U46" s="332">
        <v>1.795498131383481</v>
      </c>
      <c r="V46" s="332">
        <v>1.689408899728712</v>
      </c>
      <c r="W46" s="332">
        <v>1.8516807911333411</v>
      </c>
      <c r="DA46" s="72" t="s">
        <v>2980</v>
      </c>
    </row>
    <row r="47" spans="1:105" ht="12" customHeight="1" x14ac:dyDescent="0.25">
      <c r="A47" s="60" t="s">
        <v>2936</v>
      </c>
      <c r="B47" s="332">
        <v>0</v>
      </c>
      <c r="C47" s="332">
        <v>0</v>
      </c>
      <c r="D47" s="332">
        <v>0</v>
      </c>
      <c r="E47" s="332">
        <v>0</v>
      </c>
      <c r="F47" s="332">
        <v>0</v>
      </c>
      <c r="G47" s="332">
        <v>0</v>
      </c>
      <c r="H47" s="332">
        <v>0</v>
      </c>
      <c r="I47" s="332">
        <v>0</v>
      </c>
      <c r="J47" s="332">
        <v>0</v>
      </c>
      <c r="K47" s="332">
        <v>0</v>
      </c>
      <c r="L47" s="332">
        <v>0</v>
      </c>
      <c r="M47" s="332">
        <v>0</v>
      </c>
      <c r="N47" s="332">
        <v>0</v>
      </c>
      <c r="O47" s="332">
        <v>0</v>
      </c>
      <c r="P47" s="332">
        <v>0</v>
      </c>
      <c r="Q47" s="332">
        <v>0</v>
      </c>
      <c r="R47" s="332">
        <v>0</v>
      </c>
      <c r="S47" s="332">
        <v>0</v>
      </c>
      <c r="T47" s="332">
        <v>0</v>
      </c>
      <c r="U47" s="332">
        <v>0</v>
      </c>
      <c r="V47" s="332">
        <v>0</v>
      </c>
      <c r="W47" s="332">
        <v>0</v>
      </c>
      <c r="DA47" s="72" t="s">
        <v>2981</v>
      </c>
    </row>
    <row r="48" spans="1:105" ht="12" customHeight="1" x14ac:dyDescent="0.25">
      <c r="A48" s="132" t="s">
        <v>2938</v>
      </c>
      <c r="B48" s="319">
        <v>10.205473761075989</v>
      </c>
      <c r="C48" s="319">
        <v>10.38483433970508</v>
      </c>
      <c r="D48" s="319">
        <v>11.66646679348683</v>
      </c>
      <c r="E48" s="319">
        <v>9.5153604019477243</v>
      </c>
      <c r="F48" s="319">
        <v>12.34918763201015</v>
      </c>
      <c r="G48" s="319">
        <v>12.19472515571004</v>
      </c>
      <c r="H48" s="319">
        <v>10.79880174804816</v>
      </c>
      <c r="I48" s="319">
        <v>11.733390134842759</v>
      </c>
      <c r="J48" s="319">
        <v>14.00950223947892</v>
      </c>
      <c r="K48" s="319">
        <v>13.913898101152069</v>
      </c>
      <c r="L48" s="319">
        <v>14.238807938007239</v>
      </c>
      <c r="M48" s="319">
        <v>14.160827744763971</v>
      </c>
      <c r="N48" s="319">
        <v>14.397597513365691</v>
      </c>
      <c r="O48" s="319">
        <v>15.165647232304609</v>
      </c>
      <c r="P48" s="319">
        <v>14.88497792643469</v>
      </c>
      <c r="Q48" s="319">
        <v>15.749160193276399</v>
      </c>
      <c r="R48" s="319">
        <v>18.186456201574</v>
      </c>
      <c r="S48" s="319">
        <v>18.07738050616965</v>
      </c>
      <c r="T48" s="319">
        <v>18.98056646542468</v>
      </c>
      <c r="U48" s="319">
        <v>19.508602377111881</v>
      </c>
      <c r="V48" s="319">
        <v>18.355912435156061</v>
      </c>
      <c r="W48" s="319">
        <v>20.11904309570178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6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5">
        <f t="shared" ref="B52:W52" si="1">SUM(B$53:B$57,B$58,B$59,B$61:B$64,B$65)</f>
        <v>1.0000000000000002</v>
      </c>
      <c r="C52" s="235">
        <f t="shared" si="1"/>
        <v>0.99999999999999989</v>
      </c>
      <c r="D52" s="235">
        <f t="shared" si="1"/>
        <v>1</v>
      </c>
      <c r="E52" s="235">
        <f t="shared" si="1"/>
        <v>0.99999999999999978</v>
      </c>
      <c r="F52" s="235">
        <f t="shared" si="1"/>
        <v>0.99999999999999967</v>
      </c>
      <c r="G52" s="235">
        <f t="shared" si="1"/>
        <v>0.99999999999999989</v>
      </c>
      <c r="H52" s="235">
        <f t="shared" si="1"/>
        <v>1</v>
      </c>
      <c r="I52" s="235">
        <f t="shared" si="1"/>
        <v>1.0000000000000002</v>
      </c>
      <c r="J52" s="235">
        <f t="shared" si="1"/>
        <v>0.99999999999999989</v>
      </c>
      <c r="K52" s="235">
        <f t="shared" si="1"/>
        <v>1</v>
      </c>
      <c r="L52" s="235">
        <f t="shared" si="1"/>
        <v>1</v>
      </c>
      <c r="M52" s="235">
        <f t="shared" si="1"/>
        <v>0.99999999999999978</v>
      </c>
      <c r="N52" s="235">
        <f t="shared" si="1"/>
        <v>0.99999999999999978</v>
      </c>
      <c r="O52" s="235">
        <f t="shared" si="1"/>
        <v>1</v>
      </c>
      <c r="P52" s="235">
        <f t="shared" si="1"/>
        <v>1</v>
      </c>
      <c r="Q52" s="235">
        <f t="shared" si="1"/>
        <v>1.0000000000000002</v>
      </c>
      <c r="R52" s="235">
        <f t="shared" si="1"/>
        <v>1.0000000000000004</v>
      </c>
      <c r="S52" s="235">
        <f t="shared" si="1"/>
        <v>1.0000000000000002</v>
      </c>
      <c r="T52" s="235">
        <f t="shared" si="1"/>
        <v>1.0000000000000004</v>
      </c>
      <c r="U52" s="235">
        <f t="shared" si="1"/>
        <v>0.99999999999999978</v>
      </c>
      <c r="V52" s="235">
        <f t="shared" si="1"/>
        <v>1.0000000000000002</v>
      </c>
      <c r="W52" s="235">
        <f t="shared" si="1"/>
        <v>1</v>
      </c>
      <c r="DA52" s="95"/>
    </row>
    <row r="53" spans="1:105" ht="12" customHeight="1" x14ac:dyDescent="0.25">
      <c r="A53" s="55" t="s">
        <v>92</v>
      </c>
      <c r="B53" s="302">
        <f t="shared" ref="B53:W53" si="2">IF(B$6=0,0,B$6/B$5)</f>
        <v>9.1603660672562228E-3</v>
      </c>
      <c r="C53" s="302">
        <f t="shared" si="2"/>
        <v>9.3138853290556135E-3</v>
      </c>
      <c r="D53" s="302">
        <f t="shared" si="2"/>
        <v>9.6344853023420975E-3</v>
      </c>
      <c r="E53" s="302">
        <f t="shared" si="2"/>
        <v>7.8102130465290878E-3</v>
      </c>
      <c r="F53" s="302">
        <f t="shared" si="2"/>
        <v>9.5135309117033284E-3</v>
      </c>
      <c r="G53" s="302">
        <f t="shared" si="2"/>
        <v>9.2926605333409924E-3</v>
      </c>
      <c r="H53" s="302">
        <f t="shared" si="2"/>
        <v>8.5158988578008972E-3</v>
      </c>
      <c r="I53" s="302">
        <f t="shared" si="2"/>
        <v>9.9995022913174757E-3</v>
      </c>
      <c r="J53" s="302">
        <f t="shared" si="2"/>
        <v>1.0426222967835758E-2</v>
      </c>
      <c r="K53" s="302">
        <f t="shared" si="2"/>
        <v>1.0657037129466319E-2</v>
      </c>
      <c r="L53" s="302">
        <f t="shared" si="2"/>
        <v>9.8965499708100393E-3</v>
      </c>
      <c r="M53" s="302">
        <f t="shared" si="2"/>
        <v>9.7776986472935361E-3</v>
      </c>
      <c r="N53" s="302">
        <f t="shared" si="2"/>
        <v>9.7909045172656292E-3</v>
      </c>
      <c r="O53" s="302">
        <f t="shared" si="2"/>
        <v>9.352612717878888E-3</v>
      </c>
      <c r="P53" s="302">
        <f t="shared" si="2"/>
        <v>9.6686253529642673E-3</v>
      </c>
      <c r="Q53" s="302">
        <f t="shared" si="2"/>
        <v>9.4398371820698535E-3</v>
      </c>
      <c r="R53" s="302">
        <f t="shared" si="2"/>
        <v>9.9199396109509105E-3</v>
      </c>
      <c r="S53" s="302">
        <f t="shared" si="2"/>
        <v>9.1852644252749405E-3</v>
      </c>
      <c r="T53" s="302">
        <f t="shared" si="2"/>
        <v>9.6988424073180621E-3</v>
      </c>
      <c r="U53" s="302">
        <f t="shared" si="2"/>
        <v>9.1085195656044667E-3</v>
      </c>
      <c r="V53" s="302">
        <f t="shared" si="2"/>
        <v>8.2497293892625015E-3</v>
      </c>
      <c r="W53" s="302">
        <f t="shared" si="2"/>
        <v>8.9533755694739658E-3</v>
      </c>
      <c r="DA53" s="67"/>
    </row>
    <row r="54" spans="1:105" ht="12" customHeight="1" x14ac:dyDescent="0.25">
      <c r="A54" s="202" t="s">
        <v>93</v>
      </c>
      <c r="B54" s="236">
        <f t="shared" ref="B54:W54" si="3">IF(B$7=0,0,B$7/B$5)</f>
        <v>2.5831501199786774E-3</v>
      </c>
      <c r="C54" s="236">
        <f t="shared" si="3"/>
        <v>2.6264413265335851E-3</v>
      </c>
      <c r="D54" s="236">
        <f t="shared" si="3"/>
        <v>2.7168479602182796E-3</v>
      </c>
      <c r="E54" s="236">
        <f t="shared" si="3"/>
        <v>2.2024177440152881E-3</v>
      </c>
      <c r="F54" s="236">
        <f t="shared" si="3"/>
        <v>2.6827397874229428E-3</v>
      </c>
      <c r="G54" s="236">
        <f t="shared" si="3"/>
        <v>2.6204561035420345E-3</v>
      </c>
      <c r="H54" s="236">
        <f t="shared" si="3"/>
        <v>2.4014155105532391E-3</v>
      </c>
      <c r="I54" s="236">
        <f t="shared" si="3"/>
        <v>2.8197798378248279E-3</v>
      </c>
      <c r="J54" s="236">
        <f t="shared" si="3"/>
        <v>2.9401116628471596E-3</v>
      </c>
      <c r="K54" s="236">
        <f t="shared" si="3"/>
        <v>3.0051994142460885E-3</v>
      </c>
      <c r="L54" s="236">
        <f t="shared" si="3"/>
        <v>2.7907481051278687E-3</v>
      </c>
      <c r="M54" s="236">
        <f t="shared" si="3"/>
        <v>2.757232980475954E-3</v>
      </c>
      <c r="N54" s="236">
        <f t="shared" si="3"/>
        <v>2.7609569304090009E-3</v>
      </c>
      <c r="O54" s="236">
        <f t="shared" si="3"/>
        <v>2.6373621410895535E-3</v>
      </c>
      <c r="P54" s="236">
        <f t="shared" si="3"/>
        <v>2.7264751820141376E-3</v>
      </c>
      <c r="Q54" s="236">
        <f t="shared" si="3"/>
        <v>2.6619587438329062E-3</v>
      </c>
      <c r="R54" s="236">
        <f t="shared" si="3"/>
        <v>2.797343796969499E-3</v>
      </c>
      <c r="S54" s="236">
        <f t="shared" si="3"/>
        <v>2.5901712582204364E-3</v>
      </c>
      <c r="T54" s="236">
        <f t="shared" si="3"/>
        <v>2.7349961501726499E-3</v>
      </c>
      <c r="U54" s="236">
        <f t="shared" si="3"/>
        <v>2.5685298203117339E-3</v>
      </c>
      <c r="V54" s="236">
        <f t="shared" si="3"/>
        <v>2.3263578447851327E-3</v>
      </c>
      <c r="W54" s="236">
        <f t="shared" si="3"/>
        <v>2.5247804516428307E-3</v>
      </c>
      <c r="DA54" s="174"/>
    </row>
    <row r="55" spans="1:105" ht="12" customHeight="1" x14ac:dyDescent="0.25">
      <c r="A55" s="202" t="s">
        <v>94</v>
      </c>
      <c r="B55" s="236">
        <f t="shared" ref="B55:W55" si="4">IF(B$8=0,0,B$8/B$5)</f>
        <v>3.5042999450898553E-2</v>
      </c>
      <c r="C55" s="236">
        <f t="shared" si="4"/>
        <v>3.5630287706350343E-2</v>
      </c>
      <c r="D55" s="236">
        <f t="shared" si="4"/>
        <v>3.6856743571252404E-2</v>
      </c>
      <c r="E55" s="236">
        <f t="shared" si="4"/>
        <v>2.9877986260749757E-2</v>
      </c>
      <c r="F55" s="236">
        <f t="shared" si="4"/>
        <v>3.6394032298185573E-2</v>
      </c>
      <c r="G55" s="236">
        <f t="shared" si="4"/>
        <v>3.5549092206180133E-2</v>
      </c>
      <c r="H55" s="236">
        <f t="shared" si="4"/>
        <v>3.2577588800139529E-2</v>
      </c>
      <c r="I55" s="236">
        <f t="shared" si="4"/>
        <v>3.8253116822093938E-2</v>
      </c>
      <c r="J55" s="236">
        <f t="shared" si="4"/>
        <v>3.9885537658021976E-2</v>
      </c>
      <c r="K55" s="236">
        <f t="shared" si="4"/>
        <v>4.0768517713610737E-2</v>
      </c>
      <c r="L55" s="236">
        <f t="shared" si="4"/>
        <v>3.7859272505772673E-2</v>
      </c>
      <c r="M55" s="236">
        <f t="shared" si="4"/>
        <v>3.740460652035809E-2</v>
      </c>
      <c r="N55" s="236">
        <f t="shared" si="4"/>
        <v>3.7455125603414706E-2</v>
      </c>
      <c r="O55" s="236">
        <f t="shared" si="4"/>
        <v>3.5778439412876548E-2</v>
      </c>
      <c r="P55" s="236">
        <f t="shared" si="4"/>
        <v>3.6987346405945087E-2</v>
      </c>
      <c r="Q55" s="236">
        <f t="shared" si="4"/>
        <v>3.611211678213308E-2</v>
      </c>
      <c r="R55" s="236">
        <f t="shared" si="4"/>
        <v>3.7948749622800038E-2</v>
      </c>
      <c r="S55" s="236">
        <f t="shared" si="4"/>
        <v>3.5138248171306924E-2</v>
      </c>
      <c r="T55" s="236">
        <f t="shared" si="4"/>
        <v>3.7102941810250263E-2</v>
      </c>
      <c r="U55" s="236">
        <f t="shared" si="4"/>
        <v>3.4844660550949161E-2</v>
      </c>
      <c r="V55" s="236">
        <f t="shared" si="4"/>
        <v>3.1559356944408611E-2</v>
      </c>
      <c r="W55" s="236">
        <f t="shared" si="4"/>
        <v>3.4251156870933025E-2</v>
      </c>
      <c r="DA55" s="174"/>
    </row>
    <row r="56" spans="1:105" ht="12" customHeight="1" x14ac:dyDescent="0.25">
      <c r="A56" s="202" t="s">
        <v>95</v>
      </c>
      <c r="B56" s="236">
        <f t="shared" ref="B56:W56" si="5">IF(B$9=0,0,B$9/B$5)</f>
        <v>7.9944708243605375E-2</v>
      </c>
      <c r="C56" s="236">
        <f t="shared" si="5"/>
        <v>8.1284507603610889E-2</v>
      </c>
      <c r="D56" s="236">
        <f t="shared" si="5"/>
        <v>8.408246034252069E-2</v>
      </c>
      <c r="E56" s="236">
        <f t="shared" si="5"/>
        <v>6.8161599519154223E-2</v>
      </c>
      <c r="F56" s="236">
        <f t="shared" si="5"/>
        <v>8.3026862411236677E-2</v>
      </c>
      <c r="G56" s="236">
        <f t="shared" si="5"/>
        <v>8.1099273728842416E-2</v>
      </c>
      <c r="H56" s="236">
        <f t="shared" si="5"/>
        <v>7.4320288580220828E-2</v>
      </c>
      <c r="I56" s="236">
        <f t="shared" si="5"/>
        <v>8.7268051013607975E-2</v>
      </c>
      <c r="J56" s="236">
        <f t="shared" si="5"/>
        <v>9.0992144541672204E-2</v>
      </c>
      <c r="K56" s="236">
        <f t="shared" si="5"/>
        <v>9.3006515001822818E-2</v>
      </c>
      <c r="L56" s="236">
        <f t="shared" si="5"/>
        <v>8.6369561459201466E-2</v>
      </c>
      <c r="M56" s="236">
        <f t="shared" si="5"/>
        <v>8.5332317498301696E-2</v>
      </c>
      <c r="N56" s="236">
        <f t="shared" si="5"/>
        <v>8.5447568287873935E-2</v>
      </c>
      <c r="O56" s="236">
        <f t="shared" si="5"/>
        <v>8.1622490799673361E-2</v>
      </c>
      <c r="P56" s="236">
        <f t="shared" si="5"/>
        <v>8.4380408739601342E-2</v>
      </c>
      <c r="Q56" s="236">
        <f t="shared" si="5"/>
        <v>8.238371958575616E-2</v>
      </c>
      <c r="R56" s="236">
        <f t="shared" si="5"/>
        <v>8.6573688449679359E-2</v>
      </c>
      <c r="S56" s="236">
        <f t="shared" si="5"/>
        <v>8.0162002176286343E-2</v>
      </c>
      <c r="T56" s="236">
        <f t="shared" si="5"/>
        <v>8.4644120208832913E-2</v>
      </c>
      <c r="U56" s="236">
        <f t="shared" si="5"/>
        <v>7.9492231408338193E-2</v>
      </c>
      <c r="V56" s="236">
        <f t="shared" si="5"/>
        <v>7.1997363890374769E-2</v>
      </c>
      <c r="W56" s="236">
        <f t="shared" si="5"/>
        <v>7.8138252602760236E-2</v>
      </c>
      <c r="DA56" s="174"/>
    </row>
    <row r="57" spans="1:105" ht="12" customHeight="1" x14ac:dyDescent="0.25">
      <c r="A57" s="56" t="s">
        <v>96</v>
      </c>
      <c r="B57" s="303">
        <f t="shared" ref="B57:W57" si="6">IF(B$10=0,0,B$10/B$5)</f>
        <v>3.0327203393411346E-2</v>
      </c>
      <c r="C57" s="303">
        <f t="shared" si="6"/>
        <v>3.0746005802460629E-2</v>
      </c>
      <c r="D57" s="303">
        <f t="shared" si="6"/>
        <v>3.1265543657430693E-2</v>
      </c>
      <c r="E57" s="303">
        <f t="shared" si="6"/>
        <v>2.9577241235776409E-2</v>
      </c>
      <c r="F57" s="303">
        <f t="shared" si="6"/>
        <v>3.1545818850664764E-2</v>
      </c>
      <c r="G57" s="303">
        <f t="shared" si="6"/>
        <v>3.1348658399832564E-2</v>
      </c>
      <c r="H57" s="303">
        <f t="shared" si="6"/>
        <v>3.0358265953170784E-2</v>
      </c>
      <c r="I57" s="303">
        <f t="shared" si="6"/>
        <v>3.2160807934459495E-2</v>
      </c>
      <c r="J57" s="303">
        <f t="shared" si="6"/>
        <v>3.2816752659770701E-2</v>
      </c>
      <c r="K57" s="303">
        <f t="shared" si="6"/>
        <v>3.2979161787599715E-2</v>
      </c>
      <c r="L57" s="303">
        <f t="shared" si="6"/>
        <v>3.1799773243522032E-2</v>
      </c>
      <c r="M57" s="303">
        <f t="shared" si="6"/>
        <v>3.1489928316963421E-2</v>
      </c>
      <c r="N57" s="303">
        <f t="shared" si="6"/>
        <v>3.0670253968815449E-2</v>
      </c>
      <c r="O57" s="303">
        <f t="shared" si="6"/>
        <v>2.9531780160700575E-2</v>
      </c>
      <c r="P57" s="303">
        <f t="shared" si="6"/>
        <v>2.9978010514467211E-2</v>
      </c>
      <c r="Q57" s="303">
        <f t="shared" si="6"/>
        <v>2.9328230897495804E-2</v>
      </c>
      <c r="R57" s="303">
        <f t="shared" si="6"/>
        <v>3.0571375221812754E-2</v>
      </c>
      <c r="S57" s="303">
        <f t="shared" si="6"/>
        <v>2.8690443036581841E-2</v>
      </c>
      <c r="T57" s="303">
        <f t="shared" si="6"/>
        <v>2.9882710864065038E-2</v>
      </c>
      <c r="U57" s="303">
        <f t="shared" si="6"/>
        <v>2.8199573935267973E-2</v>
      </c>
      <c r="V57" s="303">
        <f t="shared" si="6"/>
        <v>2.5794530284772143E-2</v>
      </c>
      <c r="W57" s="303">
        <f t="shared" si="6"/>
        <v>2.7855809841215797E-2</v>
      </c>
      <c r="DA57" s="68"/>
    </row>
    <row r="58" spans="1:105" ht="12" customHeight="1" x14ac:dyDescent="0.25">
      <c r="A58" s="203" t="s">
        <v>2900</v>
      </c>
      <c r="B58" s="304">
        <f t="shared" ref="B58:W58" si="7">IF(B$16=0,0,B$16/B$5)</f>
        <v>0.67759269029851987</v>
      </c>
      <c r="C58" s="304">
        <f t="shared" si="7"/>
        <v>0.67402740155345775</v>
      </c>
      <c r="D58" s="304">
        <f t="shared" si="7"/>
        <v>0.66724124009717434</v>
      </c>
      <c r="E58" s="304">
        <f t="shared" si="7"/>
        <v>0.706316900264502</v>
      </c>
      <c r="F58" s="304">
        <f t="shared" si="7"/>
        <v>0.66875924755346683</v>
      </c>
      <c r="G58" s="304">
        <f t="shared" si="7"/>
        <v>0.67349527600791625</v>
      </c>
      <c r="H58" s="304">
        <f t="shared" si="7"/>
        <v>0.69074895730569119</v>
      </c>
      <c r="I58" s="304">
        <f t="shared" si="7"/>
        <v>0.65849477175450088</v>
      </c>
      <c r="J58" s="304">
        <f t="shared" si="7"/>
        <v>0.64839976126065701</v>
      </c>
      <c r="K58" s="304">
        <f t="shared" si="7"/>
        <v>0.64370386833591875</v>
      </c>
      <c r="L58" s="304">
        <f t="shared" si="7"/>
        <v>0.66103442149190828</v>
      </c>
      <c r="M58" s="304">
        <f t="shared" si="7"/>
        <v>0.66425551252315895</v>
      </c>
      <c r="N58" s="304">
        <f t="shared" si="7"/>
        <v>0.66669694342697938</v>
      </c>
      <c r="O58" s="304">
        <f t="shared" si="7"/>
        <v>0.67815355041451197</v>
      </c>
      <c r="P58" s="304">
        <f t="shared" si="7"/>
        <v>0.67322060659766425</v>
      </c>
      <c r="Q58" s="304">
        <f t="shared" si="7"/>
        <v>0.68004451270376121</v>
      </c>
      <c r="R58" s="304">
        <f t="shared" si="7"/>
        <v>0.67036371977605147</v>
      </c>
      <c r="S58" s="304">
        <f t="shared" si="7"/>
        <v>0.68732761590467639</v>
      </c>
      <c r="T58" s="304">
        <f t="shared" si="7"/>
        <v>0.67470045628996611</v>
      </c>
      <c r="U58" s="304">
        <f t="shared" si="7"/>
        <v>0.69034520258392584</v>
      </c>
      <c r="V58" s="304">
        <f t="shared" si="7"/>
        <v>0.71436565994185963</v>
      </c>
      <c r="W58" s="304">
        <f t="shared" si="7"/>
        <v>0.6949725342200509</v>
      </c>
      <c r="DA58" s="175"/>
    </row>
    <row r="59" spans="1:105" ht="12" customHeight="1" x14ac:dyDescent="0.25">
      <c r="A59" s="203" t="s">
        <v>2912</v>
      </c>
      <c r="B59" s="304">
        <f t="shared" ref="B59:W59" si="8">IF(B$27=0,0,B$27/B$5)</f>
        <v>4.310963601363204E-2</v>
      </c>
      <c r="C59" s="304">
        <f t="shared" si="8"/>
        <v>4.3832113636105029E-2</v>
      </c>
      <c r="D59" s="304">
        <f t="shared" si="8"/>
        <v>4.5340890474594414E-2</v>
      </c>
      <c r="E59" s="304">
        <f t="shared" si="8"/>
        <v>3.6755675390343717E-2</v>
      </c>
      <c r="F59" s="304">
        <f t="shared" si="8"/>
        <v>4.4771666524764872E-2</v>
      </c>
      <c r="G59" s="304">
        <f t="shared" si="8"/>
        <v>4.3732227538649623E-2</v>
      </c>
      <c r="H59" s="304">
        <f t="shared" si="8"/>
        <v>4.007670625751128E-2</v>
      </c>
      <c r="I59" s="304">
        <f t="shared" si="8"/>
        <v>4.7058698411306464E-2</v>
      </c>
      <c r="J59" s="304">
        <f t="shared" si="8"/>
        <v>4.906689032297578E-2</v>
      </c>
      <c r="K59" s="304">
        <f t="shared" si="8"/>
        <v>5.0153125787981104E-2</v>
      </c>
      <c r="L59" s="304">
        <f t="shared" si="8"/>
        <v>4.6574194076954706E-2</v>
      </c>
      <c r="M59" s="304">
        <f t="shared" si="8"/>
        <v>4.6014867379864613E-2</v>
      </c>
      <c r="N59" s="304">
        <f t="shared" si="8"/>
        <v>4.6077015578261958E-2</v>
      </c>
      <c r="O59" s="304">
        <f t="shared" si="8"/>
        <v>4.4014368758189877E-2</v>
      </c>
      <c r="P59" s="304">
        <f t="shared" si="8"/>
        <v>4.5501557105709682E-2</v>
      </c>
      <c r="Q59" s="304">
        <f t="shared" si="8"/>
        <v>4.4424856163949505E-2</v>
      </c>
      <c r="R59" s="304">
        <f t="shared" si="8"/>
        <v>4.6684268157571124E-2</v>
      </c>
      <c r="S59" s="304">
        <f t="shared" si="8"/>
        <v>4.3226810277590871E-2</v>
      </c>
      <c r="T59" s="304">
        <f t="shared" si="8"/>
        <v>4.5643761708127534E-2</v>
      </c>
      <c r="U59" s="304">
        <f t="shared" si="8"/>
        <v>4.2865640981296319E-2</v>
      </c>
      <c r="V59" s="304">
        <f t="shared" si="8"/>
        <v>3.8824085038841043E-2</v>
      </c>
      <c r="W59" s="304">
        <f t="shared" si="8"/>
        <v>4.2135517189978267E-2</v>
      </c>
      <c r="DA59" s="175"/>
    </row>
    <row r="60" spans="1:105" ht="12" customHeight="1" x14ac:dyDescent="0.25">
      <c r="A60" s="203" t="s">
        <v>2914</v>
      </c>
      <c r="B60" s="304">
        <f t="shared" ref="B60:W60" si="9">IF(B$28=0,0,B$28/B$5)</f>
        <v>8.2459246388608992E-2</v>
      </c>
      <c r="C60" s="304">
        <f t="shared" si="9"/>
        <v>8.2092681015081173E-2</v>
      </c>
      <c r="D60" s="304">
        <f t="shared" si="9"/>
        <v>8.102286832148585E-2</v>
      </c>
      <c r="E60" s="304">
        <f t="shared" si="9"/>
        <v>8.5381169666626136E-2</v>
      </c>
      <c r="F60" s="304">
        <f t="shared" si="9"/>
        <v>8.1992440492451996E-2</v>
      </c>
      <c r="G60" s="304">
        <f t="shared" si="9"/>
        <v>8.2507850702512889E-2</v>
      </c>
      <c r="H60" s="304">
        <f t="shared" si="9"/>
        <v>8.4019555687204789E-2</v>
      </c>
      <c r="I60" s="304">
        <f t="shared" si="9"/>
        <v>8.0521221141618401E-2</v>
      </c>
      <c r="J60" s="304">
        <f t="shared" si="9"/>
        <v>8.0195441870069328E-2</v>
      </c>
      <c r="K60" s="304">
        <f t="shared" si="9"/>
        <v>7.9447099298103119E-2</v>
      </c>
      <c r="L60" s="304">
        <f t="shared" si="9"/>
        <v>8.0698511284637828E-2</v>
      </c>
      <c r="M60" s="304">
        <f t="shared" si="9"/>
        <v>8.0506994550494343E-2</v>
      </c>
      <c r="N60" s="304">
        <f t="shared" si="9"/>
        <v>7.8583042012782336E-2</v>
      </c>
      <c r="O60" s="304">
        <f t="shared" si="9"/>
        <v>7.8294541187414995E-2</v>
      </c>
      <c r="P60" s="304">
        <f t="shared" si="9"/>
        <v>7.554979252052775E-2</v>
      </c>
      <c r="Q60" s="304">
        <f t="shared" si="9"/>
        <v>7.4611130724643787E-2</v>
      </c>
      <c r="R60" s="304">
        <f t="shared" si="9"/>
        <v>7.2062375154604716E-2</v>
      </c>
      <c r="S60" s="304">
        <f t="shared" si="9"/>
        <v>7.3791320588213735E-2</v>
      </c>
      <c r="T60" s="304">
        <f t="shared" si="9"/>
        <v>7.3473771758859024E-2</v>
      </c>
      <c r="U60" s="304">
        <f t="shared" si="9"/>
        <v>7.3020790848231751E-2</v>
      </c>
      <c r="V60" s="304">
        <f t="shared" si="9"/>
        <v>7.1057466798943508E-2</v>
      </c>
      <c r="W60" s="304">
        <f t="shared" si="9"/>
        <v>7.2287454556902081E-2</v>
      </c>
      <c r="DA60" s="175"/>
    </row>
    <row r="61" spans="1:105" ht="12" customHeight="1" x14ac:dyDescent="0.25">
      <c r="A61" s="62" t="s">
        <v>2915</v>
      </c>
      <c r="B61" s="305">
        <f t="shared" ref="B61:W61" si="10">IF(B$29=0,0,B$29/B$5)</f>
        <v>4.3565443412048536E-2</v>
      </c>
      <c r="C61" s="305">
        <f t="shared" si="10"/>
        <v>4.3322903039822933E-2</v>
      </c>
      <c r="D61" s="305">
        <f t="shared" si="10"/>
        <v>4.2477811623045231E-2</v>
      </c>
      <c r="E61" s="305">
        <f t="shared" si="10"/>
        <v>4.5533428884011427E-2</v>
      </c>
      <c r="F61" s="305">
        <f t="shared" si="10"/>
        <v>4.3416795240553134E-2</v>
      </c>
      <c r="G61" s="305">
        <f t="shared" si="10"/>
        <v>4.3774224607602802E-2</v>
      </c>
      <c r="H61" s="305">
        <f t="shared" si="10"/>
        <v>4.4699249556822251E-2</v>
      </c>
      <c r="I61" s="305">
        <f t="shared" si="10"/>
        <v>4.228506273666368E-2</v>
      </c>
      <c r="J61" s="305">
        <f t="shared" si="10"/>
        <v>4.2313639901046744E-2</v>
      </c>
      <c r="K61" s="305">
        <f t="shared" si="10"/>
        <v>4.1717216939877642E-2</v>
      </c>
      <c r="L61" s="305">
        <f t="shared" si="10"/>
        <v>4.2371447231991433E-2</v>
      </c>
      <c r="M61" s="305">
        <f t="shared" si="10"/>
        <v>4.2059946622591583E-2</v>
      </c>
      <c r="N61" s="305">
        <f t="shared" si="10"/>
        <v>4.0003769567615019E-2</v>
      </c>
      <c r="O61" s="305">
        <f t="shared" si="10"/>
        <v>3.9294738474229374E-2</v>
      </c>
      <c r="P61" s="305">
        <f t="shared" si="10"/>
        <v>3.6680183293384488E-2</v>
      </c>
      <c r="Q61" s="305">
        <f t="shared" si="10"/>
        <v>3.5478142422075927E-2</v>
      </c>
      <c r="R61" s="305">
        <f t="shared" si="10"/>
        <v>3.3240869793485631E-2</v>
      </c>
      <c r="S61" s="305">
        <f t="shared" si="10"/>
        <v>3.4381382008137451E-2</v>
      </c>
      <c r="T61" s="305">
        <f t="shared" si="10"/>
        <v>3.4515138085801443E-2</v>
      </c>
      <c r="U61" s="305">
        <f t="shared" si="10"/>
        <v>3.3484620906177077E-2</v>
      </c>
      <c r="V61" s="305">
        <f t="shared" si="10"/>
        <v>3.0615551641520203E-2</v>
      </c>
      <c r="W61" s="305">
        <f t="shared" si="10"/>
        <v>3.2572686230944288E-2</v>
      </c>
      <c r="DA61" s="72"/>
    </row>
    <row r="62" spans="1:105" ht="12" customHeight="1" x14ac:dyDescent="0.25">
      <c r="A62" s="62" t="s">
        <v>2922</v>
      </c>
      <c r="B62" s="305">
        <f t="shared" ref="B62:W62" si="11">IF(B$35=0,0,B$35/B$5)</f>
        <v>3.5232601916176706E-2</v>
      </c>
      <c r="C62" s="305">
        <f t="shared" si="11"/>
        <v>3.5047218571773071E-2</v>
      </c>
      <c r="D62" s="305">
        <f t="shared" si="11"/>
        <v>3.469436038934081E-2</v>
      </c>
      <c r="E62" s="305">
        <f t="shared" si="11"/>
        <v>3.6726166810807252E-2</v>
      </c>
      <c r="F62" s="305">
        <f t="shared" si="11"/>
        <v>3.4773291808140171E-2</v>
      </c>
      <c r="G62" s="305">
        <f t="shared" si="11"/>
        <v>3.501954978522339E-2</v>
      </c>
      <c r="H62" s="305">
        <f t="shared" si="11"/>
        <v>3.591668473584584E-2</v>
      </c>
      <c r="I62" s="305">
        <f t="shared" si="11"/>
        <v>3.4239572665532722E-2</v>
      </c>
      <c r="J62" s="305">
        <f t="shared" si="11"/>
        <v>3.3714665164077041E-2</v>
      </c>
      <c r="K62" s="305">
        <f t="shared" si="11"/>
        <v>3.3470494103162225E-2</v>
      </c>
      <c r="L62" s="305">
        <f t="shared" si="11"/>
        <v>3.4371626138785458E-2</v>
      </c>
      <c r="M62" s="305">
        <f t="shared" si="11"/>
        <v>3.4539112328741017E-2</v>
      </c>
      <c r="N62" s="305">
        <f t="shared" si="11"/>
        <v>3.4666058744149152E-2</v>
      </c>
      <c r="O62" s="305">
        <f t="shared" si="11"/>
        <v>3.5261764806332301E-2</v>
      </c>
      <c r="P62" s="305">
        <f t="shared" si="11"/>
        <v>3.5005267874971852E-2</v>
      </c>
      <c r="Q62" s="305">
        <f t="shared" si="11"/>
        <v>3.5360088655644016E-2</v>
      </c>
      <c r="R62" s="305">
        <f t="shared" si="11"/>
        <v>3.4856719111759651E-2</v>
      </c>
      <c r="S62" s="305">
        <f t="shared" si="11"/>
        <v>3.5738786182146577E-2</v>
      </c>
      <c r="T62" s="305">
        <f t="shared" si="11"/>
        <v>3.5082215214946373E-2</v>
      </c>
      <c r="U62" s="305">
        <f t="shared" si="11"/>
        <v>3.5895690811933417E-2</v>
      </c>
      <c r="V62" s="305">
        <f t="shared" si="11"/>
        <v>3.7144675967844314E-2</v>
      </c>
      <c r="W62" s="305">
        <f t="shared" si="11"/>
        <v>3.6136296910263543E-2</v>
      </c>
      <c r="DA62" s="72"/>
    </row>
    <row r="63" spans="1:105" ht="12" customHeight="1" x14ac:dyDescent="0.25">
      <c r="A63" s="62" t="s">
        <v>2934</v>
      </c>
      <c r="B63" s="305">
        <f t="shared" ref="B63:W63" si="12">IF(B$46=0,0,B$46/B$5)</f>
        <v>3.6612010603837464E-3</v>
      </c>
      <c r="C63" s="305">
        <f t="shared" si="12"/>
        <v>3.7225594034851627E-3</v>
      </c>
      <c r="D63" s="305">
        <f t="shared" si="12"/>
        <v>3.8506963090997942E-3</v>
      </c>
      <c r="E63" s="305">
        <f t="shared" si="12"/>
        <v>3.1215739718074603E-3</v>
      </c>
      <c r="F63" s="305">
        <f t="shared" si="12"/>
        <v>3.8023534437586705E-3</v>
      </c>
      <c r="G63" s="305">
        <f t="shared" si="12"/>
        <v>3.7140763096866983E-3</v>
      </c>
      <c r="H63" s="305">
        <f t="shared" si="12"/>
        <v>3.4036213945367088E-3</v>
      </c>
      <c r="I63" s="305">
        <f t="shared" si="12"/>
        <v>3.9965857394219841E-3</v>
      </c>
      <c r="J63" s="305">
        <f t="shared" si="12"/>
        <v>4.1671368049455444E-3</v>
      </c>
      <c r="K63" s="305">
        <f t="shared" si="12"/>
        <v>4.2593882550632468E-3</v>
      </c>
      <c r="L63" s="305">
        <f t="shared" si="12"/>
        <v>3.9554379138609375E-3</v>
      </c>
      <c r="M63" s="305">
        <f t="shared" si="12"/>
        <v>3.9079355991617432E-3</v>
      </c>
      <c r="N63" s="305">
        <f t="shared" si="12"/>
        <v>3.9132137010181693E-3</v>
      </c>
      <c r="O63" s="305">
        <f t="shared" si="12"/>
        <v>3.7380379068533299E-3</v>
      </c>
      <c r="P63" s="305">
        <f t="shared" si="12"/>
        <v>3.8643413521714065E-3</v>
      </c>
      <c r="Q63" s="305">
        <f t="shared" si="12"/>
        <v>3.7728996469238367E-3</v>
      </c>
      <c r="R63" s="305">
        <f t="shared" si="12"/>
        <v>3.9647862493594329E-3</v>
      </c>
      <c r="S63" s="305">
        <f t="shared" si="12"/>
        <v>3.671152397929723E-3</v>
      </c>
      <c r="T63" s="305">
        <f t="shared" si="12"/>
        <v>3.8764184581112251E-3</v>
      </c>
      <c r="U63" s="305">
        <f t="shared" si="12"/>
        <v>3.6404791301212552E-3</v>
      </c>
      <c r="V63" s="305">
        <f t="shared" si="12"/>
        <v>3.2972391895789948E-3</v>
      </c>
      <c r="W63" s="305">
        <f t="shared" si="12"/>
        <v>3.5784714156942596E-3</v>
      </c>
      <c r="DA63" s="72"/>
    </row>
    <row r="64" spans="1:105" ht="12" customHeight="1" x14ac:dyDescent="0.25">
      <c r="A64" s="62" t="s">
        <v>2936</v>
      </c>
      <c r="B64" s="305">
        <f t="shared" ref="B64:W64" si="13">IF(B$47=0,0,B$47/B$5)</f>
        <v>0</v>
      </c>
      <c r="C64" s="305">
        <f t="shared" si="13"/>
        <v>0</v>
      </c>
      <c r="D64" s="305">
        <f t="shared" si="13"/>
        <v>0</v>
      </c>
      <c r="E64" s="305">
        <f t="shared" si="13"/>
        <v>0</v>
      </c>
      <c r="F64" s="305">
        <f t="shared" si="13"/>
        <v>0</v>
      </c>
      <c r="G64" s="305">
        <f t="shared" si="13"/>
        <v>0</v>
      </c>
      <c r="H64" s="305">
        <f t="shared" si="13"/>
        <v>0</v>
      </c>
      <c r="I64" s="305">
        <f t="shared" si="13"/>
        <v>0</v>
      </c>
      <c r="J64" s="305">
        <f t="shared" si="13"/>
        <v>0</v>
      </c>
      <c r="K64" s="305">
        <f t="shared" si="13"/>
        <v>0</v>
      </c>
      <c r="L64" s="305">
        <f t="shared" si="13"/>
        <v>0</v>
      </c>
      <c r="M64" s="305">
        <f t="shared" si="13"/>
        <v>0</v>
      </c>
      <c r="N64" s="305">
        <f t="shared" si="13"/>
        <v>0</v>
      </c>
      <c r="O64" s="305">
        <f t="shared" si="13"/>
        <v>0</v>
      </c>
      <c r="P64" s="305">
        <f t="shared" si="13"/>
        <v>0</v>
      </c>
      <c r="Q64" s="305">
        <f t="shared" si="13"/>
        <v>0</v>
      </c>
      <c r="R64" s="305">
        <f t="shared" si="13"/>
        <v>0</v>
      </c>
      <c r="S64" s="305">
        <f t="shared" si="13"/>
        <v>0</v>
      </c>
      <c r="T64" s="305">
        <f t="shared" si="13"/>
        <v>0</v>
      </c>
      <c r="U64" s="305">
        <f t="shared" si="13"/>
        <v>0</v>
      </c>
      <c r="V64" s="305">
        <f t="shared" si="13"/>
        <v>0</v>
      </c>
      <c r="W64" s="305">
        <f t="shared" si="13"/>
        <v>0</v>
      </c>
      <c r="DA64" s="72"/>
    </row>
    <row r="65" spans="1:105" ht="12" customHeight="1" x14ac:dyDescent="0.25">
      <c r="A65" s="41" t="s">
        <v>2938</v>
      </c>
      <c r="B65" s="238">
        <f t="shared" ref="B65:W65" si="14">IF(B$48=0,0,B$48/B$5)</f>
        <v>3.9780000024089136E-2</v>
      </c>
      <c r="C65" s="238">
        <f t="shared" si="14"/>
        <v>4.0446676027344877E-2</v>
      </c>
      <c r="D65" s="238">
        <f t="shared" si="14"/>
        <v>4.1838920272981195E-2</v>
      </c>
      <c r="E65" s="238">
        <f t="shared" si="14"/>
        <v>3.3916796872303236E-2</v>
      </c>
      <c r="F65" s="238">
        <f t="shared" si="14"/>
        <v>4.1313661170102843E-2</v>
      </c>
      <c r="G65" s="238">
        <f t="shared" si="14"/>
        <v>4.0354504779182981E-2</v>
      </c>
      <c r="H65" s="238">
        <f t="shared" si="14"/>
        <v>3.6981323047707508E-2</v>
      </c>
      <c r="I65" s="238">
        <f t="shared" si="14"/>
        <v>4.342405079327083E-2</v>
      </c>
      <c r="J65" s="238">
        <f t="shared" si="14"/>
        <v>4.5277137056149969E-2</v>
      </c>
      <c r="K65" s="238">
        <f t="shared" si="14"/>
        <v>4.6279475531251307E-2</v>
      </c>
      <c r="L65" s="238">
        <f t="shared" si="14"/>
        <v>4.2976967862065125E-2</v>
      </c>
      <c r="M65" s="238">
        <f t="shared" si="14"/>
        <v>4.2460841583089312E-2</v>
      </c>
      <c r="N65" s="238">
        <f t="shared" si="14"/>
        <v>4.2518189674197369E-2</v>
      </c>
      <c r="O65" s="238">
        <f t="shared" si="14"/>
        <v>4.0614854407664186E-2</v>
      </c>
      <c r="P65" s="238">
        <f t="shared" si="14"/>
        <v>4.1987177581106316E-2</v>
      </c>
      <c r="Q65" s="238">
        <f t="shared" si="14"/>
        <v>4.0993637216357882E-2</v>
      </c>
      <c r="R65" s="238">
        <f t="shared" si="14"/>
        <v>4.3078540209560423E-2</v>
      </c>
      <c r="S65" s="238">
        <f t="shared" si="14"/>
        <v>3.9888124161848747E-2</v>
      </c>
      <c r="T65" s="238">
        <f t="shared" si="14"/>
        <v>4.2118398802408648E-2</v>
      </c>
      <c r="U65" s="238">
        <f t="shared" si="14"/>
        <v>3.9554850306074293E-2</v>
      </c>
      <c r="V65" s="238">
        <f t="shared" si="14"/>
        <v>3.582544986675279E-2</v>
      </c>
      <c r="W65" s="238">
        <f t="shared" si="14"/>
        <v>3.8881118697042916E-2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60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5">
        <f>IF(B$5=0,0,B$5/WWP_fec!B$5)</f>
        <v>0.42653603827186026</v>
      </c>
      <c r="C69" s="325">
        <f>IF(C$5=0,0,C$5/WWP_fec!C$5)</f>
        <v>0.42729184092662226</v>
      </c>
      <c r="D69" s="325">
        <f>IF(D$5=0,0,D$5/WWP_fec!D$5)</f>
        <v>0.42769152476194749</v>
      </c>
      <c r="E69" s="325">
        <f>IF(E$5=0,0,E$5/WWP_fec!E$5)</f>
        <v>0.42662916188147987</v>
      </c>
      <c r="F69" s="325">
        <f>IF(F$5=0,0,F$5/WWP_fec!F$5)</f>
        <v>0.43141042563399601</v>
      </c>
      <c r="G69" s="325">
        <f>IF(G$5=0,0,G$5/WWP_fec!G$5)</f>
        <v>0.43179606736533716</v>
      </c>
      <c r="H69" s="325">
        <f>IF(H$5=0,0,H$5/WWP_fec!H$5)</f>
        <v>0.42911681260892393</v>
      </c>
      <c r="I69" s="325">
        <f>IF(I$5=0,0,I$5/WWP_fec!I$5)</f>
        <v>0.43140690830844119</v>
      </c>
      <c r="J69" s="325">
        <f>IF(J$5=0,0,J$5/WWP_fec!J$5)</f>
        <v>0.43737907217531058</v>
      </c>
      <c r="K69" s="325">
        <f>IF(K$5=0,0,K$5/WWP_fec!K$5)</f>
        <v>0.4377708606403653</v>
      </c>
      <c r="L69" s="325">
        <f>IF(L$5=0,0,L$5/WWP_fec!L$5)</f>
        <v>0.43498428225497704</v>
      </c>
      <c r="M69" s="325">
        <f>IF(M$5=0,0,M$5/WWP_fec!M$5)</f>
        <v>0.43340473366030391</v>
      </c>
      <c r="N69" s="325">
        <f>IF(N$5=0,0,N$5/WWP_fec!N$5)</f>
        <v>0.43803402689057441</v>
      </c>
      <c r="O69" s="325">
        <f>IF(O$5=0,0,O$5/WWP_fec!O$5)</f>
        <v>0.43589671194954777</v>
      </c>
      <c r="P69" s="325">
        <f>IF(P$5=0,0,P$5/WWP_fec!P$5)</f>
        <v>0.43533561198701376</v>
      </c>
      <c r="Q69" s="325">
        <f>IF(Q$5=0,0,Q$5/WWP_fec!Q$5)</f>
        <v>0.43435607124820452</v>
      </c>
      <c r="R69" s="325">
        <f>IF(R$5=0,0,R$5/WWP_fec!R$5)</f>
        <v>0.43611321510890072</v>
      </c>
      <c r="S69" s="325">
        <f>IF(S$5=0,0,S$5/WWP_fec!S$5)</f>
        <v>0.43286067209065182</v>
      </c>
      <c r="T69" s="325">
        <f>IF(T$5=0,0,T$5/WWP_fec!T$5)</f>
        <v>0.43482859073131208</v>
      </c>
      <c r="U69" s="325">
        <f>IF(U$5=0,0,U$5/WWP_fec!U$5)</f>
        <v>0.43328129268051319</v>
      </c>
      <c r="V69" s="325">
        <f>IF(V$5=0,0,V$5/WWP_fec!V$5)</f>
        <v>0.42988966649436433</v>
      </c>
      <c r="W69" s="325">
        <f>IF(W$5=0,0,W$5/WWP_fec!W$5)</f>
        <v>0.43320561359114795</v>
      </c>
      <c r="DA69" s="95"/>
    </row>
    <row r="70" spans="1:105" ht="12" customHeight="1" x14ac:dyDescent="0.25">
      <c r="A70" s="55" t="s">
        <v>92</v>
      </c>
      <c r="B70" s="337">
        <f>IF(B$6=0,0,B$6/WWP_fec!B$6)</f>
        <v>0.48428160989857305</v>
      </c>
      <c r="C70" s="337">
        <f>IF(C$6=0,0,C$6/WWP_fec!C$6)</f>
        <v>0.48428160989857283</v>
      </c>
      <c r="D70" s="337">
        <f>IF(D$6=0,0,D$6/WWP_fec!D$6)</f>
        <v>0.48428160989857294</v>
      </c>
      <c r="E70" s="337">
        <f>IF(E$6=0,0,E$6/WWP_fec!E$6)</f>
        <v>0.484281609898573</v>
      </c>
      <c r="F70" s="337">
        <f>IF(F$6=0,0,F$6/WWP_fec!F$6)</f>
        <v>0.48428160989857322</v>
      </c>
      <c r="G70" s="337">
        <f>IF(G$6=0,0,G$6/WWP_fec!G$6)</f>
        <v>0.48428160989857288</v>
      </c>
      <c r="H70" s="337">
        <f>IF(H$6=0,0,H$6/WWP_fec!H$6)</f>
        <v>0.48428160989857311</v>
      </c>
      <c r="I70" s="337">
        <f>IF(I$6=0,0,I$6/WWP_fec!I$6)</f>
        <v>0.484281609898573</v>
      </c>
      <c r="J70" s="337">
        <f>IF(J$6=0,0,J$6/WWP_fec!J$6)</f>
        <v>0.48428160989857305</v>
      </c>
      <c r="K70" s="337">
        <f>IF(K$6=0,0,K$6/WWP_fec!K$6)</f>
        <v>0.48428160989857311</v>
      </c>
      <c r="L70" s="337">
        <f>IF(L$6=0,0,L$6/WWP_fec!L$6)</f>
        <v>0.484281609898573</v>
      </c>
      <c r="M70" s="337">
        <f>IF(M$6=0,0,M$6/WWP_fec!M$6)</f>
        <v>0.48428160989857294</v>
      </c>
      <c r="N70" s="337">
        <f>IF(N$6=0,0,N$6/WWP_fec!N$6)</f>
        <v>0.48428160989857294</v>
      </c>
      <c r="O70" s="337">
        <f>IF(O$6=0,0,O$6/WWP_fec!O$6)</f>
        <v>0.484281609898573</v>
      </c>
      <c r="P70" s="337">
        <f>IF(P$6=0,0,P$6/WWP_fec!P$6)</f>
        <v>0.48428160989857288</v>
      </c>
      <c r="Q70" s="337">
        <f>IF(Q$6=0,0,Q$6/WWP_fec!Q$6)</f>
        <v>0.48428160989857294</v>
      </c>
      <c r="R70" s="337">
        <f>IF(R$6=0,0,R$6/WWP_fec!R$6)</f>
        <v>0.484281609898573</v>
      </c>
      <c r="S70" s="337">
        <f>IF(S$6=0,0,S$6/WWP_fec!S$6)</f>
        <v>0.484281609898573</v>
      </c>
      <c r="T70" s="337">
        <f>IF(T$6=0,0,T$6/WWP_fec!T$6)</f>
        <v>0.484281609898573</v>
      </c>
      <c r="U70" s="337">
        <f>IF(U$6=0,0,U$6/WWP_fec!U$6)</f>
        <v>0.48428160989857294</v>
      </c>
      <c r="V70" s="337">
        <f>IF(V$6=0,0,V$6/WWP_fec!V$6)</f>
        <v>0.484281609898573</v>
      </c>
      <c r="W70" s="337">
        <f>IF(W$6=0,0,W$6/WWP_fec!W$6)</f>
        <v>0.484281609898573</v>
      </c>
      <c r="DA70" s="67"/>
    </row>
    <row r="71" spans="1:105" ht="12" customHeight="1" x14ac:dyDescent="0.25">
      <c r="A71" s="202" t="s">
        <v>93</v>
      </c>
      <c r="B71" s="338">
        <f>IF(B$7=0,0,B$7/WWP_fec!B$7)</f>
        <v>0.12563846492224878</v>
      </c>
      <c r="C71" s="338">
        <f>IF(C$7=0,0,C$7/WWP_fec!C$7)</f>
        <v>0.12563846492224881</v>
      </c>
      <c r="D71" s="338">
        <f>IF(D$7=0,0,D$7/WWP_fec!D$7)</f>
        <v>0.12563846492224878</v>
      </c>
      <c r="E71" s="338">
        <f>IF(E$7=0,0,E$7/WWP_fec!E$7)</f>
        <v>0.12563846492224878</v>
      </c>
      <c r="F71" s="338">
        <f>IF(F$7=0,0,F$7/WWP_fec!F$7)</f>
        <v>0.12563846492224878</v>
      </c>
      <c r="G71" s="338">
        <f>IF(G$7=0,0,G$7/WWP_fec!G$7)</f>
        <v>0.12563846492224878</v>
      </c>
      <c r="H71" s="338">
        <f>IF(H$7=0,0,H$7/WWP_fec!H$7)</f>
        <v>0.12563846492224878</v>
      </c>
      <c r="I71" s="338">
        <f>IF(I$7=0,0,I$7/WWP_fec!I$7)</f>
        <v>0.12563846492224878</v>
      </c>
      <c r="J71" s="338">
        <f>IF(J$7=0,0,J$7/WWP_fec!J$7)</f>
        <v>0.12563846492224878</v>
      </c>
      <c r="K71" s="338">
        <f>IF(K$7=0,0,K$7/WWP_fec!K$7)</f>
        <v>0.12563846492224878</v>
      </c>
      <c r="L71" s="338">
        <f>IF(L$7=0,0,L$7/WWP_fec!L$7)</f>
        <v>0.12563846492224878</v>
      </c>
      <c r="M71" s="338">
        <f>IF(M$7=0,0,M$7/WWP_fec!M$7)</f>
        <v>0.12563846492224878</v>
      </c>
      <c r="N71" s="338">
        <f>IF(N$7=0,0,N$7/WWP_fec!N$7)</f>
        <v>0.12563846492224881</v>
      </c>
      <c r="O71" s="338">
        <f>IF(O$7=0,0,O$7/WWP_fec!O$7)</f>
        <v>0.12563846492224878</v>
      </c>
      <c r="P71" s="338">
        <f>IF(P$7=0,0,P$7/WWP_fec!P$7)</f>
        <v>0.12563846492224878</v>
      </c>
      <c r="Q71" s="338">
        <f>IF(Q$7=0,0,Q$7/WWP_fec!Q$7)</f>
        <v>0.12563846492224884</v>
      </c>
      <c r="R71" s="338">
        <f>IF(R$7=0,0,R$7/WWP_fec!R$7)</f>
        <v>0.12563846492224873</v>
      </c>
      <c r="S71" s="338">
        <f>IF(S$7=0,0,S$7/WWP_fec!S$7)</f>
        <v>0.12563846492224878</v>
      </c>
      <c r="T71" s="338">
        <f>IF(T$7=0,0,T$7/WWP_fec!T$7)</f>
        <v>0.12563846492224878</v>
      </c>
      <c r="U71" s="338">
        <f>IF(U$7=0,0,U$7/WWP_fec!U$7)</f>
        <v>0.12563846492224881</v>
      </c>
      <c r="V71" s="338">
        <f>IF(V$7=0,0,V$7/WWP_fec!V$7)</f>
        <v>0.12563846492224873</v>
      </c>
      <c r="W71" s="338">
        <f>IF(W$7=0,0,W$7/WWP_fec!W$7)</f>
        <v>0.12563846492224875</v>
      </c>
      <c r="DA71" s="174"/>
    </row>
    <row r="72" spans="1:105" ht="12" customHeight="1" x14ac:dyDescent="0.25">
      <c r="A72" s="202" t="s">
        <v>94</v>
      </c>
      <c r="B72" s="338">
        <f>IF(B$8=0,0,B$8/WWP_fec!B$8)</f>
        <v>0.68726237170876681</v>
      </c>
      <c r="C72" s="338">
        <f>IF(C$8=0,0,C$8/WWP_fec!C$8)</f>
        <v>0.68726237170876681</v>
      </c>
      <c r="D72" s="338">
        <f>IF(D$8=0,0,D$8/WWP_fec!D$8)</f>
        <v>0.68726237170876681</v>
      </c>
      <c r="E72" s="338">
        <f>IF(E$8=0,0,E$8/WWP_fec!E$8)</f>
        <v>0.68726237170876692</v>
      </c>
      <c r="F72" s="338">
        <f>IF(F$8=0,0,F$8/WWP_fec!F$8)</f>
        <v>0.68726237170876681</v>
      </c>
      <c r="G72" s="338">
        <f>IF(G$8=0,0,G$8/WWP_fec!G$8)</f>
        <v>0.68726237170876681</v>
      </c>
      <c r="H72" s="338">
        <f>IF(H$8=0,0,H$8/WWP_fec!H$8)</f>
        <v>0.68726237170876714</v>
      </c>
      <c r="I72" s="338">
        <f>IF(I$8=0,0,I$8/WWP_fec!I$8)</f>
        <v>0.68726237170876725</v>
      </c>
      <c r="J72" s="338">
        <f>IF(J$8=0,0,J$8/WWP_fec!J$8)</f>
        <v>0.68726237170876681</v>
      </c>
      <c r="K72" s="338">
        <f>IF(K$8=0,0,K$8/WWP_fec!K$8)</f>
        <v>0.68726237170876725</v>
      </c>
      <c r="L72" s="338">
        <f>IF(L$8=0,0,L$8/WWP_fec!L$8)</f>
        <v>0.68726237170876681</v>
      </c>
      <c r="M72" s="338">
        <f>IF(M$8=0,0,M$8/WWP_fec!M$8)</f>
        <v>0.68726237170876681</v>
      </c>
      <c r="N72" s="338">
        <f>IF(N$8=0,0,N$8/WWP_fec!N$8)</f>
        <v>0.6872623717087667</v>
      </c>
      <c r="O72" s="338">
        <f>IF(O$8=0,0,O$8/WWP_fec!O$8)</f>
        <v>0.68726237170876692</v>
      </c>
      <c r="P72" s="338">
        <f>IF(P$8=0,0,P$8/WWP_fec!P$8)</f>
        <v>0.68726237170876681</v>
      </c>
      <c r="Q72" s="338">
        <f>IF(Q$8=0,0,Q$8/WWP_fec!Q$8)</f>
        <v>0.68726237170876692</v>
      </c>
      <c r="R72" s="338">
        <f>IF(R$8=0,0,R$8/WWP_fec!R$8)</f>
        <v>0.68726237170876681</v>
      </c>
      <c r="S72" s="338">
        <f>IF(S$8=0,0,S$8/WWP_fec!S$8)</f>
        <v>0.68726237170876692</v>
      </c>
      <c r="T72" s="338">
        <f>IF(T$8=0,0,T$8/WWP_fec!T$8)</f>
        <v>0.68726237170876692</v>
      </c>
      <c r="U72" s="338">
        <f>IF(U$8=0,0,U$8/WWP_fec!U$8)</f>
        <v>0.6872623717087667</v>
      </c>
      <c r="V72" s="338">
        <f>IF(V$8=0,0,V$8/WWP_fec!V$8)</f>
        <v>0.68726237170876681</v>
      </c>
      <c r="W72" s="338">
        <f>IF(W$8=0,0,W$8/WWP_fec!W$8)</f>
        <v>0.6872623717087667</v>
      </c>
      <c r="DA72" s="174"/>
    </row>
    <row r="73" spans="1:105" ht="12" customHeight="1" x14ac:dyDescent="0.25">
      <c r="A73" s="202" t="s">
        <v>95</v>
      </c>
      <c r="B73" s="338">
        <f>IF(B$9=0,0,B$9/WWP_fec!B$9)</f>
        <v>0.51162187516197521</v>
      </c>
      <c r="C73" s="338">
        <f>IF(C$9=0,0,C$9/WWP_fec!C$9)</f>
        <v>0.51162187516197488</v>
      </c>
      <c r="D73" s="338">
        <f>IF(D$9=0,0,D$9/WWP_fec!D$9)</f>
        <v>0.51162187516197499</v>
      </c>
      <c r="E73" s="338">
        <f>IF(E$9=0,0,E$9/WWP_fec!E$9)</f>
        <v>0.5116218751619751</v>
      </c>
      <c r="F73" s="338">
        <f>IF(F$9=0,0,F$9/WWP_fec!F$9)</f>
        <v>0.51162187516197521</v>
      </c>
      <c r="G73" s="338">
        <f>IF(G$9=0,0,G$9/WWP_fec!G$9)</f>
        <v>0.51162187516197499</v>
      </c>
      <c r="H73" s="338">
        <f>IF(H$9=0,0,H$9/WWP_fec!H$9)</f>
        <v>0.51162187516197521</v>
      </c>
      <c r="I73" s="338">
        <f>IF(I$9=0,0,I$9/WWP_fec!I$9)</f>
        <v>0.5116218751619751</v>
      </c>
      <c r="J73" s="338">
        <f>IF(J$9=0,0,J$9/WWP_fec!J$9)</f>
        <v>0.51162187516197521</v>
      </c>
      <c r="K73" s="338">
        <f>IF(K$9=0,0,K$9/WWP_fec!K$9)</f>
        <v>0.51162187516197499</v>
      </c>
      <c r="L73" s="338">
        <f>IF(L$9=0,0,L$9/WWP_fec!L$9)</f>
        <v>0.51162187516197499</v>
      </c>
      <c r="M73" s="338">
        <f>IF(M$9=0,0,M$9/WWP_fec!M$9)</f>
        <v>0.5116218751619751</v>
      </c>
      <c r="N73" s="338">
        <f>IF(N$9=0,0,N$9/WWP_fec!N$9)</f>
        <v>0.5116218751619751</v>
      </c>
      <c r="O73" s="338">
        <f>IF(O$9=0,0,O$9/WWP_fec!O$9)</f>
        <v>0.51162187516197499</v>
      </c>
      <c r="P73" s="338">
        <f>IF(P$9=0,0,P$9/WWP_fec!P$9)</f>
        <v>0.51162187516197499</v>
      </c>
      <c r="Q73" s="338">
        <f>IF(Q$9=0,0,Q$9/WWP_fec!Q$9)</f>
        <v>0.51162187516197499</v>
      </c>
      <c r="R73" s="338">
        <f>IF(R$9=0,0,R$9/WWP_fec!R$9)</f>
        <v>0.5116218751619751</v>
      </c>
      <c r="S73" s="338">
        <f>IF(S$9=0,0,S$9/WWP_fec!S$9)</f>
        <v>0.51162187516197499</v>
      </c>
      <c r="T73" s="338">
        <f>IF(T$9=0,0,T$9/WWP_fec!T$9)</f>
        <v>0.51162187516197499</v>
      </c>
      <c r="U73" s="338">
        <f>IF(U$9=0,0,U$9/WWP_fec!U$9)</f>
        <v>0.5116218751619751</v>
      </c>
      <c r="V73" s="338">
        <f>IF(V$9=0,0,V$9/WWP_fec!V$9)</f>
        <v>0.5116218751619751</v>
      </c>
      <c r="W73" s="338">
        <f>IF(W$9=0,0,W$9/WWP_fec!W$9)</f>
        <v>0.5116218751619751</v>
      </c>
      <c r="DA73" s="174"/>
    </row>
    <row r="74" spans="1:105" ht="12" customHeight="1" x14ac:dyDescent="0.25">
      <c r="A74" s="56" t="s">
        <v>96</v>
      </c>
      <c r="B74" s="339">
        <f>IF(B$10=0,0,B$10/WWP_fec!B$10)</f>
        <v>0.7702168440467605</v>
      </c>
      <c r="C74" s="339">
        <f>IF(C$10=0,0,C$10/WWP_fec!C$10)</f>
        <v>0.76952813595165348</v>
      </c>
      <c r="D74" s="339">
        <f>IF(D$10=0,0,D$10/WWP_fec!D$10)</f>
        <v>0.78427025655295901</v>
      </c>
      <c r="E74" s="339">
        <f>IF(E$10=0,0,E$10/WWP_fec!E$10)</f>
        <v>0.7266965883532539</v>
      </c>
      <c r="F74" s="339">
        <f>IF(F$10=0,0,F$10/WWP_fec!F$10)</f>
        <v>0.75404523971857984</v>
      </c>
      <c r="G74" s="339">
        <f>IF(G$10=0,0,G$10/WWP_fec!G$10)</f>
        <v>0.74967770178765958</v>
      </c>
      <c r="H74" s="339">
        <f>IF(H$10=0,0,H$10/WWP_fec!H$10)</f>
        <v>0.73804053864820962</v>
      </c>
      <c r="I74" s="339">
        <f>IF(I$10=0,0,I$10/WWP_fec!I$10)</f>
        <v>0.77133676163611531</v>
      </c>
      <c r="J74" s="339">
        <f>IF(J$10=0,0,J$10/WWP_fec!J$10)</f>
        <v>0.76257460434979962</v>
      </c>
      <c r="K74" s="339">
        <f>IF(K$10=0,0,K$10/WWP_fec!K$10)</f>
        <v>0.76670166523316008</v>
      </c>
      <c r="L74" s="339">
        <f>IF(L$10=0,0,L$10/WWP_fec!L$10)</f>
        <v>0.76189694632104465</v>
      </c>
      <c r="M74" s="339">
        <f>IF(M$10=0,0,M$10/WWP_fec!M$10)</f>
        <v>0.76683150385285637</v>
      </c>
      <c r="N74" s="339">
        <f>IF(N$10=0,0,N$10/WWP_fec!N$10)</f>
        <v>0.77628687653640238</v>
      </c>
      <c r="O74" s="339">
        <f>IF(O$10=0,0,O$10/WWP_fec!O$10)</f>
        <v>0.77664945031397115</v>
      </c>
      <c r="P74" s="339">
        <f>IF(P$10=0,0,P$10/WWP_fec!P$10)</f>
        <v>0.79686653162773324</v>
      </c>
      <c r="Q74" s="339">
        <f>IF(Q$10=0,0,Q$10/WWP_fec!Q$10)</f>
        <v>0.80337549777370765</v>
      </c>
      <c r="R74" s="339">
        <f>IF(R$10=0,0,R$10/WWP_fec!R$10)</f>
        <v>0.81823739052764832</v>
      </c>
      <c r="S74" s="339">
        <f>IF(S$10=0,0,S$10/WWP_fec!S$10)</f>
        <v>0.80986416573342812</v>
      </c>
      <c r="T74" s="339">
        <f>IF(T$10=0,0,T$10/WWP_fec!T$10)</f>
        <v>0.80686933622510604</v>
      </c>
      <c r="U74" s="339">
        <f>IF(U$10=0,0,U$10/WWP_fec!U$10)</f>
        <v>0.80602402951971475</v>
      </c>
      <c r="V74" s="339">
        <f>IF(V$10=0,0,V$10/WWP_fec!V$10)</f>
        <v>0.81569484341791032</v>
      </c>
      <c r="W74" s="339">
        <f>IF(W$10=0,0,W$10/WWP_fec!W$10)</f>
        <v>0.81455022008771638</v>
      </c>
      <c r="DA74" s="68"/>
    </row>
    <row r="75" spans="1:105" ht="12" customHeight="1" x14ac:dyDescent="0.25">
      <c r="A75" s="203" t="s">
        <v>2900</v>
      </c>
      <c r="B75" s="352">
        <f>IF(B$16=0,0,B$16/WWP_fec!B$16)</f>
        <v>0.42326078971989933</v>
      </c>
      <c r="C75" s="352">
        <f>IF(C$16=0,0,C$16/WWP_fec!C$16)</f>
        <v>0.4235988003061999</v>
      </c>
      <c r="D75" s="352">
        <f>IF(D$16=0,0,D$16/WWP_fec!D$16)</f>
        <v>0.42279853513645388</v>
      </c>
      <c r="E75" s="352">
        <f>IF(E$16=0,0,E$16/WWP_fec!E$16)</f>
        <v>0.42691670241654628</v>
      </c>
      <c r="F75" s="352">
        <f>IF(F$16=0,0,F$16/WWP_fec!F$16)</f>
        <v>0.42800824717420305</v>
      </c>
      <c r="G75" s="352">
        <f>IF(G$16=0,0,G$16/WWP_fec!G$16)</f>
        <v>0.42898161149664948</v>
      </c>
      <c r="H75" s="352">
        <f>IF(H$16=0,0,H$16/WWP_fec!H$16)</f>
        <v>0.42789081414841251</v>
      </c>
      <c r="I75" s="352">
        <f>IF(I$16=0,0,I$16/WWP_fec!I$16)</f>
        <v>0.42630724049690966</v>
      </c>
      <c r="J75" s="352">
        <f>IF(J$16=0,0,J$16/WWP_fec!J$16)</f>
        <v>0.43218909869820815</v>
      </c>
      <c r="K75" s="352">
        <f>IF(K$16=0,0,K$16/WWP_fec!K$16)</f>
        <v>0.43176821728125692</v>
      </c>
      <c r="L75" s="352">
        <f>IF(L$16=0,0,L$16/WWP_fec!L$16)</f>
        <v>0.43035465484737279</v>
      </c>
      <c r="M75" s="352">
        <f>IF(M$16=0,0,M$16/WWP_fec!M$16)</f>
        <v>0.42856988827047393</v>
      </c>
      <c r="N75" s="352">
        <f>IF(N$16=0,0,N$16/WWP_fec!N$16)</f>
        <v>0.43343870412361346</v>
      </c>
      <c r="O75" s="352">
        <f>IF(O$16=0,0,O$16/WWP_fec!O$16)</f>
        <v>0.43156790696009967</v>
      </c>
      <c r="P75" s="352">
        <f>IF(P$16=0,0,P$16/WWP_fec!P$16)</f>
        <v>0.42988568904593738</v>
      </c>
      <c r="Q75" s="352">
        <f>IF(Q$16=0,0,Q$16/WWP_fec!Q$16)</f>
        <v>0.42896039779094941</v>
      </c>
      <c r="R75" s="352">
        <f>IF(R$16=0,0,R$16/WWP_fec!R$16)</f>
        <v>0.42945476487604373</v>
      </c>
      <c r="S75" s="352">
        <f>IF(S$16=0,0,S$16/WWP_fec!S$16)</f>
        <v>0.42774639912810819</v>
      </c>
      <c r="T75" s="352">
        <f>IF(T$16=0,0,T$16/WWP_fec!T$16)</f>
        <v>0.42885679303736512</v>
      </c>
      <c r="U75" s="352">
        <f>IF(U$16=0,0,U$16/WWP_fec!U$16)</f>
        <v>0.42823265347464656</v>
      </c>
      <c r="V75" s="352">
        <f>IF(V$16=0,0,V$16/WWP_fec!V$16)</f>
        <v>0.4258284824536428</v>
      </c>
      <c r="W75" s="352">
        <f>IF(W$16=0,0,W$16/WWP_fec!W$16)</f>
        <v>0.4281873324421625</v>
      </c>
      <c r="DA75" s="175"/>
    </row>
    <row r="76" spans="1:105" ht="12" customHeight="1" x14ac:dyDescent="0.25">
      <c r="A76" s="203" t="s">
        <v>2912</v>
      </c>
      <c r="B76" s="352">
        <f>IF(B$27=0,0,B$27/WWP_fec!B$27)</f>
        <v>0.44802420556760231</v>
      </c>
      <c r="C76" s="352">
        <f>IF(C$27=0,0,C$27/WWP_fec!C$27)</f>
        <v>0.44802420556760242</v>
      </c>
      <c r="D76" s="352">
        <f>IF(D$27=0,0,D$27/WWP_fec!D$27)</f>
        <v>0.44802420556760225</v>
      </c>
      <c r="E76" s="352">
        <f>IF(E$27=0,0,E$27/WWP_fec!E$27)</f>
        <v>0.44802420556760225</v>
      </c>
      <c r="F76" s="352">
        <f>IF(F$27=0,0,F$27/WWP_fec!F$27)</f>
        <v>0.44802420556760242</v>
      </c>
      <c r="G76" s="352">
        <f>IF(G$27=0,0,G$27/WWP_fec!G$27)</f>
        <v>0.44802420556760225</v>
      </c>
      <c r="H76" s="352">
        <f>IF(H$27=0,0,H$27/WWP_fec!H$27)</f>
        <v>0.4480242055676022</v>
      </c>
      <c r="I76" s="352">
        <f>IF(I$27=0,0,I$27/WWP_fec!I$27)</f>
        <v>0.44802420556760225</v>
      </c>
      <c r="J76" s="352">
        <f>IF(J$27=0,0,J$27/WWP_fec!J$27)</f>
        <v>0.4480242055676022</v>
      </c>
      <c r="K76" s="352">
        <f>IF(K$27=0,0,K$27/WWP_fec!K$27)</f>
        <v>0.44802420556760242</v>
      </c>
      <c r="L76" s="352">
        <f>IF(L$27=0,0,L$27/WWP_fec!L$27)</f>
        <v>0.44802420556760231</v>
      </c>
      <c r="M76" s="352">
        <f>IF(M$27=0,0,M$27/WWP_fec!M$27)</f>
        <v>0.44802420556760214</v>
      </c>
      <c r="N76" s="352">
        <f>IF(N$27=0,0,N$27/WWP_fec!N$27)</f>
        <v>0.44802420556760225</v>
      </c>
      <c r="O76" s="352">
        <f>IF(O$27=0,0,O$27/WWP_fec!O$27)</f>
        <v>0.44802420556760231</v>
      </c>
      <c r="P76" s="352">
        <f>IF(P$27=0,0,P$27/WWP_fec!P$27)</f>
        <v>0.44802420556760231</v>
      </c>
      <c r="Q76" s="352">
        <f>IF(Q$27=0,0,Q$27/WWP_fec!Q$27)</f>
        <v>0.44802420556760214</v>
      </c>
      <c r="R76" s="352">
        <f>IF(R$27=0,0,R$27/WWP_fec!R$27)</f>
        <v>0.44802420556760247</v>
      </c>
      <c r="S76" s="352">
        <f>IF(S$27=0,0,S$27/WWP_fec!S$27)</f>
        <v>0.44802420556760231</v>
      </c>
      <c r="T76" s="352">
        <f>IF(T$27=0,0,T$27/WWP_fec!T$27)</f>
        <v>0.4480242055676022</v>
      </c>
      <c r="U76" s="352">
        <f>IF(U$27=0,0,U$27/WWP_fec!U$27)</f>
        <v>0.44802420556760225</v>
      </c>
      <c r="V76" s="352">
        <f>IF(V$27=0,0,V$27/WWP_fec!V$27)</f>
        <v>0.44802420556760225</v>
      </c>
      <c r="W76" s="352">
        <f>IF(W$27=0,0,W$27/WWP_fec!W$27)</f>
        <v>0.44802420556760214</v>
      </c>
      <c r="DA76" s="175"/>
    </row>
    <row r="77" spans="1:105" ht="12" customHeight="1" x14ac:dyDescent="0.25">
      <c r="A77" s="203" t="s">
        <v>2914</v>
      </c>
      <c r="B77" s="352">
        <f>IF(B$28=0,0,B$28/WWP_fec!B$28)</f>
        <v>0.28917196562385972</v>
      </c>
      <c r="C77" s="352">
        <f>IF(C$28=0,0,C$28/WWP_fec!C$28)</f>
        <v>0.28997642152223341</v>
      </c>
      <c r="D77" s="352">
        <f>IF(D$28=0,0,D$28/WWP_fec!D$28)</f>
        <v>0.2900143215975014</v>
      </c>
      <c r="E77" s="352">
        <f>IF(E$28=0,0,E$28/WWP_fec!E$28)</f>
        <v>0.292893832582453</v>
      </c>
      <c r="F77" s="352">
        <f>IF(F$28=0,0,F$28/WWP_fec!F$28)</f>
        <v>0.29446440471241986</v>
      </c>
      <c r="G77" s="352">
        <f>IF(G$28=0,0,G$28/WWP_fec!G$28)</f>
        <v>0.29572267941033298</v>
      </c>
      <c r="H77" s="352">
        <f>IF(H$28=0,0,H$28/WWP_fec!H$28)</f>
        <v>0.29443847848740784</v>
      </c>
      <c r="I77" s="352">
        <f>IF(I$28=0,0,I$28/WWP_fec!I$28)</f>
        <v>0.29364007889316912</v>
      </c>
      <c r="J77" s="352">
        <f>IF(J$28=0,0,J$28/WWP_fec!J$28)</f>
        <v>0.30138900643315403</v>
      </c>
      <c r="K77" s="352">
        <f>IF(K$28=0,0,K$28/WWP_fec!K$28)</f>
        <v>0.30217847460480657</v>
      </c>
      <c r="L77" s="352">
        <f>IF(L$28=0,0,L$28/WWP_fec!L$28)</f>
        <v>0.30061284918397629</v>
      </c>
      <c r="M77" s="352">
        <f>IF(M$28=0,0,M$28/WWP_fec!M$28)</f>
        <v>0.29925790450199874</v>
      </c>
      <c r="N77" s="352">
        <f>IF(N$28=0,0,N$28/WWP_fec!N$28)</f>
        <v>0.30533418178568</v>
      </c>
      <c r="O77" s="352">
        <f>IF(O$28=0,0,O$28/WWP_fec!O$28)</f>
        <v>0.30478880057006769</v>
      </c>
      <c r="P77" s="352">
        <f>IF(P$28=0,0,P$28/WWP_fec!P$28)</f>
        <v>0.30086026552332601</v>
      </c>
      <c r="Q77" s="352">
        <f>IF(Q$28=0,0,Q$28/WWP_fec!Q$28)</f>
        <v>0.3001415063070742</v>
      </c>
      <c r="R77" s="352">
        <f>IF(R$28=0,0,R$28/WWP_fec!R$28)</f>
        <v>0.29918962062574211</v>
      </c>
      <c r="S77" s="352">
        <f>IF(S$28=0,0,S$28/WWP_fec!S$28)</f>
        <v>0.29785824707930897</v>
      </c>
      <c r="T77" s="352">
        <f>IF(T$28=0,0,T$28/WWP_fec!T$28)</f>
        <v>0.29893474978405432</v>
      </c>
      <c r="U77" s="352">
        <f>IF(U$28=0,0,U$28/WWP_fec!U$28)</f>
        <v>0.29898863964020111</v>
      </c>
      <c r="V77" s="352">
        <f>IF(V$28=0,0,V$28/WWP_fec!V$28)</f>
        <v>0.29659946899505529</v>
      </c>
      <c r="W77" s="352">
        <f>IF(W$28=0,0,W$28/WWP_fec!W$28)</f>
        <v>0.2992808473995125</v>
      </c>
      <c r="DA77" s="175"/>
    </row>
    <row r="78" spans="1:105" ht="12" customHeight="1" x14ac:dyDescent="0.25">
      <c r="A78" s="41" t="s">
        <v>2938</v>
      </c>
      <c r="B78" s="340">
        <f>IF(B$48=0,0,B$48/WWP_fec!B$48)</f>
        <v>0.52269490649553596</v>
      </c>
      <c r="C78" s="340">
        <f>IF(C$48=0,0,C$48/WWP_fec!C$48)</f>
        <v>0.52269490649553574</v>
      </c>
      <c r="D78" s="340">
        <f>IF(D$48=0,0,D$48/WWP_fec!D$48)</f>
        <v>0.52269490649553618</v>
      </c>
      <c r="E78" s="340">
        <f>IF(E$48=0,0,E$48/WWP_fec!E$48)</f>
        <v>0.52269490649553596</v>
      </c>
      <c r="F78" s="340">
        <f>IF(F$48=0,0,F$48/WWP_fec!F$48)</f>
        <v>0.52269490649553607</v>
      </c>
      <c r="G78" s="340">
        <f>IF(G$48=0,0,G$48/WWP_fec!G$48)</f>
        <v>0.52269490649553585</v>
      </c>
      <c r="H78" s="340">
        <f>IF(H$48=0,0,H$48/WWP_fec!H$48)</f>
        <v>0.52269490649553596</v>
      </c>
      <c r="I78" s="340">
        <f>IF(I$48=0,0,I$48/WWP_fec!I$48)</f>
        <v>0.52269490649553585</v>
      </c>
      <c r="J78" s="340">
        <f>IF(J$48=0,0,J$48/WWP_fec!J$48)</f>
        <v>0.52269490649553618</v>
      </c>
      <c r="K78" s="340">
        <f>IF(K$48=0,0,K$48/WWP_fec!K$48)</f>
        <v>0.52269490649553596</v>
      </c>
      <c r="L78" s="340">
        <f>IF(L$48=0,0,L$48/WWP_fec!L$48)</f>
        <v>0.52269490649553574</v>
      </c>
      <c r="M78" s="340">
        <f>IF(M$48=0,0,M$48/WWP_fec!M$48)</f>
        <v>0.52269490649553596</v>
      </c>
      <c r="N78" s="340">
        <f>IF(N$48=0,0,N$48/WWP_fec!N$48)</f>
        <v>0.52269490649553585</v>
      </c>
      <c r="O78" s="340">
        <f>IF(O$48=0,0,O$48/WWP_fec!O$48)</f>
        <v>0.52269490649553607</v>
      </c>
      <c r="P78" s="340">
        <f>IF(P$48=0,0,P$48/WWP_fec!P$48)</f>
        <v>0.52269490649553596</v>
      </c>
      <c r="Q78" s="340">
        <f>IF(Q$48=0,0,Q$48/WWP_fec!Q$48)</f>
        <v>0.52269490649553596</v>
      </c>
      <c r="R78" s="340">
        <f>IF(R$48=0,0,R$48/WWP_fec!R$48)</f>
        <v>0.52269490649553585</v>
      </c>
      <c r="S78" s="340">
        <f>IF(S$48=0,0,S$48/WWP_fec!S$48)</f>
        <v>0.52269490649553596</v>
      </c>
      <c r="T78" s="340">
        <f>IF(T$48=0,0,T$48/WWP_fec!T$48)</f>
        <v>0.52269490649553585</v>
      </c>
      <c r="U78" s="340">
        <f>IF(U$48=0,0,U$48/WWP_fec!U$48)</f>
        <v>0.52269490649553596</v>
      </c>
      <c r="V78" s="340">
        <f>IF(V$48=0,0,V$48/WWP_fec!V$48)</f>
        <v>0.52269490649553618</v>
      </c>
      <c r="W78" s="340">
        <f>IF(W$48=0,0,W$48/WWP_fec!W$48)</f>
        <v>0.52269490649553585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PL: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6">
        <v>1163.0019027422329</v>
      </c>
      <c r="C5" s="226">
        <v>1114.0315087322631</v>
      </c>
      <c r="D5" s="226">
        <v>1104.431632698067</v>
      </c>
      <c r="E5" s="226">
        <v>1247.176689186213</v>
      </c>
      <c r="F5" s="226">
        <v>1197.2403322575569</v>
      </c>
      <c r="G5" s="226">
        <v>1185.8786415349</v>
      </c>
      <c r="H5" s="226">
        <v>1456.6497120303579</v>
      </c>
      <c r="I5" s="226">
        <v>922.89373738008851</v>
      </c>
      <c r="J5" s="226">
        <v>925.83912620962496</v>
      </c>
      <c r="K5" s="226">
        <v>841.90050020203182</v>
      </c>
      <c r="L5" s="226">
        <v>692.51907454925936</v>
      </c>
      <c r="M5" s="226">
        <v>646.09982177770132</v>
      </c>
      <c r="N5" s="226">
        <v>390.82750663732293</v>
      </c>
      <c r="O5" s="226">
        <v>363.58730341285798</v>
      </c>
      <c r="P5" s="226">
        <v>304.66677198595869</v>
      </c>
      <c r="Q5" s="226">
        <v>282.12484647033062</v>
      </c>
      <c r="R5" s="226">
        <v>273.02974245234748</v>
      </c>
      <c r="S5" s="226">
        <v>313.46182265551562</v>
      </c>
      <c r="T5" s="226">
        <v>325.65692832833008</v>
      </c>
      <c r="U5" s="226">
        <v>302.10748745362321</v>
      </c>
      <c r="V5" s="226">
        <v>238.4961182722684</v>
      </c>
      <c r="W5" s="226">
        <v>286.93651420754452</v>
      </c>
      <c r="DA5" s="89" t="s">
        <v>2983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2984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2985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2986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2987</v>
      </c>
    </row>
    <row r="10" spans="1:105" ht="12" customHeight="1" x14ac:dyDescent="0.25">
      <c r="A10" s="56" t="s">
        <v>96</v>
      </c>
      <c r="B10" s="263">
        <v>11.333914267855381</v>
      </c>
      <c r="C10" s="263">
        <v>11.646637837337559</v>
      </c>
      <c r="D10" s="263">
        <v>10.410747032382931</v>
      </c>
      <c r="E10" s="263">
        <v>19.791203770918919</v>
      </c>
      <c r="F10" s="263">
        <v>16.95633371577139</v>
      </c>
      <c r="G10" s="263">
        <v>17.968246660922951</v>
      </c>
      <c r="H10" s="263">
        <v>18.988517416474039</v>
      </c>
      <c r="I10" s="263">
        <v>12.60010791222634</v>
      </c>
      <c r="J10" s="263">
        <v>16.610506951116228</v>
      </c>
      <c r="K10" s="263">
        <v>15.331697900207979</v>
      </c>
      <c r="L10" s="263">
        <v>17.374640414280439</v>
      </c>
      <c r="M10" s="263">
        <v>16.272310094090159</v>
      </c>
      <c r="N10" s="263">
        <v>14.10889308025315</v>
      </c>
      <c r="O10" s="263">
        <v>14.887933381236589</v>
      </c>
      <c r="P10" s="263">
        <v>10.17647415161778</v>
      </c>
      <c r="Q10" s="263">
        <v>9.289066204555942</v>
      </c>
      <c r="R10" s="263">
        <v>7.2424697563030147</v>
      </c>
      <c r="S10" s="263">
        <v>9.4077717897724771</v>
      </c>
      <c r="T10" s="263">
        <v>10.22536624987381</v>
      </c>
      <c r="U10" s="263">
        <v>10.832814076417501</v>
      </c>
      <c r="V10" s="263">
        <v>8.0936045727441872</v>
      </c>
      <c r="W10" s="263">
        <v>9.1210190968517502</v>
      </c>
      <c r="DA10" s="68" t="s">
        <v>2988</v>
      </c>
    </row>
    <row r="11" spans="1:105" ht="12" customHeight="1" x14ac:dyDescent="0.25">
      <c r="A11" s="37" t="s">
        <v>160</v>
      </c>
      <c r="B11" s="229">
        <v>3.9934355366299981</v>
      </c>
      <c r="C11" s="229">
        <v>3.426992680464894</v>
      </c>
      <c r="D11" s="229">
        <v>2.434614293910629</v>
      </c>
      <c r="E11" s="229">
        <v>3.7979118044765641</v>
      </c>
      <c r="F11" s="229">
        <v>3.244615899673561</v>
      </c>
      <c r="G11" s="229">
        <v>2.229239647996248</v>
      </c>
      <c r="H11" s="229">
        <v>2.8082815711374871</v>
      </c>
      <c r="I11" s="229">
        <v>2.21632955242658</v>
      </c>
      <c r="J11" s="229">
        <v>1.134750094102279</v>
      </c>
      <c r="K11" s="229">
        <v>2.0225016111684</v>
      </c>
      <c r="L11" s="229">
        <v>1.281560234712301</v>
      </c>
      <c r="M11" s="229">
        <v>1.1389110223905681</v>
      </c>
      <c r="N11" s="229">
        <v>1.467120044860301</v>
      </c>
      <c r="O11" s="229">
        <v>1.783239699093857</v>
      </c>
      <c r="P11" s="229">
        <v>2.4097482118462619</v>
      </c>
      <c r="Q11" s="229">
        <v>1.991678166627072</v>
      </c>
      <c r="R11" s="229">
        <v>1.9398922325394981</v>
      </c>
      <c r="S11" s="229">
        <v>1.752465926826374</v>
      </c>
      <c r="T11" s="229">
        <v>3.9690908154333302</v>
      </c>
      <c r="U11" s="229">
        <v>3.838332481340168</v>
      </c>
      <c r="V11" s="229">
        <v>1.3675075716551841</v>
      </c>
      <c r="W11" s="229">
        <v>1.140588754219654</v>
      </c>
      <c r="DA11" s="69" t="s">
        <v>2989</v>
      </c>
    </row>
    <row r="12" spans="1:105" ht="12" customHeight="1" x14ac:dyDescent="0.25">
      <c r="A12" s="37" t="s">
        <v>162</v>
      </c>
      <c r="B12" s="229">
        <v>7.3404787312253861</v>
      </c>
      <c r="C12" s="229">
        <v>8.2196451568726676</v>
      </c>
      <c r="D12" s="229">
        <v>7.9761327384723044</v>
      </c>
      <c r="E12" s="229">
        <v>15.993291966442349</v>
      </c>
      <c r="F12" s="229">
        <v>13.711717816097829</v>
      </c>
      <c r="G12" s="229">
        <v>15.739007012926709</v>
      </c>
      <c r="H12" s="229">
        <v>16.180235845336551</v>
      </c>
      <c r="I12" s="229">
        <v>10.383778359799759</v>
      </c>
      <c r="J12" s="229">
        <v>15.47575685701395</v>
      </c>
      <c r="K12" s="229">
        <v>13.30919628903958</v>
      </c>
      <c r="L12" s="229">
        <v>16.09308017956814</v>
      </c>
      <c r="M12" s="229">
        <v>15.133399071699589</v>
      </c>
      <c r="N12" s="229">
        <v>12.64177303539285</v>
      </c>
      <c r="O12" s="229">
        <v>13.104693682142729</v>
      </c>
      <c r="P12" s="229">
        <v>7.7667259397715167</v>
      </c>
      <c r="Q12" s="229">
        <v>7.2973880379288696</v>
      </c>
      <c r="R12" s="229">
        <v>5.3025775237635164</v>
      </c>
      <c r="S12" s="229">
        <v>7.6553058629461033</v>
      </c>
      <c r="T12" s="229">
        <v>6.2562754344404761</v>
      </c>
      <c r="U12" s="229">
        <v>6.9944815950773283</v>
      </c>
      <c r="V12" s="229">
        <v>6.7260970010890038</v>
      </c>
      <c r="W12" s="229">
        <v>7.9804303426320962</v>
      </c>
      <c r="DA12" s="69" t="s">
        <v>2990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2991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2992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2993</v>
      </c>
    </row>
    <row r="16" spans="1:105" ht="12" customHeight="1" x14ac:dyDescent="0.25">
      <c r="A16" s="57" t="s">
        <v>2900</v>
      </c>
      <c r="B16" s="264">
        <v>940.8020491208008</v>
      </c>
      <c r="C16" s="264">
        <v>896.93320347624581</v>
      </c>
      <c r="D16" s="264">
        <v>881.83274594819227</v>
      </c>
      <c r="E16" s="264">
        <v>1002.414100295233</v>
      </c>
      <c r="F16" s="264">
        <v>957.16314472229442</v>
      </c>
      <c r="G16" s="264">
        <v>946.76996879814374</v>
      </c>
      <c r="H16" s="264">
        <v>1196.4611533391951</v>
      </c>
      <c r="I16" s="264">
        <v>720.70234176884912</v>
      </c>
      <c r="J16" s="264">
        <v>718.67805751005915</v>
      </c>
      <c r="K16" s="264">
        <v>649.7607645808182</v>
      </c>
      <c r="L16" s="264">
        <v>494.45173853021049</v>
      </c>
      <c r="M16" s="264">
        <v>450.75971259826792</v>
      </c>
      <c r="N16" s="264">
        <v>235.96989110335949</v>
      </c>
      <c r="O16" s="264">
        <v>202.4349429583385</v>
      </c>
      <c r="P16" s="264">
        <v>156.11110055004841</v>
      </c>
      <c r="Q16" s="264">
        <v>131.95200881507</v>
      </c>
      <c r="R16" s="264">
        <v>117.8653393773552</v>
      </c>
      <c r="S16" s="264">
        <v>137.25921770146621</v>
      </c>
      <c r="T16" s="264">
        <v>149.14198150659189</v>
      </c>
      <c r="U16" s="264">
        <v>122.5439975450517</v>
      </c>
      <c r="V16" s="264">
        <v>75.134048375748506</v>
      </c>
      <c r="W16" s="264">
        <v>111.3564444001796</v>
      </c>
      <c r="DA16" s="70" t="s">
        <v>2994</v>
      </c>
    </row>
    <row r="17" spans="1:105" ht="12" customHeight="1" x14ac:dyDescent="0.25">
      <c r="A17" s="46" t="s">
        <v>30</v>
      </c>
      <c r="B17" s="232">
        <v>460.95972796620021</v>
      </c>
      <c r="C17" s="232">
        <v>445.44980763462132</v>
      </c>
      <c r="D17" s="232">
        <v>404.72635689498088</v>
      </c>
      <c r="E17" s="232">
        <v>423.59641271504307</v>
      </c>
      <c r="F17" s="232">
        <v>463.54194142130473</v>
      </c>
      <c r="G17" s="232">
        <v>419.06782909763177</v>
      </c>
      <c r="H17" s="232">
        <v>420.71576084769498</v>
      </c>
      <c r="I17" s="232">
        <v>420.97284971459129</v>
      </c>
      <c r="J17" s="232">
        <v>323.75827338712639</v>
      </c>
      <c r="K17" s="232">
        <v>246.2663046399646</v>
      </c>
      <c r="L17" s="232">
        <v>267.14330834502988</v>
      </c>
      <c r="M17" s="232">
        <v>249.7726688153821</v>
      </c>
      <c r="N17" s="232">
        <v>90.365935225646524</v>
      </c>
      <c r="O17" s="232">
        <v>76.684307589846867</v>
      </c>
      <c r="P17" s="232">
        <v>77.049126438157472</v>
      </c>
      <c r="Q17" s="232">
        <v>66.051873158231771</v>
      </c>
      <c r="R17" s="232">
        <v>63.089764348897752</v>
      </c>
      <c r="S17" s="232">
        <v>75.124699275011452</v>
      </c>
      <c r="T17" s="232">
        <v>73.401789721711594</v>
      </c>
      <c r="U17" s="232">
        <v>55.027705247762754</v>
      </c>
      <c r="V17" s="232">
        <v>36.67482098743762</v>
      </c>
      <c r="W17" s="232">
        <v>49.448117219559073</v>
      </c>
      <c r="DA17" s="73" t="s">
        <v>2995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2996</v>
      </c>
    </row>
    <row r="19" spans="1:105" ht="12" customHeight="1" x14ac:dyDescent="0.25">
      <c r="A19" s="46" t="s">
        <v>33</v>
      </c>
      <c r="B19" s="232">
        <v>2.3486922601426081</v>
      </c>
      <c r="C19" s="232">
        <v>2.3352380189048909</v>
      </c>
      <c r="D19" s="232">
        <v>2.282505275879219</v>
      </c>
      <c r="E19" s="232">
        <v>2.315522464554205</v>
      </c>
      <c r="F19" s="232">
        <v>2.3443089268800001</v>
      </c>
      <c r="G19" s="232">
        <v>2.3311583868760519</v>
      </c>
      <c r="H19" s="232">
        <v>4.6343719183652592</v>
      </c>
      <c r="I19" s="232">
        <v>4.5915930768179187</v>
      </c>
      <c r="J19" s="232">
        <v>6.8274826548619796</v>
      </c>
      <c r="K19" s="232">
        <v>4.3252312173696286</v>
      </c>
      <c r="L19" s="232">
        <v>4.2485071091399949</v>
      </c>
      <c r="M19" s="232">
        <v>4.1545054091954592</v>
      </c>
      <c r="N19" s="232">
        <v>3.636338067866399</v>
      </c>
      <c r="O19" s="232">
        <v>3.360336242288791</v>
      </c>
      <c r="P19" s="232">
        <v>3.0696071430953631</v>
      </c>
      <c r="Q19" s="232">
        <v>4.211330749337213</v>
      </c>
      <c r="R19" s="232">
        <v>3.8615049812387561</v>
      </c>
      <c r="S19" s="232">
        <v>3.9020568173409971</v>
      </c>
      <c r="T19" s="232">
        <v>3.4403884382948382</v>
      </c>
      <c r="U19" s="232">
        <v>3.4524838246058431</v>
      </c>
      <c r="V19" s="232">
        <v>2.4634966958982631</v>
      </c>
      <c r="W19" s="232">
        <v>3.650561220333719</v>
      </c>
      <c r="DA19" s="73" t="s">
        <v>2997</v>
      </c>
    </row>
    <row r="20" spans="1:105" ht="12" customHeight="1" x14ac:dyDescent="0.25">
      <c r="A20" s="46" t="s">
        <v>160</v>
      </c>
      <c r="B20" s="232">
        <v>26.945858510602029</v>
      </c>
      <c r="C20" s="232">
        <v>24.741780063869179</v>
      </c>
      <c r="D20" s="232">
        <v>17.631926938247101</v>
      </c>
      <c r="E20" s="232">
        <v>26.717000234773781</v>
      </c>
      <c r="F20" s="232">
        <v>29.986541055602089</v>
      </c>
      <c r="G20" s="232">
        <v>20.656730527829879</v>
      </c>
      <c r="H20" s="232">
        <v>22.55701427874266</v>
      </c>
      <c r="I20" s="232">
        <v>20.353314535105191</v>
      </c>
      <c r="J20" s="232">
        <v>13.71231164528095</v>
      </c>
      <c r="K20" s="232">
        <v>24.78884419286954</v>
      </c>
      <c r="L20" s="232">
        <v>13.150814337561849</v>
      </c>
      <c r="M20" s="232">
        <v>10.66573253753694</v>
      </c>
      <c r="N20" s="232">
        <v>13.1493136012637</v>
      </c>
      <c r="O20" s="232">
        <v>13.825542122710379</v>
      </c>
      <c r="P20" s="232">
        <v>17.387828293348029</v>
      </c>
      <c r="Q20" s="232">
        <v>12.905720183602551</v>
      </c>
      <c r="R20" s="232">
        <v>13.269571723070831</v>
      </c>
      <c r="S20" s="232">
        <v>10.076095215517819</v>
      </c>
      <c r="T20" s="232">
        <v>26.785108021847531</v>
      </c>
      <c r="U20" s="232">
        <v>21.914122821831651</v>
      </c>
      <c r="V20" s="232">
        <v>5.6936900123977727</v>
      </c>
      <c r="W20" s="232">
        <v>6.0307985547033978</v>
      </c>
      <c r="DA20" s="73" t="s">
        <v>2998</v>
      </c>
    </row>
    <row r="21" spans="1:105" ht="12" customHeight="1" x14ac:dyDescent="0.25">
      <c r="A21" s="46" t="s">
        <v>70</v>
      </c>
      <c r="B21" s="232">
        <v>169.78650692934789</v>
      </c>
      <c r="C21" s="232">
        <v>141.90162649521619</v>
      </c>
      <c r="D21" s="232">
        <v>138.69730130681151</v>
      </c>
      <c r="E21" s="232">
        <v>126.1481327049176</v>
      </c>
      <c r="F21" s="232">
        <v>135.08450247346121</v>
      </c>
      <c r="G21" s="232">
        <v>136.76899478587609</v>
      </c>
      <c r="H21" s="232">
        <v>118.9556869152624</v>
      </c>
      <c r="I21" s="232">
        <v>57.726104880460611</v>
      </c>
      <c r="J21" s="232">
        <v>42.918052731170143</v>
      </c>
      <c r="K21" s="232">
        <v>36.906772427167837</v>
      </c>
      <c r="L21" s="232">
        <v>43.049284158778747</v>
      </c>
      <c r="M21" s="232">
        <v>44.312382676264868</v>
      </c>
      <c r="N21" s="232">
        <v>15.514257480621909</v>
      </c>
      <c r="O21" s="232">
        <v>5.3762054931167809</v>
      </c>
      <c r="P21" s="232">
        <v>1.6370225670412271</v>
      </c>
      <c r="Q21" s="232">
        <v>1.4973085042545711</v>
      </c>
      <c r="R21" s="232">
        <v>1.372930456374186</v>
      </c>
      <c r="S21" s="232">
        <v>3.9539808069589819</v>
      </c>
      <c r="T21" s="232">
        <v>3.0357505142139418</v>
      </c>
      <c r="U21" s="232">
        <v>1.833013322550417</v>
      </c>
      <c r="V21" s="232">
        <v>2.147982071150075</v>
      </c>
      <c r="W21" s="232">
        <v>3.85989885837248</v>
      </c>
      <c r="DA21" s="73" t="s">
        <v>2999</v>
      </c>
    </row>
    <row r="22" spans="1:105" ht="12" customHeight="1" x14ac:dyDescent="0.25">
      <c r="A22" s="46" t="s">
        <v>34</v>
      </c>
      <c r="B22" s="232">
        <v>0</v>
      </c>
      <c r="C22" s="232">
        <v>0</v>
      </c>
      <c r="D22" s="232">
        <v>0</v>
      </c>
      <c r="E22" s="232">
        <v>0</v>
      </c>
      <c r="F22" s="232">
        <v>0</v>
      </c>
      <c r="G22" s="232">
        <v>0</v>
      </c>
      <c r="H22" s="232">
        <v>0</v>
      </c>
      <c r="I22" s="232">
        <v>0</v>
      </c>
      <c r="J22" s="232">
        <v>0</v>
      </c>
      <c r="K22" s="232">
        <v>0</v>
      </c>
      <c r="L22" s="232">
        <v>0</v>
      </c>
      <c r="M22" s="232">
        <v>0</v>
      </c>
      <c r="N22" s="232">
        <v>0</v>
      </c>
      <c r="O22" s="232">
        <v>0</v>
      </c>
      <c r="P22" s="232">
        <v>0</v>
      </c>
      <c r="Q22" s="232">
        <v>0</v>
      </c>
      <c r="R22" s="232">
        <v>0</v>
      </c>
      <c r="S22" s="232">
        <v>0.18692736962884041</v>
      </c>
      <c r="T22" s="232">
        <v>0.25894503769843769</v>
      </c>
      <c r="U22" s="232">
        <v>0.38320395506411198</v>
      </c>
      <c r="V22" s="232">
        <v>0.1495984425736889</v>
      </c>
      <c r="W22" s="232">
        <v>0.26968561289913823</v>
      </c>
      <c r="DA22" s="73" t="s">
        <v>3000</v>
      </c>
    </row>
    <row r="23" spans="1:105" ht="12" customHeight="1" x14ac:dyDescent="0.25">
      <c r="A23" s="46" t="s">
        <v>162</v>
      </c>
      <c r="B23" s="232">
        <v>49.530160053265703</v>
      </c>
      <c r="C23" s="232">
        <v>59.343182678406762</v>
      </c>
      <c r="D23" s="232">
        <v>57.764628280649902</v>
      </c>
      <c r="E23" s="232">
        <v>112.50729538232029</v>
      </c>
      <c r="F23" s="232">
        <v>126.7228547072752</v>
      </c>
      <c r="G23" s="232">
        <v>145.84184653896801</v>
      </c>
      <c r="H23" s="232">
        <v>129.96482074582249</v>
      </c>
      <c r="I23" s="232">
        <v>95.357798567649823</v>
      </c>
      <c r="J23" s="232">
        <v>187.00893004803041</v>
      </c>
      <c r="K23" s="232">
        <v>163.1245143734273</v>
      </c>
      <c r="L23" s="232">
        <v>165.14019694790841</v>
      </c>
      <c r="M23" s="232">
        <v>141.72203421454441</v>
      </c>
      <c r="N23" s="232">
        <v>113.30404672796099</v>
      </c>
      <c r="O23" s="232">
        <v>101.6013128239273</v>
      </c>
      <c r="P23" s="232">
        <v>56.041745929451828</v>
      </c>
      <c r="Q23" s="232">
        <v>47.285776219643942</v>
      </c>
      <c r="R23" s="232">
        <v>36.271567867773648</v>
      </c>
      <c r="S23" s="232">
        <v>44.015458217008153</v>
      </c>
      <c r="T23" s="232">
        <v>42.219999772825581</v>
      </c>
      <c r="U23" s="232">
        <v>39.93346837323692</v>
      </c>
      <c r="V23" s="232">
        <v>28.004460166291089</v>
      </c>
      <c r="W23" s="232">
        <v>42.196074262703291</v>
      </c>
      <c r="DA23" s="73" t="s">
        <v>3001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0</v>
      </c>
      <c r="T24" s="232">
        <v>0</v>
      </c>
      <c r="U24" s="232">
        <v>0</v>
      </c>
      <c r="V24" s="232">
        <v>0</v>
      </c>
      <c r="W24" s="232">
        <v>0</v>
      </c>
      <c r="DA24" s="73" t="s">
        <v>3002</v>
      </c>
    </row>
    <row r="25" spans="1:105" ht="12" customHeight="1" x14ac:dyDescent="0.25">
      <c r="A25" s="46" t="s">
        <v>73</v>
      </c>
      <c r="B25" s="232">
        <v>231.23110340124231</v>
      </c>
      <c r="C25" s="232">
        <v>223.1615685852276</v>
      </c>
      <c r="D25" s="232">
        <v>260.73002725162371</v>
      </c>
      <c r="E25" s="232">
        <v>311.1297367936242</v>
      </c>
      <c r="F25" s="232">
        <v>199.4829961377711</v>
      </c>
      <c r="G25" s="232">
        <v>222.10340946096181</v>
      </c>
      <c r="H25" s="232">
        <v>499.63349863330762</v>
      </c>
      <c r="I25" s="232">
        <v>121.7006809942243</v>
      </c>
      <c r="J25" s="232">
        <v>144.4530070435892</v>
      </c>
      <c r="K25" s="232">
        <v>174.34909773001931</v>
      </c>
      <c r="L25" s="232">
        <v>1.7196276317917001</v>
      </c>
      <c r="M25" s="232">
        <v>0.13238894534424039</v>
      </c>
      <c r="N25" s="232">
        <v>0</v>
      </c>
      <c r="O25" s="232">
        <v>1.587238686448291</v>
      </c>
      <c r="P25" s="232">
        <v>0.92577017895446312</v>
      </c>
      <c r="Q25" s="232">
        <v>0</v>
      </c>
      <c r="R25" s="232">
        <v>0</v>
      </c>
      <c r="S25" s="232">
        <v>0</v>
      </c>
      <c r="T25" s="232">
        <v>0</v>
      </c>
      <c r="U25" s="232">
        <v>0</v>
      </c>
      <c r="V25" s="232">
        <v>0</v>
      </c>
      <c r="W25" s="232">
        <v>5.9013086716084686</v>
      </c>
      <c r="DA25" s="73" t="s">
        <v>3003</v>
      </c>
    </row>
    <row r="26" spans="1:105" ht="12" customHeight="1" x14ac:dyDescent="0.25">
      <c r="A26" s="46" t="s">
        <v>79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3004</v>
      </c>
    </row>
    <row r="27" spans="1:105" ht="12" customHeight="1" x14ac:dyDescent="0.25">
      <c r="A27" s="57" t="s">
        <v>2912</v>
      </c>
      <c r="B27" s="264">
        <v>0</v>
      </c>
      <c r="C27" s="264">
        <v>0</v>
      </c>
      <c r="D27" s="264">
        <v>0</v>
      </c>
      <c r="E27" s="264">
        <v>0</v>
      </c>
      <c r="F27" s="264">
        <v>0</v>
      </c>
      <c r="G27" s="264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4">
        <v>0</v>
      </c>
      <c r="O27" s="264">
        <v>0</v>
      </c>
      <c r="P27" s="264">
        <v>0</v>
      </c>
      <c r="Q27" s="264">
        <v>0</v>
      </c>
      <c r="R27" s="264">
        <v>0</v>
      </c>
      <c r="S27" s="264">
        <v>0</v>
      </c>
      <c r="T27" s="264">
        <v>0</v>
      </c>
      <c r="U27" s="264">
        <v>0</v>
      </c>
      <c r="V27" s="264">
        <v>0</v>
      </c>
      <c r="W27" s="264">
        <v>0</v>
      </c>
      <c r="DA27" s="70" t="s">
        <v>3005</v>
      </c>
    </row>
    <row r="28" spans="1:105" ht="12" customHeight="1" x14ac:dyDescent="0.25">
      <c r="A28" s="57" t="s">
        <v>2914</v>
      </c>
      <c r="B28" s="264">
        <f t="shared" ref="B28:W28" si="0">B29+B35+B46+B47</f>
        <v>210.86593935357695</v>
      </c>
      <c r="C28" s="264">
        <f t="shared" si="0"/>
        <v>205.45166741867953</v>
      </c>
      <c r="D28" s="264">
        <f t="shared" si="0"/>
        <v>212.18813971749137</v>
      </c>
      <c r="E28" s="264">
        <f t="shared" si="0"/>
        <v>224.97138512006137</v>
      </c>
      <c r="F28" s="264">
        <f t="shared" si="0"/>
        <v>223.12085381949095</v>
      </c>
      <c r="G28" s="264">
        <f t="shared" si="0"/>
        <v>221.14042607583301</v>
      </c>
      <c r="H28" s="264">
        <f t="shared" si="0"/>
        <v>241.20004127468872</v>
      </c>
      <c r="I28" s="264">
        <f t="shared" si="0"/>
        <v>189.59128769901307</v>
      </c>
      <c r="J28" s="264">
        <f t="shared" si="0"/>
        <v>190.55056174844944</v>
      </c>
      <c r="K28" s="264">
        <f t="shared" si="0"/>
        <v>176.8080377210058</v>
      </c>
      <c r="L28" s="264">
        <f t="shared" si="0"/>
        <v>180.69269560476829</v>
      </c>
      <c r="M28" s="264">
        <f t="shared" si="0"/>
        <v>179.06779908534315</v>
      </c>
      <c r="N28" s="264">
        <f t="shared" si="0"/>
        <v>140.7487224537102</v>
      </c>
      <c r="O28" s="264">
        <f t="shared" si="0"/>
        <v>146.26442707328297</v>
      </c>
      <c r="P28" s="264">
        <f t="shared" si="0"/>
        <v>138.37919728429259</v>
      </c>
      <c r="Q28" s="264">
        <f t="shared" si="0"/>
        <v>140.88377145070461</v>
      </c>
      <c r="R28" s="264">
        <f t="shared" si="0"/>
        <v>147.92193331868933</v>
      </c>
      <c r="S28" s="264">
        <f t="shared" si="0"/>
        <v>166.79483316427689</v>
      </c>
      <c r="T28" s="264">
        <f t="shared" si="0"/>
        <v>166.28958057186429</v>
      </c>
      <c r="U28" s="264">
        <f t="shared" si="0"/>
        <v>168.73067583215405</v>
      </c>
      <c r="V28" s="264">
        <f t="shared" si="0"/>
        <v>155.26846532377573</v>
      </c>
      <c r="W28" s="264">
        <f t="shared" si="0"/>
        <v>166.4590507105132</v>
      </c>
      <c r="DA28" s="70"/>
    </row>
    <row r="29" spans="1:105" ht="12" customHeight="1" x14ac:dyDescent="0.25">
      <c r="A29" s="60" t="s">
        <v>2915</v>
      </c>
      <c r="B29" s="332">
        <v>134.64711540680179</v>
      </c>
      <c r="C29" s="332">
        <v>132.78686615505569</v>
      </c>
      <c r="D29" s="332">
        <v>140.74669794263781</v>
      </c>
      <c r="E29" s="332">
        <v>143.76107748566849</v>
      </c>
      <c r="F29" s="332">
        <v>145.57654013085991</v>
      </c>
      <c r="G29" s="332">
        <v>144.43811272802921</v>
      </c>
      <c r="H29" s="332">
        <v>144.26906404017129</v>
      </c>
      <c r="I29" s="332">
        <v>131.20378210562839</v>
      </c>
      <c r="J29" s="332">
        <v>132.3270529976345</v>
      </c>
      <c r="K29" s="332">
        <v>124.1678448458004</v>
      </c>
      <c r="L29" s="332">
        <v>140.63482153399019</v>
      </c>
      <c r="M29" s="332">
        <v>142.54962269644909</v>
      </c>
      <c r="N29" s="332">
        <v>121.6316854494282</v>
      </c>
      <c r="O29" s="332">
        <v>129.8642148368873</v>
      </c>
      <c r="P29" s="332">
        <v>125.7318986308926</v>
      </c>
      <c r="Q29" s="332">
        <v>130.19371509007291</v>
      </c>
      <c r="R29" s="332">
        <v>138.37310467846169</v>
      </c>
      <c r="S29" s="332">
        <v>155.67481470892079</v>
      </c>
      <c r="T29" s="332">
        <v>154.2068832157656</v>
      </c>
      <c r="U29" s="332">
        <v>158.80280696393791</v>
      </c>
      <c r="V29" s="332">
        <v>149.1815006844966</v>
      </c>
      <c r="W29" s="332">
        <v>157.43753843914021</v>
      </c>
      <c r="DA29" s="72" t="s">
        <v>3006</v>
      </c>
    </row>
    <row r="30" spans="1:105" ht="12" customHeight="1" x14ac:dyDescent="0.25">
      <c r="A30" s="59" t="s">
        <v>30</v>
      </c>
      <c r="B30" s="233">
        <v>87.471024657601276</v>
      </c>
      <c r="C30" s="233">
        <v>87.789216586330724</v>
      </c>
      <c r="D30" s="233">
        <v>91.71413453617653</v>
      </c>
      <c r="E30" s="233">
        <v>88.092078927569702</v>
      </c>
      <c r="F30" s="233">
        <v>89.062425831957015</v>
      </c>
      <c r="G30" s="233">
        <v>83.527196832785464</v>
      </c>
      <c r="H30" s="233">
        <v>87.103702952294185</v>
      </c>
      <c r="I30" s="233">
        <v>92.208809529695529</v>
      </c>
      <c r="J30" s="233">
        <v>74.608340695200226</v>
      </c>
      <c r="K30" s="233">
        <v>64.319743156156704</v>
      </c>
      <c r="L30" s="233">
        <v>76.247621500861172</v>
      </c>
      <c r="M30" s="233">
        <v>79.012074569497457</v>
      </c>
      <c r="N30" s="233">
        <v>46.579506212912577</v>
      </c>
      <c r="O30" s="233">
        <v>49.582580152296927</v>
      </c>
      <c r="P30" s="233">
        <v>62.425571616566408</v>
      </c>
      <c r="Q30" s="233">
        <v>65.171715325536766</v>
      </c>
      <c r="R30" s="233">
        <v>74.066953122155425</v>
      </c>
      <c r="S30" s="233">
        <v>85.32011547620894</v>
      </c>
      <c r="T30" s="233">
        <v>76.026533874522926</v>
      </c>
      <c r="U30" s="233">
        <v>71.533212885456877</v>
      </c>
      <c r="V30" s="233">
        <v>72.964525806578337</v>
      </c>
      <c r="W30" s="233">
        <v>74.012041084925016</v>
      </c>
      <c r="DA30" s="71" t="s">
        <v>3007</v>
      </c>
    </row>
    <row r="31" spans="1:105" ht="12" customHeight="1" x14ac:dyDescent="0.25">
      <c r="A31" s="59" t="s">
        <v>33</v>
      </c>
      <c r="B31" s="298">
        <v>0.44568431065872938</v>
      </c>
      <c r="C31" s="298">
        <v>0.46022854361727111</v>
      </c>
      <c r="D31" s="298">
        <v>0.51723341557871116</v>
      </c>
      <c r="E31" s="298">
        <v>0.48154134828164408</v>
      </c>
      <c r="F31" s="298">
        <v>0.45042275848277452</v>
      </c>
      <c r="G31" s="298">
        <v>0.46463868593365831</v>
      </c>
      <c r="H31" s="298">
        <v>0.95948617217094401</v>
      </c>
      <c r="I31" s="298">
        <v>1.0057307300107761</v>
      </c>
      <c r="J31" s="298">
        <v>1.573356401599735</v>
      </c>
      <c r="K31" s="298">
        <v>1.1296623035738651</v>
      </c>
      <c r="L31" s="298">
        <v>1.2126021947105641</v>
      </c>
      <c r="M31" s="298">
        <v>1.314219416990577</v>
      </c>
      <c r="N31" s="298">
        <v>1.8743659455467301</v>
      </c>
      <c r="O31" s="298">
        <v>2.1727279844932998</v>
      </c>
      <c r="P31" s="298">
        <v>2.487010423146411</v>
      </c>
      <c r="Q31" s="298">
        <v>4.1552137072630391</v>
      </c>
      <c r="R31" s="298">
        <v>4.5333805154936782</v>
      </c>
      <c r="S31" s="298">
        <v>4.4316175833398859</v>
      </c>
      <c r="T31" s="298">
        <v>3.563411861443647</v>
      </c>
      <c r="U31" s="298">
        <v>4.4880530506797243</v>
      </c>
      <c r="V31" s="298">
        <v>4.9011246245444262</v>
      </c>
      <c r="W31" s="298">
        <v>5.4640197082266679</v>
      </c>
      <c r="DA31" s="122" t="s">
        <v>3008</v>
      </c>
    </row>
    <row r="32" spans="1:105" ht="12" customHeight="1" x14ac:dyDescent="0.25">
      <c r="A32" s="59" t="s">
        <v>160</v>
      </c>
      <c r="B32" s="298">
        <v>5.1132055821890168</v>
      </c>
      <c r="C32" s="298">
        <v>4.8761082652436523</v>
      </c>
      <c r="D32" s="298">
        <v>3.995531528395218</v>
      </c>
      <c r="E32" s="298">
        <v>5.5561284815998802</v>
      </c>
      <c r="F32" s="298">
        <v>5.7614507988915067</v>
      </c>
      <c r="G32" s="298">
        <v>4.117230378755421</v>
      </c>
      <c r="H32" s="298">
        <v>4.6701351698054028</v>
      </c>
      <c r="I32" s="298">
        <v>4.4581376317686274</v>
      </c>
      <c r="J32" s="298">
        <v>3.1599279556528632</v>
      </c>
      <c r="K32" s="298">
        <v>6.474341237849603</v>
      </c>
      <c r="L32" s="298">
        <v>3.7534846755115052</v>
      </c>
      <c r="M32" s="298">
        <v>3.373954638796274</v>
      </c>
      <c r="N32" s="298">
        <v>6.7778697034031232</v>
      </c>
      <c r="O32" s="298">
        <v>8.9393263366833526</v>
      </c>
      <c r="P32" s="298">
        <v>14.087701841164611</v>
      </c>
      <c r="Q32" s="298">
        <v>12.733748214254209</v>
      </c>
      <c r="R32" s="298">
        <v>15.57838671465791</v>
      </c>
      <c r="S32" s="298">
        <v>11.443554724793611</v>
      </c>
      <c r="T32" s="298">
        <v>27.742905589581358</v>
      </c>
      <c r="U32" s="298">
        <v>28.487243034287111</v>
      </c>
      <c r="V32" s="298">
        <v>11.327591537162681</v>
      </c>
      <c r="W32" s="298">
        <v>9.0266674547734027</v>
      </c>
      <c r="DA32" s="122" t="s">
        <v>3009</v>
      </c>
    </row>
    <row r="33" spans="1:105" ht="12" customHeight="1" x14ac:dyDescent="0.25">
      <c r="A33" s="59" t="s">
        <v>70</v>
      </c>
      <c r="B33" s="298">
        <v>32.218432182071133</v>
      </c>
      <c r="C33" s="298">
        <v>27.965962514365501</v>
      </c>
      <c r="D33" s="298">
        <v>31.42988524258195</v>
      </c>
      <c r="E33" s="298">
        <v>26.234054230017069</v>
      </c>
      <c r="F33" s="298">
        <v>25.95440111783703</v>
      </c>
      <c r="G33" s="298">
        <v>27.260338195611311</v>
      </c>
      <c r="H33" s="298">
        <v>24.628221193035191</v>
      </c>
      <c r="I33" s="298">
        <v>12.644177441424979</v>
      </c>
      <c r="J33" s="298">
        <v>9.8902328167315741</v>
      </c>
      <c r="K33" s="298">
        <v>9.6392972912337722</v>
      </c>
      <c r="L33" s="298">
        <v>12.287058750437341</v>
      </c>
      <c r="M33" s="298">
        <v>14.017599687646561</v>
      </c>
      <c r="N33" s="298">
        <v>7.9968900991605274</v>
      </c>
      <c r="O33" s="298">
        <v>3.476149790690366</v>
      </c>
      <c r="P33" s="298">
        <v>1.326323531763733</v>
      </c>
      <c r="Q33" s="298">
        <v>1.477356491617118</v>
      </c>
      <c r="R33" s="298">
        <v>1.6118109934582889</v>
      </c>
      <c r="S33" s="298">
        <v>4.4905883457248983</v>
      </c>
      <c r="T33" s="298">
        <v>3.1443046576726559</v>
      </c>
      <c r="U33" s="298">
        <v>2.3828239181245618</v>
      </c>
      <c r="V33" s="298">
        <v>4.273408541412687</v>
      </c>
      <c r="W33" s="298">
        <v>5.7773482379733476</v>
      </c>
      <c r="DA33" s="122" t="s">
        <v>3010</v>
      </c>
    </row>
    <row r="34" spans="1:105" ht="12" customHeight="1" x14ac:dyDescent="0.25">
      <c r="A34" s="59" t="s">
        <v>162</v>
      </c>
      <c r="B34" s="298">
        <v>9.3987686742817065</v>
      </c>
      <c r="C34" s="298">
        <v>11.69535024549854</v>
      </c>
      <c r="D34" s="298">
        <v>13.089913219905389</v>
      </c>
      <c r="E34" s="298">
        <v>23.397274498200179</v>
      </c>
      <c r="F34" s="298">
        <v>24.347839623691598</v>
      </c>
      <c r="G34" s="298">
        <v>29.068708634943299</v>
      </c>
      <c r="H34" s="298">
        <v>26.907518552865518</v>
      </c>
      <c r="I34" s="298">
        <v>20.886926772728469</v>
      </c>
      <c r="J34" s="298">
        <v>43.095195128450129</v>
      </c>
      <c r="K34" s="298">
        <v>42.604800856986422</v>
      </c>
      <c r="L34" s="298">
        <v>47.134054412469617</v>
      </c>
      <c r="M34" s="298">
        <v>44.831774383518287</v>
      </c>
      <c r="N34" s="298">
        <v>58.403053488405277</v>
      </c>
      <c r="O34" s="298">
        <v>65.693430572723386</v>
      </c>
      <c r="P34" s="298">
        <v>45.405291218251399</v>
      </c>
      <c r="Q34" s="298">
        <v>46.655681351401789</v>
      </c>
      <c r="R34" s="298">
        <v>42.582573332696349</v>
      </c>
      <c r="S34" s="298">
        <v>49.988938578853457</v>
      </c>
      <c r="T34" s="298">
        <v>43.729727232545017</v>
      </c>
      <c r="U34" s="298">
        <v>51.91147407538962</v>
      </c>
      <c r="V34" s="298">
        <v>55.714850174798457</v>
      </c>
      <c r="W34" s="298">
        <v>63.1574619532418</v>
      </c>
      <c r="DA34" s="122" t="s">
        <v>3011</v>
      </c>
    </row>
    <row r="35" spans="1:105" ht="12" customHeight="1" x14ac:dyDescent="0.25">
      <c r="A35" s="60" t="s">
        <v>2922</v>
      </c>
      <c r="B35" s="332">
        <v>76.21882394677516</v>
      </c>
      <c r="C35" s="332">
        <v>72.664801263623843</v>
      </c>
      <c r="D35" s="332">
        <v>71.441441774853558</v>
      </c>
      <c r="E35" s="332">
        <v>81.210307634392876</v>
      </c>
      <c r="F35" s="332">
        <v>77.54431368863105</v>
      </c>
      <c r="G35" s="332">
        <v>76.702313347803795</v>
      </c>
      <c r="H35" s="332">
        <v>96.930977234517442</v>
      </c>
      <c r="I35" s="332">
        <v>58.387505593384667</v>
      </c>
      <c r="J35" s="332">
        <v>58.223508750814943</v>
      </c>
      <c r="K35" s="332">
        <v>52.640192875205393</v>
      </c>
      <c r="L35" s="332">
        <v>40.057874070778112</v>
      </c>
      <c r="M35" s="332">
        <v>36.518176388894062</v>
      </c>
      <c r="N35" s="332">
        <v>19.11703700428199</v>
      </c>
      <c r="O35" s="332">
        <v>16.400212236395671</v>
      </c>
      <c r="P35" s="332">
        <v>12.647298653399989</v>
      </c>
      <c r="Q35" s="332">
        <v>10.690056360631701</v>
      </c>
      <c r="R35" s="332">
        <v>9.5488286402276294</v>
      </c>
      <c r="S35" s="332">
        <v>11.120018455356099</v>
      </c>
      <c r="T35" s="332">
        <v>12.08269735609869</v>
      </c>
      <c r="U35" s="332">
        <v>9.9278688682161373</v>
      </c>
      <c r="V35" s="332">
        <v>6.0869646392791346</v>
      </c>
      <c r="W35" s="332">
        <v>9.0215122713729805</v>
      </c>
      <c r="DA35" s="72" t="s">
        <v>3012</v>
      </c>
    </row>
    <row r="36" spans="1:105" ht="12" customHeight="1" x14ac:dyDescent="0.25">
      <c r="A36" s="64" t="s">
        <v>30</v>
      </c>
      <c r="B36" s="232">
        <v>37.344527879422103</v>
      </c>
      <c r="C36" s="232">
        <v>36.087995872199279</v>
      </c>
      <c r="D36" s="232">
        <v>32.788796507858528</v>
      </c>
      <c r="E36" s="232">
        <v>34.31754898427927</v>
      </c>
      <c r="F36" s="232">
        <v>37.553725205162984</v>
      </c>
      <c r="G36" s="232">
        <v>33.950667005454633</v>
      </c>
      <c r="H36" s="232">
        <v>34.08417375116349</v>
      </c>
      <c r="I36" s="232">
        <v>34.105001736288493</v>
      </c>
      <c r="J36" s="232">
        <v>26.229189087827759</v>
      </c>
      <c r="K36" s="232">
        <v>19.951198166412841</v>
      </c>
      <c r="L36" s="232">
        <v>21.64254298376266</v>
      </c>
      <c r="M36" s="232">
        <v>20.23526531319381</v>
      </c>
      <c r="N36" s="232">
        <v>7.3209718390662886</v>
      </c>
      <c r="O36" s="232">
        <v>6.2125584708632067</v>
      </c>
      <c r="P36" s="232">
        <v>6.2421141713400887</v>
      </c>
      <c r="Q36" s="232">
        <v>5.3511746666652584</v>
      </c>
      <c r="R36" s="232">
        <v>5.1112002213918792</v>
      </c>
      <c r="S36" s="232">
        <v>6.0862072244076382</v>
      </c>
      <c r="T36" s="232">
        <v>5.9466261722172247</v>
      </c>
      <c r="U36" s="232">
        <v>4.4580546804652323</v>
      </c>
      <c r="V36" s="232">
        <v>2.9712007182948641</v>
      </c>
      <c r="W36" s="232">
        <v>4.0060258631230363</v>
      </c>
      <c r="DA36" s="73" t="s">
        <v>3013</v>
      </c>
    </row>
    <row r="37" spans="1:105" ht="12" customHeight="1" x14ac:dyDescent="0.25">
      <c r="A37" s="64" t="s">
        <v>32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0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3" t="s">
        <v>3014</v>
      </c>
    </row>
    <row r="38" spans="1:105" ht="12" customHeight="1" x14ac:dyDescent="0.25">
      <c r="A38" s="64" t="s">
        <v>33</v>
      </c>
      <c r="B38" s="232">
        <v>0.19027866919322281</v>
      </c>
      <c r="C38" s="232">
        <v>0.18918867747265489</v>
      </c>
      <c r="D38" s="232">
        <v>0.18491654853685979</v>
      </c>
      <c r="E38" s="232">
        <v>0.18759142716110169</v>
      </c>
      <c r="F38" s="232">
        <v>0.18992355463266769</v>
      </c>
      <c r="G38" s="232">
        <v>0.18885816718553941</v>
      </c>
      <c r="H38" s="232">
        <v>0.37545238945839637</v>
      </c>
      <c r="I38" s="232">
        <v>0.37198667316282658</v>
      </c>
      <c r="J38" s="232">
        <v>0.55312666352809814</v>
      </c>
      <c r="K38" s="232">
        <v>0.35040743905040361</v>
      </c>
      <c r="L38" s="232">
        <v>0.34419165614145619</v>
      </c>
      <c r="M38" s="232">
        <v>0.3365761338055242</v>
      </c>
      <c r="N38" s="232">
        <v>0.29459694657837432</v>
      </c>
      <c r="O38" s="232">
        <v>0.27223673321324909</v>
      </c>
      <c r="P38" s="232">
        <v>0.24868339375322501</v>
      </c>
      <c r="Q38" s="232">
        <v>0.34117982339147629</v>
      </c>
      <c r="R38" s="232">
        <v>0.31283878325911368</v>
      </c>
      <c r="S38" s="232">
        <v>0.31612407930994968</v>
      </c>
      <c r="T38" s="232">
        <v>0.27872214025465553</v>
      </c>
      <c r="U38" s="232">
        <v>0.27970204471029342</v>
      </c>
      <c r="V38" s="232">
        <v>0.19957951955313261</v>
      </c>
      <c r="W38" s="232">
        <v>0.29574923143456489</v>
      </c>
      <c r="DA38" s="73" t="s">
        <v>3015</v>
      </c>
    </row>
    <row r="39" spans="1:105" ht="12" customHeight="1" x14ac:dyDescent="0.25">
      <c r="A39" s="64" t="s">
        <v>160</v>
      </c>
      <c r="B39" s="232">
        <v>2.1830114505315881</v>
      </c>
      <c r="C39" s="232">
        <v>2.0044486303789268</v>
      </c>
      <c r="D39" s="232">
        <v>1.4284457994160911</v>
      </c>
      <c r="E39" s="232">
        <v>2.164470559118334</v>
      </c>
      <c r="F39" s="232">
        <v>2.429351525781184</v>
      </c>
      <c r="G39" s="232">
        <v>1.6734994453806531</v>
      </c>
      <c r="H39" s="232">
        <v>1.827450420290935</v>
      </c>
      <c r="I39" s="232">
        <v>1.648918280667278</v>
      </c>
      <c r="J39" s="232">
        <v>1.11089922494502</v>
      </c>
      <c r="K39" s="232">
        <v>2.008261518080265</v>
      </c>
      <c r="L39" s="232">
        <v>1.065409672191999</v>
      </c>
      <c r="M39" s="232">
        <v>0.86408144125708453</v>
      </c>
      <c r="N39" s="232">
        <v>1.0652880904460771</v>
      </c>
      <c r="O39" s="232">
        <v>1.1200725614961771</v>
      </c>
      <c r="P39" s="232">
        <v>1.408670213618211</v>
      </c>
      <c r="Q39" s="232">
        <v>1.045553435496442</v>
      </c>
      <c r="R39" s="232">
        <v>1.0750307697086849</v>
      </c>
      <c r="S39" s="232">
        <v>0.81631213284473314</v>
      </c>
      <c r="T39" s="232">
        <v>2.1699882930956682</v>
      </c>
      <c r="U39" s="232">
        <v>1.77536674252155</v>
      </c>
      <c r="V39" s="232">
        <v>0.46127275877854301</v>
      </c>
      <c r="W39" s="232">
        <v>0.4885835162975749</v>
      </c>
      <c r="DA39" s="73" t="s">
        <v>3016</v>
      </c>
    </row>
    <row r="40" spans="1:105" ht="12" customHeight="1" x14ac:dyDescent="0.25">
      <c r="A40" s="64" t="s">
        <v>70</v>
      </c>
      <c r="B40" s="232">
        <v>13.755208008187759</v>
      </c>
      <c r="C40" s="232">
        <v>11.496121950103429</v>
      </c>
      <c r="D40" s="232">
        <v>11.23652441028996</v>
      </c>
      <c r="E40" s="232">
        <v>10.21985690489922</v>
      </c>
      <c r="F40" s="232">
        <v>10.943834488439171</v>
      </c>
      <c r="G40" s="232">
        <v>11.08030317823383</v>
      </c>
      <c r="H40" s="232">
        <v>9.6371628515638115</v>
      </c>
      <c r="I40" s="232">
        <v>4.6766647980078559</v>
      </c>
      <c r="J40" s="232">
        <v>3.476994452034242</v>
      </c>
      <c r="K40" s="232">
        <v>2.9899922015463289</v>
      </c>
      <c r="L40" s="232">
        <v>3.4876261307030241</v>
      </c>
      <c r="M40" s="232">
        <v>3.5899557159985469</v>
      </c>
      <c r="N40" s="232">
        <v>1.256883380181316</v>
      </c>
      <c r="O40" s="232">
        <v>0.43555183618540211</v>
      </c>
      <c r="P40" s="232">
        <v>0.13262294119237431</v>
      </c>
      <c r="Q40" s="232">
        <v>0.1213040441253703</v>
      </c>
      <c r="R40" s="232">
        <v>0.1112275901645208</v>
      </c>
      <c r="S40" s="232">
        <v>0.32033068730682412</v>
      </c>
      <c r="T40" s="232">
        <v>0.2459405081073488</v>
      </c>
      <c r="U40" s="232">
        <v>0.1485010793228243</v>
      </c>
      <c r="V40" s="232">
        <v>0.17401818743359851</v>
      </c>
      <c r="W40" s="232">
        <v>0.31270866364883448</v>
      </c>
      <c r="DA40" s="73" t="s">
        <v>3017</v>
      </c>
    </row>
    <row r="41" spans="1:105" ht="12" customHeight="1" x14ac:dyDescent="0.25">
      <c r="A41" s="64" t="s">
        <v>34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0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1.5143870370912599E-2</v>
      </c>
      <c r="T41" s="232">
        <v>2.09783623012646E-2</v>
      </c>
      <c r="U41" s="232">
        <v>3.104516493563592E-2</v>
      </c>
      <c r="V41" s="232">
        <v>1.2119677426182659E-2</v>
      </c>
      <c r="W41" s="232">
        <v>2.184850710066669E-2</v>
      </c>
      <c r="DA41" s="73" t="s">
        <v>3018</v>
      </c>
    </row>
    <row r="42" spans="1:105" ht="12" customHeight="1" x14ac:dyDescent="0.25">
      <c r="A42" s="64" t="s">
        <v>162</v>
      </c>
      <c r="B42" s="232">
        <v>4.0126725411401818</v>
      </c>
      <c r="C42" s="232">
        <v>4.8076719191180617</v>
      </c>
      <c r="D42" s="232">
        <v>4.679785760870983</v>
      </c>
      <c r="E42" s="232">
        <v>9.1147481529048378</v>
      </c>
      <c r="F42" s="232">
        <v>10.26641785271706</v>
      </c>
      <c r="G42" s="232">
        <v>11.81533781289512</v>
      </c>
      <c r="H42" s="232">
        <v>10.529064855839961</v>
      </c>
      <c r="I42" s="232">
        <v>7.725386299670487</v>
      </c>
      <c r="J42" s="232">
        <v>15.150477966247969</v>
      </c>
      <c r="K42" s="232">
        <v>13.21548848033494</v>
      </c>
      <c r="L42" s="232">
        <v>13.37878845977326</v>
      </c>
      <c r="M42" s="232">
        <v>11.48157232998355</v>
      </c>
      <c r="N42" s="232">
        <v>9.1792967480099321</v>
      </c>
      <c r="O42" s="232">
        <v>8.2312029210874016</v>
      </c>
      <c r="P42" s="232">
        <v>4.540206912451497</v>
      </c>
      <c r="Q42" s="232">
        <v>3.8308443909531511</v>
      </c>
      <c r="R42" s="232">
        <v>2.938531275703431</v>
      </c>
      <c r="S42" s="232">
        <v>3.5659004611160441</v>
      </c>
      <c r="T42" s="232">
        <v>3.4204418801225311</v>
      </c>
      <c r="U42" s="232">
        <v>3.2351991562606019</v>
      </c>
      <c r="V42" s="232">
        <v>2.2687737777928132</v>
      </c>
      <c r="W42" s="232">
        <v>3.4185035613810371</v>
      </c>
      <c r="DA42" s="73" t="s">
        <v>3019</v>
      </c>
    </row>
    <row r="43" spans="1:105" ht="12" customHeight="1" x14ac:dyDescent="0.25">
      <c r="A43" s="64" t="s">
        <v>36</v>
      </c>
      <c r="B43" s="232">
        <v>0</v>
      </c>
      <c r="C43" s="232">
        <v>0</v>
      </c>
      <c r="D43" s="232">
        <v>0</v>
      </c>
      <c r="E43" s="232">
        <v>0</v>
      </c>
      <c r="F43" s="232">
        <v>0</v>
      </c>
      <c r="G43" s="232">
        <v>0</v>
      </c>
      <c r="H43" s="232">
        <v>0</v>
      </c>
      <c r="I43" s="232">
        <v>0</v>
      </c>
      <c r="J43" s="232">
        <v>0</v>
      </c>
      <c r="K43" s="232">
        <v>0</v>
      </c>
      <c r="L43" s="232">
        <v>0</v>
      </c>
      <c r="M43" s="232">
        <v>0</v>
      </c>
      <c r="N43" s="232">
        <v>0</v>
      </c>
      <c r="O43" s="232">
        <v>0</v>
      </c>
      <c r="P43" s="232">
        <v>0</v>
      </c>
      <c r="Q43" s="232">
        <v>0</v>
      </c>
      <c r="R43" s="232">
        <v>0</v>
      </c>
      <c r="S43" s="232">
        <v>0</v>
      </c>
      <c r="T43" s="232">
        <v>0</v>
      </c>
      <c r="U43" s="232">
        <v>0</v>
      </c>
      <c r="V43" s="232">
        <v>0</v>
      </c>
      <c r="W43" s="232">
        <v>0</v>
      </c>
      <c r="DA43" s="73" t="s">
        <v>3020</v>
      </c>
    </row>
    <row r="44" spans="1:105" ht="12" customHeight="1" x14ac:dyDescent="0.25">
      <c r="A44" s="64" t="s">
        <v>73</v>
      </c>
      <c r="B44" s="232">
        <v>18.733125398300309</v>
      </c>
      <c r="C44" s="232">
        <v>18.0793742143515</v>
      </c>
      <c r="D44" s="232">
        <v>21.122972747881128</v>
      </c>
      <c r="E44" s="232">
        <v>25.20609160603011</v>
      </c>
      <c r="F44" s="232">
        <v>16.161061061897989</v>
      </c>
      <c r="G44" s="232">
        <v>17.99364773865403</v>
      </c>
      <c r="H44" s="232">
        <v>40.477672966200849</v>
      </c>
      <c r="I44" s="232">
        <v>9.8595478055877308</v>
      </c>
      <c r="J44" s="232">
        <v>11.70282135623186</v>
      </c>
      <c r="K44" s="232">
        <v>14.12484506978061</v>
      </c>
      <c r="L44" s="232">
        <v>0.13931516820571049</v>
      </c>
      <c r="M44" s="232">
        <v>1.072545465554812E-2</v>
      </c>
      <c r="N44" s="232">
        <v>0</v>
      </c>
      <c r="O44" s="232">
        <v>0.1285897135502298</v>
      </c>
      <c r="P44" s="232">
        <v>7.5001021044592359E-2</v>
      </c>
      <c r="Q44" s="232">
        <v>0</v>
      </c>
      <c r="R44" s="232">
        <v>0</v>
      </c>
      <c r="S44" s="232">
        <v>0</v>
      </c>
      <c r="T44" s="232">
        <v>0</v>
      </c>
      <c r="U44" s="232">
        <v>0</v>
      </c>
      <c r="V44" s="232">
        <v>0</v>
      </c>
      <c r="W44" s="232">
        <v>0.47809292838726569</v>
      </c>
      <c r="DA44" s="73" t="s">
        <v>3021</v>
      </c>
    </row>
    <row r="45" spans="1:105" ht="12" customHeight="1" x14ac:dyDescent="0.25">
      <c r="A45" s="64" t="s">
        <v>79</v>
      </c>
      <c r="B45" s="232">
        <v>0</v>
      </c>
      <c r="C45" s="232">
        <v>0</v>
      </c>
      <c r="D45" s="232">
        <v>0</v>
      </c>
      <c r="E45" s="232">
        <v>0</v>
      </c>
      <c r="F45" s="232">
        <v>0</v>
      </c>
      <c r="G45" s="232">
        <v>0</v>
      </c>
      <c r="H45" s="232">
        <v>0</v>
      </c>
      <c r="I45" s="232">
        <v>0</v>
      </c>
      <c r="J45" s="232">
        <v>0</v>
      </c>
      <c r="K45" s="232">
        <v>0</v>
      </c>
      <c r="L45" s="232">
        <v>0</v>
      </c>
      <c r="M45" s="232">
        <v>0</v>
      </c>
      <c r="N45" s="232">
        <v>0</v>
      </c>
      <c r="O45" s="232">
        <v>0</v>
      </c>
      <c r="P45" s="232">
        <v>0</v>
      </c>
      <c r="Q45" s="232">
        <v>0</v>
      </c>
      <c r="R45" s="232">
        <v>0</v>
      </c>
      <c r="S45" s="232">
        <v>0</v>
      </c>
      <c r="T45" s="232">
        <v>0</v>
      </c>
      <c r="U45" s="232">
        <v>0</v>
      </c>
      <c r="V45" s="232">
        <v>0</v>
      </c>
      <c r="W45" s="232">
        <v>0</v>
      </c>
      <c r="DA45" s="73" t="s">
        <v>3022</v>
      </c>
    </row>
    <row r="46" spans="1:105" ht="12" customHeight="1" x14ac:dyDescent="0.25">
      <c r="A46" s="60" t="s">
        <v>2934</v>
      </c>
      <c r="B46" s="332">
        <v>0</v>
      </c>
      <c r="C46" s="332">
        <v>0</v>
      </c>
      <c r="D46" s="332">
        <v>0</v>
      </c>
      <c r="E46" s="332">
        <v>0</v>
      </c>
      <c r="F46" s="332">
        <v>0</v>
      </c>
      <c r="G46" s="332">
        <v>0</v>
      </c>
      <c r="H46" s="332">
        <v>0</v>
      </c>
      <c r="I46" s="332">
        <v>0</v>
      </c>
      <c r="J46" s="332">
        <v>0</v>
      </c>
      <c r="K46" s="332">
        <v>0</v>
      </c>
      <c r="L46" s="332">
        <v>0</v>
      </c>
      <c r="M46" s="332">
        <v>0</v>
      </c>
      <c r="N46" s="332">
        <v>0</v>
      </c>
      <c r="O46" s="332">
        <v>0</v>
      </c>
      <c r="P46" s="332">
        <v>0</v>
      </c>
      <c r="Q46" s="332">
        <v>0</v>
      </c>
      <c r="R46" s="332">
        <v>0</v>
      </c>
      <c r="S46" s="332">
        <v>0</v>
      </c>
      <c r="T46" s="332">
        <v>0</v>
      </c>
      <c r="U46" s="332">
        <v>0</v>
      </c>
      <c r="V46" s="332">
        <v>0</v>
      </c>
      <c r="W46" s="332">
        <v>0</v>
      </c>
      <c r="DA46" s="72" t="s">
        <v>3023</v>
      </c>
    </row>
    <row r="47" spans="1:105" ht="12" customHeight="1" x14ac:dyDescent="0.25">
      <c r="A47" s="60" t="s">
        <v>2936</v>
      </c>
      <c r="B47" s="332">
        <v>0</v>
      </c>
      <c r="C47" s="332">
        <v>0</v>
      </c>
      <c r="D47" s="332">
        <v>0</v>
      </c>
      <c r="E47" s="332">
        <v>0</v>
      </c>
      <c r="F47" s="332">
        <v>0</v>
      </c>
      <c r="G47" s="332">
        <v>0</v>
      </c>
      <c r="H47" s="332">
        <v>0</v>
      </c>
      <c r="I47" s="332">
        <v>0</v>
      </c>
      <c r="J47" s="332">
        <v>0</v>
      </c>
      <c r="K47" s="332">
        <v>0</v>
      </c>
      <c r="L47" s="332">
        <v>0</v>
      </c>
      <c r="M47" s="332">
        <v>0</v>
      </c>
      <c r="N47" s="332">
        <v>0</v>
      </c>
      <c r="O47" s="332">
        <v>0</v>
      </c>
      <c r="P47" s="332">
        <v>0</v>
      </c>
      <c r="Q47" s="332">
        <v>0</v>
      </c>
      <c r="R47" s="332">
        <v>0</v>
      </c>
      <c r="S47" s="332">
        <v>0</v>
      </c>
      <c r="T47" s="332">
        <v>0</v>
      </c>
      <c r="U47" s="332">
        <v>0</v>
      </c>
      <c r="V47" s="332">
        <v>0</v>
      </c>
      <c r="W47" s="332">
        <v>0</v>
      </c>
      <c r="DA47" s="72" t="s">
        <v>3024</v>
      </c>
    </row>
    <row r="48" spans="1:105" ht="12" customHeight="1" x14ac:dyDescent="0.25">
      <c r="A48" s="132" t="s">
        <v>2938</v>
      </c>
      <c r="B48" s="319">
        <v>0</v>
      </c>
      <c r="C48" s="319">
        <v>0</v>
      </c>
      <c r="D48" s="319">
        <v>0</v>
      </c>
      <c r="E48" s="319">
        <v>0</v>
      </c>
      <c r="F48" s="319">
        <v>0</v>
      </c>
      <c r="G48" s="319">
        <v>0</v>
      </c>
      <c r="H48" s="319">
        <v>0</v>
      </c>
      <c r="I48" s="319">
        <v>0</v>
      </c>
      <c r="J48" s="319">
        <v>0</v>
      </c>
      <c r="K48" s="319">
        <v>0</v>
      </c>
      <c r="L48" s="319">
        <v>0</v>
      </c>
      <c r="M48" s="319">
        <v>0</v>
      </c>
      <c r="N48" s="319">
        <v>0</v>
      </c>
      <c r="O48" s="319">
        <v>0</v>
      </c>
      <c r="P48" s="319">
        <v>0</v>
      </c>
      <c r="Q48" s="319">
        <v>0</v>
      </c>
      <c r="R48" s="319">
        <v>0</v>
      </c>
      <c r="S48" s="319">
        <v>0</v>
      </c>
      <c r="T48" s="319">
        <v>0</v>
      </c>
      <c r="U48" s="319">
        <v>0</v>
      </c>
      <c r="V48" s="319">
        <v>0</v>
      </c>
      <c r="W48" s="319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60"/>
      <c r="C50" s="260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5">
        <f t="shared" ref="B52:W52" si="1">SUM(B$53:B$57,B$58,B$59,B$61:B$64,B$65)</f>
        <v>1</v>
      </c>
      <c r="C52" s="235">
        <f t="shared" si="1"/>
        <v>0.99999999999999989</v>
      </c>
      <c r="D52" s="235">
        <f t="shared" si="1"/>
        <v>0.99999999999999978</v>
      </c>
      <c r="E52" s="235">
        <f t="shared" si="1"/>
        <v>1.0000000000000002</v>
      </c>
      <c r="F52" s="235">
        <f t="shared" si="1"/>
        <v>0.99999999999999989</v>
      </c>
      <c r="G52" s="235">
        <f t="shared" si="1"/>
        <v>0.99999999999999967</v>
      </c>
      <c r="H52" s="235">
        <f t="shared" si="1"/>
        <v>1</v>
      </c>
      <c r="I52" s="235">
        <f t="shared" si="1"/>
        <v>1</v>
      </c>
      <c r="J52" s="235">
        <f t="shared" si="1"/>
        <v>0.99999999999999978</v>
      </c>
      <c r="K52" s="235">
        <f t="shared" si="1"/>
        <v>1.0000000000000002</v>
      </c>
      <c r="L52" s="235">
        <f t="shared" si="1"/>
        <v>0.99999999999999989</v>
      </c>
      <c r="M52" s="235">
        <f t="shared" si="1"/>
        <v>1</v>
      </c>
      <c r="N52" s="235">
        <f t="shared" si="1"/>
        <v>0.99999999999999978</v>
      </c>
      <c r="O52" s="235">
        <f t="shared" si="1"/>
        <v>1.0000000000000002</v>
      </c>
      <c r="P52" s="235">
        <f t="shared" si="1"/>
        <v>1.0000000000000002</v>
      </c>
      <c r="Q52" s="235">
        <f t="shared" si="1"/>
        <v>0.99999999999999978</v>
      </c>
      <c r="R52" s="235">
        <f t="shared" si="1"/>
        <v>1.0000000000000002</v>
      </c>
      <c r="S52" s="235">
        <f t="shared" si="1"/>
        <v>0.99999999999999989</v>
      </c>
      <c r="T52" s="235">
        <f t="shared" si="1"/>
        <v>0.99999999999999967</v>
      </c>
      <c r="U52" s="235">
        <f t="shared" si="1"/>
        <v>1</v>
      </c>
      <c r="V52" s="235">
        <f t="shared" si="1"/>
        <v>1</v>
      </c>
      <c r="W52" s="235">
        <f t="shared" si="1"/>
        <v>1</v>
      </c>
      <c r="DA52" s="95"/>
    </row>
    <row r="53" spans="1:105" ht="12" customHeight="1" x14ac:dyDescent="0.25">
      <c r="A53" s="55" t="s">
        <v>92</v>
      </c>
      <c r="B53" s="302">
        <f t="shared" ref="B53:W53" si="2">IF(B$6=0,0,B$6/B$5)</f>
        <v>0</v>
      </c>
      <c r="C53" s="302">
        <f t="shared" si="2"/>
        <v>0</v>
      </c>
      <c r="D53" s="302">
        <f t="shared" si="2"/>
        <v>0</v>
      </c>
      <c r="E53" s="302">
        <f t="shared" si="2"/>
        <v>0</v>
      </c>
      <c r="F53" s="302">
        <f t="shared" si="2"/>
        <v>0</v>
      </c>
      <c r="G53" s="302">
        <f t="shared" si="2"/>
        <v>0</v>
      </c>
      <c r="H53" s="302">
        <f t="shared" si="2"/>
        <v>0</v>
      </c>
      <c r="I53" s="302">
        <f t="shared" si="2"/>
        <v>0</v>
      </c>
      <c r="J53" s="302">
        <f t="shared" si="2"/>
        <v>0</v>
      </c>
      <c r="K53" s="302">
        <f t="shared" si="2"/>
        <v>0</v>
      </c>
      <c r="L53" s="302">
        <f t="shared" si="2"/>
        <v>0</v>
      </c>
      <c r="M53" s="302">
        <f t="shared" si="2"/>
        <v>0</v>
      </c>
      <c r="N53" s="302">
        <f t="shared" si="2"/>
        <v>0</v>
      </c>
      <c r="O53" s="302">
        <f t="shared" si="2"/>
        <v>0</v>
      </c>
      <c r="P53" s="302">
        <f t="shared" si="2"/>
        <v>0</v>
      </c>
      <c r="Q53" s="302">
        <f t="shared" si="2"/>
        <v>0</v>
      </c>
      <c r="R53" s="302">
        <f t="shared" si="2"/>
        <v>0</v>
      </c>
      <c r="S53" s="302">
        <f t="shared" si="2"/>
        <v>0</v>
      </c>
      <c r="T53" s="302">
        <f t="shared" si="2"/>
        <v>0</v>
      </c>
      <c r="U53" s="302">
        <f t="shared" si="2"/>
        <v>0</v>
      </c>
      <c r="V53" s="302">
        <f t="shared" si="2"/>
        <v>0</v>
      </c>
      <c r="W53" s="302">
        <f t="shared" si="2"/>
        <v>0</v>
      </c>
      <c r="DA53" s="67"/>
    </row>
    <row r="54" spans="1:105" ht="12" customHeight="1" x14ac:dyDescent="0.25">
      <c r="A54" s="202" t="s">
        <v>93</v>
      </c>
      <c r="B54" s="236">
        <f t="shared" ref="B54:W54" si="3">IF(B$7=0,0,B$7/B$5)</f>
        <v>0</v>
      </c>
      <c r="C54" s="236">
        <f t="shared" si="3"/>
        <v>0</v>
      </c>
      <c r="D54" s="236">
        <f t="shared" si="3"/>
        <v>0</v>
      </c>
      <c r="E54" s="236">
        <f t="shared" si="3"/>
        <v>0</v>
      </c>
      <c r="F54" s="236">
        <f t="shared" si="3"/>
        <v>0</v>
      </c>
      <c r="G54" s="236">
        <f t="shared" si="3"/>
        <v>0</v>
      </c>
      <c r="H54" s="236">
        <f t="shared" si="3"/>
        <v>0</v>
      </c>
      <c r="I54" s="236">
        <f t="shared" si="3"/>
        <v>0</v>
      </c>
      <c r="J54" s="236">
        <f t="shared" si="3"/>
        <v>0</v>
      </c>
      <c r="K54" s="236">
        <f t="shared" si="3"/>
        <v>0</v>
      </c>
      <c r="L54" s="236">
        <f t="shared" si="3"/>
        <v>0</v>
      </c>
      <c r="M54" s="236">
        <f t="shared" si="3"/>
        <v>0</v>
      </c>
      <c r="N54" s="236">
        <f t="shared" si="3"/>
        <v>0</v>
      </c>
      <c r="O54" s="236">
        <f t="shared" si="3"/>
        <v>0</v>
      </c>
      <c r="P54" s="236">
        <f t="shared" si="3"/>
        <v>0</v>
      </c>
      <c r="Q54" s="236">
        <f t="shared" si="3"/>
        <v>0</v>
      </c>
      <c r="R54" s="236">
        <f t="shared" si="3"/>
        <v>0</v>
      </c>
      <c r="S54" s="236">
        <f t="shared" si="3"/>
        <v>0</v>
      </c>
      <c r="T54" s="236">
        <f t="shared" si="3"/>
        <v>0</v>
      </c>
      <c r="U54" s="236">
        <f t="shared" si="3"/>
        <v>0</v>
      </c>
      <c r="V54" s="236">
        <f t="shared" si="3"/>
        <v>0</v>
      </c>
      <c r="W54" s="236">
        <f t="shared" si="3"/>
        <v>0</v>
      </c>
      <c r="DA54" s="174"/>
    </row>
    <row r="55" spans="1:105" ht="12" customHeight="1" x14ac:dyDescent="0.25">
      <c r="A55" s="202" t="s">
        <v>94</v>
      </c>
      <c r="B55" s="236">
        <f t="shared" ref="B55:W55" si="4">IF(B$8=0,0,B$8/B$5)</f>
        <v>0</v>
      </c>
      <c r="C55" s="236">
        <f t="shared" si="4"/>
        <v>0</v>
      </c>
      <c r="D55" s="236">
        <f t="shared" si="4"/>
        <v>0</v>
      </c>
      <c r="E55" s="236">
        <f t="shared" si="4"/>
        <v>0</v>
      </c>
      <c r="F55" s="236">
        <f t="shared" si="4"/>
        <v>0</v>
      </c>
      <c r="G55" s="236">
        <f t="shared" si="4"/>
        <v>0</v>
      </c>
      <c r="H55" s="236">
        <f t="shared" si="4"/>
        <v>0</v>
      </c>
      <c r="I55" s="236">
        <f t="shared" si="4"/>
        <v>0</v>
      </c>
      <c r="J55" s="236">
        <f t="shared" si="4"/>
        <v>0</v>
      </c>
      <c r="K55" s="236">
        <f t="shared" si="4"/>
        <v>0</v>
      </c>
      <c r="L55" s="236">
        <f t="shared" si="4"/>
        <v>0</v>
      </c>
      <c r="M55" s="236">
        <f t="shared" si="4"/>
        <v>0</v>
      </c>
      <c r="N55" s="236">
        <f t="shared" si="4"/>
        <v>0</v>
      </c>
      <c r="O55" s="236">
        <f t="shared" si="4"/>
        <v>0</v>
      </c>
      <c r="P55" s="236">
        <f t="shared" si="4"/>
        <v>0</v>
      </c>
      <c r="Q55" s="236">
        <f t="shared" si="4"/>
        <v>0</v>
      </c>
      <c r="R55" s="236">
        <f t="shared" si="4"/>
        <v>0</v>
      </c>
      <c r="S55" s="236">
        <f t="shared" si="4"/>
        <v>0</v>
      </c>
      <c r="T55" s="236">
        <f t="shared" si="4"/>
        <v>0</v>
      </c>
      <c r="U55" s="236">
        <f t="shared" si="4"/>
        <v>0</v>
      </c>
      <c r="V55" s="236">
        <f t="shared" si="4"/>
        <v>0</v>
      </c>
      <c r="W55" s="236">
        <f t="shared" si="4"/>
        <v>0</v>
      </c>
      <c r="DA55" s="174"/>
    </row>
    <row r="56" spans="1:105" ht="12" customHeight="1" x14ac:dyDescent="0.25">
      <c r="A56" s="202" t="s">
        <v>95</v>
      </c>
      <c r="B56" s="236">
        <f t="shared" ref="B56:W56" si="5">IF(B$9=0,0,B$9/B$5)</f>
        <v>0</v>
      </c>
      <c r="C56" s="236">
        <f t="shared" si="5"/>
        <v>0</v>
      </c>
      <c r="D56" s="236">
        <f t="shared" si="5"/>
        <v>0</v>
      </c>
      <c r="E56" s="236">
        <f t="shared" si="5"/>
        <v>0</v>
      </c>
      <c r="F56" s="236">
        <f t="shared" si="5"/>
        <v>0</v>
      </c>
      <c r="G56" s="236">
        <f t="shared" si="5"/>
        <v>0</v>
      </c>
      <c r="H56" s="236">
        <f t="shared" si="5"/>
        <v>0</v>
      </c>
      <c r="I56" s="236">
        <f t="shared" si="5"/>
        <v>0</v>
      </c>
      <c r="J56" s="236">
        <f t="shared" si="5"/>
        <v>0</v>
      </c>
      <c r="K56" s="236">
        <f t="shared" si="5"/>
        <v>0</v>
      </c>
      <c r="L56" s="236">
        <f t="shared" si="5"/>
        <v>0</v>
      </c>
      <c r="M56" s="236">
        <f t="shared" si="5"/>
        <v>0</v>
      </c>
      <c r="N56" s="236">
        <f t="shared" si="5"/>
        <v>0</v>
      </c>
      <c r="O56" s="236">
        <f t="shared" si="5"/>
        <v>0</v>
      </c>
      <c r="P56" s="236">
        <f t="shared" si="5"/>
        <v>0</v>
      </c>
      <c r="Q56" s="236">
        <f t="shared" si="5"/>
        <v>0</v>
      </c>
      <c r="R56" s="236">
        <f t="shared" si="5"/>
        <v>0</v>
      </c>
      <c r="S56" s="236">
        <f t="shared" si="5"/>
        <v>0</v>
      </c>
      <c r="T56" s="236">
        <f t="shared" si="5"/>
        <v>0</v>
      </c>
      <c r="U56" s="236">
        <f t="shared" si="5"/>
        <v>0</v>
      </c>
      <c r="V56" s="236">
        <f t="shared" si="5"/>
        <v>0</v>
      </c>
      <c r="W56" s="236">
        <f t="shared" si="5"/>
        <v>0</v>
      </c>
      <c r="DA56" s="174"/>
    </row>
    <row r="57" spans="1:105" ht="12" customHeight="1" x14ac:dyDescent="0.25">
      <c r="A57" s="56" t="s">
        <v>96</v>
      </c>
      <c r="B57" s="303">
        <f t="shared" ref="B57:W57" si="6">IF(B$10=0,0,B$10/B$5)</f>
        <v>9.7453961520881736E-3</v>
      </c>
      <c r="C57" s="303">
        <f t="shared" si="6"/>
        <v>1.0454495897150261E-2</v>
      </c>
      <c r="D57" s="303">
        <f t="shared" si="6"/>
        <v>9.4263390545506528E-3</v>
      </c>
      <c r="E57" s="303">
        <f t="shared" si="6"/>
        <v>1.5868805071904243E-2</v>
      </c>
      <c r="F57" s="303">
        <f t="shared" si="6"/>
        <v>1.4162848727120604E-2</v>
      </c>
      <c r="G57" s="303">
        <f t="shared" si="6"/>
        <v>1.5151842719476241E-2</v>
      </c>
      <c r="H57" s="303">
        <f t="shared" si="6"/>
        <v>1.3035747207890363E-2</v>
      </c>
      <c r="I57" s="303">
        <f t="shared" si="6"/>
        <v>1.3652826324291177E-2</v>
      </c>
      <c r="J57" s="303">
        <f t="shared" si="6"/>
        <v>1.7941029365565332E-2</v>
      </c>
      <c r="K57" s="303">
        <f t="shared" si="6"/>
        <v>1.8210819326664865E-2</v>
      </c>
      <c r="L57" s="303">
        <f t="shared" si="6"/>
        <v>2.5089042385712031E-2</v>
      </c>
      <c r="M57" s="303">
        <f t="shared" si="6"/>
        <v>2.5185442783930763E-2</v>
      </c>
      <c r="N57" s="303">
        <f t="shared" si="6"/>
        <v>3.6100051405403795E-2</v>
      </c>
      <c r="O57" s="303">
        <f t="shared" si="6"/>
        <v>4.0947341234111118E-2</v>
      </c>
      <c r="P57" s="303">
        <f t="shared" si="6"/>
        <v>3.340198238647038E-2</v>
      </c>
      <c r="Q57" s="303">
        <f t="shared" si="6"/>
        <v>3.2925374424732978E-2</v>
      </c>
      <c r="R57" s="303">
        <f t="shared" si="6"/>
        <v>2.6526303293008674E-2</v>
      </c>
      <c r="S57" s="303">
        <f t="shared" si="6"/>
        <v>3.0012496290852342E-2</v>
      </c>
      <c r="T57" s="303">
        <f t="shared" si="6"/>
        <v>3.1399197622979817E-2</v>
      </c>
      <c r="U57" s="303">
        <f t="shared" si="6"/>
        <v>3.5857482936699658E-2</v>
      </c>
      <c r="V57" s="303">
        <f t="shared" si="6"/>
        <v>3.3936001270697777E-2</v>
      </c>
      <c r="W57" s="303">
        <f t="shared" si="6"/>
        <v>3.1787585912660843E-2</v>
      </c>
      <c r="DA57" s="68"/>
    </row>
    <row r="58" spans="1:105" ht="12" customHeight="1" x14ac:dyDescent="0.25">
      <c r="A58" s="203" t="s">
        <v>2900</v>
      </c>
      <c r="B58" s="304">
        <f t="shared" ref="B58:W58" si="7">IF(B$16=0,0,B$16/B$5)</f>
        <v>0.80894282881437352</v>
      </c>
      <c r="C58" s="304">
        <f t="shared" si="7"/>
        <v>0.80512372984578406</v>
      </c>
      <c r="D58" s="304">
        <f t="shared" si="7"/>
        <v>0.79844937417621986</v>
      </c>
      <c r="E58" s="304">
        <f t="shared" si="7"/>
        <v>0.80374666154906371</v>
      </c>
      <c r="F58" s="304">
        <f t="shared" si="7"/>
        <v>0.79947452398085783</v>
      </c>
      <c r="G58" s="304">
        <f t="shared" si="7"/>
        <v>0.79837003183793376</v>
      </c>
      <c r="H58" s="304">
        <f t="shared" si="7"/>
        <v>0.82137877312418661</v>
      </c>
      <c r="I58" s="304">
        <f t="shared" si="7"/>
        <v>0.78091584391370938</v>
      </c>
      <c r="J58" s="304">
        <f t="shared" si="7"/>
        <v>0.77624507019088629</v>
      </c>
      <c r="K58" s="304">
        <f t="shared" si="7"/>
        <v>0.77177857053760435</v>
      </c>
      <c r="L58" s="304">
        <f t="shared" si="7"/>
        <v>0.71399006424773903</v>
      </c>
      <c r="M58" s="304">
        <f t="shared" si="7"/>
        <v>0.69766264809984335</v>
      </c>
      <c r="N58" s="304">
        <f t="shared" si="7"/>
        <v>0.60376991664082891</v>
      </c>
      <c r="O58" s="304">
        <f t="shared" si="7"/>
        <v>0.55677121026547804</v>
      </c>
      <c r="P58" s="304">
        <f t="shared" si="7"/>
        <v>0.51239949644801819</v>
      </c>
      <c r="Q58" s="304">
        <f t="shared" si="7"/>
        <v>0.46770786219620186</v>
      </c>
      <c r="R58" s="304">
        <f t="shared" si="7"/>
        <v>0.43169413822351793</v>
      </c>
      <c r="S58" s="304">
        <f t="shared" si="7"/>
        <v>0.43788176990315547</v>
      </c>
      <c r="T58" s="304">
        <f t="shared" si="7"/>
        <v>0.45797269621184195</v>
      </c>
      <c r="U58" s="304">
        <f t="shared" si="7"/>
        <v>0.40563045483559401</v>
      </c>
      <c r="V58" s="304">
        <f t="shared" si="7"/>
        <v>0.31503258384262289</v>
      </c>
      <c r="W58" s="304">
        <f t="shared" si="7"/>
        <v>0.38808739524741764</v>
      </c>
      <c r="DA58" s="175"/>
    </row>
    <row r="59" spans="1:105" ht="12" customHeight="1" x14ac:dyDescent="0.25">
      <c r="A59" s="203" t="s">
        <v>2912</v>
      </c>
      <c r="B59" s="304">
        <f t="shared" ref="B59:W59" si="8">IF(B$27=0,0,B$27/B$5)</f>
        <v>0</v>
      </c>
      <c r="C59" s="304">
        <f t="shared" si="8"/>
        <v>0</v>
      </c>
      <c r="D59" s="304">
        <f t="shared" si="8"/>
        <v>0</v>
      </c>
      <c r="E59" s="304">
        <f t="shared" si="8"/>
        <v>0</v>
      </c>
      <c r="F59" s="304">
        <f t="shared" si="8"/>
        <v>0</v>
      </c>
      <c r="G59" s="304">
        <f t="shared" si="8"/>
        <v>0</v>
      </c>
      <c r="H59" s="304">
        <f t="shared" si="8"/>
        <v>0</v>
      </c>
      <c r="I59" s="304">
        <f t="shared" si="8"/>
        <v>0</v>
      </c>
      <c r="J59" s="304">
        <f t="shared" si="8"/>
        <v>0</v>
      </c>
      <c r="K59" s="304">
        <f t="shared" si="8"/>
        <v>0</v>
      </c>
      <c r="L59" s="304">
        <f t="shared" si="8"/>
        <v>0</v>
      </c>
      <c r="M59" s="304">
        <f t="shared" si="8"/>
        <v>0</v>
      </c>
      <c r="N59" s="304">
        <f t="shared" si="8"/>
        <v>0</v>
      </c>
      <c r="O59" s="304">
        <f t="shared" si="8"/>
        <v>0</v>
      </c>
      <c r="P59" s="304">
        <f t="shared" si="8"/>
        <v>0</v>
      </c>
      <c r="Q59" s="304">
        <f t="shared" si="8"/>
        <v>0</v>
      </c>
      <c r="R59" s="304">
        <f t="shared" si="8"/>
        <v>0</v>
      </c>
      <c r="S59" s="304">
        <f t="shared" si="8"/>
        <v>0</v>
      </c>
      <c r="T59" s="304">
        <f t="shared" si="8"/>
        <v>0</v>
      </c>
      <c r="U59" s="304">
        <f t="shared" si="8"/>
        <v>0</v>
      </c>
      <c r="V59" s="304">
        <f t="shared" si="8"/>
        <v>0</v>
      </c>
      <c r="W59" s="304">
        <f t="shared" si="8"/>
        <v>0</v>
      </c>
      <c r="DA59" s="175"/>
    </row>
    <row r="60" spans="1:105" ht="12" customHeight="1" x14ac:dyDescent="0.25">
      <c r="A60" s="203" t="s">
        <v>2914</v>
      </c>
      <c r="B60" s="304">
        <f t="shared" ref="B60:W60" si="9">IF(B$28=0,0,B$28/B$5)</f>
        <v>0.18131177503353849</v>
      </c>
      <c r="C60" s="304">
        <f t="shared" si="9"/>
        <v>0.18442177425706552</v>
      </c>
      <c r="D60" s="304">
        <f t="shared" si="9"/>
        <v>0.19212428676922913</v>
      </c>
      <c r="E60" s="304">
        <f t="shared" si="9"/>
        <v>0.18038453337903224</v>
      </c>
      <c r="F60" s="304">
        <f t="shared" si="9"/>
        <v>0.18636262729202141</v>
      </c>
      <c r="G60" s="304">
        <f t="shared" si="9"/>
        <v>0.18647812544258974</v>
      </c>
      <c r="H60" s="304">
        <f t="shared" si="9"/>
        <v>0.165585479667923</v>
      </c>
      <c r="I60" s="304">
        <f t="shared" si="9"/>
        <v>0.20543132976199943</v>
      </c>
      <c r="J60" s="304">
        <f t="shared" si="9"/>
        <v>0.20581390044354822</v>
      </c>
      <c r="K60" s="304">
        <f t="shared" si="9"/>
        <v>0.21001061013573097</v>
      </c>
      <c r="L60" s="304">
        <f t="shared" si="9"/>
        <v>0.26092089336654872</v>
      </c>
      <c r="M60" s="304">
        <f t="shared" si="9"/>
        <v>0.27715190911622578</v>
      </c>
      <c r="N60" s="304">
        <f t="shared" si="9"/>
        <v>0.36013003195376703</v>
      </c>
      <c r="O60" s="304">
        <f t="shared" si="9"/>
        <v>0.40228144850041109</v>
      </c>
      <c r="P60" s="304">
        <f t="shared" si="9"/>
        <v>0.45419852116551168</v>
      </c>
      <c r="Q60" s="304">
        <f t="shared" si="9"/>
        <v>0.49936676337906494</v>
      </c>
      <c r="R60" s="304">
        <f t="shared" si="9"/>
        <v>0.54177955848347359</v>
      </c>
      <c r="S60" s="304">
        <f t="shared" si="9"/>
        <v>0.53210573380599213</v>
      </c>
      <c r="T60" s="304">
        <f t="shared" si="9"/>
        <v>0.51062810616517795</v>
      </c>
      <c r="U60" s="304">
        <f t="shared" si="9"/>
        <v>0.55851206222770644</v>
      </c>
      <c r="V60" s="304">
        <f t="shared" si="9"/>
        <v>0.65103141488667937</v>
      </c>
      <c r="W60" s="304">
        <f t="shared" si="9"/>
        <v>0.58012501883992162</v>
      </c>
      <c r="DA60" s="175"/>
    </row>
    <row r="61" spans="1:105" ht="12" customHeight="1" x14ac:dyDescent="0.25">
      <c r="A61" s="62" t="s">
        <v>2915</v>
      </c>
      <c r="B61" s="305">
        <f t="shared" ref="B61:W61" si="10">IF(B$29=0,0,B$29/B$5)</f>
        <v>0.11577549021142479</v>
      </c>
      <c r="C61" s="305">
        <f t="shared" si="10"/>
        <v>0.11919489270654782</v>
      </c>
      <c r="D61" s="305">
        <f t="shared" si="10"/>
        <v>0.12743812634087745</v>
      </c>
      <c r="E61" s="305">
        <f t="shared" si="10"/>
        <v>0.11526921464469728</v>
      </c>
      <c r="F61" s="305">
        <f t="shared" si="10"/>
        <v>0.12159341462908776</v>
      </c>
      <c r="G61" s="305">
        <f t="shared" si="10"/>
        <v>0.12179839291234798</v>
      </c>
      <c r="H61" s="305">
        <f t="shared" si="10"/>
        <v>9.9041700175865333E-2</v>
      </c>
      <c r="I61" s="305">
        <f t="shared" si="10"/>
        <v>0.14216564355295094</v>
      </c>
      <c r="J61" s="305">
        <f t="shared" si="10"/>
        <v>0.14292661570631604</v>
      </c>
      <c r="K61" s="305">
        <f t="shared" si="10"/>
        <v>0.14748517766173522</v>
      </c>
      <c r="L61" s="305">
        <f t="shared" si="10"/>
        <v>0.20307718112389225</v>
      </c>
      <c r="M61" s="305">
        <f t="shared" si="10"/>
        <v>0.22063095808358707</v>
      </c>
      <c r="N61" s="305">
        <f t="shared" si="10"/>
        <v>0.31121577520463273</v>
      </c>
      <c r="O61" s="305">
        <f t="shared" si="10"/>
        <v>0.35717477925631752</v>
      </c>
      <c r="P61" s="305">
        <f t="shared" si="10"/>
        <v>0.41268661433379833</v>
      </c>
      <c r="Q61" s="305">
        <f t="shared" si="10"/>
        <v>0.46147553722732676</v>
      </c>
      <c r="R61" s="305">
        <f t="shared" si="10"/>
        <v>0.50680597445390874</v>
      </c>
      <c r="S61" s="305">
        <f t="shared" si="10"/>
        <v>0.49663086046686572</v>
      </c>
      <c r="T61" s="305">
        <f t="shared" si="10"/>
        <v>0.47352557185668998</v>
      </c>
      <c r="U61" s="305">
        <f t="shared" si="10"/>
        <v>0.52565002046933995</v>
      </c>
      <c r="V61" s="305">
        <f t="shared" si="10"/>
        <v>0.62550913518093498</v>
      </c>
      <c r="W61" s="305">
        <f t="shared" si="10"/>
        <v>0.54868422331660383</v>
      </c>
      <c r="DA61" s="72"/>
    </row>
    <row r="62" spans="1:105" ht="12" customHeight="1" x14ac:dyDescent="0.25">
      <c r="A62" s="62" t="s">
        <v>2922</v>
      </c>
      <c r="B62" s="305">
        <f t="shared" ref="B62:W62" si="11">IF(B$35=0,0,B$35/B$5)</f>
        <v>6.5536284822113711E-2</v>
      </c>
      <c r="C62" s="305">
        <f t="shared" si="11"/>
        <v>6.5226881550517701E-2</v>
      </c>
      <c r="D62" s="305">
        <f t="shared" si="11"/>
        <v>6.4686160428351694E-2</v>
      </c>
      <c r="E62" s="305">
        <f t="shared" si="11"/>
        <v>6.5115318734334973E-2</v>
      </c>
      <c r="F62" s="305">
        <f t="shared" si="11"/>
        <v>6.4769212662933659E-2</v>
      </c>
      <c r="G62" s="305">
        <f t="shared" si="11"/>
        <v>6.4679732530241771E-2</v>
      </c>
      <c r="H62" s="305">
        <f t="shared" si="11"/>
        <v>6.654377949205767E-2</v>
      </c>
      <c r="I62" s="305">
        <f t="shared" si="11"/>
        <v>6.3265686209048475E-2</v>
      </c>
      <c r="J62" s="305">
        <f t="shared" si="11"/>
        <v>6.2887284737232194E-2</v>
      </c>
      <c r="K62" s="305">
        <f t="shared" si="11"/>
        <v>6.2525432473995765E-2</v>
      </c>
      <c r="L62" s="305">
        <f t="shared" si="11"/>
        <v>5.7843712242656456E-2</v>
      </c>
      <c r="M62" s="305">
        <f t="shared" si="11"/>
        <v>5.6520951032638725E-2</v>
      </c>
      <c r="N62" s="305">
        <f t="shared" si="11"/>
        <v>4.8914256749134265E-2</v>
      </c>
      <c r="O62" s="305">
        <f t="shared" si="11"/>
        <v>4.5106669244093553E-2</v>
      </c>
      <c r="P62" s="305">
        <f t="shared" si="11"/>
        <v>4.1511906831713408E-2</v>
      </c>
      <c r="Q62" s="305">
        <f t="shared" si="11"/>
        <v>3.7891226151738143E-2</v>
      </c>
      <c r="R62" s="305">
        <f t="shared" si="11"/>
        <v>3.4973584029564873E-2</v>
      </c>
      <c r="S62" s="305">
        <f t="shared" si="11"/>
        <v>3.5474873339126335E-2</v>
      </c>
      <c r="T62" s="305">
        <f t="shared" si="11"/>
        <v>3.7102534308488012E-2</v>
      </c>
      <c r="U62" s="305">
        <f t="shared" si="11"/>
        <v>3.2862041758366461E-2</v>
      </c>
      <c r="V62" s="305">
        <f t="shared" si="11"/>
        <v>2.5522279705744409E-2</v>
      </c>
      <c r="W62" s="305">
        <f t="shared" si="11"/>
        <v>3.1440795523317799E-2</v>
      </c>
      <c r="DA62" s="72"/>
    </row>
    <row r="63" spans="1:105" ht="12" customHeight="1" x14ac:dyDescent="0.25">
      <c r="A63" s="62" t="s">
        <v>2934</v>
      </c>
      <c r="B63" s="305">
        <f t="shared" ref="B63:W63" si="12">IF(B$46=0,0,B$46/B$5)</f>
        <v>0</v>
      </c>
      <c r="C63" s="305">
        <f t="shared" si="12"/>
        <v>0</v>
      </c>
      <c r="D63" s="305">
        <f t="shared" si="12"/>
        <v>0</v>
      </c>
      <c r="E63" s="305">
        <f t="shared" si="12"/>
        <v>0</v>
      </c>
      <c r="F63" s="305">
        <f t="shared" si="12"/>
        <v>0</v>
      </c>
      <c r="G63" s="305">
        <f t="shared" si="12"/>
        <v>0</v>
      </c>
      <c r="H63" s="305">
        <f t="shared" si="12"/>
        <v>0</v>
      </c>
      <c r="I63" s="305">
        <f t="shared" si="12"/>
        <v>0</v>
      </c>
      <c r="J63" s="305">
        <f t="shared" si="12"/>
        <v>0</v>
      </c>
      <c r="K63" s="305">
        <f t="shared" si="12"/>
        <v>0</v>
      </c>
      <c r="L63" s="305">
        <f t="shared" si="12"/>
        <v>0</v>
      </c>
      <c r="M63" s="305">
        <f t="shared" si="12"/>
        <v>0</v>
      </c>
      <c r="N63" s="305">
        <f t="shared" si="12"/>
        <v>0</v>
      </c>
      <c r="O63" s="305">
        <f t="shared" si="12"/>
        <v>0</v>
      </c>
      <c r="P63" s="305">
        <f t="shared" si="12"/>
        <v>0</v>
      </c>
      <c r="Q63" s="305">
        <f t="shared" si="12"/>
        <v>0</v>
      </c>
      <c r="R63" s="305">
        <f t="shared" si="12"/>
        <v>0</v>
      </c>
      <c r="S63" s="305">
        <f t="shared" si="12"/>
        <v>0</v>
      </c>
      <c r="T63" s="305">
        <f t="shared" si="12"/>
        <v>0</v>
      </c>
      <c r="U63" s="305">
        <f t="shared" si="12"/>
        <v>0</v>
      </c>
      <c r="V63" s="305">
        <f t="shared" si="12"/>
        <v>0</v>
      </c>
      <c r="W63" s="305">
        <f t="shared" si="12"/>
        <v>0</v>
      </c>
      <c r="DA63" s="72"/>
    </row>
    <row r="64" spans="1:105" ht="12" customHeight="1" x14ac:dyDescent="0.25">
      <c r="A64" s="62" t="s">
        <v>2936</v>
      </c>
      <c r="B64" s="305">
        <f t="shared" ref="B64:W64" si="13">IF(B$47=0,0,B$47/B$5)</f>
        <v>0</v>
      </c>
      <c r="C64" s="305">
        <f t="shared" si="13"/>
        <v>0</v>
      </c>
      <c r="D64" s="305">
        <f t="shared" si="13"/>
        <v>0</v>
      </c>
      <c r="E64" s="305">
        <f t="shared" si="13"/>
        <v>0</v>
      </c>
      <c r="F64" s="305">
        <f t="shared" si="13"/>
        <v>0</v>
      </c>
      <c r="G64" s="305">
        <f t="shared" si="13"/>
        <v>0</v>
      </c>
      <c r="H64" s="305">
        <f t="shared" si="13"/>
        <v>0</v>
      </c>
      <c r="I64" s="305">
        <f t="shared" si="13"/>
        <v>0</v>
      </c>
      <c r="J64" s="305">
        <f t="shared" si="13"/>
        <v>0</v>
      </c>
      <c r="K64" s="305">
        <f t="shared" si="13"/>
        <v>0</v>
      </c>
      <c r="L64" s="305">
        <f t="shared" si="13"/>
        <v>0</v>
      </c>
      <c r="M64" s="305">
        <f t="shared" si="13"/>
        <v>0</v>
      </c>
      <c r="N64" s="305">
        <f t="shared" si="13"/>
        <v>0</v>
      </c>
      <c r="O64" s="305">
        <f t="shared" si="13"/>
        <v>0</v>
      </c>
      <c r="P64" s="305">
        <f t="shared" si="13"/>
        <v>0</v>
      </c>
      <c r="Q64" s="305">
        <f t="shared" si="13"/>
        <v>0</v>
      </c>
      <c r="R64" s="305">
        <f t="shared" si="13"/>
        <v>0</v>
      </c>
      <c r="S64" s="305">
        <f t="shared" si="13"/>
        <v>0</v>
      </c>
      <c r="T64" s="305">
        <f t="shared" si="13"/>
        <v>0</v>
      </c>
      <c r="U64" s="305">
        <f t="shared" si="13"/>
        <v>0</v>
      </c>
      <c r="V64" s="305">
        <f t="shared" si="13"/>
        <v>0</v>
      </c>
      <c r="W64" s="305">
        <f t="shared" si="13"/>
        <v>0</v>
      </c>
      <c r="DA64" s="72"/>
    </row>
    <row r="65" spans="1:105" ht="12" customHeight="1" x14ac:dyDescent="0.25">
      <c r="A65" s="41" t="s">
        <v>2938</v>
      </c>
      <c r="B65" s="238">
        <f t="shared" ref="B65:W65" si="14">IF(B$48=0,0,B$48/B$5)</f>
        <v>0</v>
      </c>
      <c r="C65" s="238">
        <f t="shared" si="14"/>
        <v>0</v>
      </c>
      <c r="D65" s="238">
        <f t="shared" si="14"/>
        <v>0</v>
      </c>
      <c r="E65" s="238">
        <f t="shared" si="14"/>
        <v>0</v>
      </c>
      <c r="F65" s="238">
        <f t="shared" si="14"/>
        <v>0</v>
      </c>
      <c r="G65" s="238">
        <f t="shared" si="14"/>
        <v>0</v>
      </c>
      <c r="H65" s="238">
        <f t="shared" si="14"/>
        <v>0</v>
      </c>
      <c r="I65" s="238">
        <f t="shared" si="14"/>
        <v>0</v>
      </c>
      <c r="J65" s="238">
        <f t="shared" si="14"/>
        <v>0</v>
      </c>
      <c r="K65" s="238">
        <f t="shared" si="14"/>
        <v>0</v>
      </c>
      <c r="L65" s="238">
        <f t="shared" si="14"/>
        <v>0</v>
      </c>
      <c r="M65" s="238">
        <f t="shared" si="14"/>
        <v>0</v>
      </c>
      <c r="N65" s="238">
        <f t="shared" si="14"/>
        <v>0</v>
      </c>
      <c r="O65" s="238">
        <f t="shared" si="14"/>
        <v>0</v>
      </c>
      <c r="P65" s="238">
        <f t="shared" si="14"/>
        <v>0</v>
      </c>
      <c r="Q65" s="238">
        <f t="shared" si="14"/>
        <v>0</v>
      </c>
      <c r="R65" s="238">
        <f t="shared" si="14"/>
        <v>0</v>
      </c>
      <c r="S65" s="238">
        <f t="shared" si="14"/>
        <v>0</v>
      </c>
      <c r="T65" s="238">
        <f t="shared" si="14"/>
        <v>0</v>
      </c>
      <c r="U65" s="238">
        <f t="shared" si="14"/>
        <v>0</v>
      </c>
      <c r="V65" s="238">
        <f t="shared" si="14"/>
        <v>0</v>
      </c>
      <c r="W65" s="238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60"/>
      <c r="C67" s="260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5">
        <f>IF(B$5=0,0,B$5/WWP_fec!B$5)</f>
        <v>1.9336050190873098</v>
      </c>
      <c r="C69" s="325">
        <f>IF(C$5=0,0,C$5/WWP_fec!C$5)</f>
        <v>1.853981251041021</v>
      </c>
      <c r="D69" s="325">
        <f>IF(D$5=0,0,D$5/WWP_fec!D$5)</f>
        <v>1.6939890563039777</v>
      </c>
      <c r="E69" s="325">
        <f>IF(E$5=0,0,E$5/WWP_fec!E$5)</f>
        <v>1.8965666571610365</v>
      </c>
      <c r="F69" s="325">
        <f>IF(F$5=0,0,F$5/WWP_fec!F$5)</f>
        <v>1.7279344730806827</v>
      </c>
      <c r="G69" s="325">
        <f>IF(G$5=0,0,G$5/WWP_fec!G$5)</f>
        <v>1.6944897077620757</v>
      </c>
      <c r="H69" s="325">
        <f>IF(H$5=0,0,H$5/WWP_fec!H$5)</f>
        <v>2.1406099212641996</v>
      </c>
      <c r="I69" s="325">
        <f>IF(I$5=0,0,I$5/WWP_fec!I$5)</f>
        <v>1.4734846538732156</v>
      </c>
      <c r="J69" s="325">
        <f>IF(J$5=0,0,J$5/WWP_fec!J$5)</f>
        <v>1.3087291691716465</v>
      </c>
      <c r="K69" s="325">
        <f>IF(K$5=0,0,K$5/WWP_fec!K$5)</f>
        <v>1.2258779344977042</v>
      </c>
      <c r="L69" s="325">
        <f>IF(L$5=0,0,L$5/WWP_fec!L$5)</f>
        <v>0.90921678371581116</v>
      </c>
      <c r="M69" s="325">
        <f>IF(M$5=0,0,M$5/WWP_fec!M$5)</f>
        <v>0.83964021156152679</v>
      </c>
      <c r="N69" s="325">
        <f>IF(N$5=0,0,N$5/WWP_fec!N$5)</f>
        <v>0.50556582211402723</v>
      </c>
      <c r="O69" s="325">
        <f>IF(O$5=0,0,O$5/WWP_fec!O$5)</f>
        <v>0.42443994860487438</v>
      </c>
      <c r="P69" s="325">
        <f>IF(P$5=0,0,P$5/WWP_fec!P$5)</f>
        <v>0.37412589909928473</v>
      </c>
      <c r="Q69" s="325">
        <f>IF(Q$5=0,0,Q$5/WWP_fec!Q$5)</f>
        <v>0.31896739016779346</v>
      </c>
      <c r="R69" s="325">
        <f>IF(R$5=0,0,R$5/WWP_fec!R$5)</f>
        <v>0.28204740175403392</v>
      </c>
      <c r="S69" s="325">
        <f>IF(S$5=0,0,S$5/WWP_fec!S$5)</f>
        <v>0.2993924867157246</v>
      </c>
      <c r="T69" s="325">
        <f>IF(T$5=0,0,T$5/WWP_fec!T$5)</f>
        <v>0.31422526199336032</v>
      </c>
      <c r="U69" s="325">
        <f>IF(U$5=0,0,U$5/WWP_fec!U$5)</f>
        <v>0.26540250374917346</v>
      </c>
      <c r="V69" s="325">
        <f>IF(V$5=0,0,V$5/WWP_fec!V$5)</f>
        <v>0.20010318263038693</v>
      </c>
      <c r="W69" s="325">
        <f>IF(W$5=0,0,W$5/WWP_fec!W$5)</f>
        <v>0.24022119601194891</v>
      </c>
      <c r="DA69" s="95"/>
    </row>
    <row r="70" spans="1:105" ht="12" customHeight="1" x14ac:dyDescent="0.25">
      <c r="A70" s="55" t="s">
        <v>92</v>
      </c>
      <c r="B70" s="337">
        <f>IF(B$6=0,0,B$6/WWP_fec!B$6)</f>
        <v>0</v>
      </c>
      <c r="C70" s="337">
        <f>IF(C$6=0,0,C$6/WWP_fec!C$6)</f>
        <v>0</v>
      </c>
      <c r="D70" s="337">
        <f>IF(D$6=0,0,D$6/WWP_fec!D$6)</f>
        <v>0</v>
      </c>
      <c r="E70" s="337">
        <f>IF(E$6=0,0,E$6/WWP_fec!E$6)</f>
        <v>0</v>
      </c>
      <c r="F70" s="337">
        <f>IF(F$6=0,0,F$6/WWP_fec!F$6)</f>
        <v>0</v>
      </c>
      <c r="G70" s="337">
        <f>IF(G$6=0,0,G$6/WWP_fec!G$6)</f>
        <v>0</v>
      </c>
      <c r="H70" s="337">
        <f>IF(H$6=0,0,H$6/WWP_fec!H$6)</f>
        <v>0</v>
      </c>
      <c r="I70" s="337">
        <f>IF(I$6=0,0,I$6/WWP_fec!I$6)</f>
        <v>0</v>
      </c>
      <c r="J70" s="337">
        <f>IF(J$6=0,0,J$6/WWP_fec!J$6)</f>
        <v>0</v>
      </c>
      <c r="K70" s="337">
        <f>IF(K$6=0,0,K$6/WWP_fec!K$6)</f>
        <v>0</v>
      </c>
      <c r="L70" s="337">
        <f>IF(L$6=0,0,L$6/WWP_fec!L$6)</f>
        <v>0</v>
      </c>
      <c r="M70" s="337">
        <f>IF(M$6=0,0,M$6/WWP_fec!M$6)</f>
        <v>0</v>
      </c>
      <c r="N70" s="337">
        <f>IF(N$6=0,0,N$6/WWP_fec!N$6)</f>
        <v>0</v>
      </c>
      <c r="O70" s="337">
        <f>IF(O$6=0,0,O$6/WWP_fec!O$6)</f>
        <v>0</v>
      </c>
      <c r="P70" s="337">
        <f>IF(P$6=0,0,P$6/WWP_fec!P$6)</f>
        <v>0</v>
      </c>
      <c r="Q70" s="337">
        <f>IF(Q$6=0,0,Q$6/WWP_fec!Q$6)</f>
        <v>0</v>
      </c>
      <c r="R70" s="337">
        <f>IF(R$6=0,0,R$6/WWP_fec!R$6)</f>
        <v>0</v>
      </c>
      <c r="S70" s="337">
        <f>IF(S$6=0,0,S$6/WWP_fec!S$6)</f>
        <v>0</v>
      </c>
      <c r="T70" s="337">
        <f>IF(T$6=0,0,T$6/WWP_fec!T$6)</f>
        <v>0</v>
      </c>
      <c r="U70" s="337">
        <f>IF(U$6=0,0,U$6/WWP_fec!U$6)</f>
        <v>0</v>
      </c>
      <c r="V70" s="337">
        <f>IF(V$6=0,0,V$6/WWP_fec!V$6)</f>
        <v>0</v>
      </c>
      <c r="W70" s="337">
        <f>IF(W$6=0,0,W$6/WWP_fec!W$6)</f>
        <v>0</v>
      </c>
      <c r="DA70" s="67"/>
    </row>
    <row r="71" spans="1:105" ht="12" customHeight="1" x14ac:dyDescent="0.25">
      <c r="A71" s="202" t="s">
        <v>93</v>
      </c>
      <c r="B71" s="338">
        <f>IF(B$7=0,0,B$7/WWP_fec!B$7)</f>
        <v>0</v>
      </c>
      <c r="C71" s="338">
        <f>IF(C$7=0,0,C$7/WWP_fec!C$7)</f>
        <v>0</v>
      </c>
      <c r="D71" s="338">
        <f>IF(D$7=0,0,D$7/WWP_fec!D$7)</f>
        <v>0</v>
      </c>
      <c r="E71" s="338">
        <f>IF(E$7=0,0,E$7/WWP_fec!E$7)</f>
        <v>0</v>
      </c>
      <c r="F71" s="338">
        <f>IF(F$7=0,0,F$7/WWP_fec!F$7)</f>
        <v>0</v>
      </c>
      <c r="G71" s="338">
        <f>IF(G$7=0,0,G$7/WWP_fec!G$7)</f>
        <v>0</v>
      </c>
      <c r="H71" s="338">
        <f>IF(H$7=0,0,H$7/WWP_fec!H$7)</f>
        <v>0</v>
      </c>
      <c r="I71" s="338">
        <f>IF(I$7=0,0,I$7/WWP_fec!I$7)</f>
        <v>0</v>
      </c>
      <c r="J71" s="338">
        <f>IF(J$7=0,0,J$7/WWP_fec!J$7)</f>
        <v>0</v>
      </c>
      <c r="K71" s="338">
        <f>IF(K$7=0,0,K$7/WWP_fec!K$7)</f>
        <v>0</v>
      </c>
      <c r="L71" s="338">
        <f>IF(L$7=0,0,L$7/WWP_fec!L$7)</f>
        <v>0</v>
      </c>
      <c r="M71" s="338">
        <f>IF(M$7=0,0,M$7/WWP_fec!M$7)</f>
        <v>0</v>
      </c>
      <c r="N71" s="338">
        <f>IF(N$7=0,0,N$7/WWP_fec!N$7)</f>
        <v>0</v>
      </c>
      <c r="O71" s="338">
        <f>IF(O$7=0,0,O$7/WWP_fec!O$7)</f>
        <v>0</v>
      </c>
      <c r="P71" s="338">
        <f>IF(P$7=0,0,P$7/WWP_fec!P$7)</f>
        <v>0</v>
      </c>
      <c r="Q71" s="338">
        <f>IF(Q$7=0,0,Q$7/WWP_fec!Q$7)</f>
        <v>0</v>
      </c>
      <c r="R71" s="338">
        <f>IF(R$7=0,0,R$7/WWP_fec!R$7)</f>
        <v>0</v>
      </c>
      <c r="S71" s="338">
        <f>IF(S$7=0,0,S$7/WWP_fec!S$7)</f>
        <v>0</v>
      </c>
      <c r="T71" s="338">
        <f>IF(T$7=0,0,T$7/WWP_fec!T$7)</f>
        <v>0</v>
      </c>
      <c r="U71" s="338">
        <f>IF(U$7=0,0,U$7/WWP_fec!U$7)</f>
        <v>0</v>
      </c>
      <c r="V71" s="338">
        <f>IF(V$7=0,0,V$7/WWP_fec!V$7)</f>
        <v>0</v>
      </c>
      <c r="W71" s="338">
        <f>IF(W$7=0,0,W$7/WWP_fec!W$7)</f>
        <v>0</v>
      </c>
      <c r="DA71" s="174"/>
    </row>
    <row r="72" spans="1:105" ht="12" customHeight="1" x14ac:dyDescent="0.25">
      <c r="A72" s="202" t="s">
        <v>94</v>
      </c>
      <c r="B72" s="338">
        <f>IF(B$8=0,0,B$8/WWP_fec!B$8)</f>
        <v>0</v>
      </c>
      <c r="C72" s="338">
        <f>IF(C$8=0,0,C$8/WWP_fec!C$8)</f>
        <v>0</v>
      </c>
      <c r="D72" s="338">
        <f>IF(D$8=0,0,D$8/WWP_fec!D$8)</f>
        <v>0</v>
      </c>
      <c r="E72" s="338">
        <f>IF(E$8=0,0,E$8/WWP_fec!E$8)</f>
        <v>0</v>
      </c>
      <c r="F72" s="338">
        <f>IF(F$8=0,0,F$8/WWP_fec!F$8)</f>
        <v>0</v>
      </c>
      <c r="G72" s="338">
        <f>IF(G$8=0,0,G$8/WWP_fec!G$8)</f>
        <v>0</v>
      </c>
      <c r="H72" s="338">
        <f>IF(H$8=0,0,H$8/WWP_fec!H$8)</f>
        <v>0</v>
      </c>
      <c r="I72" s="338">
        <f>IF(I$8=0,0,I$8/WWP_fec!I$8)</f>
        <v>0</v>
      </c>
      <c r="J72" s="338">
        <f>IF(J$8=0,0,J$8/WWP_fec!J$8)</f>
        <v>0</v>
      </c>
      <c r="K72" s="338">
        <f>IF(K$8=0,0,K$8/WWP_fec!K$8)</f>
        <v>0</v>
      </c>
      <c r="L72" s="338">
        <f>IF(L$8=0,0,L$8/WWP_fec!L$8)</f>
        <v>0</v>
      </c>
      <c r="M72" s="338">
        <f>IF(M$8=0,0,M$8/WWP_fec!M$8)</f>
        <v>0</v>
      </c>
      <c r="N72" s="338">
        <f>IF(N$8=0,0,N$8/WWP_fec!N$8)</f>
        <v>0</v>
      </c>
      <c r="O72" s="338">
        <f>IF(O$8=0,0,O$8/WWP_fec!O$8)</f>
        <v>0</v>
      </c>
      <c r="P72" s="338">
        <f>IF(P$8=0,0,P$8/WWP_fec!P$8)</f>
        <v>0</v>
      </c>
      <c r="Q72" s="338">
        <f>IF(Q$8=0,0,Q$8/WWP_fec!Q$8)</f>
        <v>0</v>
      </c>
      <c r="R72" s="338">
        <f>IF(R$8=0,0,R$8/WWP_fec!R$8)</f>
        <v>0</v>
      </c>
      <c r="S72" s="338">
        <f>IF(S$8=0,0,S$8/WWP_fec!S$8)</f>
        <v>0</v>
      </c>
      <c r="T72" s="338">
        <f>IF(T$8=0,0,T$8/WWP_fec!T$8)</f>
        <v>0</v>
      </c>
      <c r="U72" s="338">
        <f>IF(U$8=0,0,U$8/WWP_fec!U$8)</f>
        <v>0</v>
      </c>
      <c r="V72" s="338">
        <f>IF(V$8=0,0,V$8/WWP_fec!V$8)</f>
        <v>0</v>
      </c>
      <c r="W72" s="338">
        <f>IF(W$8=0,0,W$8/WWP_fec!W$8)</f>
        <v>0</v>
      </c>
      <c r="DA72" s="174"/>
    </row>
    <row r="73" spans="1:105" ht="12" customHeight="1" x14ac:dyDescent="0.25">
      <c r="A73" s="202" t="s">
        <v>95</v>
      </c>
      <c r="B73" s="338">
        <f>IF(B$9=0,0,B$9/WWP_fec!B$9)</f>
        <v>0</v>
      </c>
      <c r="C73" s="338">
        <f>IF(C$9=0,0,C$9/WWP_fec!C$9)</f>
        <v>0</v>
      </c>
      <c r="D73" s="338">
        <f>IF(D$9=0,0,D$9/WWP_fec!D$9)</f>
        <v>0</v>
      </c>
      <c r="E73" s="338">
        <f>IF(E$9=0,0,E$9/WWP_fec!E$9)</f>
        <v>0</v>
      </c>
      <c r="F73" s="338">
        <f>IF(F$9=0,0,F$9/WWP_fec!F$9)</f>
        <v>0</v>
      </c>
      <c r="G73" s="338">
        <f>IF(G$9=0,0,G$9/WWP_fec!G$9)</f>
        <v>0</v>
      </c>
      <c r="H73" s="338">
        <f>IF(H$9=0,0,H$9/WWP_fec!H$9)</f>
        <v>0</v>
      </c>
      <c r="I73" s="338">
        <f>IF(I$9=0,0,I$9/WWP_fec!I$9)</f>
        <v>0</v>
      </c>
      <c r="J73" s="338">
        <f>IF(J$9=0,0,J$9/WWP_fec!J$9)</f>
        <v>0</v>
      </c>
      <c r="K73" s="338">
        <f>IF(K$9=0,0,K$9/WWP_fec!K$9)</f>
        <v>0</v>
      </c>
      <c r="L73" s="338">
        <f>IF(L$9=0,0,L$9/WWP_fec!L$9)</f>
        <v>0</v>
      </c>
      <c r="M73" s="338">
        <f>IF(M$9=0,0,M$9/WWP_fec!M$9)</f>
        <v>0</v>
      </c>
      <c r="N73" s="338">
        <f>IF(N$9=0,0,N$9/WWP_fec!N$9)</f>
        <v>0</v>
      </c>
      <c r="O73" s="338">
        <f>IF(O$9=0,0,O$9/WWP_fec!O$9)</f>
        <v>0</v>
      </c>
      <c r="P73" s="338">
        <f>IF(P$9=0,0,P$9/WWP_fec!P$9)</f>
        <v>0</v>
      </c>
      <c r="Q73" s="338">
        <f>IF(Q$9=0,0,Q$9/WWP_fec!Q$9)</f>
        <v>0</v>
      </c>
      <c r="R73" s="338">
        <f>IF(R$9=0,0,R$9/WWP_fec!R$9)</f>
        <v>0</v>
      </c>
      <c r="S73" s="338">
        <f>IF(S$9=0,0,S$9/WWP_fec!S$9)</f>
        <v>0</v>
      </c>
      <c r="T73" s="338">
        <f>IF(T$9=0,0,T$9/WWP_fec!T$9)</f>
        <v>0</v>
      </c>
      <c r="U73" s="338">
        <f>IF(U$9=0,0,U$9/WWP_fec!U$9)</f>
        <v>0</v>
      </c>
      <c r="V73" s="338">
        <f>IF(V$9=0,0,V$9/WWP_fec!V$9)</f>
        <v>0</v>
      </c>
      <c r="W73" s="338">
        <f>IF(W$9=0,0,W$9/WWP_fec!W$9)</f>
        <v>0</v>
      </c>
      <c r="DA73" s="174"/>
    </row>
    <row r="74" spans="1:105" ht="12" customHeight="1" x14ac:dyDescent="0.25">
      <c r="A74" s="56" t="s">
        <v>96</v>
      </c>
      <c r="B74" s="339">
        <f>IF(B$10=0,0,B$10/WWP_fec!B$10)</f>
        <v>1.121998251108026</v>
      </c>
      <c r="C74" s="339">
        <f>IF(C$10=0,0,C$10/WWP_fec!C$10)</f>
        <v>1.1353235143872005</v>
      </c>
      <c r="D74" s="339">
        <f>IF(D$10=0,0,D$10/WWP_fec!D$10)</f>
        <v>0.9365323268768746</v>
      </c>
      <c r="E74" s="339">
        <f>IF(E$10=0,0,E$10/WWP_fec!E$10)</f>
        <v>1.7332342257873141</v>
      </c>
      <c r="F74" s="339">
        <f>IF(F$10=0,0,F$10/WWP_fec!F$10)</f>
        <v>1.3559474130771658</v>
      </c>
      <c r="G74" s="339">
        <f>IF(G$10=0,0,G$10/WWP_fec!G$10)</f>
        <v>1.4219402257556097</v>
      </c>
      <c r="H74" s="339">
        <f>IF(H$10=0,0,H$10/WWP_fec!H$10)</f>
        <v>1.5808883150364641</v>
      </c>
      <c r="I74" s="339">
        <f>IF(I$10=0,0,I$10/WWP_fec!I$10)</f>
        <v>1.1184025976924086</v>
      </c>
      <c r="J74" s="339">
        <f>IF(J$10=0,0,J$10/WWP_fec!J$10)</f>
        <v>1.2474578334399111</v>
      </c>
      <c r="K74" s="339">
        <f>IF(K$10=0,0,K$10/WWP_fec!K$10)</f>
        <v>1.1855412148324767</v>
      </c>
      <c r="L74" s="339">
        <f>IF(L$10=0,0,L$10/WWP_fec!L$10)</f>
        <v>1.256464361047088</v>
      </c>
      <c r="M74" s="339">
        <f>IF(M$10=0,0,M$10/WWP_fec!M$10)</f>
        <v>1.1881668854758909</v>
      </c>
      <c r="N74" s="339">
        <f>IF(N$10=0,0,N$10/WWP_fec!N$10)</f>
        <v>1.0545873333932838</v>
      </c>
      <c r="O74" s="339">
        <f>IF(O$10=0,0,O$10/WWP_fec!O$10)</f>
        <v>1.0485611924085481</v>
      </c>
      <c r="P74" s="339">
        <f>IF(P$10=0,0,P$10/WWP_fec!P$10)</f>
        <v>0.76304227521540613</v>
      </c>
      <c r="Q74" s="339">
        <f>IF(Q$10=0,0,Q$10/WWP_fec!Q$10)</f>
        <v>0.66231383387453735</v>
      </c>
      <c r="R74" s="339">
        <f>IF(R$10=0,0,R$10/WWP_fec!R$10)</f>
        <v>0.45915987947623377</v>
      </c>
      <c r="S74" s="339">
        <f>IF(S$10=0,0,S$10/WWP_fec!S$10)</f>
        <v>0.58596249001264178</v>
      </c>
      <c r="T74" s="339">
        <f>IF(T$10=0,0,T$10/WWP_fec!T$10)</f>
        <v>0.6126674020983055</v>
      </c>
      <c r="U74" s="339">
        <f>IF(U$10=0,0,U$10/WWP_fec!U$10)</f>
        <v>0.62779856742048878</v>
      </c>
      <c r="V74" s="339">
        <f>IF(V$10=0,0,V$10/WWP_fec!V$10)</f>
        <v>0.49952560066123453</v>
      </c>
      <c r="W74" s="339">
        <f>IF(W$10=0,0,W$10/WWP_fec!W$10)</f>
        <v>0.51543852135550083</v>
      </c>
      <c r="DA74" s="68"/>
    </row>
    <row r="75" spans="1:105" ht="12" customHeight="1" x14ac:dyDescent="0.25">
      <c r="A75" s="203" t="s">
        <v>2900</v>
      </c>
      <c r="B75" s="352">
        <f>IF(B$16=0,0,B$16/WWP_fec!B$16)</f>
        <v>2.2907051324076262</v>
      </c>
      <c r="C75" s="352">
        <f>IF(C$16=0,0,C$16/WWP_fec!C$16)</f>
        <v>2.1954347485966856</v>
      </c>
      <c r="D75" s="352">
        <f>IF(D$16=0,0,D$16/WWP_fec!D$16)</f>
        <v>2.0039087148743122</v>
      </c>
      <c r="E75" s="352">
        <f>IF(E$16=0,0,E$16/WWP_fec!E$16)</f>
        <v>2.1596347329423309</v>
      </c>
      <c r="F75" s="352">
        <f>IF(F$16=0,0,F$16/WWP_fec!F$16)</f>
        <v>2.0493852158001222</v>
      </c>
      <c r="G75" s="352">
        <f>IF(G$16=0,0,G$16/WWP_fec!G$16)</f>
        <v>1.9955775142729688</v>
      </c>
      <c r="H75" s="352">
        <f>IF(H$16=0,0,H$16/WWP_fec!H$16)</f>
        <v>2.5381553740938978</v>
      </c>
      <c r="I75" s="352">
        <f>IF(I$16=0,0,I$16/WWP_fec!I$16)</f>
        <v>1.7267645880998863</v>
      </c>
      <c r="J75" s="352">
        <f>IF(J$16=0,0,J$16/WWP_fec!J$16)</f>
        <v>1.5481805257330015</v>
      </c>
      <c r="K75" s="352">
        <f>IF(K$16=0,0,K$16/WWP_fec!K$16)</f>
        <v>1.4496315910773987</v>
      </c>
      <c r="L75" s="352">
        <f>IF(L$16=0,0,L$16/WWP_fec!L$16)</f>
        <v>0.97160217403135429</v>
      </c>
      <c r="M75" s="352">
        <f>IF(M$16=0,0,M$16/WWP_fec!M$16)</f>
        <v>0.87203022425376508</v>
      </c>
      <c r="N75" s="352">
        <f>IF(N$16=0,0,N$16/WWP_fec!N$16)</f>
        <v>0.45304417795428692</v>
      </c>
      <c r="O75" s="352">
        <f>IF(O$16=0,0,O$16/WWP_fec!O$16)</f>
        <v>0.34500908578764411</v>
      </c>
      <c r="P75" s="352">
        <f>IF(P$16=0,0,P$16/WWP_fec!P$16)</f>
        <v>0.28118869695773568</v>
      </c>
      <c r="Q75" s="352">
        <f>IF(Q$16=0,0,Q$16/WWP_fec!Q$16)</f>
        <v>0.21664811659981884</v>
      </c>
      <c r="R75" s="352">
        <f>IF(R$16=0,0,R$16/WWP_fec!R$16)</f>
        <v>0.17885699572031891</v>
      </c>
      <c r="S75" s="352">
        <f>IF(S$16=0,0,S$16/WWP_fec!S$16)</f>
        <v>0.18848300687523964</v>
      </c>
      <c r="T75" s="352">
        <f>IF(T$16=0,0,T$16/WWP_fec!T$16)</f>
        <v>0.21036034842469298</v>
      </c>
      <c r="U75" s="352">
        <f>IF(U$16=0,0,U$16/WWP_fec!U$16)</f>
        <v>0.15412713318512231</v>
      </c>
      <c r="V75" s="352">
        <f>IF(V$16=0,0,V$16/WWP_fec!V$16)</f>
        <v>8.7411103464821546E-2</v>
      </c>
      <c r="W75" s="352">
        <f>IF(W$16=0,0,W$16/WWP_fec!W$16)</f>
        <v>0.13259066850002382</v>
      </c>
      <c r="DA75" s="175"/>
    </row>
    <row r="76" spans="1:105" ht="12" customHeight="1" x14ac:dyDescent="0.25">
      <c r="A76" s="203" t="s">
        <v>2912</v>
      </c>
      <c r="B76" s="352">
        <f>IF(B$27=0,0,B$27/WWP_fec!B$27)</f>
        <v>0</v>
      </c>
      <c r="C76" s="352">
        <f>IF(C$27=0,0,C$27/WWP_fec!C$27)</f>
        <v>0</v>
      </c>
      <c r="D76" s="352">
        <f>IF(D$27=0,0,D$27/WWP_fec!D$27)</f>
        <v>0</v>
      </c>
      <c r="E76" s="352">
        <f>IF(E$27=0,0,E$27/WWP_fec!E$27)</f>
        <v>0</v>
      </c>
      <c r="F76" s="352">
        <f>IF(F$27=0,0,F$27/WWP_fec!F$27)</f>
        <v>0</v>
      </c>
      <c r="G76" s="352">
        <f>IF(G$27=0,0,G$27/WWP_fec!G$27)</f>
        <v>0</v>
      </c>
      <c r="H76" s="352">
        <f>IF(H$27=0,0,H$27/WWP_fec!H$27)</f>
        <v>0</v>
      </c>
      <c r="I76" s="352">
        <f>IF(I$27=0,0,I$27/WWP_fec!I$27)</f>
        <v>0</v>
      </c>
      <c r="J76" s="352">
        <f>IF(J$27=0,0,J$27/WWP_fec!J$27)</f>
        <v>0</v>
      </c>
      <c r="K76" s="352">
        <f>IF(K$27=0,0,K$27/WWP_fec!K$27)</f>
        <v>0</v>
      </c>
      <c r="L76" s="352">
        <f>IF(L$27=0,0,L$27/WWP_fec!L$27)</f>
        <v>0</v>
      </c>
      <c r="M76" s="352">
        <f>IF(M$27=0,0,M$27/WWP_fec!M$27)</f>
        <v>0</v>
      </c>
      <c r="N76" s="352">
        <f>IF(N$27=0,0,N$27/WWP_fec!N$27)</f>
        <v>0</v>
      </c>
      <c r="O76" s="352">
        <f>IF(O$27=0,0,O$27/WWP_fec!O$27)</f>
        <v>0</v>
      </c>
      <c r="P76" s="352">
        <f>IF(P$27=0,0,P$27/WWP_fec!P$27)</f>
        <v>0</v>
      </c>
      <c r="Q76" s="352">
        <f>IF(Q$27=0,0,Q$27/WWP_fec!Q$27)</f>
        <v>0</v>
      </c>
      <c r="R76" s="352">
        <f>IF(R$27=0,0,R$27/WWP_fec!R$27)</f>
        <v>0</v>
      </c>
      <c r="S76" s="352">
        <f>IF(S$27=0,0,S$27/WWP_fec!S$27)</f>
        <v>0</v>
      </c>
      <c r="T76" s="352">
        <f>IF(T$27=0,0,T$27/WWP_fec!T$27)</f>
        <v>0</v>
      </c>
      <c r="U76" s="352">
        <f>IF(U$27=0,0,U$27/WWP_fec!U$27)</f>
        <v>0</v>
      </c>
      <c r="V76" s="352">
        <f>IF(V$27=0,0,V$27/WWP_fec!V$27)</f>
        <v>0</v>
      </c>
      <c r="W76" s="352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2">
        <f>IF(B$28=0,0,B$28/WWP_fec!B$28)</f>
        <v>2.8824041155775864</v>
      </c>
      <c r="C77" s="352">
        <f>IF(C$28=0,0,C$28/WWP_fec!C$28)</f>
        <v>2.8265142579407279</v>
      </c>
      <c r="D77" s="352">
        <f>IF(D$28=0,0,D$28/WWP_fec!D$28)</f>
        <v>2.7237927245236926</v>
      </c>
      <c r="E77" s="352">
        <f>IF(E$28=0,0,E$28/WWP_fec!E$28)</f>
        <v>2.7508378876708472</v>
      </c>
      <c r="F77" s="352">
        <f>IF(F$28=0,0,F$28/WWP_fec!F$28)</f>
        <v>2.680738478322064</v>
      </c>
      <c r="G77" s="352">
        <f>IF(G$28=0,0,G$28/WWP_fec!G$28)</f>
        <v>2.6228744702666935</v>
      </c>
      <c r="H77" s="352">
        <f>IF(H$28=0,0,H$28/WWP_fec!H$28)</f>
        <v>2.8946658555204001</v>
      </c>
      <c r="I77" s="352">
        <f>IF(I$28=0,0,I$28/WWP_fec!I$28)</f>
        <v>2.5587636862676932</v>
      </c>
      <c r="J77" s="352">
        <f>IF(J$28=0,0,J$28/WWP_fec!J$28)</f>
        <v>2.3144308443460742</v>
      </c>
      <c r="K77" s="352">
        <f>IF(K$28=0,0,K$28/WWP_fec!K$28)</f>
        <v>2.2367996888495218</v>
      </c>
      <c r="L77" s="352">
        <f>IF(L$28=0,0,L$28/WWP_fec!L$28)</f>
        <v>2.0316306364441674</v>
      </c>
      <c r="M77" s="352">
        <f>IF(M$28=0,0,M$28/WWP_fec!M$28)</f>
        <v>1.9958572225742628</v>
      </c>
      <c r="N77" s="352">
        <f>IF(N$28=0,0,N$28/WWP_fec!N$28)</f>
        <v>1.6150121240074522</v>
      </c>
      <c r="O77" s="352">
        <f>IF(O$28=0,0,O$28/WWP_fec!O$28)</f>
        <v>1.5248607536603334</v>
      </c>
      <c r="P77" s="352">
        <f>IF(P$28=0,0,P$28/WWP_fec!P$28)</f>
        <v>1.5544288654698255</v>
      </c>
      <c r="Q77" s="352">
        <f>IF(Q$28=0,0,Q$28/WWP_fec!Q$28)</f>
        <v>1.475171312579471</v>
      </c>
      <c r="R77" s="352">
        <f>IF(R$28=0,0,R$28/WWP_fec!R$28)</f>
        <v>1.4547334404284693</v>
      </c>
      <c r="S77" s="352">
        <f>IF(S$28=0,0,S$28/WWP_fec!S$28)</f>
        <v>1.4855766118771401</v>
      </c>
      <c r="T77" s="352">
        <f>IF(T$28=0,0,T$28/WWP_fec!T$28)</f>
        <v>1.501314878565513</v>
      </c>
      <c r="U77" s="352">
        <f>IF(U$28=0,0,U$28/WWP_fec!U$28)</f>
        <v>1.400798890890725</v>
      </c>
      <c r="V77" s="352">
        <f>IF(V$28=0,0,V$28/WWP_fec!V$28)</f>
        <v>1.2649098781401922</v>
      </c>
      <c r="W77" s="352">
        <f>IF(W$28=0,0,W$28/WWP_fec!W$28)</f>
        <v>1.3318485349773841</v>
      </c>
      <c r="DA77" s="175"/>
    </row>
    <row r="78" spans="1:105" ht="12" customHeight="1" x14ac:dyDescent="0.25">
      <c r="A78" s="41" t="s">
        <v>2938</v>
      </c>
      <c r="B78" s="340">
        <f>IF(B$48=0,0,B$48/WWP_fec!B$48)</f>
        <v>0</v>
      </c>
      <c r="C78" s="340">
        <f>IF(C$48=0,0,C$48/WWP_fec!C$48)</f>
        <v>0</v>
      </c>
      <c r="D78" s="340">
        <f>IF(D$48=0,0,D$48/WWP_fec!D$48)</f>
        <v>0</v>
      </c>
      <c r="E78" s="340">
        <f>IF(E$48=0,0,E$48/WWP_fec!E$48)</f>
        <v>0</v>
      </c>
      <c r="F78" s="340">
        <f>IF(F$48=0,0,F$48/WWP_fec!F$48)</f>
        <v>0</v>
      </c>
      <c r="G78" s="340">
        <f>IF(G$48=0,0,G$48/WWP_fec!G$48)</f>
        <v>0</v>
      </c>
      <c r="H78" s="340">
        <f>IF(H$48=0,0,H$48/WWP_fec!H$48)</f>
        <v>0</v>
      </c>
      <c r="I78" s="340">
        <f>IF(I$48=0,0,I$48/WWP_fec!I$48)</f>
        <v>0</v>
      </c>
      <c r="J78" s="340">
        <f>IF(J$48=0,0,J$48/WWP_fec!J$48)</f>
        <v>0</v>
      </c>
      <c r="K78" s="340">
        <f>IF(K$48=0,0,K$48/WWP_fec!K$48)</f>
        <v>0</v>
      </c>
      <c r="L78" s="340">
        <f>IF(L$48=0,0,L$48/WWP_fec!L$48)</f>
        <v>0</v>
      </c>
      <c r="M78" s="340">
        <f>IF(M$48=0,0,M$48/WWP_fec!M$48)</f>
        <v>0</v>
      </c>
      <c r="N78" s="340">
        <f>IF(N$48=0,0,N$48/WWP_fec!N$48)</f>
        <v>0</v>
      </c>
      <c r="O78" s="340">
        <f>IF(O$48=0,0,O$48/WWP_fec!O$48)</f>
        <v>0</v>
      </c>
      <c r="P78" s="340">
        <f>IF(P$48=0,0,P$48/WWP_fec!P$48)</f>
        <v>0</v>
      </c>
      <c r="Q78" s="340">
        <f>IF(Q$48=0,0,Q$48/WWP_fec!Q$48)</f>
        <v>0</v>
      </c>
      <c r="R78" s="340">
        <f>IF(R$48=0,0,R$48/WWP_fec!R$48)</f>
        <v>0</v>
      </c>
      <c r="S78" s="340">
        <f>IF(S$48=0,0,S$48/WWP_fec!S$48)</f>
        <v>0</v>
      </c>
      <c r="T78" s="340">
        <f>IF(T$48=0,0,T$48/WWP_fec!T$48)</f>
        <v>0</v>
      </c>
      <c r="U78" s="340">
        <f>IF(U$48=0,0,U$48/WWP_fec!U$48)</f>
        <v>0</v>
      </c>
      <c r="V78" s="340">
        <f>IF(V$48=0,0,V$48/WWP_fec!V$48)</f>
        <v>0</v>
      </c>
      <c r="W78" s="340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PL: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6">
        <v>28855.236697646611</v>
      </c>
      <c r="C3" s="206">
        <v>28045.717732207479</v>
      </c>
      <c r="D3" s="206">
        <v>26821.205326385149</v>
      </c>
      <c r="E3" s="206">
        <v>26636.29536211758</v>
      </c>
      <c r="F3" s="206">
        <v>29976.254946886071</v>
      </c>
      <c r="G3" s="206">
        <v>32162.149086202931</v>
      </c>
      <c r="H3" s="206">
        <v>33905.651230435389</v>
      </c>
      <c r="I3" s="206">
        <v>36552.431833729679</v>
      </c>
      <c r="J3" s="206">
        <v>39440.974542214994</v>
      </c>
      <c r="K3" s="206">
        <v>41689.140189457466</v>
      </c>
      <c r="L3" s="206">
        <v>43154.782933976181</v>
      </c>
      <c r="M3" s="206">
        <v>49025.562095717469</v>
      </c>
      <c r="N3" s="206">
        <v>46189.657642171609</v>
      </c>
      <c r="O3" s="206">
        <v>43147.862348095383</v>
      </c>
      <c r="P3" s="206">
        <v>46068.000040548621</v>
      </c>
      <c r="Q3" s="206">
        <v>49944.800000000003</v>
      </c>
      <c r="R3" s="206">
        <v>48576.148553982559</v>
      </c>
      <c r="S3" s="206">
        <v>49016.71197020034</v>
      </c>
      <c r="T3" s="206">
        <v>53741.694766455839</v>
      </c>
      <c r="U3" s="206">
        <v>55038.835800872963</v>
      </c>
      <c r="V3" s="206">
        <v>52642.267823143637</v>
      </c>
      <c r="W3" s="206">
        <v>52046.141456250887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6">
        <v>27720.135421217081</v>
      </c>
      <c r="C5" s="206">
        <v>26797.020133204409</v>
      </c>
      <c r="D5" s="206">
        <v>25945.06711359325</v>
      </c>
      <c r="E5" s="206">
        <v>28360.867398190891</v>
      </c>
      <c r="F5" s="206">
        <v>27318.672763127979</v>
      </c>
      <c r="G5" s="206">
        <v>26773.930073169849</v>
      </c>
      <c r="H5" s="206">
        <v>30743.442279676248</v>
      </c>
      <c r="I5" s="206">
        <v>32678.415922194152</v>
      </c>
      <c r="J5" s="206">
        <v>32424.188993602089</v>
      </c>
      <c r="K5" s="206">
        <v>35029.562076603703</v>
      </c>
      <c r="L5" s="206">
        <v>34073.690407590191</v>
      </c>
      <c r="M5" s="206">
        <v>36594.908694821243</v>
      </c>
      <c r="N5" s="206">
        <v>33218.305208990132</v>
      </c>
      <c r="O5" s="206">
        <v>33225.883044164162</v>
      </c>
      <c r="P5" s="206">
        <v>32953.723935428417</v>
      </c>
      <c r="Q5" s="206">
        <v>32998.40017718009</v>
      </c>
      <c r="R5" s="206">
        <v>34602.154531630302</v>
      </c>
      <c r="S5" s="206">
        <v>38619.496615396078</v>
      </c>
      <c r="T5" s="206">
        <v>37825.123350423797</v>
      </c>
      <c r="U5" s="206">
        <v>38017.100559929771</v>
      </c>
      <c r="V5" s="206">
        <v>34852.223332702713</v>
      </c>
      <c r="W5" s="206">
        <v>38464.63735360092</v>
      </c>
      <c r="DA5" s="112" t="s">
        <v>3027</v>
      </c>
    </row>
    <row r="6" spans="1:105" ht="12" customHeight="1" x14ac:dyDescent="0.25">
      <c r="A6" s="154" t="s">
        <v>2114</v>
      </c>
      <c r="B6" s="341">
        <v>34650.169276521337</v>
      </c>
      <c r="C6" s="341">
        <v>32917.660812695278</v>
      </c>
      <c r="D6" s="341">
        <v>32655.63218211694</v>
      </c>
      <c r="E6" s="341">
        <v>35639.639068700839</v>
      </c>
      <c r="F6" s="341">
        <v>34431.187866031432</v>
      </c>
      <c r="G6" s="341">
        <v>34169.159235453102</v>
      </c>
      <c r="H6" s="341">
        <v>34734.448772660922</v>
      </c>
      <c r="I6" s="341">
        <v>37073.479049745962</v>
      </c>
      <c r="J6" s="341">
        <v>36811.450419167631</v>
      </c>
      <c r="K6" s="341">
        <v>39865.104474850959</v>
      </c>
      <c r="L6" s="341">
        <v>39037.786307064809</v>
      </c>
      <c r="M6" s="341">
        <v>44206.896805494733</v>
      </c>
      <c r="N6" s="341">
        <v>43641.607268286913</v>
      </c>
      <c r="O6" s="341">
        <v>45053.442371400823</v>
      </c>
      <c r="P6" s="341">
        <v>46887.642785449141</v>
      </c>
      <c r="Q6" s="341">
        <v>45941.220213358058</v>
      </c>
      <c r="R6" s="341">
        <v>46304.940794158647</v>
      </c>
      <c r="S6" s="341">
        <v>48139.141208206973</v>
      </c>
      <c r="T6" s="341">
        <v>46668.661374959229</v>
      </c>
      <c r="U6" s="341">
        <v>44936.152911133169</v>
      </c>
      <c r="V6" s="341">
        <v>45460.21017228983</v>
      </c>
      <c r="W6" s="341">
        <v>44966.382748218719</v>
      </c>
      <c r="DA6" s="160" t="s">
        <v>3028</v>
      </c>
    </row>
    <row r="7" spans="1:105" ht="12" customHeight="1" x14ac:dyDescent="0.25">
      <c r="A7" s="156" t="s">
        <v>2116</v>
      </c>
      <c r="B7" s="342">
        <v>0</v>
      </c>
      <c r="C7" s="343">
        <v>0</v>
      </c>
      <c r="D7" s="343">
        <v>0</v>
      </c>
      <c r="E7" s="343">
        <v>4454.4867198316333</v>
      </c>
      <c r="F7" s="343">
        <v>524.05726115666278</v>
      </c>
      <c r="G7" s="343">
        <v>0</v>
      </c>
      <c r="H7" s="343">
        <v>2035.7693704555541</v>
      </c>
      <c r="I7" s="343">
        <v>4071.5387409111081</v>
      </c>
      <c r="J7" s="343">
        <v>452.59514801995891</v>
      </c>
      <c r="K7" s="343">
        <v>4071.5387409111081</v>
      </c>
      <c r="L7" s="343">
        <v>905.19029603991783</v>
      </c>
      <c r="M7" s="343">
        <v>5431.1391290082556</v>
      </c>
      <c r="N7" s="343">
        <v>905.19029603991783</v>
      </c>
      <c r="O7" s="343">
        <v>3144.3435669399769</v>
      </c>
      <c r="P7" s="343">
        <v>1834.20041404832</v>
      </c>
      <c r="Q7" s="343">
        <v>786.08589173499422</v>
      </c>
      <c r="R7" s="343">
        <v>2096.2290446266511</v>
      </c>
      <c r="S7" s="343">
        <v>2096.2290446266511</v>
      </c>
      <c r="T7" s="343">
        <v>0</v>
      </c>
      <c r="U7" s="343">
        <v>0</v>
      </c>
      <c r="V7" s="343">
        <v>786.08589173499422</v>
      </c>
      <c r="W7" s="343">
        <v>976.65240917662163</v>
      </c>
      <c r="DA7" s="161" t="s">
        <v>3029</v>
      </c>
    </row>
    <row r="8" spans="1:105" ht="12" customHeight="1" x14ac:dyDescent="0.25">
      <c r="A8" s="157" t="s">
        <v>2118</v>
      </c>
      <c r="B8" s="344"/>
      <c r="C8" s="345">
        <f t="shared" ref="C8:W8" si="0">B6+C7-C6</f>
        <v>1732.5084638260596</v>
      </c>
      <c r="D8" s="345">
        <f t="shared" si="0"/>
        <v>262.02863057833747</v>
      </c>
      <c r="E8" s="345">
        <f t="shared" si="0"/>
        <v>1470.4798332477367</v>
      </c>
      <c r="F8" s="345">
        <f t="shared" si="0"/>
        <v>1732.5084638260669</v>
      </c>
      <c r="G8" s="345">
        <f t="shared" si="0"/>
        <v>262.02863057833019</v>
      </c>
      <c r="H8" s="345">
        <f t="shared" si="0"/>
        <v>1470.4798332477367</v>
      </c>
      <c r="I8" s="345">
        <f t="shared" si="0"/>
        <v>1732.5084638260669</v>
      </c>
      <c r="J8" s="345">
        <f t="shared" si="0"/>
        <v>714.62377859828848</v>
      </c>
      <c r="K8" s="345">
        <f t="shared" si="0"/>
        <v>1017.8846852277784</v>
      </c>
      <c r="L8" s="345">
        <f t="shared" si="0"/>
        <v>1732.5084638260669</v>
      </c>
      <c r="M8" s="345">
        <f t="shared" si="0"/>
        <v>262.02863057833019</v>
      </c>
      <c r="N8" s="345">
        <f t="shared" si="0"/>
        <v>1470.4798332477367</v>
      </c>
      <c r="O8" s="345">
        <f t="shared" si="0"/>
        <v>1732.5084638260669</v>
      </c>
      <c r="P8" s="345">
        <f t="shared" si="0"/>
        <v>0</v>
      </c>
      <c r="Q8" s="345">
        <f t="shared" si="0"/>
        <v>1732.5084638260741</v>
      </c>
      <c r="R8" s="345">
        <f t="shared" si="0"/>
        <v>1732.5084638260596</v>
      </c>
      <c r="S8" s="345">
        <f t="shared" si="0"/>
        <v>262.02863057832292</v>
      </c>
      <c r="T8" s="345">
        <f t="shared" si="0"/>
        <v>1470.479833247744</v>
      </c>
      <c r="U8" s="345">
        <f t="shared" si="0"/>
        <v>1732.5084638260596</v>
      </c>
      <c r="V8" s="345">
        <f t="shared" si="0"/>
        <v>262.02863057833019</v>
      </c>
      <c r="W8" s="345">
        <f t="shared" si="0"/>
        <v>1470.4798332477294</v>
      </c>
      <c r="DA8" s="162"/>
    </row>
    <row r="9" spans="1:105" ht="12" customHeight="1" x14ac:dyDescent="0.25">
      <c r="A9" s="155" t="s">
        <v>2119</v>
      </c>
      <c r="B9" s="346">
        <f t="shared" ref="B9:W9" si="1">B6-B5</f>
        <v>6930.0338553042566</v>
      </c>
      <c r="C9" s="346">
        <f t="shared" si="1"/>
        <v>6120.6406794908689</v>
      </c>
      <c r="D9" s="346">
        <f t="shared" si="1"/>
        <v>6710.5650685236906</v>
      </c>
      <c r="E9" s="346">
        <f t="shared" si="1"/>
        <v>7278.7716705099483</v>
      </c>
      <c r="F9" s="346">
        <f t="shared" si="1"/>
        <v>7112.5151029034532</v>
      </c>
      <c r="G9" s="346">
        <f t="shared" si="1"/>
        <v>7395.2291622832527</v>
      </c>
      <c r="H9" s="346">
        <f t="shared" si="1"/>
        <v>3991.006492984674</v>
      </c>
      <c r="I9" s="346">
        <f t="shared" si="1"/>
        <v>4395.0631275518099</v>
      </c>
      <c r="J9" s="346">
        <f t="shared" si="1"/>
        <v>4387.2614255655426</v>
      </c>
      <c r="K9" s="346">
        <f t="shared" si="1"/>
        <v>4835.5423982472566</v>
      </c>
      <c r="L9" s="346">
        <f t="shared" si="1"/>
        <v>4964.0958994746179</v>
      </c>
      <c r="M9" s="346">
        <f t="shared" si="1"/>
        <v>7611.9881106734902</v>
      </c>
      <c r="N9" s="346">
        <f t="shared" si="1"/>
        <v>10423.30205929678</v>
      </c>
      <c r="O9" s="346">
        <f t="shared" si="1"/>
        <v>11827.55932723666</v>
      </c>
      <c r="P9" s="346">
        <f t="shared" si="1"/>
        <v>13933.918850020724</v>
      </c>
      <c r="Q9" s="346">
        <f t="shared" si="1"/>
        <v>12942.820036177967</v>
      </c>
      <c r="R9" s="346">
        <f t="shared" si="1"/>
        <v>11702.786262528345</v>
      </c>
      <c r="S9" s="346">
        <f t="shared" si="1"/>
        <v>9519.6445928108951</v>
      </c>
      <c r="T9" s="346">
        <f t="shared" si="1"/>
        <v>8843.5380245354318</v>
      </c>
      <c r="U9" s="346">
        <f t="shared" si="1"/>
        <v>6919.0523512033978</v>
      </c>
      <c r="V9" s="346">
        <f t="shared" si="1"/>
        <v>10607.986839587116</v>
      </c>
      <c r="W9" s="346">
        <f t="shared" si="1"/>
        <v>6501.7453946177993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3">
        <v>1177.293121238177</v>
      </c>
      <c r="C12" s="213">
        <v>1019.9562338778979</v>
      </c>
      <c r="D12" s="213">
        <v>1005.6167669819411</v>
      </c>
      <c r="E12" s="213">
        <v>1064.848667239899</v>
      </c>
      <c r="F12" s="213">
        <v>1049.583490971625</v>
      </c>
      <c r="G12" s="213">
        <v>1025.3901977644009</v>
      </c>
      <c r="H12" s="213">
        <v>1082.026225279455</v>
      </c>
      <c r="I12" s="213">
        <v>1092.0943250214959</v>
      </c>
      <c r="J12" s="213">
        <v>1052.2830610490109</v>
      </c>
      <c r="K12" s="213">
        <v>965.63791917454967</v>
      </c>
      <c r="L12" s="213">
        <v>1098.539208942389</v>
      </c>
      <c r="M12" s="213">
        <v>1182.3006018916619</v>
      </c>
      <c r="N12" s="213">
        <v>1113.7050730868459</v>
      </c>
      <c r="O12" s="213">
        <v>1229.2073086844341</v>
      </c>
      <c r="P12" s="213">
        <v>1239.895442820294</v>
      </c>
      <c r="Q12" s="213">
        <v>1257.166552020632</v>
      </c>
      <c r="R12" s="213">
        <v>1340.9326741186601</v>
      </c>
      <c r="S12" s="213">
        <v>1440.304299226138</v>
      </c>
      <c r="T12" s="213">
        <v>1429.341874462596</v>
      </c>
      <c r="U12" s="213">
        <v>1474.566895958726</v>
      </c>
      <c r="V12" s="213">
        <v>1385.210748065349</v>
      </c>
      <c r="W12" s="213">
        <v>1541.01177987962</v>
      </c>
      <c r="DA12" s="109" t="s">
        <v>3031</v>
      </c>
    </row>
    <row r="13" spans="1:105" ht="12" customHeight="1" x14ac:dyDescent="0.25">
      <c r="A13" s="24" t="s">
        <v>30</v>
      </c>
      <c r="B13" s="216">
        <v>350.96732588134131</v>
      </c>
      <c r="C13" s="216">
        <v>220.9043852106621</v>
      </c>
      <c r="D13" s="216">
        <v>181.83224419604471</v>
      </c>
      <c r="E13" s="216">
        <v>172.5204643164231</v>
      </c>
      <c r="F13" s="216">
        <v>141.67506448839211</v>
      </c>
      <c r="G13" s="216">
        <v>127.4250214961307</v>
      </c>
      <c r="H13" s="216">
        <v>126.97214101461741</v>
      </c>
      <c r="I13" s="216">
        <v>117.0750644883921</v>
      </c>
      <c r="J13" s="216">
        <v>114.4711092003439</v>
      </c>
      <c r="K13" s="216">
        <v>102.0475494411006</v>
      </c>
      <c r="L13" s="216">
        <v>89.162166809974195</v>
      </c>
      <c r="M13" s="216">
        <v>87.313929492691315</v>
      </c>
      <c r="N13" s="216">
        <v>79.994325021496124</v>
      </c>
      <c r="O13" s="216">
        <v>82.379191745485798</v>
      </c>
      <c r="P13" s="216">
        <v>68.933791917454855</v>
      </c>
      <c r="Q13" s="216">
        <v>78.461994840928639</v>
      </c>
      <c r="R13" s="216">
        <v>75.658211521926049</v>
      </c>
      <c r="S13" s="216">
        <v>87.136113499570087</v>
      </c>
      <c r="T13" s="216">
        <v>88.330266552020646</v>
      </c>
      <c r="U13" s="216">
        <v>78.870593293207207</v>
      </c>
      <c r="V13" s="216">
        <v>67.173258813413582</v>
      </c>
      <c r="W13" s="216">
        <v>82.313155631986234</v>
      </c>
      <c r="DA13" s="85" t="s">
        <v>3032</v>
      </c>
    </row>
    <row r="14" spans="1:105" ht="12" customHeight="1" x14ac:dyDescent="0.25">
      <c r="A14" s="14" t="s">
        <v>31</v>
      </c>
      <c r="B14" s="207">
        <f t="shared" ref="B14:W14" si="2">B15+B16+B17+B18+B19</f>
        <v>202.94746345657785</v>
      </c>
      <c r="C14" s="207">
        <f t="shared" si="2"/>
        <v>170.70558899398102</v>
      </c>
      <c r="D14" s="207">
        <f t="shared" si="2"/>
        <v>185.07953568357692</v>
      </c>
      <c r="E14" s="207">
        <f t="shared" si="2"/>
        <v>195.56938950988817</v>
      </c>
      <c r="F14" s="207">
        <f t="shared" si="2"/>
        <v>193.49888220120377</v>
      </c>
      <c r="G14" s="207">
        <f t="shared" si="2"/>
        <v>205.94737747205508</v>
      </c>
      <c r="H14" s="207">
        <f t="shared" si="2"/>
        <v>224.15692175408427</v>
      </c>
      <c r="I14" s="207">
        <f t="shared" si="2"/>
        <v>197.65468615649183</v>
      </c>
      <c r="J14" s="207">
        <f t="shared" si="2"/>
        <v>194.315649183147</v>
      </c>
      <c r="K14" s="207">
        <f t="shared" si="2"/>
        <v>193.52734307824588</v>
      </c>
      <c r="L14" s="207">
        <f t="shared" si="2"/>
        <v>197.58039552880479</v>
      </c>
      <c r="M14" s="207">
        <f t="shared" si="2"/>
        <v>198.58839208942385</v>
      </c>
      <c r="N14" s="207">
        <f t="shared" si="2"/>
        <v>155.03009458297504</v>
      </c>
      <c r="O14" s="207">
        <f t="shared" si="2"/>
        <v>128.90283748925188</v>
      </c>
      <c r="P14" s="207">
        <f t="shared" si="2"/>
        <v>139.08297506448835</v>
      </c>
      <c r="Q14" s="207">
        <f t="shared" si="2"/>
        <v>119.32020636285468</v>
      </c>
      <c r="R14" s="207">
        <f t="shared" si="2"/>
        <v>127.75184866723991</v>
      </c>
      <c r="S14" s="207">
        <f t="shared" si="2"/>
        <v>144.54290627687018</v>
      </c>
      <c r="T14" s="207">
        <f t="shared" si="2"/>
        <v>140.1632846087704</v>
      </c>
      <c r="U14" s="207">
        <f t="shared" si="2"/>
        <v>162.01083404987099</v>
      </c>
      <c r="V14" s="207">
        <f t="shared" si="2"/>
        <v>157.54754944110056</v>
      </c>
      <c r="W14" s="207">
        <f t="shared" si="2"/>
        <v>172.23834909716248</v>
      </c>
      <c r="DA14" s="71"/>
    </row>
    <row r="15" spans="1:105" ht="12" customHeight="1" x14ac:dyDescent="0.25">
      <c r="A15" s="18" t="s">
        <v>32</v>
      </c>
      <c r="B15" s="207">
        <v>0</v>
      </c>
      <c r="C15" s="207">
        <v>0</v>
      </c>
      <c r="D15" s="207">
        <v>0</v>
      </c>
      <c r="E15" s="207">
        <v>0</v>
      </c>
      <c r="F15" s="207">
        <v>0</v>
      </c>
      <c r="G15" s="207">
        <v>0</v>
      </c>
      <c r="H15" s="207">
        <v>0</v>
      </c>
      <c r="I15" s="207">
        <v>0</v>
      </c>
      <c r="J15" s="207">
        <v>0</v>
      </c>
      <c r="K15" s="207">
        <v>0</v>
      </c>
      <c r="L15" s="207">
        <v>0</v>
      </c>
      <c r="M15" s="207">
        <v>0</v>
      </c>
      <c r="N15" s="207">
        <v>0</v>
      </c>
      <c r="O15" s="207">
        <v>0</v>
      </c>
      <c r="P15" s="207">
        <v>0</v>
      </c>
      <c r="Q15" s="207">
        <v>0</v>
      </c>
      <c r="R15" s="207">
        <v>0</v>
      </c>
      <c r="S15" s="207">
        <v>0</v>
      </c>
      <c r="T15" s="207">
        <v>0</v>
      </c>
      <c r="U15" s="207">
        <v>0</v>
      </c>
      <c r="V15" s="207">
        <v>0</v>
      </c>
      <c r="W15" s="207">
        <v>0</v>
      </c>
      <c r="DA15" s="71" t="s">
        <v>3033</v>
      </c>
    </row>
    <row r="16" spans="1:105" ht="12" customHeight="1" x14ac:dyDescent="0.25">
      <c r="A16" s="18" t="s">
        <v>33</v>
      </c>
      <c r="B16" s="207">
        <v>6.7785038693035249</v>
      </c>
      <c r="C16" s="207">
        <v>7.9081685296646613</v>
      </c>
      <c r="D16" s="207">
        <v>7.9081685296646613</v>
      </c>
      <c r="E16" s="207">
        <v>11.297420464316421</v>
      </c>
      <c r="F16" s="207">
        <v>13.556921754084261</v>
      </c>
      <c r="G16" s="207">
        <v>13.556921754084261</v>
      </c>
      <c r="H16" s="207">
        <v>10.167669819432501</v>
      </c>
      <c r="I16" s="207">
        <v>11.297420464316421</v>
      </c>
      <c r="J16" s="207">
        <v>11.297420464316421</v>
      </c>
      <c r="K16" s="207">
        <v>9.88822012037833</v>
      </c>
      <c r="L16" s="207">
        <v>12.085640584694749</v>
      </c>
      <c r="M16" s="207">
        <v>10.98693035253654</v>
      </c>
      <c r="N16" s="207">
        <v>8.7895958727429058</v>
      </c>
      <c r="O16" s="207">
        <v>10.98693035253654</v>
      </c>
      <c r="P16" s="207">
        <v>15.3816852966466</v>
      </c>
      <c r="Q16" s="207">
        <v>10.98693035253654</v>
      </c>
      <c r="R16" s="207">
        <v>15.381771281169391</v>
      </c>
      <c r="S16" s="207">
        <v>17.662510748065351</v>
      </c>
      <c r="T16" s="207">
        <v>18.621754084264829</v>
      </c>
      <c r="U16" s="207">
        <v>20.23129836629407</v>
      </c>
      <c r="V16" s="207">
        <v>20.303869303525371</v>
      </c>
      <c r="W16" s="207">
        <v>24.065692175408419</v>
      </c>
      <c r="DA16" s="71" t="s">
        <v>3034</v>
      </c>
    </row>
    <row r="17" spans="1:105" ht="12" customHeight="1" x14ac:dyDescent="0.25">
      <c r="A17" s="18" t="s">
        <v>69</v>
      </c>
      <c r="B17" s="207">
        <v>174.596388650043</v>
      </c>
      <c r="C17" s="207">
        <v>152.00154772141011</v>
      </c>
      <c r="D17" s="207">
        <v>166.3801375752364</v>
      </c>
      <c r="E17" s="207">
        <v>170.48813413585549</v>
      </c>
      <c r="F17" s="207">
        <v>164.32605331040409</v>
      </c>
      <c r="G17" s="207">
        <v>178.70447119518491</v>
      </c>
      <c r="H17" s="207">
        <v>199.2452278589854</v>
      </c>
      <c r="I17" s="207">
        <v>174.596388650043</v>
      </c>
      <c r="J17" s="207">
        <v>170.48822012037829</v>
      </c>
      <c r="K17" s="207">
        <v>167.54084264832329</v>
      </c>
      <c r="L17" s="207">
        <v>166.5066208082545</v>
      </c>
      <c r="M17" s="207">
        <v>170.64350816852959</v>
      </c>
      <c r="N17" s="207">
        <v>130.30954428202921</v>
      </c>
      <c r="O17" s="207">
        <v>106.5229578675838</v>
      </c>
      <c r="P17" s="207">
        <v>107.5570937231298</v>
      </c>
      <c r="Q17" s="207">
        <v>102.7036973344798</v>
      </c>
      <c r="R17" s="207">
        <v>105.78486672398969</v>
      </c>
      <c r="S17" s="207">
        <v>117.91109200343941</v>
      </c>
      <c r="T17" s="207">
        <v>112.83654342218399</v>
      </c>
      <c r="U17" s="207">
        <v>134.61375752364569</v>
      </c>
      <c r="V17" s="207">
        <v>132.62338779019771</v>
      </c>
      <c r="W17" s="207">
        <v>141.61926053310401</v>
      </c>
      <c r="DA17" s="71" t="s">
        <v>3035</v>
      </c>
    </row>
    <row r="18" spans="1:105" ht="12" customHeight="1" x14ac:dyDescent="0.25">
      <c r="A18" s="18" t="s">
        <v>70</v>
      </c>
      <c r="B18" s="207">
        <v>11.5792777300086</v>
      </c>
      <c r="C18" s="207">
        <v>7.7194325021496129</v>
      </c>
      <c r="D18" s="207">
        <v>6.7546001719690461</v>
      </c>
      <c r="E18" s="207">
        <v>9.6493551160791071</v>
      </c>
      <c r="F18" s="207">
        <v>11.5792777300086</v>
      </c>
      <c r="G18" s="207">
        <v>9.6493551160791053</v>
      </c>
      <c r="H18" s="207">
        <v>9.6493551160791053</v>
      </c>
      <c r="I18" s="207">
        <v>8.6844368013757531</v>
      </c>
      <c r="J18" s="207">
        <v>9.6494411006018908</v>
      </c>
      <c r="K18" s="207">
        <v>14.33078245915735</v>
      </c>
      <c r="L18" s="207">
        <v>14.33069647463457</v>
      </c>
      <c r="M18" s="207">
        <v>13.375322441960449</v>
      </c>
      <c r="N18" s="207">
        <v>13.375322441960449</v>
      </c>
      <c r="O18" s="207">
        <v>9.5538263112639719</v>
      </c>
      <c r="P18" s="207">
        <v>11.464574376612211</v>
      </c>
      <c r="Q18" s="207">
        <v>3.8214961306964752</v>
      </c>
      <c r="R18" s="207">
        <v>4.7768701633705941</v>
      </c>
      <c r="S18" s="207">
        <v>5.6969905417024931</v>
      </c>
      <c r="T18" s="207">
        <v>5.7537403267411857</v>
      </c>
      <c r="U18" s="207">
        <v>4.6576096302665508</v>
      </c>
      <c r="V18" s="207">
        <v>3.987532244196045</v>
      </c>
      <c r="W18" s="207">
        <v>5.1238177128116922</v>
      </c>
      <c r="DA18" s="71" t="s">
        <v>3036</v>
      </c>
    </row>
    <row r="19" spans="1:105" ht="12" customHeight="1" x14ac:dyDescent="0.25">
      <c r="A19" s="18" t="s">
        <v>34</v>
      </c>
      <c r="B19" s="207">
        <v>9.993293207222699</v>
      </c>
      <c r="C19" s="207">
        <v>3.0764402407566629</v>
      </c>
      <c r="D19" s="207">
        <v>4.0366294067067923</v>
      </c>
      <c r="E19" s="207">
        <v>4.1344797936371451</v>
      </c>
      <c r="F19" s="207">
        <v>4.0366294067067923</v>
      </c>
      <c r="G19" s="207">
        <v>4.0366294067067923</v>
      </c>
      <c r="H19" s="207">
        <v>5.0946689595872741</v>
      </c>
      <c r="I19" s="207">
        <v>3.0764402407566629</v>
      </c>
      <c r="J19" s="207">
        <v>2.8805674978503859</v>
      </c>
      <c r="K19" s="207">
        <v>1.7674978503869301</v>
      </c>
      <c r="L19" s="207">
        <v>4.65743766122098</v>
      </c>
      <c r="M19" s="207">
        <v>3.5826311263972488</v>
      </c>
      <c r="N19" s="207">
        <v>2.555631986242477</v>
      </c>
      <c r="O19" s="207">
        <v>1.8391229578675841</v>
      </c>
      <c r="P19" s="207">
        <v>4.6796216680997418</v>
      </c>
      <c r="Q19" s="207">
        <v>1.8080825451418741</v>
      </c>
      <c r="R19" s="207">
        <v>1.8083404987102321</v>
      </c>
      <c r="S19" s="207">
        <v>3.2723129836629399</v>
      </c>
      <c r="T19" s="207">
        <v>2.9512467755803948</v>
      </c>
      <c r="U19" s="207">
        <v>2.5081685296646601</v>
      </c>
      <c r="V19" s="207">
        <v>0.63276010318142728</v>
      </c>
      <c r="W19" s="207">
        <v>1.4295786758383491</v>
      </c>
      <c r="DA19" s="71" t="s">
        <v>3037</v>
      </c>
    </row>
    <row r="20" spans="1:105" ht="12" customHeight="1" x14ac:dyDescent="0.25">
      <c r="A20" s="14" t="s">
        <v>35</v>
      </c>
      <c r="B20" s="207">
        <f t="shared" ref="B20:W20" si="3">B21+B22</f>
        <v>114.6173688736027</v>
      </c>
      <c r="C20" s="207">
        <f t="shared" si="3"/>
        <v>107.73860705073091</v>
      </c>
      <c r="D20" s="207">
        <f t="shared" si="3"/>
        <v>123.4522785898538</v>
      </c>
      <c r="E20" s="207">
        <f t="shared" si="3"/>
        <v>121.560619088564</v>
      </c>
      <c r="F20" s="207">
        <f t="shared" si="3"/>
        <v>126.0318142734308</v>
      </c>
      <c r="G20" s="207">
        <f t="shared" si="3"/>
        <v>131.2553740326741</v>
      </c>
      <c r="H20" s="207">
        <f t="shared" si="3"/>
        <v>121.1092003439381</v>
      </c>
      <c r="I20" s="207">
        <f t="shared" si="3"/>
        <v>136.4359415305245</v>
      </c>
      <c r="J20" s="207">
        <f t="shared" si="3"/>
        <v>150.5374032674118</v>
      </c>
      <c r="K20" s="207">
        <f t="shared" si="3"/>
        <v>129.49269131556321</v>
      </c>
      <c r="L20" s="207">
        <f t="shared" si="3"/>
        <v>160.29664660361141</v>
      </c>
      <c r="M20" s="207">
        <f t="shared" si="3"/>
        <v>165.86414445399831</v>
      </c>
      <c r="N20" s="207">
        <f t="shared" si="3"/>
        <v>163.15563198624241</v>
      </c>
      <c r="O20" s="207">
        <f t="shared" si="3"/>
        <v>197.09802235597601</v>
      </c>
      <c r="P20" s="207">
        <f t="shared" si="3"/>
        <v>165.71367153912291</v>
      </c>
      <c r="Q20" s="207">
        <f t="shared" si="3"/>
        <v>164.2519346517627</v>
      </c>
      <c r="R20" s="207">
        <f t="shared" si="3"/>
        <v>192.8202923473774</v>
      </c>
      <c r="S20" s="207">
        <f t="shared" si="3"/>
        <v>214.43112639724856</v>
      </c>
      <c r="T20" s="207">
        <f t="shared" si="3"/>
        <v>203.11049011177988</v>
      </c>
      <c r="U20" s="207">
        <f t="shared" si="3"/>
        <v>217.49286328460869</v>
      </c>
      <c r="V20" s="207">
        <f t="shared" si="3"/>
        <v>217.73482373172831</v>
      </c>
      <c r="W20" s="207">
        <f t="shared" si="3"/>
        <v>242.54935511607911</v>
      </c>
      <c r="DA20" s="71"/>
    </row>
    <row r="21" spans="1:105" ht="12" customHeight="1" x14ac:dyDescent="0.25">
      <c r="A21" s="18" t="s">
        <v>72</v>
      </c>
      <c r="B21" s="207">
        <v>114.6173688736027</v>
      </c>
      <c r="C21" s="207">
        <v>107.73860705073091</v>
      </c>
      <c r="D21" s="207">
        <v>123.4522785898538</v>
      </c>
      <c r="E21" s="207">
        <v>121.560619088564</v>
      </c>
      <c r="F21" s="207">
        <v>126.0318142734308</v>
      </c>
      <c r="G21" s="207">
        <v>131.2553740326741</v>
      </c>
      <c r="H21" s="207">
        <v>121.1092003439381</v>
      </c>
      <c r="I21" s="207">
        <v>136.4359415305245</v>
      </c>
      <c r="J21" s="207">
        <v>150.5374032674118</v>
      </c>
      <c r="K21" s="207">
        <v>129.49269131556321</v>
      </c>
      <c r="L21" s="207">
        <v>160.29664660361141</v>
      </c>
      <c r="M21" s="207">
        <v>165.86414445399831</v>
      </c>
      <c r="N21" s="207">
        <v>163.15563198624241</v>
      </c>
      <c r="O21" s="207">
        <v>197.09802235597601</v>
      </c>
      <c r="P21" s="207">
        <v>165.71367153912291</v>
      </c>
      <c r="Q21" s="207">
        <v>164.2519346517627</v>
      </c>
      <c r="R21" s="207">
        <v>192.8202923473774</v>
      </c>
      <c r="S21" s="207">
        <v>211.47773000859851</v>
      </c>
      <c r="T21" s="207">
        <v>201.17497850386931</v>
      </c>
      <c r="U21" s="207">
        <v>217.49286328460869</v>
      </c>
      <c r="V21" s="207">
        <v>217.73482373172831</v>
      </c>
      <c r="W21" s="207">
        <v>242.54935511607911</v>
      </c>
      <c r="DA21" s="71" t="s">
        <v>3038</v>
      </c>
    </row>
    <row r="22" spans="1:105" ht="12" customHeight="1" x14ac:dyDescent="0.25">
      <c r="A22" s="18" t="s">
        <v>36</v>
      </c>
      <c r="B22" s="207">
        <v>0</v>
      </c>
      <c r="C22" s="207">
        <v>0</v>
      </c>
      <c r="D22" s="207">
        <v>0</v>
      </c>
      <c r="E22" s="207">
        <v>0</v>
      </c>
      <c r="F22" s="207">
        <v>0</v>
      </c>
      <c r="G22" s="207">
        <v>0</v>
      </c>
      <c r="H22" s="207">
        <v>0</v>
      </c>
      <c r="I22" s="207">
        <v>0</v>
      </c>
      <c r="J22" s="207">
        <v>0</v>
      </c>
      <c r="K22" s="207">
        <v>0</v>
      </c>
      <c r="L22" s="207">
        <v>0</v>
      </c>
      <c r="M22" s="207">
        <v>0</v>
      </c>
      <c r="N22" s="207">
        <v>0</v>
      </c>
      <c r="O22" s="207">
        <v>0</v>
      </c>
      <c r="P22" s="207">
        <v>0</v>
      </c>
      <c r="Q22" s="207">
        <v>0</v>
      </c>
      <c r="R22" s="207">
        <v>0</v>
      </c>
      <c r="S22" s="207">
        <v>2.9533963886500429</v>
      </c>
      <c r="T22" s="207">
        <v>1.9355116079105761</v>
      </c>
      <c r="U22" s="207">
        <v>0</v>
      </c>
      <c r="V22" s="207">
        <v>0</v>
      </c>
      <c r="W22" s="207">
        <v>0</v>
      </c>
      <c r="DA22" s="71" t="s">
        <v>3039</v>
      </c>
    </row>
    <row r="23" spans="1:105" ht="12" customHeight="1" x14ac:dyDescent="0.25">
      <c r="A23" s="14" t="s">
        <v>37</v>
      </c>
      <c r="B23" s="207">
        <f t="shared" ref="B23:W23" si="4">B24+B25+B26+B27+B28+B29</f>
        <v>68.214445399828023</v>
      </c>
      <c r="C23" s="207">
        <f t="shared" si="4"/>
        <v>66.685812553740334</v>
      </c>
      <c r="D23" s="207">
        <f t="shared" si="4"/>
        <v>60.26079105760963</v>
      </c>
      <c r="E23" s="207">
        <f t="shared" si="4"/>
        <v>65.061564918314701</v>
      </c>
      <c r="F23" s="207">
        <f t="shared" si="4"/>
        <v>70.411779879621662</v>
      </c>
      <c r="G23" s="207">
        <f t="shared" si="4"/>
        <v>57.179707652622533</v>
      </c>
      <c r="H23" s="207">
        <f t="shared" si="4"/>
        <v>85.268013757523647</v>
      </c>
      <c r="I23" s="207">
        <f t="shared" si="4"/>
        <v>78.723559759243329</v>
      </c>
      <c r="J23" s="207">
        <f t="shared" si="4"/>
        <v>60.45193465176267</v>
      </c>
      <c r="K23" s="207">
        <f t="shared" si="4"/>
        <v>52.880481513327609</v>
      </c>
      <c r="L23" s="207">
        <f t="shared" si="4"/>
        <v>56.70206362854686</v>
      </c>
      <c r="M23" s="207">
        <f t="shared" si="4"/>
        <v>82.951160791057589</v>
      </c>
      <c r="N23" s="207">
        <f t="shared" si="4"/>
        <v>76.717282889079968</v>
      </c>
      <c r="O23" s="207">
        <f t="shared" si="4"/>
        <v>91.907824591573501</v>
      </c>
      <c r="P23" s="207">
        <f t="shared" si="4"/>
        <v>131.19802235597589</v>
      </c>
      <c r="Q23" s="207">
        <f t="shared" si="4"/>
        <v>117.5122098022356</v>
      </c>
      <c r="R23" s="207">
        <f t="shared" si="4"/>
        <v>123.3399828030955</v>
      </c>
      <c r="S23" s="207">
        <f t="shared" si="4"/>
        <v>115.92932072226998</v>
      </c>
      <c r="T23" s="207">
        <f t="shared" si="4"/>
        <v>104.37351676698189</v>
      </c>
      <c r="U23" s="207">
        <f t="shared" si="4"/>
        <v>113.20283748925191</v>
      </c>
      <c r="V23" s="207">
        <f t="shared" si="4"/>
        <v>108.1996560619089</v>
      </c>
      <c r="W23" s="207">
        <f t="shared" si="4"/>
        <v>120.52347377472054</v>
      </c>
      <c r="DA23" s="71"/>
    </row>
    <row r="24" spans="1:105" ht="12" customHeight="1" x14ac:dyDescent="0.25">
      <c r="A24" s="18" t="s">
        <v>73</v>
      </c>
      <c r="B24" s="207">
        <v>68.214445399828023</v>
      </c>
      <c r="C24" s="207">
        <v>66.685812553740334</v>
      </c>
      <c r="D24" s="207">
        <v>60.26079105760963</v>
      </c>
      <c r="E24" s="207">
        <v>65.061564918314701</v>
      </c>
      <c r="F24" s="207">
        <v>70.411779879621662</v>
      </c>
      <c r="G24" s="207">
        <v>57.179707652622533</v>
      </c>
      <c r="H24" s="207">
        <v>85.268013757523647</v>
      </c>
      <c r="I24" s="207">
        <v>78.723559759243329</v>
      </c>
      <c r="J24" s="207">
        <v>60.428030954428188</v>
      </c>
      <c r="K24" s="207">
        <v>52.808856405846953</v>
      </c>
      <c r="L24" s="207">
        <v>56.70206362854686</v>
      </c>
      <c r="M24" s="207">
        <v>82.951160791057589</v>
      </c>
      <c r="N24" s="207">
        <v>76.717282889079968</v>
      </c>
      <c r="O24" s="207">
        <v>91.907824591573501</v>
      </c>
      <c r="P24" s="207">
        <v>131.19802235597589</v>
      </c>
      <c r="Q24" s="207">
        <v>117.5122098022356</v>
      </c>
      <c r="R24" s="207">
        <v>123.3399828030955</v>
      </c>
      <c r="S24" s="207">
        <v>115.6102321582115</v>
      </c>
      <c r="T24" s="207">
        <v>104.37351676698189</v>
      </c>
      <c r="U24" s="207">
        <v>113.20283748925191</v>
      </c>
      <c r="V24" s="207">
        <v>108.1996560619089</v>
      </c>
      <c r="W24" s="207">
        <v>118.9091143594153</v>
      </c>
      <c r="DA24" s="71" t="s">
        <v>3040</v>
      </c>
    </row>
    <row r="25" spans="1:105" ht="12" customHeight="1" x14ac:dyDescent="0.25">
      <c r="A25" s="18" t="s">
        <v>74</v>
      </c>
      <c r="B25" s="207">
        <v>0</v>
      </c>
      <c r="C25" s="207">
        <v>0</v>
      </c>
      <c r="D25" s="207">
        <v>0</v>
      </c>
      <c r="E25" s="207">
        <v>0</v>
      </c>
      <c r="F25" s="207">
        <v>0</v>
      </c>
      <c r="G25" s="207">
        <v>0</v>
      </c>
      <c r="H25" s="207">
        <v>0</v>
      </c>
      <c r="I25" s="207">
        <v>0</v>
      </c>
      <c r="J25" s="207">
        <v>2.3903697334479789E-2</v>
      </c>
      <c r="K25" s="207">
        <v>7.1625107480653469E-2</v>
      </c>
      <c r="L25" s="207">
        <v>0</v>
      </c>
      <c r="M25" s="207">
        <v>0</v>
      </c>
      <c r="N25" s="207">
        <v>0</v>
      </c>
      <c r="O25" s="207">
        <v>0</v>
      </c>
      <c r="P25" s="207">
        <v>0</v>
      </c>
      <c r="Q25" s="207">
        <v>0</v>
      </c>
      <c r="R25" s="207">
        <v>0</v>
      </c>
      <c r="S25" s="207">
        <v>0.31908856405846941</v>
      </c>
      <c r="T25" s="207">
        <v>0</v>
      </c>
      <c r="U25" s="207">
        <v>0</v>
      </c>
      <c r="V25" s="207">
        <v>0</v>
      </c>
      <c r="W25" s="207">
        <v>1.614359415305245</v>
      </c>
      <c r="DA25" s="71" t="s">
        <v>3041</v>
      </c>
    </row>
    <row r="26" spans="1:105" ht="12" customHeight="1" x14ac:dyDescent="0.25">
      <c r="A26" s="18" t="s">
        <v>75</v>
      </c>
      <c r="B26" s="207">
        <v>0</v>
      </c>
      <c r="C26" s="207">
        <v>0</v>
      </c>
      <c r="D26" s="207">
        <v>0</v>
      </c>
      <c r="E26" s="207">
        <v>0</v>
      </c>
      <c r="F26" s="207">
        <v>0</v>
      </c>
      <c r="G26" s="207">
        <v>0</v>
      </c>
      <c r="H26" s="207">
        <v>0</v>
      </c>
      <c r="I26" s="207">
        <v>0</v>
      </c>
      <c r="J26" s="207">
        <v>0</v>
      </c>
      <c r="K26" s="207">
        <v>0</v>
      </c>
      <c r="L26" s="207">
        <v>0</v>
      </c>
      <c r="M26" s="207">
        <v>0</v>
      </c>
      <c r="N26" s="207">
        <v>0</v>
      </c>
      <c r="O26" s="207">
        <v>0</v>
      </c>
      <c r="P26" s="207">
        <v>0</v>
      </c>
      <c r="Q26" s="207">
        <v>0</v>
      </c>
      <c r="R26" s="207">
        <v>0</v>
      </c>
      <c r="S26" s="207">
        <v>0</v>
      </c>
      <c r="T26" s="207">
        <v>0</v>
      </c>
      <c r="U26" s="207">
        <v>0</v>
      </c>
      <c r="V26" s="207">
        <v>0</v>
      </c>
      <c r="W26" s="207">
        <v>0</v>
      </c>
      <c r="DA26" s="71" t="s">
        <v>3042</v>
      </c>
    </row>
    <row r="27" spans="1:105" ht="12" customHeight="1" x14ac:dyDescent="0.25">
      <c r="A27" s="18" t="s">
        <v>76</v>
      </c>
      <c r="B27" s="207">
        <v>0</v>
      </c>
      <c r="C27" s="207">
        <v>0</v>
      </c>
      <c r="D27" s="207">
        <v>0</v>
      </c>
      <c r="E27" s="207">
        <v>0</v>
      </c>
      <c r="F27" s="207">
        <v>0</v>
      </c>
      <c r="G27" s="207">
        <v>0</v>
      </c>
      <c r="H27" s="207">
        <v>0</v>
      </c>
      <c r="I27" s="207">
        <v>0</v>
      </c>
      <c r="J27" s="207">
        <v>0</v>
      </c>
      <c r="K27" s="207">
        <v>0</v>
      </c>
      <c r="L27" s="207">
        <v>0</v>
      </c>
      <c r="M27" s="207">
        <v>0</v>
      </c>
      <c r="N27" s="207">
        <v>0</v>
      </c>
      <c r="O27" s="207">
        <v>0</v>
      </c>
      <c r="P27" s="207">
        <v>0</v>
      </c>
      <c r="Q27" s="207">
        <v>0</v>
      </c>
      <c r="R27" s="207">
        <v>0</v>
      </c>
      <c r="S27" s="207">
        <v>0</v>
      </c>
      <c r="T27" s="207">
        <v>0</v>
      </c>
      <c r="U27" s="207">
        <v>0</v>
      </c>
      <c r="V27" s="207">
        <v>0</v>
      </c>
      <c r="W27" s="207">
        <v>0</v>
      </c>
      <c r="DA27" s="71" t="s">
        <v>3043</v>
      </c>
    </row>
    <row r="28" spans="1:105" ht="12" customHeight="1" x14ac:dyDescent="0.25">
      <c r="A28" s="18" t="s">
        <v>77</v>
      </c>
      <c r="B28" s="207">
        <v>0</v>
      </c>
      <c r="C28" s="207">
        <v>0</v>
      </c>
      <c r="D28" s="207">
        <v>0</v>
      </c>
      <c r="E28" s="207">
        <v>0</v>
      </c>
      <c r="F28" s="207">
        <v>0</v>
      </c>
      <c r="G28" s="207">
        <v>0</v>
      </c>
      <c r="H28" s="207">
        <v>0</v>
      </c>
      <c r="I28" s="207">
        <v>0</v>
      </c>
      <c r="J28" s="207">
        <v>0</v>
      </c>
      <c r="K28" s="207">
        <v>0</v>
      </c>
      <c r="L28" s="207">
        <v>0</v>
      </c>
      <c r="M28" s="207">
        <v>0</v>
      </c>
      <c r="N28" s="207">
        <v>0</v>
      </c>
      <c r="O28" s="207">
        <v>0</v>
      </c>
      <c r="P28" s="207">
        <v>0</v>
      </c>
      <c r="Q28" s="207">
        <v>0</v>
      </c>
      <c r="R28" s="207">
        <v>0</v>
      </c>
      <c r="S28" s="207">
        <v>0</v>
      </c>
      <c r="T28" s="207">
        <v>0</v>
      </c>
      <c r="U28" s="207">
        <v>0</v>
      </c>
      <c r="V28" s="207">
        <v>0</v>
      </c>
      <c r="W28" s="207">
        <v>0</v>
      </c>
      <c r="DA28" s="71" t="s">
        <v>3044</v>
      </c>
    </row>
    <row r="29" spans="1:105" ht="12" customHeight="1" x14ac:dyDescent="0.25">
      <c r="A29" s="18" t="s">
        <v>78</v>
      </c>
      <c r="B29" s="207">
        <v>0</v>
      </c>
      <c r="C29" s="207">
        <v>0</v>
      </c>
      <c r="D29" s="207">
        <v>0</v>
      </c>
      <c r="E29" s="207">
        <v>0</v>
      </c>
      <c r="F29" s="207">
        <v>0</v>
      </c>
      <c r="G29" s="207">
        <v>0</v>
      </c>
      <c r="H29" s="207">
        <v>0</v>
      </c>
      <c r="I29" s="207">
        <v>0</v>
      </c>
      <c r="J29" s="207">
        <v>0</v>
      </c>
      <c r="K29" s="207">
        <v>0</v>
      </c>
      <c r="L29" s="207">
        <v>0</v>
      </c>
      <c r="M29" s="207">
        <v>0</v>
      </c>
      <c r="N29" s="207">
        <v>0</v>
      </c>
      <c r="O29" s="207">
        <v>0</v>
      </c>
      <c r="P29" s="207">
        <v>0</v>
      </c>
      <c r="Q29" s="207">
        <v>0</v>
      </c>
      <c r="R29" s="207">
        <v>0</v>
      </c>
      <c r="S29" s="207">
        <v>0</v>
      </c>
      <c r="T29" s="207">
        <v>0</v>
      </c>
      <c r="U29" s="207">
        <v>0</v>
      </c>
      <c r="V29" s="207">
        <v>0</v>
      </c>
      <c r="W29" s="207">
        <v>0</v>
      </c>
      <c r="DA29" s="71" t="s">
        <v>3045</v>
      </c>
    </row>
    <row r="30" spans="1:105" ht="12" customHeight="1" x14ac:dyDescent="0.25">
      <c r="A30" s="14" t="s">
        <v>79</v>
      </c>
      <c r="B30" s="207">
        <v>110.1079965606191</v>
      </c>
      <c r="C30" s="207">
        <v>116.6045571797076</v>
      </c>
      <c r="D30" s="207">
        <v>115.267067927773</v>
      </c>
      <c r="E30" s="207">
        <v>146.07815993121241</v>
      </c>
      <c r="F30" s="207">
        <v>143.33138435081679</v>
      </c>
      <c r="G30" s="207">
        <v>118.80197764402411</v>
      </c>
      <c r="H30" s="207">
        <v>124.1760103181427</v>
      </c>
      <c r="I30" s="207">
        <v>126.34952708512471</v>
      </c>
      <c r="J30" s="207">
        <v>111.6127257093723</v>
      </c>
      <c r="K30" s="207">
        <v>90.785296646603626</v>
      </c>
      <c r="L30" s="207">
        <v>102.1066208082545</v>
      </c>
      <c r="M30" s="207">
        <v>102.0111779879622</v>
      </c>
      <c r="N30" s="207">
        <v>103.0381771281169</v>
      </c>
      <c r="O30" s="207">
        <v>101.7483233018057</v>
      </c>
      <c r="P30" s="207">
        <v>98.595528804815132</v>
      </c>
      <c r="Q30" s="207">
        <v>104.0174548581255</v>
      </c>
      <c r="R30" s="207">
        <v>103.9934651762683</v>
      </c>
      <c r="S30" s="207">
        <v>103.13585554600169</v>
      </c>
      <c r="T30" s="207">
        <v>110.6213241616509</v>
      </c>
      <c r="U30" s="207">
        <v>103.2424763542562</v>
      </c>
      <c r="V30" s="207">
        <v>90.480051590713657</v>
      </c>
      <c r="W30" s="207">
        <v>113.3176268271711</v>
      </c>
      <c r="DA30" s="71" t="s">
        <v>3046</v>
      </c>
    </row>
    <row r="31" spans="1:105" ht="12" customHeight="1" x14ac:dyDescent="0.25">
      <c r="A31" s="21" t="s">
        <v>38</v>
      </c>
      <c r="B31" s="210">
        <v>330.43852106620812</v>
      </c>
      <c r="C31" s="210">
        <v>337.31728288907988</v>
      </c>
      <c r="D31" s="210">
        <v>339.7248495270851</v>
      </c>
      <c r="E31" s="210">
        <v>364.05846947549441</v>
      </c>
      <c r="F31" s="210">
        <v>374.63456577815992</v>
      </c>
      <c r="G31" s="210">
        <v>384.78073946689602</v>
      </c>
      <c r="H31" s="210">
        <v>400.34393809114351</v>
      </c>
      <c r="I31" s="210">
        <v>435.85554600171969</v>
      </c>
      <c r="J31" s="210">
        <v>420.89423903697332</v>
      </c>
      <c r="K31" s="210">
        <v>396.90455717970769</v>
      </c>
      <c r="L31" s="210">
        <v>492.6913155631986</v>
      </c>
      <c r="M31" s="210">
        <v>545.57179707652608</v>
      </c>
      <c r="N31" s="210">
        <v>535.76956147893372</v>
      </c>
      <c r="O31" s="210">
        <v>627.17110920034384</v>
      </c>
      <c r="P31" s="210">
        <v>636.37145313843507</v>
      </c>
      <c r="Q31" s="210">
        <v>673.60275150472921</v>
      </c>
      <c r="R31" s="210">
        <v>717.36887360275136</v>
      </c>
      <c r="S31" s="210">
        <v>775.1289767841788</v>
      </c>
      <c r="T31" s="210">
        <v>782.74299226139294</v>
      </c>
      <c r="U31" s="210">
        <v>799.74729148753227</v>
      </c>
      <c r="V31" s="210">
        <v>744.07540842648314</v>
      </c>
      <c r="W31" s="210">
        <v>810.06981943250219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6">
        <f>OIS_emi!B5</f>
        <v>2353.962764271238</v>
      </c>
      <c r="C33" s="206">
        <f>OIS_emi!C5</f>
        <v>1690.734234547203</v>
      </c>
      <c r="D33" s="206">
        <f>OIS_emi!D5</f>
        <v>1614.232796105573</v>
      </c>
      <c r="E33" s="206">
        <f>OIS_emi!E5</f>
        <v>1608.9810743033911</v>
      </c>
      <c r="F33" s="206">
        <f>OIS_emi!F5</f>
        <v>1482.078760599208</v>
      </c>
      <c r="G33" s="206">
        <f>OIS_emi!G5</f>
        <v>1451.7857123896929</v>
      </c>
      <c r="H33" s="206">
        <f>OIS_emi!H5</f>
        <v>1486.671130546106</v>
      </c>
      <c r="I33" s="206">
        <f>OIS_emi!I5</f>
        <v>1401.40182194964</v>
      </c>
      <c r="J33" s="206">
        <f>OIS_emi!J5</f>
        <v>1419.97348108492</v>
      </c>
      <c r="K33" s="206">
        <f>OIS_emi!K5</f>
        <v>1322.6005534492519</v>
      </c>
      <c r="L33" s="206">
        <f>OIS_emi!L5</f>
        <v>1350.3856256280669</v>
      </c>
      <c r="M33" s="206">
        <f>OIS_emi!M5</f>
        <v>1362.3097436424359</v>
      </c>
      <c r="N33" s="206">
        <f>OIS_emi!N5</f>
        <v>1194.10933011367</v>
      </c>
      <c r="O33" s="206">
        <f>OIS_emi!O5</f>
        <v>1205.374606655846</v>
      </c>
      <c r="P33" s="206">
        <f>OIS_emi!P5</f>
        <v>1099.2127536625201</v>
      </c>
      <c r="Q33" s="206">
        <f>OIS_emi!Q5</f>
        <v>1072.250626446935</v>
      </c>
      <c r="R33" s="206">
        <f>OIS_emi!R5</f>
        <v>1152.0518348301739</v>
      </c>
      <c r="S33" s="206">
        <f>OIS_emi!S5</f>
        <v>1312.4981851264511</v>
      </c>
      <c r="T33" s="206">
        <f>OIS_emi!T5</f>
        <v>1278.369868874302</v>
      </c>
      <c r="U33" s="206">
        <f>OIS_emi!U5</f>
        <v>1333.37906653148</v>
      </c>
      <c r="V33" s="206">
        <f>OIS_emi!V5</f>
        <v>1275.0395622881031</v>
      </c>
      <c r="W33" s="206">
        <f>OIS_emi!W5</f>
        <v>1443.260923298408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7">
        <f t="shared" ref="B35:W35" si="5">IF(B$12=0,"",B$12/B$3*1000)</f>
        <v>40.79998142362129</v>
      </c>
      <c r="C35" s="287">
        <f t="shared" si="5"/>
        <v>36.367628156885729</v>
      </c>
      <c r="D35" s="287">
        <f t="shared" si="5"/>
        <v>37.493347325173097</v>
      </c>
      <c r="E35" s="287">
        <f t="shared" si="5"/>
        <v>39.977356188741545</v>
      </c>
      <c r="F35" s="287">
        <f t="shared" si="5"/>
        <v>35.013829874056889</v>
      </c>
      <c r="G35" s="287">
        <f t="shared" si="5"/>
        <v>31.881893060569066</v>
      </c>
      <c r="H35" s="287">
        <f t="shared" si="5"/>
        <v>31.912857768918911</v>
      </c>
      <c r="I35" s="287">
        <f t="shared" si="5"/>
        <v>29.877473815948363</v>
      </c>
      <c r="J35" s="287">
        <f t="shared" si="5"/>
        <v>26.679945748366773</v>
      </c>
      <c r="K35" s="287">
        <f t="shared" si="5"/>
        <v>23.162816857967833</v>
      </c>
      <c r="L35" s="287">
        <f t="shared" si="5"/>
        <v>25.455792713013473</v>
      </c>
      <c r="M35" s="287">
        <f t="shared" si="5"/>
        <v>24.116002986020625</v>
      </c>
      <c r="N35" s="287">
        <f t="shared" si="5"/>
        <v>24.111568042236847</v>
      </c>
      <c r="O35" s="287">
        <f t="shared" si="5"/>
        <v>28.488255078960901</v>
      </c>
      <c r="P35" s="287">
        <f t="shared" si="5"/>
        <v>26.914462137035464</v>
      </c>
      <c r="Q35" s="287">
        <f t="shared" si="5"/>
        <v>25.171119956844993</v>
      </c>
      <c r="R35" s="287">
        <f t="shared" si="5"/>
        <v>27.604754885589266</v>
      </c>
      <c r="S35" s="287">
        <f t="shared" si="5"/>
        <v>29.383943584420138</v>
      </c>
      <c r="T35" s="287">
        <f t="shared" si="5"/>
        <v>26.596516553377359</v>
      </c>
      <c r="U35" s="287">
        <f t="shared" si="5"/>
        <v>26.79138965245588</v>
      </c>
      <c r="V35" s="287">
        <f t="shared" si="5"/>
        <v>26.313660207783737</v>
      </c>
      <c r="W35" s="287">
        <f t="shared" si="5"/>
        <v>29.60856918038715</v>
      </c>
      <c r="DA35" s="118"/>
    </row>
    <row r="36" spans="1:105" ht="12" customHeight="1" x14ac:dyDescent="0.25">
      <c r="A36" s="158" t="s">
        <v>2137</v>
      </c>
      <c r="B36" s="347">
        <f t="shared" ref="B36:W36" si="6">IF(B$12=0,"",B$12/B$5*1000)</f>
        <v>42.470684336450717</v>
      </c>
      <c r="C36" s="347">
        <f t="shared" si="6"/>
        <v>38.062300539680592</v>
      </c>
      <c r="D36" s="347">
        <f t="shared" si="6"/>
        <v>38.759459074787827</v>
      </c>
      <c r="E36" s="347">
        <f t="shared" si="6"/>
        <v>37.54640689543313</v>
      </c>
      <c r="F36" s="347">
        <f t="shared" si="6"/>
        <v>38.420003053305294</v>
      </c>
      <c r="G36" s="347">
        <f t="shared" si="6"/>
        <v>38.298083059234713</v>
      </c>
      <c r="H36" s="347">
        <f t="shared" si="6"/>
        <v>35.195350456729976</v>
      </c>
      <c r="I36" s="347">
        <f t="shared" si="6"/>
        <v>33.419438923285746</v>
      </c>
      <c r="J36" s="347">
        <f t="shared" si="6"/>
        <v>32.453643212375994</v>
      </c>
      <c r="K36" s="347">
        <f t="shared" si="6"/>
        <v>27.566371428305715</v>
      </c>
      <c r="L36" s="347">
        <f t="shared" si="6"/>
        <v>32.240100670095913</v>
      </c>
      <c r="M36" s="347">
        <f t="shared" si="6"/>
        <v>32.307789363578216</v>
      </c>
      <c r="N36" s="347">
        <f t="shared" si="6"/>
        <v>33.526848106189206</v>
      </c>
      <c r="O36" s="347">
        <f t="shared" si="6"/>
        <v>36.995474493501341</v>
      </c>
      <c r="P36" s="347">
        <f t="shared" si="6"/>
        <v>37.625351394271021</v>
      </c>
      <c r="Q36" s="347">
        <f t="shared" si="6"/>
        <v>38.097803083496771</v>
      </c>
      <c r="R36" s="347">
        <f t="shared" si="6"/>
        <v>38.752866469424475</v>
      </c>
      <c r="S36" s="347">
        <f t="shared" si="6"/>
        <v>37.294745541865638</v>
      </c>
      <c r="T36" s="347">
        <f t="shared" si="6"/>
        <v>37.788161620009141</v>
      </c>
      <c r="U36" s="347">
        <f t="shared" si="6"/>
        <v>38.786937305601036</v>
      </c>
      <c r="V36" s="347">
        <f t="shared" si="6"/>
        <v>39.745262012181904</v>
      </c>
      <c r="W36" s="347">
        <f t="shared" si="6"/>
        <v>40.063078346827474</v>
      </c>
      <c r="DA36" s="119"/>
    </row>
    <row r="37" spans="1:105" ht="12" customHeight="1" x14ac:dyDescent="0.25">
      <c r="A37" s="158" t="s">
        <v>2138</v>
      </c>
      <c r="B37" s="347">
        <f>IF(OIS_ued!B$5=0,"",OIS_ued!B$5/B$5*1000)</f>
        <v>14.580897654162534</v>
      </c>
      <c r="C37" s="347">
        <f>IF(OIS_ued!C$5=0,"",OIS_ued!C$5/C$5*1000)</f>
        <v>13.789274298591804</v>
      </c>
      <c r="D37" s="347">
        <f>IF(OIS_ued!D$5=0,"",OIS_ued!D$5/D$5*1000)</f>
        <v>14.185234028147296</v>
      </c>
      <c r="E37" s="347">
        <f>IF(OIS_ued!E$5=0,"",OIS_ued!E$5/E$5*1000)</f>
        <v>13.934929260382408</v>
      </c>
      <c r="F37" s="347">
        <f>IF(OIS_ued!F$5=0,"",OIS_ued!F$5/F$5*1000)</f>
        <v>14.421934820067005</v>
      </c>
      <c r="G37" s="347">
        <f>IF(OIS_ued!G$5=0,"",OIS_ued!G$5/G$5*1000)</f>
        <v>14.417756551540261</v>
      </c>
      <c r="H37" s="347">
        <f>IF(OIS_ued!H$5=0,"",OIS_ued!H$5/H$5*1000)</f>
        <v>13.22963266348067</v>
      </c>
      <c r="I37" s="347">
        <f>IF(OIS_ued!I$5=0,"",OIS_ued!I$5/I$5*1000)</f>
        <v>12.740750446678707</v>
      </c>
      <c r="J37" s="347">
        <f>IF(OIS_ued!J$5=0,"",OIS_ued!J$5/J$5*1000)</f>
        <v>12.353970927793361</v>
      </c>
      <c r="K37" s="347">
        <f>IF(OIS_ued!K$5=0,"",OIS_ued!K$5/K$5*1000)</f>
        <v>10.412741301536469</v>
      </c>
      <c r="L37" s="347">
        <f>IF(OIS_ued!L$5=0,"",OIS_ued!L$5/L$5*1000)</f>
        <v>12.486736892721176</v>
      </c>
      <c r="M37" s="347">
        <f>IF(OIS_ued!M$5=0,"",OIS_ued!M$5/M$5*1000)</f>
        <v>12.627935381524058</v>
      </c>
      <c r="N37" s="347">
        <f>IF(OIS_ued!N$5=0,"",OIS_ued!N$5/N$5*1000)</f>
        <v>13.251347907468988</v>
      </c>
      <c r="O37" s="347">
        <f>IF(OIS_ued!O$5=0,"",OIS_ued!O$5/O$5*1000)</f>
        <v>14.908634431337573</v>
      </c>
      <c r="P37" s="347">
        <f>IF(OIS_ued!P$5=0,"",OIS_ued!P$5/P$5*1000)</f>
        <v>15.238437884694997</v>
      </c>
      <c r="Q37" s="347">
        <f>IF(OIS_ued!Q$5=0,"",OIS_ued!Q$5/Q$5*1000)</f>
        <v>15.604164463679112</v>
      </c>
      <c r="R37" s="347">
        <f>IF(OIS_ued!R$5=0,"",OIS_ued!R$5/R$5*1000)</f>
        <v>15.856937639196932</v>
      </c>
      <c r="S37" s="347">
        <f>IF(OIS_ued!S$5=0,"",OIS_ued!S$5/S$5*1000)</f>
        <v>15.242370271116988</v>
      </c>
      <c r="T37" s="347">
        <f>IF(OIS_ued!T$5=0,"",OIS_ued!T$5/T$5*1000)</f>
        <v>15.518812954215239</v>
      </c>
      <c r="U37" s="347">
        <f>IF(OIS_ued!U$5=0,"",OIS_ued!U$5/U$5*1000)</f>
        <v>15.879306388624618</v>
      </c>
      <c r="V37" s="347">
        <f>IF(OIS_ued!V$5=0,"",OIS_ued!V$5/V$5*1000)</f>
        <v>16.273971800127061</v>
      </c>
      <c r="W37" s="347">
        <f>IF(OIS_ued!W$5=0,"",OIS_ued!W$5/W$5*1000)</f>
        <v>16.305102799895501</v>
      </c>
      <c r="DA37" s="119"/>
    </row>
    <row r="38" spans="1:105" ht="12" customHeight="1" x14ac:dyDescent="0.25">
      <c r="A38" s="159" t="s">
        <v>88</v>
      </c>
      <c r="B38" s="348">
        <f t="shared" ref="B38:W38" si="7">IF(B$12=0,"",B$33/B$12)</f>
        <v>1.9994704137874684</v>
      </c>
      <c r="C38" s="348">
        <f t="shared" si="7"/>
        <v>1.6576537094331891</v>
      </c>
      <c r="D38" s="348">
        <f t="shared" si="7"/>
        <v>1.605216668125186</v>
      </c>
      <c r="E38" s="348">
        <f t="shared" si="7"/>
        <v>1.5109950585503291</v>
      </c>
      <c r="F38" s="348">
        <f t="shared" si="7"/>
        <v>1.4120637122704851</v>
      </c>
      <c r="G38" s="348">
        <f t="shared" si="7"/>
        <v>1.4158373227625323</v>
      </c>
      <c r="H38" s="348">
        <f t="shared" si="7"/>
        <v>1.3739695913212671</v>
      </c>
      <c r="I38" s="348">
        <f t="shared" si="7"/>
        <v>1.2832241591604789</v>
      </c>
      <c r="J38" s="348">
        <f t="shared" si="7"/>
        <v>1.3494215897283017</v>
      </c>
      <c r="K38" s="348">
        <f t="shared" si="7"/>
        <v>1.3696650961882715</v>
      </c>
      <c r="L38" s="348">
        <f t="shared" si="7"/>
        <v>1.2292557376519508</v>
      </c>
      <c r="M38" s="348">
        <f t="shared" si="7"/>
        <v>1.1522532776036503</v>
      </c>
      <c r="N38" s="348">
        <f t="shared" si="7"/>
        <v>1.0721952866785174</v>
      </c>
      <c r="O38" s="348">
        <f t="shared" si="7"/>
        <v>0.98061132417598851</v>
      </c>
      <c r="P38" s="348">
        <f t="shared" si="7"/>
        <v>0.88653665115683156</v>
      </c>
      <c r="Q38" s="348">
        <f t="shared" si="7"/>
        <v>0.85291055884641276</v>
      </c>
      <c r="R38" s="348">
        <f t="shared" si="7"/>
        <v>0.85914219040666617</v>
      </c>
      <c r="S38" s="348">
        <f t="shared" si="7"/>
        <v>0.91126450558513505</v>
      </c>
      <c r="T38" s="348">
        <f t="shared" si="7"/>
        <v>0.89437656008989697</v>
      </c>
      <c r="U38" s="348">
        <f t="shared" si="7"/>
        <v>0.90425132300596689</v>
      </c>
      <c r="V38" s="348">
        <f t="shared" si="7"/>
        <v>0.92046611973584802</v>
      </c>
      <c r="W38" s="348">
        <f t="shared" si="7"/>
        <v>0.93656709321920428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PL: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6">
        <v>1177.293121238177</v>
      </c>
      <c r="C5" s="226">
        <v>1019.9562338778979</v>
      </c>
      <c r="D5" s="226">
        <v>1005.6167669819411</v>
      </c>
      <c r="E5" s="226">
        <v>1064.848667239899</v>
      </c>
      <c r="F5" s="226">
        <v>1049.583490971625</v>
      </c>
      <c r="G5" s="226">
        <v>1025.3901977644009</v>
      </c>
      <c r="H5" s="226">
        <v>1082.026225279455</v>
      </c>
      <c r="I5" s="226">
        <v>1092.0943250214959</v>
      </c>
      <c r="J5" s="226">
        <v>1052.2830610490109</v>
      </c>
      <c r="K5" s="226">
        <v>965.63791917454967</v>
      </c>
      <c r="L5" s="226">
        <v>1098.539208942389</v>
      </c>
      <c r="M5" s="226">
        <v>1182.3006018916619</v>
      </c>
      <c r="N5" s="226">
        <v>1113.7050730868459</v>
      </c>
      <c r="O5" s="226">
        <v>1229.2073086844341</v>
      </c>
      <c r="P5" s="226">
        <v>1239.895442820294</v>
      </c>
      <c r="Q5" s="226">
        <v>1257.166552020632</v>
      </c>
      <c r="R5" s="226">
        <v>1340.9326741186601</v>
      </c>
      <c r="S5" s="226">
        <v>1440.304299226138</v>
      </c>
      <c r="T5" s="226">
        <v>1429.341874462596</v>
      </c>
      <c r="U5" s="226">
        <v>1474.566895958726</v>
      </c>
      <c r="V5" s="226">
        <v>1385.210748065349</v>
      </c>
      <c r="W5" s="226">
        <v>1541.01177987962</v>
      </c>
      <c r="DA5" s="89" t="s">
        <v>3031</v>
      </c>
    </row>
    <row r="6" spans="1:105" ht="12" customHeight="1" x14ac:dyDescent="0.25">
      <c r="A6" s="55" t="s">
        <v>92</v>
      </c>
      <c r="B6" s="262">
        <v>23.469679051656719</v>
      </c>
      <c r="C6" s="262">
        <v>23.70851911556645</v>
      </c>
      <c r="D6" s="262">
        <v>23.312508324547299</v>
      </c>
      <c r="E6" s="262">
        <v>24.104251376077951</v>
      </c>
      <c r="F6" s="262">
        <v>23.681838487583061</v>
      </c>
      <c r="G6" s="262">
        <v>24.00590403094537</v>
      </c>
      <c r="H6" s="262">
        <v>25.23498201264983</v>
      </c>
      <c r="I6" s="262">
        <v>28.024311748695819</v>
      </c>
      <c r="J6" s="262">
        <v>26.77865588170852</v>
      </c>
      <c r="K6" s="262">
        <v>26.28584920806874</v>
      </c>
      <c r="L6" s="262">
        <v>34.205457578965849</v>
      </c>
      <c r="M6" s="262">
        <v>36.478524387709513</v>
      </c>
      <c r="N6" s="262">
        <v>35.973483462810663</v>
      </c>
      <c r="O6" s="262">
        <v>40.148962057182487</v>
      </c>
      <c r="P6" s="262">
        <v>39.85692213681024</v>
      </c>
      <c r="Q6" s="262">
        <v>42.835088728176821</v>
      </c>
      <c r="R6" s="262">
        <v>45.049066393544479</v>
      </c>
      <c r="S6" s="262">
        <v>47.544322696497161</v>
      </c>
      <c r="T6" s="262">
        <v>48.606831104623552</v>
      </c>
      <c r="U6" s="262">
        <v>49.519577067619849</v>
      </c>
      <c r="V6" s="262">
        <v>43.343444197273669</v>
      </c>
      <c r="W6" s="262">
        <v>49.077656777376561</v>
      </c>
      <c r="DA6" s="67" t="s">
        <v>3049</v>
      </c>
    </row>
    <row r="7" spans="1:105" ht="12" customHeight="1" x14ac:dyDescent="0.25">
      <c r="A7" s="202" t="s">
        <v>93</v>
      </c>
      <c r="B7" s="227">
        <v>11.06002943635163</v>
      </c>
      <c r="C7" s="227">
        <v>11.201481706642429</v>
      </c>
      <c r="D7" s="227">
        <v>11.107696182666039</v>
      </c>
      <c r="E7" s="227">
        <v>11.62318141556408</v>
      </c>
      <c r="F7" s="227">
        <v>11.603234204029251</v>
      </c>
      <c r="G7" s="227">
        <v>11.817854406617959</v>
      </c>
      <c r="H7" s="227">
        <v>12.37634937343341</v>
      </c>
      <c r="I7" s="227">
        <v>13.638634854663829</v>
      </c>
      <c r="J7" s="227">
        <v>13.084359824218669</v>
      </c>
      <c r="K7" s="227">
        <v>12.661184461993949</v>
      </c>
      <c r="L7" s="227">
        <v>16.19848954273505</v>
      </c>
      <c r="M7" s="227">
        <v>17.49163674572981</v>
      </c>
      <c r="N7" s="227">
        <v>17.214141009996169</v>
      </c>
      <c r="O7" s="227">
        <v>19.52245884255089</v>
      </c>
      <c r="P7" s="227">
        <v>19.522471081525069</v>
      </c>
      <c r="Q7" s="227">
        <v>20.859351104080531</v>
      </c>
      <c r="R7" s="227">
        <v>22.040418462497321</v>
      </c>
      <c r="S7" s="227">
        <v>23.46141817754523</v>
      </c>
      <c r="T7" s="227">
        <v>23.873400397385801</v>
      </c>
      <c r="U7" s="227">
        <v>24.355922119378452</v>
      </c>
      <c r="V7" s="227">
        <v>21.805066663001291</v>
      </c>
      <c r="W7" s="227">
        <v>24.335159476375129</v>
      </c>
      <c r="DA7" s="174" t="s">
        <v>3050</v>
      </c>
    </row>
    <row r="8" spans="1:105" ht="12" customHeight="1" x14ac:dyDescent="0.25">
      <c r="A8" s="202" t="s">
        <v>94</v>
      </c>
      <c r="B8" s="227">
        <v>18.08638289767373</v>
      </c>
      <c r="C8" s="227">
        <v>18.353655141942031</v>
      </c>
      <c r="D8" s="227">
        <v>18.31579096167674</v>
      </c>
      <c r="E8" s="227">
        <v>19.335905571408141</v>
      </c>
      <c r="F8" s="227">
        <v>19.526137581155439</v>
      </c>
      <c r="G8" s="227">
        <v>19.954126050101191</v>
      </c>
      <c r="H8" s="227">
        <v>20.841667654697911</v>
      </c>
      <c r="I8" s="227">
        <v>22.840952541973209</v>
      </c>
      <c r="J8" s="227">
        <v>21.97528213356566</v>
      </c>
      <c r="K8" s="227">
        <v>21.045699376237671</v>
      </c>
      <c r="L8" s="227">
        <v>26.587870622839841</v>
      </c>
      <c r="M8" s="227">
        <v>28.97871719056069</v>
      </c>
      <c r="N8" s="227">
        <v>28.475789473482141</v>
      </c>
      <c r="O8" s="227">
        <v>32.674377021575182</v>
      </c>
      <c r="P8" s="227">
        <v>32.845641467960057</v>
      </c>
      <c r="Q8" s="227">
        <v>34.949000925657508</v>
      </c>
      <c r="R8" s="227">
        <v>37.05176083526348</v>
      </c>
      <c r="S8" s="227">
        <v>39.680481972828893</v>
      </c>
      <c r="T8" s="227">
        <v>40.243806059864383</v>
      </c>
      <c r="U8" s="227">
        <v>41.09805626300286</v>
      </c>
      <c r="V8" s="227">
        <v>37.374112101565309</v>
      </c>
      <c r="W8" s="227">
        <v>41.297377856375377</v>
      </c>
      <c r="DA8" s="174" t="s">
        <v>3051</v>
      </c>
    </row>
    <row r="9" spans="1:105" ht="12" customHeight="1" x14ac:dyDescent="0.25">
      <c r="A9" s="202" t="s">
        <v>95</v>
      </c>
      <c r="B9" s="227">
        <v>8.465799455311636</v>
      </c>
      <c r="C9" s="227">
        <v>8.5479030677772325</v>
      </c>
      <c r="D9" s="227">
        <v>8.392050850462903</v>
      </c>
      <c r="E9" s="227">
        <v>8.6576945617793655</v>
      </c>
      <c r="F9" s="227">
        <v>8.4802306386791173</v>
      </c>
      <c r="G9" s="227">
        <v>8.5884519225532188</v>
      </c>
      <c r="H9" s="227">
        <v>9.0346961866914341</v>
      </c>
      <c r="I9" s="227">
        <v>10.04815194692107</v>
      </c>
      <c r="J9" s="227">
        <v>9.5942420828202266</v>
      </c>
      <c r="K9" s="227">
        <v>9.4432322302886291</v>
      </c>
      <c r="L9" s="227">
        <v>12.3272224439746</v>
      </c>
      <c r="M9" s="227">
        <v>13.116046633780851</v>
      </c>
      <c r="N9" s="227">
        <v>12.939405792745481</v>
      </c>
      <c r="O9" s="227">
        <v>14.397827939119351</v>
      </c>
      <c r="P9" s="227">
        <v>14.273202410245069</v>
      </c>
      <c r="Q9" s="227">
        <v>15.356790626026131</v>
      </c>
      <c r="R9" s="227">
        <v>16.136102135920549</v>
      </c>
      <c r="S9" s="227">
        <v>17.0018299194974</v>
      </c>
      <c r="T9" s="227">
        <v>17.397519947703529</v>
      </c>
      <c r="U9" s="227">
        <v>17.719418199375131</v>
      </c>
      <c r="V9" s="227">
        <v>15.44122608830393</v>
      </c>
      <c r="W9" s="227">
        <v>17.533744019238998</v>
      </c>
      <c r="DA9" s="174" t="s">
        <v>3052</v>
      </c>
    </row>
    <row r="10" spans="1:105" ht="12" customHeight="1" x14ac:dyDescent="0.25">
      <c r="A10" s="56" t="s">
        <v>96</v>
      </c>
      <c r="B10" s="263">
        <v>22.95668691983596</v>
      </c>
      <c r="C10" s="263">
        <v>22.537595734836959</v>
      </c>
      <c r="D10" s="263">
        <v>21.911943038420389</v>
      </c>
      <c r="E10" s="263">
        <v>22.82514819373819</v>
      </c>
      <c r="F10" s="263">
        <v>21.87116365802461</v>
      </c>
      <c r="G10" s="263">
        <v>21.699941763240599</v>
      </c>
      <c r="H10" s="263">
        <v>23.316606740274249</v>
      </c>
      <c r="I10" s="263">
        <v>24.721139173582639</v>
      </c>
      <c r="J10" s="263">
        <v>23.673686877245888</v>
      </c>
      <c r="K10" s="263">
        <v>22.63177698768315</v>
      </c>
      <c r="L10" s="263">
        <v>30.12249734314387</v>
      </c>
      <c r="M10" s="263">
        <v>32.079194362705252</v>
      </c>
      <c r="N10" s="263">
        <v>31.775209558217821</v>
      </c>
      <c r="O10" s="263">
        <v>36.141802679757816</v>
      </c>
      <c r="P10" s="263">
        <v>36.407351185086952</v>
      </c>
      <c r="Q10" s="263">
        <v>39.443074638548246</v>
      </c>
      <c r="R10" s="263">
        <v>41.107690493208878</v>
      </c>
      <c r="S10" s="263">
        <v>42.835276701005988</v>
      </c>
      <c r="T10" s="263">
        <v>43.987123001676011</v>
      </c>
      <c r="U10" s="263">
        <v>44.31006906599454</v>
      </c>
      <c r="V10" s="263">
        <v>38.93914295408905</v>
      </c>
      <c r="W10" s="263">
        <v>44.291243871094572</v>
      </c>
      <c r="DA10" s="68" t="s">
        <v>3053</v>
      </c>
    </row>
    <row r="11" spans="1:105" ht="12" customHeight="1" x14ac:dyDescent="0.25">
      <c r="A11" s="37" t="s">
        <v>160</v>
      </c>
      <c r="B11" s="229">
        <v>2.341194754519321</v>
      </c>
      <c r="C11" s="229">
        <v>2.1004629682631379</v>
      </c>
      <c r="D11" s="229">
        <v>1.9878003363771279</v>
      </c>
      <c r="E11" s="229">
        <v>2.260307092679132</v>
      </c>
      <c r="F11" s="229">
        <v>1.8992229460557919</v>
      </c>
      <c r="G11" s="229">
        <v>1.910457377525008</v>
      </c>
      <c r="H11" s="229">
        <v>2.5243821577715089</v>
      </c>
      <c r="I11" s="229">
        <v>1.311571357833172</v>
      </c>
      <c r="J11" s="229">
        <v>1.0255886331739761</v>
      </c>
      <c r="K11" s="229">
        <v>0.97742610776796413</v>
      </c>
      <c r="L11" s="229">
        <v>0.83017245354691138</v>
      </c>
      <c r="M11" s="229">
        <v>0.79727851788938142</v>
      </c>
      <c r="N11" s="229">
        <v>0.45148124044547211</v>
      </c>
      <c r="O11" s="229">
        <v>0.28478168717086688</v>
      </c>
      <c r="P11" s="229">
        <v>0.32136430789214959</v>
      </c>
      <c r="Q11" s="229">
        <v>0.2203382080320451</v>
      </c>
      <c r="R11" s="229">
        <v>0.23600305150642961</v>
      </c>
      <c r="S11" s="229">
        <v>0.22963621844268561</v>
      </c>
      <c r="T11" s="229">
        <v>0.16804832479019799</v>
      </c>
      <c r="U11" s="229">
        <v>0.19479705042932299</v>
      </c>
      <c r="V11" s="229">
        <v>0.40339218209442851</v>
      </c>
      <c r="W11" s="229">
        <v>0.34245209450307962</v>
      </c>
      <c r="DA11" s="69" t="s">
        <v>3054</v>
      </c>
    </row>
    <row r="12" spans="1:105" ht="12" customHeight="1" x14ac:dyDescent="0.25">
      <c r="A12" s="37" t="s">
        <v>162</v>
      </c>
      <c r="B12" s="229">
        <v>5.0029837575024949</v>
      </c>
      <c r="C12" s="229">
        <v>3.8006078112625321</v>
      </c>
      <c r="D12" s="229">
        <v>4.0833919784222612</v>
      </c>
      <c r="E12" s="229">
        <v>4.0711884376649374</v>
      </c>
      <c r="F12" s="229">
        <v>3.6657325711259499</v>
      </c>
      <c r="G12" s="229">
        <v>3.3626350293959431</v>
      </c>
      <c r="H12" s="229">
        <v>3.3899793649538421</v>
      </c>
      <c r="I12" s="229">
        <v>3.1258863829440888</v>
      </c>
      <c r="J12" s="229">
        <v>3.6192412636823921</v>
      </c>
      <c r="K12" s="229">
        <v>2.4898079335033212</v>
      </c>
      <c r="L12" s="229">
        <v>2.707996018426416</v>
      </c>
      <c r="M12" s="229">
        <v>2.669371565348579</v>
      </c>
      <c r="N12" s="229">
        <v>2.1157702717384219</v>
      </c>
      <c r="O12" s="229">
        <v>2.5038845982503521</v>
      </c>
      <c r="P12" s="229">
        <v>2.2401284991248471</v>
      </c>
      <c r="Q12" s="229">
        <v>1.988464238295697</v>
      </c>
      <c r="R12" s="229">
        <v>2.204243563134574</v>
      </c>
      <c r="S12" s="229">
        <v>2.134017045128886</v>
      </c>
      <c r="T12" s="229">
        <v>1.847724375625003</v>
      </c>
      <c r="U12" s="229">
        <v>2.18922129626886</v>
      </c>
      <c r="V12" s="229">
        <v>2.4224976721634488</v>
      </c>
      <c r="W12" s="229">
        <v>2.9705239494643711</v>
      </c>
      <c r="DA12" s="69" t="s">
        <v>3055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3056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3057</v>
      </c>
    </row>
    <row r="15" spans="1:105" ht="12" customHeight="1" x14ac:dyDescent="0.25">
      <c r="A15" s="37" t="s">
        <v>38</v>
      </c>
      <c r="B15" s="229">
        <v>15.612508407814151</v>
      </c>
      <c r="C15" s="229">
        <v>16.636524955311291</v>
      </c>
      <c r="D15" s="229">
        <v>15.840750723620999</v>
      </c>
      <c r="E15" s="229">
        <v>16.493652663394119</v>
      </c>
      <c r="F15" s="229">
        <v>16.30620814084287</v>
      </c>
      <c r="G15" s="229">
        <v>16.426849356319639</v>
      </c>
      <c r="H15" s="229">
        <v>17.402245217548899</v>
      </c>
      <c r="I15" s="229">
        <v>20.28368143280538</v>
      </c>
      <c r="J15" s="229">
        <v>19.02885698038952</v>
      </c>
      <c r="K15" s="229">
        <v>19.164542946411871</v>
      </c>
      <c r="L15" s="229">
        <v>26.584328871170541</v>
      </c>
      <c r="M15" s="229">
        <v>28.61254427946729</v>
      </c>
      <c r="N15" s="229">
        <v>29.20795804603393</v>
      </c>
      <c r="O15" s="229">
        <v>33.353136394336588</v>
      </c>
      <c r="P15" s="229">
        <v>33.845858378069948</v>
      </c>
      <c r="Q15" s="229">
        <v>37.234272192220502</v>
      </c>
      <c r="R15" s="229">
        <v>38.667443878567873</v>
      </c>
      <c r="S15" s="229">
        <v>40.471623437434417</v>
      </c>
      <c r="T15" s="229">
        <v>41.971350301260813</v>
      </c>
      <c r="U15" s="229">
        <v>41.926050719296363</v>
      </c>
      <c r="V15" s="229">
        <v>36.113253099831176</v>
      </c>
      <c r="W15" s="229">
        <v>40.978267827127112</v>
      </c>
      <c r="DA15" s="69" t="s">
        <v>3058</v>
      </c>
    </row>
    <row r="16" spans="1:105" ht="12" customHeight="1" x14ac:dyDescent="0.25">
      <c r="A16" s="57" t="s">
        <v>3059</v>
      </c>
      <c r="B16" s="264">
        <v>279.94858313869071</v>
      </c>
      <c r="C16" s="264">
        <v>258.53143450036862</v>
      </c>
      <c r="D16" s="264">
        <v>254.53425655742981</v>
      </c>
      <c r="E16" s="264">
        <v>287.6168301132841</v>
      </c>
      <c r="F16" s="264">
        <v>278.22918864528941</v>
      </c>
      <c r="G16" s="264">
        <v>244.85664276633909</v>
      </c>
      <c r="H16" s="264">
        <v>269.48864044226212</v>
      </c>
      <c r="I16" s="264">
        <v>257.29036374091959</v>
      </c>
      <c r="J16" s="264">
        <v>236.72577964718079</v>
      </c>
      <c r="K16" s="264">
        <v>191.74339349782801</v>
      </c>
      <c r="L16" s="264">
        <v>215.577805206916</v>
      </c>
      <c r="M16" s="264">
        <v>236.26458660950021</v>
      </c>
      <c r="N16" s="264">
        <v>221.57615811680071</v>
      </c>
      <c r="O16" s="264">
        <v>241.26402890649439</v>
      </c>
      <c r="P16" s="264">
        <v>260.62892285306532</v>
      </c>
      <c r="Q16" s="264">
        <v>251.97818341887819</v>
      </c>
      <c r="R16" s="264">
        <v>264.35317344282419</v>
      </c>
      <c r="S16" s="264">
        <v>270.00513461477391</v>
      </c>
      <c r="T16" s="264">
        <v>263.92207300660152</v>
      </c>
      <c r="U16" s="264">
        <v>266.73398496685252</v>
      </c>
      <c r="V16" s="264">
        <v>248.38145641464189</v>
      </c>
      <c r="W16" s="264">
        <v>286.26428016056047</v>
      </c>
      <c r="DA16" s="70" t="s">
        <v>3060</v>
      </c>
    </row>
    <row r="17" spans="1:105" ht="12" customHeight="1" x14ac:dyDescent="0.25">
      <c r="A17" s="46" t="s">
        <v>30</v>
      </c>
      <c r="B17" s="232">
        <v>68.682253056443017</v>
      </c>
      <c r="C17" s="232">
        <v>53.290416927824303</v>
      </c>
      <c r="D17" s="232">
        <v>48.024327140277059</v>
      </c>
      <c r="E17" s="232">
        <v>46.241796792979983</v>
      </c>
      <c r="F17" s="232">
        <v>37.991258707474081</v>
      </c>
      <c r="G17" s="232">
        <v>34.859338283094161</v>
      </c>
      <c r="H17" s="232">
        <v>30.11813130201908</v>
      </c>
      <c r="I17" s="232">
        <v>27.84311717007828</v>
      </c>
      <c r="J17" s="232">
        <v>30.07480611039491</v>
      </c>
      <c r="K17" s="232">
        <v>21.722620891812959</v>
      </c>
      <c r="L17" s="232">
        <v>21.607172056792351</v>
      </c>
      <c r="M17" s="232">
        <v>19.156242127191209</v>
      </c>
      <c r="N17" s="232">
        <v>17.30162960928152</v>
      </c>
      <c r="O17" s="232">
        <v>18.007553623853759</v>
      </c>
      <c r="P17" s="232">
        <v>13.92988632965605</v>
      </c>
      <c r="Q17" s="232">
        <v>14.63087583939592</v>
      </c>
      <c r="R17" s="232">
        <v>15.32361086417635</v>
      </c>
      <c r="S17" s="232">
        <v>17.511396654372881</v>
      </c>
      <c r="T17" s="232">
        <v>17.31931086441837</v>
      </c>
      <c r="U17" s="232">
        <v>15.902759602089681</v>
      </c>
      <c r="V17" s="232">
        <v>13.38410953525835</v>
      </c>
      <c r="W17" s="232">
        <v>15.985540887218949</v>
      </c>
      <c r="DA17" s="73" t="s">
        <v>3061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3062</v>
      </c>
    </row>
    <row r="19" spans="1:105" ht="12" customHeight="1" x14ac:dyDescent="0.25">
      <c r="A19" s="46" t="s">
        <v>33</v>
      </c>
      <c r="B19" s="232">
        <v>1.728257159812665</v>
      </c>
      <c r="C19" s="232">
        <v>2.0397618116283942</v>
      </c>
      <c r="D19" s="232">
        <v>2.0847362159612359</v>
      </c>
      <c r="E19" s="232">
        <v>3.119017336759045</v>
      </c>
      <c r="F19" s="232">
        <v>3.677107275630044</v>
      </c>
      <c r="G19" s="232">
        <v>3.1106524295470441</v>
      </c>
      <c r="H19" s="232">
        <v>2.4941061091926269</v>
      </c>
      <c r="I19" s="232">
        <v>2.4865988549741722</v>
      </c>
      <c r="J19" s="232">
        <v>2.0752271092939698</v>
      </c>
      <c r="K19" s="232">
        <v>1.7354766657649729</v>
      </c>
      <c r="L19" s="232">
        <v>2.7296559272117999</v>
      </c>
      <c r="M19" s="232">
        <v>2.7400786019676451</v>
      </c>
      <c r="N19" s="232">
        <v>2.0428664139988761</v>
      </c>
      <c r="O19" s="232">
        <v>2.7200485391613189</v>
      </c>
      <c r="P19" s="232">
        <v>3.0614358401594939</v>
      </c>
      <c r="Q19" s="232">
        <v>2.3969837598508059</v>
      </c>
      <c r="R19" s="232">
        <v>3.2212557386797802</v>
      </c>
      <c r="S19" s="232">
        <v>3.5759567611946168</v>
      </c>
      <c r="T19" s="232">
        <v>3.5106121508033801</v>
      </c>
      <c r="U19" s="232">
        <v>3.884293957016995</v>
      </c>
      <c r="V19" s="232">
        <v>3.909860665056804</v>
      </c>
      <c r="W19" s="232">
        <v>4.4543113489371988</v>
      </c>
      <c r="DA19" s="73" t="s">
        <v>3063</v>
      </c>
    </row>
    <row r="20" spans="1:105" ht="12" customHeight="1" x14ac:dyDescent="0.25">
      <c r="A20" s="46" t="s">
        <v>160</v>
      </c>
      <c r="B20" s="232">
        <v>13.008608916196261</v>
      </c>
      <c r="C20" s="232">
        <v>12.34639137194926</v>
      </c>
      <c r="D20" s="232">
        <v>13.64871009775962</v>
      </c>
      <c r="E20" s="232">
        <v>14.744159712594859</v>
      </c>
      <c r="F20" s="232">
        <v>12.90237624699895</v>
      </c>
      <c r="G20" s="232">
        <v>14.837457245067091</v>
      </c>
      <c r="H20" s="232">
        <v>18.387013237832569</v>
      </c>
      <c r="I20" s="232">
        <v>11.86945191714123</v>
      </c>
      <c r="J20" s="232">
        <v>10.331580665012821</v>
      </c>
      <c r="K20" s="232">
        <v>9.6832786176306094</v>
      </c>
      <c r="L20" s="232">
        <v>9.4652813986109656</v>
      </c>
      <c r="M20" s="232">
        <v>9.9620249819919735</v>
      </c>
      <c r="N20" s="232">
        <v>6.2209963895087084</v>
      </c>
      <c r="O20" s="232">
        <v>4.6965282554062808</v>
      </c>
      <c r="P20" s="232">
        <v>4.6946217768944694</v>
      </c>
      <c r="Q20" s="232">
        <v>4.0016482207008117</v>
      </c>
      <c r="R20" s="232">
        <v>4.4161965374041898</v>
      </c>
      <c r="S20" s="232">
        <v>4.8301577603048074</v>
      </c>
      <c r="T20" s="232">
        <v>3.9394527703414388</v>
      </c>
      <c r="U20" s="232">
        <v>4.94601477206003</v>
      </c>
      <c r="V20" s="232">
        <v>5.1173438698759037</v>
      </c>
      <c r="W20" s="232">
        <v>5.3149094604689378</v>
      </c>
      <c r="DA20" s="73" t="s">
        <v>3064</v>
      </c>
    </row>
    <row r="21" spans="1:105" ht="12" customHeight="1" x14ac:dyDescent="0.25">
      <c r="A21" s="46" t="s">
        <v>70</v>
      </c>
      <c r="B21" s="232">
        <v>1.093214287737494</v>
      </c>
      <c r="C21" s="232">
        <v>0.43203603289208969</v>
      </c>
      <c r="D21" s="232">
        <v>0.46318675498181372</v>
      </c>
      <c r="E21" s="232">
        <v>0.79015545740736182</v>
      </c>
      <c r="F21" s="232">
        <v>1.0468669612423851</v>
      </c>
      <c r="G21" s="232">
        <v>1.9115573857606369</v>
      </c>
      <c r="H21" s="232">
        <v>1.830261343721963</v>
      </c>
      <c r="I21" s="232">
        <v>1.68497210473793</v>
      </c>
      <c r="J21" s="232">
        <v>1.792689816922663</v>
      </c>
      <c r="K21" s="232">
        <v>2.5046951199926881</v>
      </c>
      <c r="L21" s="232">
        <v>2.3859739210736239</v>
      </c>
      <c r="M21" s="232">
        <v>1.8573582017926269</v>
      </c>
      <c r="N21" s="232">
        <v>1.5839153286344281</v>
      </c>
      <c r="O21" s="232">
        <v>1.1620385523844221</v>
      </c>
      <c r="P21" s="232">
        <v>1.3566792806542189</v>
      </c>
      <c r="Q21" s="232">
        <v>0.5546116515810382</v>
      </c>
      <c r="R21" s="232">
        <v>0.7320178367608452</v>
      </c>
      <c r="S21" s="232">
        <v>0.88525834569293471</v>
      </c>
      <c r="T21" s="232">
        <v>0.9064873607483106</v>
      </c>
      <c r="U21" s="232">
        <v>0.73150110085597109</v>
      </c>
      <c r="V21" s="232">
        <v>0.64174084818530042</v>
      </c>
      <c r="W21" s="232">
        <v>0.8403459603958795</v>
      </c>
      <c r="DA21" s="73" t="s">
        <v>3065</v>
      </c>
    </row>
    <row r="22" spans="1:105" ht="12" customHeight="1" x14ac:dyDescent="0.25">
      <c r="A22" s="46" t="s">
        <v>34</v>
      </c>
      <c r="B22" s="232">
        <v>8.6881662706774261</v>
      </c>
      <c r="C22" s="232">
        <v>2.9011240442250128</v>
      </c>
      <c r="D22" s="232">
        <v>3.7022236630667051</v>
      </c>
      <c r="E22" s="232">
        <v>3.9591635971095189</v>
      </c>
      <c r="F22" s="232">
        <v>3.702223663065034</v>
      </c>
      <c r="G22" s="232">
        <v>3.86131321017707</v>
      </c>
      <c r="H22" s="232">
        <v>4.7440508129195678</v>
      </c>
      <c r="I22" s="232">
        <v>2.901124044225825</v>
      </c>
      <c r="J22" s="232">
        <v>2.7052513013158741</v>
      </c>
      <c r="K22" s="232">
        <v>1.767497850391587</v>
      </c>
      <c r="L22" s="232">
        <v>4.4793576631229577</v>
      </c>
      <c r="M22" s="232">
        <v>3.404551128297566</v>
      </c>
      <c r="N22" s="232">
        <v>2.5556319862566759</v>
      </c>
      <c r="O22" s="232">
        <v>1.839122957883663</v>
      </c>
      <c r="P22" s="232">
        <v>4.5056018939647418</v>
      </c>
      <c r="Q22" s="232">
        <v>1.8080825451531639</v>
      </c>
      <c r="R22" s="232">
        <v>1.8083404987192311</v>
      </c>
      <c r="S22" s="232">
        <v>3.2037308148034271</v>
      </c>
      <c r="T22" s="232">
        <v>2.8280154168986442</v>
      </c>
      <c r="U22" s="232">
        <v>2.436423660041104</v>
      </c>
      <c r="V22" s="232">
        <v>0.62632073045400105</v>
      </c>
      <c r="W22" s="232">
        <v>1.370570087670973</v>
      </c>
      <c r="DA22" s="73" t="s">
        <v>3066</v>
      </c>
    </row>
    <row r="23" spans="1:105" ht="12" customHeight="1" x14ac:dyDescent="0.25">
      <c r="A23" s="46" t="s">
        <v>162</v>
      </c>
      <c r="B23" s="232">
        <v>24.365781567694039</v>
      </c>
      <c r="C23" s="232">
        <v>20.50784640544104</v>
      </c>
      <c r="D23" s="232">
        <v>25.602674294535301</v>
      </c>
      <c r="E23" s="232">
        <v>25.126081685130391</v>
      </c>
      <c r="F23" s="232">
        <v>24.149519358889879</v>
      </c>
      <c r="G23" s="232">
        <v>26.59489949172638</v>
      </c>
      <c r="H23" s="232">
        <v>24.14536958027816</v>
      </c>
      <c r="I23" s="232">
        <v>26.172391836468339</v>
      </c>
      <c r="J23" s="232">
        <v>33.974058809329691</v>
      </c>
      <c r="K23" s="232">
        <v>24.7446406486938</v>
      </c>
      <c r="L23" s="232">
        <v>30.62906139618293</v>
      </c>
      <c r="M23" s="232">
        <v>32.330324846058282</v>
      </c>
      <c r="N23" s="232">
        <v>28.724581446662171</v>
      </c>
      <c r="O23" s="232">
        <v>38.573520628795627</v>
      </c>
      <c r="P23" s="232">
        <v>29.294733046697541</v>
      </c>
      <c r="Q23" s="232">
        <v>31.057539987780629</v>
      </c>
      <c r="R23" s="232">
        <v>36.453449975294319</v>
      </c>
      <c r="S23" s="232">
        <v>41.805111586706808</v>
      </c>
      <c r="T23" s="232">
        <v>40.188057880848262</v>
      </c>
      <c r="U23" s="232">
        <v>45.257195765560489</v>
      </c>
      <c r="V23" s="232">
        <v>47.762094353958908</v>
      </c>
      <c r="W23" s="232">
        <v>51.680106870557907</v>
      </c>
      <c r="DA23" s="73" t="s">
        <v>3067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2.9533963886570489</v>
      </c>
      <c r="T24" s="232">
        <v>1.9355116079147989</v>
      </c>
      <c r="U24" s="232">
        <v>0</v>
      </c>
      <c r="V24" s="232">
        <v>0</v>
      </c>
      <c r="W24" s="232">
        <v>0</v>
      </c>
      <c r="DA24" s="73" t="s">
        <v>3068</v>
      </c>
    </row>
    <row r="25" spans="1:105" ht="12" customHeight="1" x14ac:dyDescent="0.25">
      <c r="A25" s="46" t="s">
        <v>73</v>
      </c>
      <c r="B25" s="232">
        <v>57.046849268679807</v>
      </c>
      <c r="C25" s="232">
        <v>55.7121241709416</v>
      </c>
      <c r="D25" s="232">
        <v>50.359543162643192</v>
      </c>
      <c r="E25" s="232">
        <v>54.744806525358513</v>
      </c>
      <c r="F25" s="232">
        <v>59.260011498734507</v>
      </c>
      <c r="G25" s="232">
        <v>47.832488001334447</v>
      </c>
      <c r="H25" s="232">
        <v>71.235309906403415</v>
      </c>
      <c r="I25" s="232">
        <v>65.76329639586848</v>
      </c>
      <c r="J25" s="232">
        <v>50.439723309955191</v>
      </c>
      <c r="K25" s="232">
        <v>44.193730749959848</v>
      </c>
      <c r="L25" s="232">
        <v>47.805970474860288</v>
      </c>
      <c r="M25" s="232">
        <v>69.761373679726788</v>
      </c>
      <c r="N25" s="232">
        <v>64.580148016174704</v>
      </c>
      <c r="O25" s="232">
        <v>77.202377246712871</v>
      </c>
      <c r="P25" s="232">
        <v>109.796767082209</v>
      </c>
      <c r="Q25" s="232">
        <v>98.180643005596792</v>
      </c>
      <c r="R25" s="232">
        <v>102.9913797681553</v>
      </c>
      <c r="S25" s="232">
        <v>96.767943718472225</v>
      </c>
      <c r="T25" s="232">
        <v>87.468083372218359</v>
      </c>
      <c r="U25" s="232">
        <v>94.730285864811904</v>
      </c>
      <c r="V25" s="232">
        <v>90.498005626006204</v>
      </c>
      <c r="W25" s="232">
        <v>99.589642756698126</v>
      </c>
      <c r="DA25" s="73" t="s">
        <v>3069</v>
      </c>
    </row>
    <row r="26" spans="1:105" ht="12" customHeight="1" x14ac:dyDescent="0.25">
      <c r="A26" s="46" t="s">
        <v>79</v>
      </c>
      <c r="B26" s="232">
        <v>105.3354526114499</v>
      </c>
      <c r="C26" s="232">
        <v>111.3017337354669</v>
      </c>
      <c r="D26" s="232">
        <v>110.64885522820489</v>
      </c>
      <c r="E26" s="232">
        <v>138.8916490059444</v>
      </c>
      <c r="F26" s="232">
        <v>135.4998249332545</v>
      </c>
      <c r="G26" s="232">
        <v>111.84893671963231</v>
      </c>
      <c r="H26" s="232">
        <v>116.5343981498947</v>
      </c>
      <c r="I26" s="232">
        <v>118.5694114174254</v>
      </c>
      <c r="J26" s="232">
        <v>105.3324425249557</v>
      </c>
      <c r="K26" s="232">
        <v>85.391452953581535</v>
      </c>
      <c r="L26" s="232">
        <v>96.475332369061121</v>
      </c>
      <c r="M26" s="232">
        <v>97.052633042474113</v>
      </c>
      <c r="N26" s="232">
        <v>98.566388926283636</v>
      </c>
      <c r="O26" s="232">
        <v>97.062839102296422</v>
      </c>
      <c r="P26" s="232">
        <v>93.989197602829762</v>
      </c>
      <c r="Q26" s="232">
        <v>99.347798408819088</v>
      </c>
      <c r="R26" s="232">
        <v>99.406922223634169</v>
      </c>
      <c r="S26" s="232">
        <v>98.472182584569097</v>
      </c>
      <c r="T26" s="232">
        <v>105.8265415824099</v>
      </c>
      <c r="U26" s="232">
        <v>98.845510244416317</v>
      </c>
      <c r="V26" s="232">
        <v>86.441980785846511</v>
      </c>
      <c r="W26" s="232">
        <v>107.0288527886125</v>
      </c>
      <c r="DA26" s="73" t="s">
        <v>3070</v>
      </c>
    </row>
    <row r="27" spans="1:105" ht="12" customHeight="1" x14ac:dyDescent="0.25">
      <c r="A27" s="57" t="s">
        <v>3071</v>
      </c>
      <c r="B27" s="264">
        <f t="shared" ref="B27:W27" si="0">B28+B34</f>
        <v>407.69713672084458</v>
      </c>
      <c r="C27" s="264">
        <f t="shared" si="0"/>
        <v>288.19202877219908</v>
      </c>
      <c r="D27" s="264">
        <f t="shared" si="0"/>
        <v>274.64199917385019</v>
      </c>
      <c r="E27" s="264">
        <f t="shared" si="0"/>
        <v>275.98131801844255</v>
      </c>
      <c r="F27" s="264">
        <f t="shared" si="0"/>
        <v>265.2009761970607</v>
      </c>
      <c r="G27" s="264">
        <f t="shared" si="0"/>
        <v>263.78527846657147</v>
      </c>
      <c r="H27" s="264">
        <f t="shared" si="0"/>
        <v>272.12782539768659</v>
      </c>
      <c r="I27" s="264">
        <f t="shared" si="0"/>
        <v>265.80291958099093</v>
      </c>
      <c r="J27" s="264">
        <f t="shared" si="0"/>
        <v>262.60749870788118</v>
      </c>
      <c r="K27" s="264">
        <f t="shared" si="0"/>
        <v>252.3220702345433</v>
      </c>
      <c r="L27" s="264">
        <f t="shared" si="0"/>
        <v>262.7714942692611</v>
      </c>
      <c r="M27" s="264">
        <f t="shared" si="0"/>
        <v>271.35759276654613</v>
      </c>
      <c r="N27" s="264">
        <f t="shared" si="0"/>
        <v>247.74621467648694</v>
      </c>
      <c r="O27" s="264">
        <f t="shared" si="0"/>
        <v>259.84824513072982</v>
      </c>
      <c r="P27" s="264">
        <f t="shared" si="0"/>
        <v>243.13585776630714</v>
      </c>
      <c r="Q27" s="264">
        <f t="shared" si="0"/>
        <v>236.89917129272581</v>
      </c>
      <c r="R27" s="264">
        <f t="shared" si="0"/>
        <v>259.07783026224303</v>
      </c>
      <c r="S27" s="264">
        <f t="shared" si="0"/>
        <v>287.85950149326254</v>
      </c>
      <c r="T27" s="264">
        <f t="shared" si="0"/>
        <v>280.5267696786135</v>
      </c>
      <c r="U27" s="264">
        <f t="shared" si="0"/>
        <v>291.6701167623886</v>
      </c>
      <c r="V27" s="264">
        <f t="shared" si="0"/>
        <v>280.46921211709605</v>
      </c>
      <c r="W27" s="264">
        <f t="shared" si="0"/>
        <v>317.80517326489149</v>
      </c>
      <c r="DA27" s="70"/>
    </row>
    <row r="28" spans="1:105" ht="12" customHeight="1" x14ac:dyDescent="0.25">
      <c r="A28" s="60" t="s">
        <v>3072</v>
      </c>
      <c r="B28" s="265">
        <v>398.11276487991381</v>
      </c>
      <c r="C28" s="265">
        <v>278.28472451858528</v>
      </c>
      <c r="D28" s="265">
        <v>264.17237428338922</v>
      </c>
      <c r="E28" s="265">
        <v>264.07791116744932</v>
      </c>
      <c r="F28" s="265">
        <v>252.0731019486141</v>
      </c>
      <c r="G28" s="265">
        <v>250.0422460170592</v>
      </c>
      <c r="H28" s="265">
        <v>258.0443569987134</v>
      </c>
      <c r="I28" s="265">
        <v>250.98733034782069</v>
      </c>
      <c r="J28" s="265">
        <v>248.0452720007672</v>
      </c>
      <c r="K28" s="265">
        <v>239.45030864937911</v>
      </c>
      <c r="L28" s="265">
        <v>248.18482446786231</v>
      </c>
      <c r="M28" s="265">
        <v>254.11144632287699</v>
      </c>
      <c r="N28" s="265">
        <v>231.0143589777191</v>
      </c>
      <c r="O28" s="265">
        <v>238.75452205798209</v>
      </c>
      <c r="P28" s="265">
        <v>221.08793132428721</v>
      </c>
      <c r="Q28" s="265">
        <v>214.1542747757031</v>
      </c>
      <c r="R28" s="265">
        <v>234.3545586292658</v>
      </c>
      <c r="S28" s="265">
        <v>260.20549172351201</v>
      </c>
      <c r="T28" s="265">
        <v>253.1308357666658</v>
      </c>
      <c r="U28" s="265">
        <v>263.49281652547478</v>
      </c>
      <c r="V28" s="265">
        <v>252.00918197864641</v>
      </c>
      <c r="W28" s="265">
        <v>288.34603387257403</v>
      </c>
      <c r="DA28" s="72" t="s">
        <v>3073</v>
      </c>
    </row>
    <row r="29" spans="1:105" ht="12" customHeight="1" x14ac:dyDescent="0.25">
      <c r="A29" s="59" t="s">
        <v>30</v>
      </c>
      <c r="B29" s="233">
        <v>260.59637495985652</v>
      </c>
      <c r="C29" s="233">
        <v>147.28381759000081</v>
      </c>
      <c r="D29" s="233">
        <v>115.43846353238339</v>
      </c>
      <c r="E29" s="233">
        <v>107.3838261403025</v>
      </c>
      <c r="F29" s="233">
        <v>87.189607791902702</v>
      </c>
      <c r="G29" s="233">
        <v>78.067484024459191</v>
      </c>
      <c r="H29" s="233">
        <v>83.674443308653139</v>
      </c>
      <c r="I29" s="233">
        <v>76.718269426966117</v>
      </c>
      <c r="J29" s="233">
        <v>72.031375301316302</v>
      </c>
      <c r="K29" s="233">
        <v>72.070552642232656</v>
      </c>
      <c r="L29" s="233">
        <v>58.681590143263847</v>
      </c>
      <c r="M29" s="233">
        <v>60.307096001654259</v>
      </c>
      <c r="N29" s="233">
        <v>55.237086823237611</v>
      </c>
      <c r="O29" s="233">
        <v>56.810787876471409</v>
      </c>
      <c r="P29" s="233">
        <v>47.793780140139809</v>
      </c>
      <c r="Q29" s="233">
        <v>56.971249612408272</v>
      </c>
      <c r="R29" s="233">
        <v>53.501354932669493</v>
      </c>
      <c r="S29" s="233">
        <v>62.893771196314823</v>
      </c>
      <c r="T29" s="233">
        <v>64.606099514103448</v>
      </c>
      <c r="U29" s="233">
        <v>56.873278355027082</v>
      </c>
      <c r="V29" s="233">
        <v>49.108706554658923</v>
      </c>
      <c r="W29" s="233">
        <v>61.114787001329098</v>
      </c>
      <c r="DA29" s="71" t="s">
        <v>3074</v>
      </c>
    </row>
    <row r="30" spans="1:105" ht="12" customHeight="1" x14ac:dyDescent="0.25">
      <c r="A30" s="59" t="s">
        <v>33</v>
      </c>
      <c r="B30" s="233">
        <v>4.4077750983873356</v>
      </c>
      <c r="C30" s="233">
        <v>5.0658009411224088</v>
      </c>
      <c r="D30" s="233">
        <v>5.0185481145667028</v>
      </c>
      <c r="E30" s="233">
        <v>6.8940815177208163</v>
      </c>
      <c r="F30" s="233">
        <v>8.2836672136716683</v>
      </c>
      <c r="G30" s="233">
        <v>9.3247715119287555</v>
      </c>
      <c r="H30" s="233">
        <v>6.5629636749588167</v>
      </c>
      <c r="I30" s="233">
        <v>7.7020694906283431</v>
      </c>
      <c r="J30" s="233">
        <v>8.4226280644049396</v>
      </c>
      <c r="K30" s="233">
        <v>7.5341708449471296</v>
      </c>
      <c r="L30" s="233">
        <v>8.2700706881232726</v>
      </c>
      <c r="M30" s="233">
        <v>7.0132923802370053</v>
      </c>
      <c r="N30" s="233">
        <v>5.8233969540391399</v>
      </c>
      <c r="O30" s="233">
        <v>7.0335549686982954</v>
      </c>
      <c r="P30" s="233">
        <v>10.801358584635169</v>
      </c>
      <c r="Q30" s="233">
        <v>7.3716394527079929</v>
      </c>
      <c r="R30" s="233">
        <v>10.63434050894617</v>
      </c>
      <c r="S30" s="233">
        <v>12.53656360456195</v>
      </c>
      <c r="T30" s="233">
        <v>13.667866452522681</v>
      </c>
      <c r="U30" s="233">
        <v>14.75325800010719</v>
      </c>
      <c r="V30" s="233">
        <v>14.799137791389439</v>
      </c>
      <c r="W30" s="233">
        <v>17.794608059294571</v>
      </c>
      <c r="DA30" s="71" t="s">
        <v>3075</v>
      </c>
    </row>
    <row r="31" spans="1:105" ht="12" customHeight="1" x14ac:dyDescent="0.25">
      <c r="A31" s="59" t="s">
        <v>160</v>
      </c>
      <c r="B31" s="233">
        <v>52.892604178585543</v>
      </c>
      <c r="C31" s="233">
        <v>49.034295604356188</v>
      </c>
      <c r="D31" s="233">
        <v>59.201685332667878</v>
      </c>
      <c r="E31" s="233">
        <v>65.455379294582997</v>
      </c>
      <c r="F31" s="233">
        <v>64.296018969327605</v>
      </c>
      <c r="G31" s="233">
        <v>70.336720084523506</v>
      </c>
      <c r="H31" s="233">
        <v>83.429529229864144</v>
      </c>
      <c r="I31" s="233">
        <v>69.480529009241096</v>
      </c>
      <c r="J31" s="233">
        <v>66.230168772599242</v>
      </c>
      <c r="K31" s="233">
        <v>59.804484652906638</v>
      </c>
      <c r="L31" s="233">
        <v>59.099776598964709</v>
      </c>
      <c r="M31" s="233">
        <v>63.395584645481321</v>
      </c>
      <c r="N31" s="233">
        <v>42.328764938918788</v>
      </c>
      <c r="O31" s="233">
        <v>32.743229551113828</v>
      </c>
      <c r="P31" s="233">
        <v>39.138032436735152</v>
      </c>
      <c r="Q31" s="233">
        <v>36.390125449194393</v>
      </c>
      <c r="R31" s="233">
        <v>35.336219374258192</v>
      </c>
      <c r="S31" s="233">
        <v>37.017079126348577</v>
      </c>
      <c r="T31" s="233">
        <v>34.692182400151481</v>
      </c>
      <c r="U31" s="233">
        <v>44.790801977381989</v>
      </c>
      <c r="V31" s="233">
        <v>44.875410866048718</v>
      </c>
      <c r="W31" s="233">
        <v>45.579391751472201</v>
      </c>
      <c r="DA31" s="71" t="s">
        <v>3076</v>
      </c>
    </row>
    <row r="32" spans="1:105" ht="12" customHeight="1" x14ac:dyDescent="0.25">
      <c r="A32" s="59" t="s">
        <v>70</v>
      </c>
      <c r="B32" s="233">
        <v>10.48606344230407</v>
      </c>
      <c r="C32" s="233">
        <v>7.2873964692949826</v>
      </c>
      <c r="D32" s="233">
        <v>6.2914134170299478</v>
      </c>
      <c r="E32" s="233">
        <v>8.7220812115025943</v>
      </c>
      <c r="F32" s="233">
        <v>10.25975530139314</v>
      </c>
      <c r="G32" s="233">
        <v>7.1904255375935424</v>
      </c>
      <c r="H32" s="233">
        <v>7.2770404845956467</v>
      </c>
      <c r="I32" s="233">
        <v>6.4583133260535996</v>
      </c>
      <c r="J32" s="233">
        <v>7.4469883732396429</v>
      </c>
      <c r="K32" s="233">
        <v>11.153718966359261</v>
      </c>
      <c r="L32" s="233">
        <v>11.40514068723528</v>
      </c>
      <c r="M32" s="233">
        <v>11.24980125840173</v>
      </c>
      <c r="N32" s="233">
        <v>11.65759272833288</v>
      </c>
      <c r="O32" s="233">
        <v>8.2577315423723316</v>
      </c>
      <c r="P32" s="233">
        <v>9.8437432627127439</v>
      </c>
      <c r="Q32" s="233">
        <v>3.134460826376273</v>
      </c>
      <c r="R32" s="233">
        <v>3.912143012059675</v>
      </c>
      <c r="S32" s="233">
        <v>4.6966910355020612</v>
      </c>
      <c r="T32" s="233">
        <v>4.7373273182668356</v>
      </c>
      <c r="U32" s="233">
        <v>3.8172527061447372</v>
      </c>
      <c r="V32" s="233">
        <v>3.2716819083069861</v>
      </c>
      <c r="W32" s="233">
        <v>4.2376777166073376</v>
      </c>
      <c r="DA32" s="71" t="s">
        <v>3077</v>
      </c>
    </row>
    <row r="33" spans="1:105" ht="12" customHeight="1" x14ac:dyDescent="0.25">
      <c r="A33" s="59" t="s">
        <v>162</v>
      </c>
      <c r="B33" s="233">
        <v>69.729947200780344</v>
      </c>
      <c r="C33" s="233">
        <v>69.613413913810973</v>
      </c>
      <c r="D33" s="233">
        <v>78.222263886741345</v>
      </c>
      <c r="E33" s="233">
        <v>75.622543003340382</v>
      </c>
      <c r="F33" s="233">
        <v>82.044052672318955</v>
      </c>
      <c r="G33" s="233">
        <v>85.122844858554146</v>
      </c>
      <c r="H33" s="233">
        <v>77.100380300641689</v>
      </c>
      <c r="I33" s="233">
        <v>90.628149094931501</v>
      </c>
      <c r="J33" s="233">
        <v>93.914111489207116</v>
      </c>
      <c r="K33" s="233">
        <v>88.887381542933383</v>
      </c>
      <c r="L33" s="233">
        <v>110.7282463502751</v>
      </c>
      <c r="M33" s="233">
        <v>112.1456720371027</v>
      </c>
      <c r="N33" s="233">
        <v>115.9675175331907</v>
      </c>
      <c r="O33" s="233">
        <v>133.90921811932631</v>
      </c>
      <c r="P33" s="233">
        <v>113.5110169000644</v>
      </c>
      <c r="Q33" s="233">
        <v>110.28679943501621</v>
      </c>
      <c r="R33" s="233">
        <v>130.97050080133221</v>
      </c>
      <c r="S33" s="233">
        <v>143.06138676078459</v>
      </c>
      <c r="T33" s="233">
        <v>135.4273600816214</v>
      </c>
      <c r="U33" s="233">
        <v>143.25822548681381</v>
      </c>
      <c r="V33" s="233">
        <v>139.9542448582423</v>
      </c>
      <c r="W33" s="233">
        <v>159.61956934387081</v>
      </c>
      <c r="DA33" s="71" t="s">
        <v>3078</v>
      </c>
    </row>
    <row r="34" spans="1:105" ht="12" customHeight="1" x14ac:dyDescent="0.25">
      <c r="A34" s="60" t="s">
        <v>3079</v>
      </c>
      <c r="B34" s="265">
        <v>9.5843718409307623</v>
      </c>
      <c r="C34" s="265">
        <v>9.9073042536138267</v>
      </c>
      <c r="D34" s="265">
        <v>10.46962489046096</v>
      </c>
      <c r="E34" s="265">
        <v>11.90340685099326</v>
      </c>
      <c r="F34" s="265">
        <v>13.12787424844659</v>
      </c>
      <c r="G34" s="265">
        <v>13.74303244951227</v>
      </c>
      <c r="H34" s="265">
        <v>14.08346839897318</v>
      </c>
      <c r="I34" s="265">
        <v>14.815589233170259</v>
      </c>
      <c r="J34" s="265">
        <v>14.56222670711397</v>
      </c>
      <c r="K34" s="265">
        <v>12.87176158516419</v>
      </c>
      <c r="L34" s="265">
        <v>14.58666980139879</v>
      </c>
      <c r="M34" s="265">
        <v>17.246146443669168</v>
      </c>
      <c r="N34" s="265">
        <v>16.731855698767831</v>
      </c>
      <c r="O34" s="265">
        <v>21.093723072747729</v>
      </c>
      <c r="P34" s="265">
        <v>22.047926442019929</v>
      </c>
      <c r="Q34" s="265">
        <v>22.74489651702271</v>
      </c>
      <c r="R34" s="265">
        <v>24.723271632977241</v>
      </c>
      <c r="S34" s="265">
        <v>27.654009769750559</v>
      </c>
      <c r="T34" s="265">
        <v>27.395933911947679</v>
      </c>
      <c r="U34" s="265">
        <v>28.177300236913819</v>
      </c>
      <c r="V34" s="265">
        <v>28.460030138449611</v>
      </c>
      <c r="W34" s="265">
        <v>29.459139392317461</v>
      </c>
      <c r="DA34" s="72" t="s">
        <v>3080</v>
      </c>
    </row>
    <row r="35" spans="1:105" ht="12" customHeight="1" x14ac:dyDescent="0.25">
      <c r="A35" s="57" t="s">
        <v>3081</v>
      </c>
      <c r="B35" s="264">
        <f t="shared" ref="B35:W35" si="1">B36+B42+B53</f>
        <v>50.397625031459036</v>
      </c>
      <c r="C35" s="264">
        <f t="shared" si="1"/>
        <v>47.580542140650287</v>
      </c>
      <c r="D35" s="264">
        <f t="shared" si="1"/>
        <v>45.893016755086308</v>
      </c>
      <c r="E35" s="264">
        <f t="shared" si="1"/>
        <v>51.37479937227377</v>
      </c>
      <c r="F35" s="264">
        <f t="shared" si="1"/>
        <v>50.257206201068847</v>
      </c>
      <c r="G35" s="264">
        <f t="shared" si="1"/>
        <v>46.243539720676786</v>
      </c>
      <c r="H35" s="264">
        <f t="shared" si="1"/>
        <v>51.871759388747137</v>
      </c>
      <c r="I35" s="264">
        <f t="shared" si="1"/>
        <v>48.253603592976589</v>
      </c>
      <c r="J35" s="264">
        <f t="shared" si="1"/>
        <v>44.624881596016039</v>
      </c>
      <c r="K35" s="264">
        <f t="shared" si="1"/>
        <v>34.601458199955772</v>
      </c>
      <c r="L35" s="264">
        <f t="shared" si="1"/>
        <v>38.356864707154386</v>
      </c>
      <c r="M35" s="264">
        <f t="shared" si="1"/>
        <v>43.364607111072246</v>
      </c>
      <c r="N35" s="264">
        <f t="shared" si="1"/>
        <v>38.338874979741817</v>
      </c>
      <c r="O35" s="264">
        <f t="shared" si="1"/>
        <v>46.074386487731161</v>
      </c>
      <c r="P35" s="264">
        <f t="shared" si="1"/>
        <v>51.272270083807562</v>
      </c>
      <c r="Q35" s="264">
        <f t="shared" si="1"/>
        <v>48.616132488258131</v>
      </c>
      <c r="R35" s="264">
        <f t="shared" si="1"/>
        <v>51.852035347132585</v>
      </c>
      <c r="S35" s="264">
        <f t="shared" si="1"/>
        <v>52.162269446266663</v>
      </c>
      <c r="T35" s="264">
        <f t="shared" si="1"/>
        <v>49.057341465507108</v>
      </c>
      <c r="U35" s="264">
        <f t="shared" si="1"/>
        <v>52.377347316110829</v>
      </c>
      <c r="V35" s="264">
        <f t="shared" si="1"/>
        <v>50.623572633451026</v>
      </c>
      <c r="W35" s="264">
        <f t="shared" si="1"/>
        <v>56.908447346947085</v>
      </c>
      <c r="DA35" s="70"/>
    </row>
    <row r="36" spans="1:105" ht="12" customHeight="1" x14ac:dyDescent="0.25">
      <c r="A36" s="60" t="s">
        <v>3082</v>
      </c>
      <c r="B36" s="265">
        <v>18.49770729264273</v>
      </c>
      <c r="C36" s="265">
        <v>17.395443975815041</v>
      </c>
      <c r="D36" s="265">
        <v>16.921177995230568</v>
      </c>
      <c r="E36" s="265">
        <v>18.742895955221449</v>
      </c>
      <c r="F36" s="265">
        <v>17.87564555468423</v>
      </c>
      <c r="G36" s="265">
        <v>16.630654137528449</v>
      </c>
      <c r="H36" s="265">
        <v>17.97513942896903</v>
      </c>
      <c r="I36" s="265">
        <v>16.547661495324618</v>
      </c>
      <c r="J36" s="265">
        <v>15.88307286303724</v>
      </c>
      <c r="K36" s="265">
        <v>11.984281575304539</v>
      </c>
      <c r="L36" s="265">
        <v>13.44416053520631</v>
      </c>
      <c r="M36" s="265">
        <v>14.796071728643581</v>
      </c>
      <c r="N36" s="265">
        <v>12.920017257037131</v>
      </c>
      <c r="O36" s="265">
        <v>15.611293904825629</v>
      </c>
      <c r="P36" s="265">
        <v>16.266380332592281</v>
      </c>
      <c r="Q36" s="265">
        <v>15.564738810102879</v>
      </c>
      <c r="R36" s="265">
        <v>16.757242955444781</v>
      </c>
      <c r="S36" s="265">
        <v>17.112474626263751</v>
      </c>
      <c r="T36" s="265">
        <v>16.113989389547381</v>
      </c>
      <c r="U36" s="265">
        <v>17.341268190824859</v>
      </c>
      <c r="V36" s="265">
        <v>16.803800717625091</v>
      </c>
      <c r="W36" s="265">
        <v>18.714436758426331</v>
      </c>
      <c r="DA36" s="72" t="s">
        <v>3083</v>
      </c>
    </row>
    <row r="37" spans="1:105" ht="12" customHeight="1" x14ac:dyDescent="0.25">
      <c r="A37" s="59" t="s">
        <v>30</v>
      </c>
      <c r="B37" s="233">
        <v>11.63378771210513</v>
      </c>
      <c r="C37" s="233">
        <v>10.95020553141884</v>
      </c>
      <c r="D37" s="233">
        <v>9.6974892519215405</v>
      </c>
      <c r="E37" s="233">
        <v>10.169051323307</v>
      </c>
      <c r="F37" s="233">
        <v>9.2387943910551229</v>
      </c>
      <c r="G37" s="233">
        <v>7.9143683396910252</v>
      </c>
      <c r="H37" s="233">
        <v>7.6845566102158971</v>
      </c>
      <c r="I37" s="233">
        <v>7.3760989347192636</v>
      </c>
      <c r="J37" s="233">
        <v>6.8378016298749493</v>
      </c>
      <c r="K37" s="233">
        <v>4.7420752707981606</v>
      </c>
      <c r="L37" s="233">
        <v>4.9911734167425132</v>
      </c>
      <c r="M37" s="233">
        <v>4.5972258012264211</v>
      </c>
      <c r="N37" s="233">
        <v>4.4229070947113787</v>
      </c>
      <c r="O37" s="233">
        <v>4.4330141484635623</v>
      </c>
      <c r="P37" s="233">
        <v>4.6413648982295026</v>
      </c>
      <c r="Q37" s="233">
        <v>4.3458789614654894</v>
      </c>
      <c r="R37" s="233">
        <v>4.2719914660832963</v>
      </c>
      <c r="S37" s="233">
        <v>4.0924829357459407</v>
      </c>
      <c r="T37" s="233">
        <v>3.8710448315566079</v>
      </c>
      <c r="U37" s="233">
        <v>3.6526905504581881</v>
      </c>
      <c r="V37" s="233">
        <v>2.7838035934734529</v>
      </c>
      <c r="W37" s="233">
        <v>3.16387711780034</v>
      </c>
      <c r="DA37" s="71" t="s">
        <v>3084</v>
      </c>
    </row>
    <row r="38" spans="1:105" ht="12" customHeight="1" x14ac:dyDescent="0.25">
      <c r="A38" s="59" t="s">
        <v>33</v>
      </c>
      <c r="B38" s="233">
        <v>0.34462088877244029</v>
      </c>
      <c r="C38" s="233">
        <v>0.43229872471954078</v>
      </c>
      <c r="D38" s="233">
        <v>0.42490953039133861</v>
      </c>
      <c r="E38" s="233">
        <v>0.69121153764691301</v>
      </c>
      <c r="F38" s="233">
        <v>0.89404021989917204</v>
      </c>
      <c r="G38" s="233">
        <v>0.61221029355473167</v>
      </c>
      <c r="H38" s="233">
        <v>0.64755308185602534</v>
      </c>
      <c r="I38" s="233">
        <v>0.6535460951406572</v>
      </c>
      <c r="J38" s="233">
        <v>0.44215938345396683</v>
      </c>
      <c r="K38" s="233">
        <v>0.35536519157430568</v>
      </c>
      <c r="L38" s="233">
        <v>0.6108123290924875</v>
      </c>
      <c r="M38" s="233">
        <v>0.72235971810853017</v>
      </c>
      <c r="N38" s="233">
        <v>0.54775057422489426</v>
      </c>
      <c r="O38" s="233">
        <v>0.72311382645686173</v>
      </c>
      <c r="P38" s="233">
        <v>0.97775369208875218</v>
      </c>
      <c r="Q38" s="233">
        <v>0.77182451557120102</v>
      </c>
      <c r="R38" s="233">
        <v>0.95413028907636732</v>
      </c>
      <c r="S38" s="233">
        <v>0.94240980703196153</v>
      </c>
      <c r="T38" s="233">
        <v>0.87230437961366714</v>
      </c>
      <c r="U38" s="233">
        <v>0.95519067881466913</v>
      </c>
      <c r="V38" s="233">
        <v>0.94858701567532677</v>
      </c>
      <c r="W38" s="233">
        <v>1.1026732647016819</v>
      </c>
      <c r="DA38" s="71" t="s">
        <v>3085</v>
      </c>
    </row>
    <row r="39" spans="1:105" ht="12" customHeight="1" x14ac:dyDescent="0.25">
      <c r="A39" s="59" t="s">
        <v>160</v>
      </c>
      <c r="B39" s="233">
        <v>1.830426352900745</v>
      </c>
      <c r="C39" s="233">
        <v>1.991139681589073</v>
      </c>
      <c r="D39" s="233">
        <v>1.901001748798576</v>
      </c>
      <c r="E39" s="233">
        <v>2.53152565655805</v>
      </c>
      <c r="F39" s="233">
        <v>2.2481343129666769</v>
      </c>
      <c r="G39" s="233">
        <v>2.3684804230226559</v>
      </c>
      <c r="H39" s="233">
        <v>3.6307312674369769</v>
      </c>
      <c r="I39" s="233">
        <v>2.127476893924066</v>
      </c>
      <c r="J39" s="233">
        <v>1.16546303109807</v>
      </c>
      <c r="K39" s="233">
        <v>1.382410645622234</v>
      </c>
      <c r="L39" s="233">
        <v>1.278945289034727</v>
      </c>
      <c r="M39" s="233">
        <v>1.6594160979674519</v>
      </c>
      <c r="N39" s="233">
        <v>1.0939980575814581</v>
      </c>
      <c r="O39" s="233">
        <v>0.91815223281894087</v>
      </c>
      <c r="P39" s="233">
        <v>1.1732336675794841</v>
      </c>
      <c r="Q39" s="233">
        <v>0.88644915508067068</v>
      </c>
      <c r="R39" s="233">
        <v>0.96470984159951179</v>
      </c>
      <c r="S39" s="233">
        <v>0.92549457957568015</v>
      </c>
      <c r="T39" s="233">
        <v>0.71379177689310891</v>
      </c>
      <c r="U39" s="233">
        <v>0.61058103533249697</v>
      </c>
      <c r="V39" s="233">
        <v>0.46575089790256158</v>
      </c>
      <c r="W39" s="233">
        <v>0.651268206900526</v>
      </c>
      <c r="DA39" s="71" t="s">
        <v>3086</v>
      </c>
    </row>
    <row r="40" spans="1:105" ht="12" customHeight="1" x14ac:dyDescent="0.25">
      <c r="A40" s="59" t="s">
        <v>70</v>
      </c>
      <c r="B40" s="233">
        <v>0</v>
      </c>
      <c r="C40" s="233">
        <v>0</v>
      </c>
      <c r="D40" s="233">
        <v>0</v>
      </c>
      <c r="E40" s="233">
        <v>7.3796042997152131E-2</v>
      </c>
      <c r="F40" s="233">
        <v>0.15272084189252549</v>
      </c>
      <c r="G40" s="233">
        <v>0.29880298207474409</v>
      </c>
      <c r="H40" s="233">
        <v>0.3160528235923446</v>
      </c>
      <c r="I40" s="233">
        <v>0.31897784831001791</v>
      </c>
      <c r="J40" s="233">
        <v>0.2265987755768365</v>
      </c>
      <c r="K40" s="233">
        <v>0.38627044243122088</v>
      </c>
      <c r="L40" s="233">
        <v>0.30350770486769968</v>
      </c>
      <c r="M40" s="233">
        <v>0.15703349235788541</v>
      </c>
      <c r="N40" s="233">
        <v>7.9383002207113876E-2</v>
      </c>
      <c r="O40" s="233">
        <v>7.8598713836181985E-2</v>
      </c>
      <c r="P40" s="233">
        <v>0.17004212419662429</v>
      </c>
      <c r="Q40" s="233">
        <v>8.3893312520901736E-2</v>
      </c>
      <c r="R40" s="233">
        <v>8.296687725529836E-2</v>
      </c>
      <c r="S40" s="233">
        <v>6.9946187495197029E-2</v>
      </c>
      <c r="T40" s="233">
        <v>6.64381992460438E-2</v>
      </c>
      <c r="U40" s="233">
        <v>6.5241287537038242E-2</v>
      </c>
      <c r="V40" s="233">
        <v>4.4078364043608917E-2</v>
      </c>
      <c r="W40" s="233">
        <v>2.7794262394076421E-2</v>
      </c>
      <c r="DA40" s="71" t="s">
        <v>3087</v>
      </c>
    </row>
    <row r="41" spans="1:105" ht="12" customHeight="1" x14ac:dyDescent="0.25">
      <c r="A41" s="59" t="s">
        <v>162</v>
      </c>
      <c r="B41" s="233">
        <v>4.6888723388644147</v>
      </c>
      <c r="C41" s="233">
        <v>4.0218000380875907</v>
      </c>
      <c r="D41" s="233">
        <v>4.8977774641191179</v>
      </c>
      <c r="E41" s="233">
        <v>5.2773113947123367</v>
      </c>
      <c r="F41" s="233">
        <v>5.3419557888707354</v>
      </c>
      <c r="G41" s="233">
        <v>5.4367920991852889</v>
      </c>
      <c r="H41" s="233">
        <v>5.6962456458677897</v>
      </c>
      <c r="I41" s="233">
        <v>6.0715617232306132</v>
      </c>
      <c r="J41" s="233">
        <v>7.2110500430334206</v>
      </c>
      <c r="K41" s="233">
        <v>5.1181600248786214</v>
      </c>
      <c r="L41" s="233">
        <v>6.2597217954688817</v>
      </c>
      <c r="M41" s="233">
        <v>7.6600366189832876</v>
      </c>
      <c r="N41" s="233">
        <v>6.7759785283122911</v>
      </c>
      <c r="O41" s="233">
        <v>9.458414983250087</v>
      </c>
      <c r="P41" s="233">
        <v>9.3039859504979177</v>
      </c>
      <c r="Q41" s="233">
        <v>9.4766928654646154</v>
      </c>
      <c r="R41" s="233">
        <v>10.4834444814303</v>
      </c>
      <c r="S41" s="233">
        <v>11.082141116414981</v>
      </c>
      <c r="T41" s="233">
        <v>10.590410202237949</v>
      </c>
      <c r="U41" s="233">
        <v>12.057564638682461</v>
      </c>
      <c r="V41" s="233">
        <v>12.56158084653014</v>
      </c>
      <c r="W41" s="233">
        <v>13.768823906629709</v>
      </c>
      <c r="DA41" s="71" t="s">
        <v>3088</v>
      </c>
    </row>
    <row r="42" spans="1:105" ht="12" customHeight="1" x14ac:dyDescent="0.25">
      <c r="A42" s="60" t="s">
        <v>3089</v>
      </c>
      <c r="B42" s="265">
        <v>30.907250655291339</v>
      </c>
      <c r="C42" s="265">
        <v>29.158984509996671</v>
      </c>
      <c r="D42" s="265">
        <v>27.88748475334371</v>
      </c>
      <c r="E42" s="265">
        <v>31.39905056462802</v>
      </c>
      <c r="F42" s="265">
        <v>31.021887956366939</v>
      </c>
      <c r="G42" s="265">
        <v>28.189500079448852</v>
      </c>
      <c r="H42" s="265">
        <v>32.437975018455887</v>
      </c>
      <c r="I42" s="265">
        <v>30.171470355645049</v>
      </c>
      <c r="J42" s="265">
        <v>27.233578109741991</v>
      </c>
      <c r="K42" s="265">
        <v>21.284029889044941</v>
      </c>
      <c r="L42" s="265">
        <v>23.401941942517489</v>
      </c>
      <c r="M42" s="265">
        <v>26.782327357905789</v>
      </c>
      <c r="N42" s="265">
        <v>23.685915525332309</v>
      </c>
      <c r="O42" s="265">
        <v>28.278385550370938</v>
      </c>
      <c r="P42" s="265">
        <v>32.722354512577503</v>
      </c>
      <c r="Q42" s="265">
        <v>30.6956722531779</v>
      </c>
      <c r="R42" s="265">
        <v>32.534167829700877</v>
      </c>
      <c r="S42" s="265">
        <v>32.185629522421607</v>
      </c>
      <c r="T42" s="265">
        <v>30.105916063650859</v>
      </c>
      <c r="U42" s="265">
        <v>32.117715886462747</v>
      </c>
      <c r="V42" s="265">
        <v>30.872125937200799</v>
      </c>
      <c r="W42" s="265">
        <v>35.142885437173589</v>
      </c>
      <c r="DA42" s="72" t="s">
        <v>3090</v>
      </c>
    </row>
    <row r="43" spans="1:105" ht="12" customHeight="1" x14ac:dyDescent="0.25">
      <c r="A43" s="64" t="s">
        <v>30</v>
      </c>
      <c r="B43" s="232">
        <v>9.3513595884430085</v>
      </c>
      <c r="C43" s="232">
        <v>8.7236224679849492</v>
      </c>
      <c r="D43" s="232">
        <v>8.065179599497398</v>
      </c>
      <c r="E43" s="232">
        <v>8.1152391518445608</v>
      </c>
      <c r="F43" s="232">
        <v>6.7477368738776118</v>
      </c>
      <c r="G43" s="232">
        <v>6.123154637753621</v>
      </c>
      <c r="H43" s="232">
        <v>5.1105193125965247</v>
      </c>
      <c r="I43" s="232">
        <v>4.7780982131981196</v>
      </c>
      <c r="J43" s="232">
        <v>5.1403884682468961</v>
      </c>
      <c r="K43" s="232">
        <v>3.2665419910837219</v>
      </c>
      <c r="L43" s="232">
        <v>3.6105881941535611</v>
      </c>
      <c r="M43" s="232">
        <v>3.025724823546085</v>
      </c>
      <c r="N43" s="232">
        <v>2.8205008066137518</v>
      </c>
      <c r="O43" s="232">
        <v>2.90897876054379</v>
      </c>
      <c r="P43" s="232">
        <v>2.3890222019529781</v>
      </c>
      <c r="Q43" s="232">
        <v>2.3380843919596281</v>
      </c>
      <c r="R43" s="232">
        <v>2.3820411332381788</v>
      </c>
      <c r="S43" s="232">
        <v>2.4538472465918559</v>
      </c>
      <c r="T43" s="232">
        <v>2.356518420347296</v>
      </c>
      <c r="U43" s="232">
        <v>2.2710054423159258</v>
      </c>
      <c r="V43" s="232">
        <v>1.763929686793168</v>
      </c>
      <c r="W43" s="232">
        <v>1.9055838183000551</v>
      </c>
      <c r="DA43" s="73" t="s">
        <v>3091</v>
      </c>
    </row>
    <row r="44" spans="1:105" ht="12" customHeight="1" x14ac:dyDescent="0.25">
      <c r="A44" s="64" t="s">
        <v>32</v>
      </c>
      <c r="B44" s="232">
        <v>0</v>
      </c>
      <c r="C44" s="232">
        <v>0</v>
      </c>
      <c r="D44" s="232">
        <v>0</v>
      </c>
      <c r="E44" s="232">
        <v>0</v>
      </c>
      <c r="F44" s="232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232">
        <v>0</v>
      </c>
      <c r="U44" s="232">
        <v>0</v>
      </c>
      <c r="V44" s="232">
        <v>0</v>
      </c>
      <c r="W44" s="232">
        <v>0</v>
      </c>
      <c r="DA44" s="73" t="s">
        <v>3092</v>
      </c>
    </row>
    <row r="45" spans="1:105" ht="12" customHeight="1" x14ac:dyDescent="0.25">
      <c r="A45" s="64" t="s">
        <v>33</v>
      </c>
      <c r="B45" s="232">
        <v>0.27700985546149087</v>
      </c>
      <c r="C45" s="232">
        <v>0.34439635466422008</v>
      </c>
      <c r="D45" s="232">
        <v>0.35338751991554901</v>
      </c>
      <c r="E45" s="232">
        <v>0.55160965897207581</v>
      </c>
      <c r="F45" s="232">
        <v>0.65298002133093458</v>
      </c>
      <c r="G45" s="232">
        <v>0.47365224075564161</v>
      </c>
      <c r="H45" s="232">
        <v>0.43064716659867758</v>
      </c>
      <c r="I45" s="232">
        <v>0.42335487322920989</v>
      </c>
      <c r="J45" s="232">
        <v>0.33239791366622229</v>
      </c>
      <c r="K45" s="232">
        <v>0.2447905725148049</v>
      </c>
      <c r="L45" s="232">
        <v>0.44185837680312939</v>
      </c>
      <c r="M45" s="232">
        <v>0.47543058033556979</v>
      </c>
      <c r="N45" s="232">
        <v>0.34930214525007502</v>
      </c>
      <c r="O45" s="232">
        <v>0.47451298195103198</v>
      </c>
      <c r="P45" s="232">
        <v>0.50327335377844762</v>
      </c>
      <c r="Q45" s="232">
        <v>0.41524185767481508</v>
      </c>
      <c r="R45" s="232">
        <v>0.53201829008616908</v>
      </c>
      <c r="S45" s="232">
        <v>0.56506764877323412</v>
      </c>
      <c r="T45" s="232">
        <v>0.5310197706707106</v>
      </c>
      <c r="U45" s="232">
        <v>0.59387544607780984</v>
      </c>
      <c r="V45" s="232">
        <v>0.60106280535706935</v>
      </c>
      <c r="W45" s="232">
        <v>0.66413335659144923</v>
      </c>
      <c r="DA45" s="73" t="s">
        <v>3093</v>
      </c>
    </row>
    <row r="46" spans="1:105" ht="12" customHeight="1" x14ac:dyDescent="0.25">
      <c r="A46" s="64" t="s">
        <v>160</v>
      </c>
      <c r="B46" s="232">
        <v>1.4713157442547</v>
      </c>
      <c r="C46" s="232">
        <v>1.5862671082627779</v>
      </c>
      <c r="D46" s="232">
        <v>1.581019594322433</v>
      </c>
      <c r="E46" s="232">
        <v>2.0202411679163368</v>
      </c>
      <c r="F46" s="232">
        <v>1.641969521014774</v>
      </c>
      <c r="G46" s="232">
        <v>1.8324358008368871</v>
      </c>
      <c r="H46" s="232">
        <v>2.4145729158163389</v>
      </c>
      <c r="I46" s="232">
        <v>1.378139533572533</v>
      </c>
      <c r="J46" s="232">
        <v>0.8761489510092958</v>
      </c>
      <c r="K46" s="232">
        <v>0.95226291549061115</v>
      </c>
      <c r="L46" s="232">
        <v>0.92518219184034434</v>
      </c>
      <c r="M46" s="232">
        <v>1.0921666016214919</v>
      </c>
      <c r="N46" s="232">
        <v>0.69764576505167053</v>
      </c>
      <c r="O46" s="232">
        <v>0.60249871865215177</v>
      </c>
      <c r="P46" s="232">
        <v>0.60389160115277618</v>
      </c>
      <c r="Q46" s="232">
        <v>0.47690995357611349</v>
      </c>
      <c r="R46" s="232">
        <v>0.53791739580336506</v>
      </c>
      <c r="S46" s="232">
        <v>0.55492530121290018</v>
      </c>
      <c r="T46" s="232">
        <v>0.43452440974822198</v>
      </c>
      <c r="U46" s="232">
        <v>0.3796195804325817</v>
      </c>
      <c r="V46" s="232">
        <v>0.29511846215983278</v>
      </c>
      <c r="W46" s="232">
        <v>0.39225485385025383</v>
      </c>
      <c r="DA46" s="73" t="s">
        <v>3094</v>
      </c>
    </row>
    <row r="47" spans="1:105" ht="12" customHeight="1" x14ac:dyDescent="0.25">
      <c r="A47" s="64" t="s">
        <v>70</v>
      </c>
      <c r="B47" s="232">
        <v>0</v>
      </c>
      <c r="C47" s="232">
        <v>0</v>
      </c>
      <c r="D47" s="232">
        <v>0</v>
      </c>
      <c r="E47" s="232">
        <v>5.8891682059771432E-2</v>
      </c>
      <c r="F47" s="232">
        <v>0.1115426983899071</v>
      </c>
      <c r="G47" s="232">
        <v>0.23117661283086149</v>
      </c>
      <c r="H47" s="232">
        <v>0.21018702063071429</v>
      </c>
      <c r="I47" s="232">
        <v>0.20662785308991879</v>
      </c>
      <c r="J47" s="232">
        <v>0.17034798549944749</v>
      </c>
      <c r="K47" s="232">
        <v>0.2660794163024105</v>
      </c>
      <c r="L47" s="232">
        <v>0.2195558528088892</v>
      </c>
      <c r="M47" s="232">
        <v>0.10335366512313431</v>
      </c>
      <c r="N47" s="232">
        <v>5.0622772977598991E-2</v>
      </c>
      <c r="O47" s="232">
        <v>5.15770943872935E-2</v>
      </c>
      <c r="P47" s="232">
        <v>8.7524773182117918E-2</v>
      </c>
      <c r="Q47" s="232">
        <v>4.5134631298789613E-2</v>
      </c>
      <c r="R47" s="232">
        <v>4.6261916927385197E-2</v>
      </c>
      <c r="S47" s="232">
        <v>4.1939639648956167E-2</v>
      </c>
      <c r="T47" s="232">
        <v>4.0444594973871657E-2</v>
      </c>
      <c r="U47" s="232">
        <v>4.0562789815777482E-2</v>
      </c>
      <c r="V47" s="232">
        <v>2.792982057501598E-2</v>
      </c>
      <c r="W47" s="232">
        <v>1.6740314079126049E-2</v>
      </c>
      <c r="DA47" s="73" t="s">
        <v>3095</v>
      </c>
    </row>
    <row r="48" spans="1:105" ht="12" customHeight="1" x14ac:dyDescent="0.25">
      <c r="A48" s="64" t="s">
        <v>34</v>
      </c>
      <c r="B48" s="232">
        <v>1.213806101330797</v>
      </c>
      <c r="C48" s="232">
        <v>0.16304917404000521</v>
      </c>
      <c r="D48" s="232">
        <v>0.31100709103214269</v>
      </c>
      <c r="E48" s="232">
        <v>0.16304917404003219</v>
      </c>
      <c r="F48" s="232">
        <v>0.3110070910322128</v>
      </c>
      <c r="G48" s="232">
        <v>0.16304917403987271</v>
      </c>
      <c r="H48" s="232">
        <v>0.32608509851294459</v>
      </c>
      <c r="I48" s="232">
        <v>0.1630491740398837</v>
      </c>
      <c r="J48" s="232">
        <v>0.16304917403993779</v>
      </c>
      <c r="K48" s="232">
        <v>0</v>
      </c>
      <c r="L48" s="232">
        <v>0.1656195900777945</v>
      </c>
      <c r="M48" s="232">
        <v>0.1656195900778841</v>
      </c>
      <c r="N48" s="232">
        <v>0</v>
      </c>
      <c r="O48" s="232">
        <v>0</v>
      </c>
      <c r="P48" s="232">
        <v>0.1618434634242619</v>
      </c>
      <c r="Q48" s="232">
        <v>0</v>
      </c>
      <c r="R48" s="232">
        <v>0</v>
      </c>
      <c r="S48" s="232">
        <v>6.3783416531109791E-2</v>
      </c>
      <c r="T48" s="232">
        <v>0.1146087563344057</v>
      </c>
      <c r="U48" s="232">
        <v>6.6724820450926994E-2</v>
      </c>
      <c r="V48" s="232">
        <v>5.9888043772431234E-3</v>
      </c>
      <c r="W48" s="232">
        <v>5.4879707368447952E-2</v>
      </c>
      <c r="DA48" s="73" t="s">
        <v>3096</v>
      </c>
    </row>
    <row r="49" spans="1:105" ht="12" customHeight="1" x14ac:dyDescent="0.25">
      <c r="A49" s="64" t="s">
        <v>162</v>
      </c>
      <c r="B49" s="232">
        <v>3.7689643639793391</v>
      </c>
      <c r="C49" s="232">
        <v>3.2040188719140552</v>
      </c>
      <c r="D49" s="232">
        <v>4.0733692876910874</v>
      </c>
      <c r="E49" s="232">
        <v>4.2114689645324432</v>
      </c>
      <c r="F49" s="232">
        <v>3.9016034483986761</v>
      </c>
      <c r="G49" s="232">
        <v>4.2063140515808097</v>
      </c>
      <c r="H49" s="232">
        <v>3.7882177019557841</v>
      </c>
      <c r="I49" s="232">
        <v>3.9330435339658911</v>
      </c>
      <c r="J49" s="232">
        <v>5.4209818435224451</v>
      </c>
      <c r="K49" s="232">
        <v>3.525605074492653</v>
      </c>
      <c r="L49" s="232">
        <v>4.5282493166018636</v>
      </c>
      <c r="M49" s="232">
        <v>5.0415541784235796</v>
      </c>
      <c r="N49" s="232">
        <v>4.3210613507018376</v>
      </c>
      <c r="O49" s="232">
        <v>6.2066863251992652</v>
      </c>
      <c r="P49" s="232">
        <v>4.7889854578934283</v>
      </c>
      <c r="Q49" s="232">
        <v>5.0984640558572361</v>
      </c>
      <c r="R49" s="232">
        <v>5.8455163525129743</v>
      </c>
      <c r="S49" s="232">
        <v>6.644836861097537</v>
      </c>
      <c r="T49" s="232">
        <v>6.4469665959854812</v>
      </c>
      <c r="U49" s="232">
        <v>7.4966095641715631</v>
      </c>
      <c r="V49" s="232">
        <v>7.9595217924839083</v>
      </c>
      <c r="W49" s="232">
        <v>8.2928783440673044</v>
      </c>
      <c r="DA49" s="73" t="s">
        <v>3097</v>
      </c>
    </row>
    <row r="50" spans="1:105" ht="12" customHeight="1" x14ac:dyDescent="0.25">
      <c r="A50" s="64" t="s">
        <v>36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3" t="s">
        <v>3098</v>
      </c>
    </row>
    <row r="51" spans="1:105" ht="12" customHeight="1" x14ac:dyDescent="0.25">
      <c r="A51" s="64" t="s">
        <v>73</v>
      </c>
      <c r="B51" s="232">
        <v>10.38618998773179</v>
      </c>
      <c r="C51" s="232">
        <v>10.20585012848912</v>
      </c>
      <c r="D51" s="232">
        <v>9.2084492083389087</v>
      </c>
      <c r="E51" s="232">
        <v>9.5948860854765172</v>
      </c>
      <c r="F51" s="232">
        <v>10.37146971857084</v>
      </c>
      <c r="G51" s="232">
        <v>8.6931867892471129</v>
      </c>
      <c r="H51" s="232">
        <v>13.05082369815328</v>
      </c>
      <c r="I51" s="232">
        <v>12.053422777987249</v>
      </c>
      <c r="J51" s="232">
        <v>9.2894173135311924</v>
      </c>
      <c r="K51" s="232">
        <v>8.0123180296467336</v>
      </c>
      <c r="L51" s="232">
        <v>8.2736259940902688</v>
      </c>
      <c r="M51" s="232">
        <v>12.266886555246201</v>
      </c>
      <c r="N51" s="232">
        <v>11.287889283941951</v>
      </c>
      <c r="O51" s="232">
        <v>13.676494760748</v>
      </c>
      <c r="P51" s="232">
        <v>19.903791347697219</v>
      </c>
      <c r="Q51" s="232">
        <v>17.978920723088219</v>
      </c>
      <c r="R51" s="232">
        <v>18.92479407646929</v>
      </c>
      <c r="S51" s="232">
        <v>17.52387758704732</v>
      </c>
      <c r="T51" s="232">
        <v>15.722545927074821</v>
      </c>
      <c r="U51" s="232">
        <v>17.180011569347339</v>
      </c>
      <c r="V51" s="232">
        <v>16.463050988667661</v>
      </c>
      <c r="W51" s="232">
        <v>17.96767184061212</v>
      </c>
      <c r="DA51" s="73" t="s">
        <v>3099</v>
      </c>
    </row>
    <row r="52" spans="1:105" ht="12" customHeight="1" x14ac:dyDescent="0.25">
      <c r="A52" s="64" t="s">
        <v>79</v>
      </c>
      <c r="B52" s="232">
        <v>4.4386050140901983</v>
      </c>
      <c r="C52" s="232">
        <v>4.9317804046415432</v>
      </c>
      <c r="D52" s="232">
        <v>4.2950724525461847</v>
      </c>
      <c r="E52" s="232">
        <v>6.6836646797862862</v>
      </c>
      <c r="F52" s="232">
        <v>7.2835785837519724</v>
      </c>
      <c r="G52" s="232">
        <v>6.4665307724040417</v>
      </c>
      <c r="H52" s="232">
        <v>7.1069221041916144</v>
      </c>
      <c r="I52" s="232">
        <v>7.2357343965622434</v>
      </c>
      <c r="J52" s="232">
        <v>5.8408464602265511</v>
      </c>
      <c r="K52" s="232">
        <v>5.0164318895140099</v>
      </c>
      <c r="L52" s="232">
        <v>5.2372624261416343</v>
      </c>
      <c r="M52" s="232">
        <v>4.6115913635318391</v>
      </c>
      <c r="N52" s="232">
        <v>4.1588934007954226</v>
      </c>
      <c r="O52" s="232">
        <v>4.357636908889412</v>
      </c>
      <c r="P52" s="232">
        <v>4.2840223134962629</v>
      </c>
      <c r="Q52" s="232">
        <v>4.3429166397230929</v>
      </c>
      <c r="R52" s="232">
        <v>4.2656186646635126</v>
      </c>
      <c r="S52" s="232">
        <v>4.3373518215187037</v>
      </c>
      <c r="T52" s="232">
        <v>4.4592875885160588</v>
      </c>
      <c r="U52" s="232">
        <v>4.0893066738508246</v>
      </c>
      <c r="V52" s="232">
        <v>3.7555235767868971</v>
      </c>
      <c r="W52" s="232">
        <v>5.8487432023048287</v>
      </c>
      <c r="DA52" s="73" t="s">
        <v>3100</v>
      </c>
    </row>
    <row r="53" spans="1:105" ht="12" customHeight="1" x14ac:dyDescent="0.25">
      <c r="A53" s="60" t="s">
        <v>3101</v>
      </c>
      <c r="B53" s="265">
        <v>0.9926670835249719</v>
      </c>
      <c r="C53" s="265">
        <v>1.026113654838575</v>
      </c>
      <c r="D53" s="265">
        <v>1.084354006512029</v>
      </c>
      <c r="E53" s="265">
        <v>1.2328528524243021</v>
      </c>
      <c r="F53" s="265">
        <v>1.359672690017683</v>
      </c>
      <c r="G53" s="265">
        <v>1.4233855036994849</v>
      </c>
      <c r="H53" s="265">
        <v>1.4586449413222231</v>
      </c>
      <c r="I53" s="265">
        <v>1.53447174200692</v>
      </c>
      <c r="J53" s="265">
        <v>1.5082306232368039</v>
      </c>
      <c r="K53" s="265">
        <v>1.3331467356062909</v>
      </c>
      <c r="L53" s="265">
        <v>1.5107622294305889</v>
      </c>
      <c r="M53" s="265">
        <v>1.786208024522878</v>
      </c>
      <c r="N53" s="265">
        <v>1.732942197372382</v>
      </c>
      <c r="O53" s="265">
        <v>2.184707032534587</v>
      </c>
      <c r="P53" s="265">
        <v>2.2835352386377772</v>
      </c>
      <c r="Q53" s="265">
        <v>2.3557214249773519</v>
      </c>
      <c r="R53" s="265">
        <v>2.5606245619869301</v>
      </c>
      <c r="S53" s="265">
        <v>2.8641652975813079</v>
      </c>
      <c r="T53" s="265">
        <v>2.8374360123088671</v>
      </c>
      <c r="U53" s="265">
        <v>2.918363238823217</v>
      </c>
      <c r="V53" s="265">
        <v>2.9476459786251379</v>
      </c>
      <c r="W53" s="265">
        <v>3.0511251513471649</v>
      </c>
      <c r="DA53" s="72" t="s">
        <v>3102</v>
      </c>
    </row>
    <row r="54" spans="1:105" ht="12" customHeight="1" x14ac:dyDescent="0.25">
      <c r="A54" s="57" t="s">
        <v>3103</v>
      </c>
      <c r="B54" s="264">
        <f t="shared" ref="B54:W54" si="2">B55+B56+B67</f>
        <v>15.469332885772701</v>
      </c>
      <c r="C54" s="264">
        <f t="shared" si="2"/>
        <v>15.124925380572272</v>
      </c>
      <c r="D54" s="264">
        <f t="shared" si="2"/>
        <v>15.319281517068326</v>
      </c>
      <c r="E54" s="264">
        <f t="shared" si="2"/>
        <v>17.204749410377957</v>
      </c>
      <c r="F54" s="264">
        <f t="shared" si="2"/>
        <v>17.690007336722889</v>
      </c>
      <c r="G54" s="264">
        <f t="shared" si="2"/>
        <v>17.465566261658278</v>
      </c>
      <c r="H54" s="264">
        <f t="shared" si="2"/>
        <v>18.499922250489035</v>
      </c>
      <c r="I54" s="264">
        <f t="shared" si="2"/>
        <v>18.320744156091987</v>
      </c>
      <c r="J54" s="264">
        <f t="shared" si="2"/>
        <v>17.736415758956632</v>
      </c>
      <c r="K54" s="264">
        <f t="shared" si="2"/>
        <v>14.685305576532755</v>
      </c>
      <c r="L54" s="264">
        <f t="shared" si="2"/>
        <v>16.553052430264451</v>
      </c>
      <c r="M54" s="264">
        <f t="shared" si="2"/>
        <v>19.109223372650249</v>
      </c>
      <c r="N54" s="264">
        <f t="shared" si="2"/>
        <v>17.822372498479751</v>
      </c>
      <c r="O54" s="264">
        <f t="shared" si="2"/>
        <v>22.119123312524572</v>
      </c>
      <c r="P54" s="264">
        <f t="shared" si="2"/>
        <v>23.322514335629183</v>
      </c>
      <c r="Q54" s="264">
        <f t="shared" si="2"/>
        <v>23.378892665722361</v>
      </c>
      <c r="R54" s="264">
        <f t="shared" si="2"/>
        <v>25.294376952556988</v>
      </c>
      <c r="S54" s="264">
        <f t="shared" si="2"/>
        <v>27.361053174024192</v>
      </c>
      <c r="T54" s="264">
        <f t="shared" si="2"/>
        <v>26.653170554305973</v>
      </c>
      <c r="U54" s="264">
        <f t="shared" si="2"/>
        <v>27.80419618380563</v>
      </c>
      <c r="V54" s="264">
        <f t="shared" si="2"/>
        <v>27.704307944766938</v>
      </c>
      <c r="W54" s="264">
        <f t="shared" si="2"/>
        <v>29.421160800431895</v>
      </c>
      <c r="DA54" s="70"/>
    </row>
    <row r="55" spans="1:105" ht="12" customHeight="1" x14ac:dyDescent="0.25">
      <c r="A55" s="60" t="s">
        <v>3104</v>
      </c>
      <c r="B55" s="265">
        <v>6.7772611973116224</v>
      </c>
      <c r="C55" s="265">
        <v>6.3498652989432944</v>
      </c>
      <c r="D55" s="265">
        <v>6.2663412932317772</v>
      </c>
      <c r="E55" s="265">
        <v>6.9351752736657479</v>
      </c>
      <c r="F55" s="265">
        <v>6.6354128704878264</v>
      </c>
      <c r="G55" s="265">
        <v>6.2154260031130812</v>
      </c>
      <c r="H55" s="265">
        <v>6.7040007759178524</v>
      </c>
      <c r="I55" s="265">
        <v>6.2090059972153746</v>
      </c>
      <c r="J55" s="265">
        <v>6.0140153521343516</v>
      </c>
      <c r="K55" s="265">
        <v>4.5334719138758599</v>
      </c>
      <c r="L55" s="265">
        <v>5.102688392535911</v>
      </c>
      <c r="M55" s="265">
        <v>5.6378833263695407</v>
      </c>
      <c r="N55" s="265">
        <v>4.9256273309817251</v>
      </c>
      <c r="O55" s="265">
        <v>5.9793369746729628</v>
      </c>
      <c r="P55" s="265">
        <v>6.2145218385923444</v>
      </c>
      <c r="Q55" s="265">
        <v>5.9603905667257067</v>
      </c>
      <c r="R55" s="265">
        <v>6.4233491101178677</v>
      </c>
      <c r="S55" s="265">
        <v>6.5694001728032658</v>
      </c>
      <c r="T55" s="265">
        <v>6.189421128877882</v>
      </c>
      <c r="U55" s="265">
        <v>6.6700382906789626</v>
      </c>
      <c r="V55" s="265">
        <v>6.4760487135448388</v>
      </c>
      <c r="W55" s="265">
        <v>7.2078965052956443</v>
      </c>
      <c r="DA55" s="72" t="s">
        <v>3105</v>
      </c>
    </row>
    <row r="56" spans="1:105" ht="12" customHeight="1" x14ac:dyDescent="0.25">
      <c r="A56" s="60" t="s">
        <v>3106</v>
      </c>
      <c r="B56" s="265">
        <v>2.3253103941285009</v>
      </c>
      <c r="C56" s="265">
        <v>2.1937793988712229</v>
      </c>
      <c r="D56" s="265">
        <v>2.098117975173194</v>
      </c>
      <c r="E56" s="265">
        <v>2.3623110142666852</v>
      </c>
      <c r="F56" s="265">
        <v>2.3339351440526839</v>
      </c>
      <c r="G56" s="265">
        <v>2.1208401313691918</v>
      </c>
      <c r="H56" s="265">
        <v>2.4404746095390011</v>
      </c>
      <c r="I56" s="265">
        <v>2.2699538825563681</v>
      </c>
      <c r="J56" s="265">
        <v>2.0489212370965761</v>
      </c>
      <c r="K56" s="265">
        <v>1.6013063239406859</v>
      </c>
      <c r="L56" s="265">
        <v>1.760647669656487</v>
      </c>
      <c r="M56" s="265">
        <v>2.0149713372719091</v>
      </c>
      <c r="N56" s="265">
        <v>1.7820124533165369</v>
      </c>
      <c r="O56" s="265">
        <v>2.1275274395263399</v>
      </c>
      <c r="P56" s="265">
        <v>2.46186993198075</v>
      </c>
      <c r="Q56" s="265">
        <v>2.3093922698315659</v>
      </c>
      <c r="R56" s="265">
        <v>2.447711686247088</v>
      </c>
      <c r="S56" s="265">
        <v>2.4214893684580532</v>
      </c>
      <c r="T56" s="265">
        <v>2.265021898205708</v>
      </c>
      <c r="U56" s="265">
        <v>2.4163798786053472</v>
      </c>
      <c r="V56" s="265">
        <v>2.3226677821091499</v>
      </c>
      <c r="W56" s="265">
        <v>2.6439788416682322</v>
      </c>
      <c r="DA56" s="72" t="s">
        <v>3107</v>
      </c>
    </row>
    <row r="57" spans="1:105" ht="12" customHeight="1" x14ac:dyDescent="0.25">
      <c r="A57" s="64" t="s">
        <v>30</v>
      </c>
      <c r="B57" s="232">
        <v>0.70355056464774968</v>
      </c>
      <c r="C57" s="232">
        <v>0.65632269351610928</v>
      </c>
      <c r="D57" s="232">
        <v>0.60678467206249997</v>
      </c>
      <c r="E57" s="232">
        <v>0.61055090797576639</v>
      </c>
      <c r="F57" s="232">
        <v>0.50766672405348789</v>
      </c>
      <c r="G57" s="232">
        <v>0.46067621099086797</v>
      </c>
      <c r="H57" s="232">
        <v>0.38449048119848461</v>
      </c>
      <c r="I57" s="232">
        <v>0.35948074331271118</v>
      </c>
      <c r="J57" s="232">
        <v>0.38673769040102041</v>
      </c>
      <c r="K57" s="232">
        <v>0.24575864509720791</v>
      </c>
      <c r="L57" s="232">
        <v>0.27164299893318322</v>
      </c>
      <c r="M57" s="232">
        <v>0.22764073907556751</v>
      </c>
      <c r="N57" s="232">
        <v>0.21220068764492181</v>
      </c>
      <c r="O57" s="232">
        <v>0.2188573362164607</v>
      </c>
      <c r="P57" s="232">
        <v>0.17973834748235559</v>
      </c>
      <c r="Q57" s="232">
        <v>0.1759060357587181</v>
      </c>
      <c r="R57" s="232">
        <v>0.17921312601164979</v>
      </c>
      <c r="S57" s="232">
        <v>0.18461546682822749</v>
      </c>
      <c r="T57" s="232">
        <v>0.1772929219070066</v>
      </c>
      <c r="U57" s="232">
        <v>0.17085934362251479</v>
      </c>
      <c r="V57" s="232">
        <v>0.132709443520489</v>
      </c>
      <c r="W57" s="232">
        <v>0.14336680764639911</v>
      </c>
      <c r="DA57" s="73" t="s">
        <v>3108</v>
      </c>
    </row>
    <row r="58" spans="1:105" ht="12" customHeight="1" x14ac:dyDescent="0.25">
      <c r="A58" s="64" t="s">
        <v>32</v>
      </c>
      <c r="B58" s="232">
        <v>0</v>
      </c>
      <c r="C58" s="232">
        <v>0</v>
      </c>
      <c r="D58" s="232">
        <v>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  <c r="T58" s="232">
        <v>0</v>
      </c>
      <c r="U58" s="232">
        <v>0</v>
      </c>
      <c r="V58" s="232">
        <v>0</v>
      </c>
      <c r="W58" s="232">
        <v>0</v>
      </c>
      <c r="DA58" s="73" t="s">
        <v>3109</v>
      </c>
    </row>
    <row r="59" spans="1:105" ht="12" customHeight="1" x14ac:dyDescent="0.25">
      <c r="A59" s="64" t="s">
        <v>33</v>
      </c>
      <c r="B59" s="232">
        <v>2.084086686857611E-2</v>
      </c>
      <c r="C59" s="232">
        <v>2.5910697529596498E-2</v>
      </c>
      <c r="D59" s="232">
        <v>2.6587148833771689E-2</v>
      </c>
      <c r="E59" s="232">
        <v>4.150041321420006E-2</v>
      </c>
      <c r="F59" s="232">
        <v>4.9127023548408859E-2</v>
      </c>
      <c r="G59" s="232">
        <v>3.5635278301364891E-2</v>
      </c>
      <c r="H59" s="232">
        <v>3.2399786828740652E-2</v>
      </c>
      <c r="I59" s="232">
        <v>3.1851150336993837E-2</v>
      </c>
      <c r="J59" s="232">
        <v>2.5007993504668761E-2</v>
      </c>
      <c r="K59" s="232">
        <v>1.8416845581051149E-2</v>
      </c>
      <c r="L59" s="232">
        <v>3.3243263458542643E-2</v>
      </c>
      <c r="M59" s="232">
        <v>3.5769071874776397E-2</v>
      </c>
      <c r="N59" s="232">
        <v>2.6279785222576169E-2</v>
      </c>
      <c r="O59" s="232">
        <v>3.5700036259638773E-2</v>
      </c>
      <c r="P59" s="232">
        <v>3.7863825989601051E-2</v>
      </c>
      <c r="Q59" s="232">
        <v>3.124076672161619E-2</v>
      </c>
      <c r="R59" s="232">
        <v>4.0026454426545642E-2</v>
      </c>
      <c r="S59" s="232">
        <v>4.2512926553472163E-2</v>
      </c>
      <c r="T59" s="232">
        <v>3.995133070876819E-2</v>
      </c>
      <c r="U59" s="232">
        <v>4.4680284344412013E-2</v>
      </c>
      <c r="V59" s="232">
        <v>4.5221026108368839E-2</v>
      </c>
      <c r="W59" s="232">
        <v>4.9966145950453858E-2</v>
      </c>
      <c r="DA59" s="73" t="s">
        <v>3110</v>
      </c>
    </row>
    <row r="60" spans="1:105" ht="12" customHeight="1" x14ac:dyDescent="0.25">
      <c r="A60" s="64" t="s">
        <v>160</v>
      </c>
      <c r="B60" s="232">
        <v>0.1106946014486295</v>
      </c>
      <c r="C60" s="232">
        <v>0.1193429799319958</v>
      </c>
      <c r="D60" s="232">
        <v>0.118948182644948</v>
      </c>
      <c r="E60" s="232">
        <v>0.15199306592473999</v>
      </c>
      <c r="F60" s="232">
        <v>0.1235337570669422</v>
      </c>
      <c r="G60" s="232">
        <v>0.13786350852691309</v>
      </c>
      <c r="H60" s="232">
        <v>0.1816606582432356</v>
      </c>
      <c r="I60" s="232">
        <v>0.1036844790148614</v>
      </c>
      <c r="J60" s="232">
        <v>6.5917162458379641E-2</v>
      </c>
      <c r="K60" s="232">
        <v>7.1643604927193308E-2</v>
      </c>
      <c r="L60" s="232">
        <v>6.9606183712126207E-2</v>
      </c>
      <c r="M60" s="232">
        <v>8.2169274103184364E-2</v>
      </c>
      <c r="N60" s="232">
        <v>5.2487455677868597E-2</v>
      </c>
      <c r="O60" s="232">
        <v>4.532905720266972E-2</v>
      </c>
      <c r="P60" s="232">
        <v>4.543385087042829E-2</v>
      </c>
      <c r="Q60" s="232">
        <v>3.5880372682842401E-2</v>
      </c>
      <c r="R60" s="232">
        <v>4.0470274292416182E-2</v>
      </c>
      <c r="S60" s="232">
        <v>4.1749865921973682E-2</v>
      </c>
      <c r="T60" s="232">
        <v>3.2691491642499459E-2</v>
      </c>
      <c r="U60" s="232">
        <v>2.856072078489643E-2</v>
      </c>
      <c r="V60" s="232">
        <v>2.2203269880363599E-2</v>
      </c>
      <c r="W60" s="232">
        <v>2.9511336966790262E-2</v>
      </c>
      <c r="DA60" s="73" t="s">
        <v>3111</v>
      </c>
    </row>
    <row r="61" spans="1:105" ht="12" customHeight="1" x14ac:dyDescent="0.25">
      <c r="A61" s="64" t="s">
        <v>70</v>
      </c>
      <c r="B61" s="232">
        <v>0</v>
      </c>
      <c r="C61" s="232">
        <v>0</v>
      </c>
      <c r="D61" s="232">
        <v>0</v>
      </c>
      <c r="E61" s="232">
        <v>4.4307221612367234E-3</v>
      </c>
      <c r="F61" s="232">
        <v>8.3919271515917535E-3</v>
      </c>
      <c r="G61" s="232">
        <v>1.7392597830535039E-2</v>
      </c>
      <c r="H61" s="232">
        <v>1.5813443558423641E-2</v>
      </c>
      <c r="I61" s="232">
        <v>1.5545669197987619E-2</v>
      </c>
      <c r="J61" s="232">
        <v>1.281614937926878E-2</v>
      </c>
      <c r="K61" s="232">
        <v>2.0018514079178221E-2</v>
      </c>
      <c r="L61" s="232">
        <v>1.6518308675276931E-2</v>
      </c>
      <c r="M61" s="232">
        <v>7.7758243352828273E-3</v>
      </c>
      <c r="N61" s="232">
        <v>3.8086098791924E-3</v>
      </c>
      <c r="O61" s="232">
        <v>3.880408355156878E-3</v>
      </c>
      <c r="P61" s="232">
        <v>6.5849359133881777E-3</v>
      </c>
      <c r="Q61" s="232">
        <v>3.3957089378399701E-3</v>
      </c>
      <c r="R61" s="232">
        <v>3.4805203957907348E-3</v>
      </c>
      <c r="S61" s="232">
        <v>3.1553333905170781E-3</v>
      </c>
      <c r="T61" s="232">
        <v>3.0428535403539802E-3</v>
      </c>
      <c r="U61" s="232">
        <v>3.0517459422528519E-3</v>
      </c>
      <c r="V61" s="232">
        <v>2.1013031153617029E-3</v>
      </c>
      <c r="W61" s="232">
        <v>1.2594593664546239E-3</v>
      </c>
      <c r="DA61" s="73" t="s">
        <v>3112</v>
      </c>
    </row>
    <row r="62" spans="1:105" ht="12" customHeight="1" x14ac:dyDescent="0.25">
      <c r="A62" s="64" t="s">
        <v>34</v>
      </c>
      <c r="B62" s="232">
        <v>9.1320835209840523E-2</v>
      </c>
      <c r="C62" s="232">
        <v>1.2267022498307601E-2</v>
      </c>
      <c r="D62" s="232">
        <v>2.3398652616838309E-2</v>
      </c>
      <c r="E62" s="232">
        <v>1.2267022498309641E-2</v>
      </c>
      <c r="F62" s="232">
        <v>2.3398652616843589E-2</v>
      </c>
      <c r="G62" s="232">
        <v>1.226702249829763E-2</v>
      </c>
      <c r="H62" s="232">
        <v>2.4533048163983301E-2</v>
      </c>
      <c r="I62" s="232">
        <v>1.226702249829846E-2</v>
      </c>
      <c r="J62" s="232">
        <v>1.226702249830253E-2</v>
      </c>
      <c r="K62" s="232">
        <v>0</v>
      </c>
      <c r="L62" s="232">
        <v>1.2460408030931239E-2</v>
      </c>
      <c r="M62" s="232">
        <v>1.2460408030937989E-2</v>
      </c>
      <c r="N62" s="232">
        <v>0</v>
      </c>
      <c r="O62" s="232">
        <v>0</v>
      </c>
      <c r="P62" s="232">
        <v>1.217631072784415E-2</v>
      </c>
      <c r="Q62" s="232">
        <v>0</v>
      </c>
      <c r="R62" s="232">
        <v>0</v>
      </c>
      <c r="S62" s="232">
        <v>4.7987523408985428E-3</v>
      </c>
      <c r="T62" s="232">
        <v>8.6226023574474484E-3</v>
      </c>
      <c r="U62" s="232">
        <v>5.0200491875305566E-3</v>
      </c>
      <c r="V62" s="232">
        <v>4.5056835440073639E-4</v>
      </c>
      <c r="W62" s="232">
        <v>4.1288808051496888E-3</v>
      </c>
      <c r="DA62" s="73" t="s">
        <v>3113</v>
      </c>
    </row>
    <row r="63" spans="1:105" ht="12" customHeight="1" x14ac:dyDescent="0.25">
      <c r="A63" s="64" t="s">
        <v>162</v>
      </c>
      <c r="B63" s="232">
        <v>0.28355844744672137</v>
      </c>
      <c r="C63" s="232">
        <v>0.24105471136657469</v>
      </c>
      <c r="D63" s="232">
        <v>0.30646038528083402</v>
      </c>
      <c r="E63" s="232">
        <v>0.31685032961999571</v>
      </c>
      <c r="F63" s="232">
        <v>0.29353756351588778</v>
      </c>
      <c r="G63" s="232">
        <v>0.31646249917849351</v>
      </c>
      <c r="H63" s="232">
        <v>0.2850069744418145</v>
      </c>
      <c r="I63" s="232">
        <v>0.29590296180307651</v>
      </c>
      <c r="J63" s="232">
        <v>0.40784816377598332</v>
      </c>
      <c r="K63" s="232">
        <v>0.26524928460132807</v>
      </c>
      <c r="L63" s="232">
        <v>0.3406833341644035</v>
      </c>
      <c r="M63" s="232">
        <v>0.37930188176227569</v>
      </c>
      <c r="N63" s="232">
        <v>0.32509552481769299</v>
      </c>
      <c r="O63" s="232">
        <v>0.46696072666075972</v>
      </c>
      <c r="P63" s="232">
        <v>0.36029984636188778</v>
      </c>
      <c r="Q63" s="232">
        <v>0.38358350263502722</v>
      </c>
      <c r="R63" s="232">
        <v>0.43978806413890731</v>
      </c>
      <c r="S63" s="232">
        <v>0.49992503030200908</v>
      </c>
      <c r="T63" s="232">
        <v>0.48503823919639988</v>
      </c>
      <c r="U63" s="232">
        <v>0.56400824307246855</v>
      </c>
      <c r="V63" s="232">
        <v>0.5988354953592907</v>
      </c>
      <c r="W63" s="232">
        <v>0.62391561209283775</v>
      </c>
      <c r="DA63" s="73" t="s">
        <v>3114</v>
      </c>
    </row>
    <row r="64" spans="1:105" ht="12" customHeight="1" x14ac:dyDescent="0.25">
      <c r="A64" s="64" t="s">
        <v>36</v>
      </c>
      <c r="B64" s="232">
        <v>0</v>
      </c>
      <c r="C64" s="232">
        <v>0</v>
      </c>
      <c r="D64" s="232">
        <v>0</v>
      </c>
      <c r="E64" s="232">
        <v>0</v>
      </c>
      <c r="F64" s="232">
        <v>0</v>
      </c>
      <c r="G64" s="232">
        <v>0</v>
      </c>
      <c r="H64" s="232">
        <v>0</v>
      </c>
      <c r="I64" s="232">
        <v>0</v>
      </c>
      <c r="J64" s="232">
        <v>0</v>
      </c>
      <c r="K64" s="232">
        <v>0</v>
      </c>
      <c r="L64" s="232">
        <v>0</v>
      </c>
      <c r="M64" s="232">
        <v>0</v>
      </c>
      <c r="N64" s="232">
        <v>0</v>
      </c>
      <c r="O64" s="232">
        <v>0</v>
      </c>
      <c r="P64" s="232">
        <v>0</v>
      </c>
      <c r="Q64" s="232">
        <v>0</v>
      </c>
      <c r="R64" s="232">
        <v>0</v>
      </c>
      <c r="S64" s="232">
        <v>0</v>
      </c>
      <c r="T64" s="232">
        <v>0</v>
      </c>
      <c r="U64" s="232">
        <v>0</v>
      </c>
      <c r="V64" s="232">
        <v>0</v>
      </c>
      <c r="W64" s="232">
        <v>0</v>
      </c>
      <c r="DA64" s="73" t="s">
        <v>3115</v>
      </c>
    </row>
    <row r="65" spans="1:105" ht="12" customHeight="1" x14ac:dyDescent="0.25">
      <c r="A65" s="64" t="s">
        <v>73</v>
      </c>
      <c r="B65" s="232">
        <v>0.78140614327762714</v>
      </c>
      <c r="C65" s="232">
        <v>0.76783825418099994</v>
      </c>
      <c r="D65" s="232">
        <v>0.69279868652079546</v>
      </c>
      <c r="E65" s="232">
        <v>0.72187230737127395</v>
      </c>
      <c r="F65" s="232">
        <v>0.78029866221222643</v>
      </c>
      <c r="G65" s="232">
        <v>0.65403286188693011</v>
      </c>
      <c r="H65" s="232">
        <v>0.98188015283911867</v>
      </c>
      <c r="I65" s="232">
        <v>0.90684058517772415</v>
      </c>
      <c r="J65" s="232">
        <v>0.6988903307985852</v>
      </c>
      <c r="K65" s="232">
        <v>0.60280762605492677</v>
      </c>
      <c r="L65" s="232">
        <v>0.62246715942998876</v>
      </c>
      <c r="M65" s="232">
        <v>0.92290055588059217</v>
      </c>
      <c r="N65" s="232">
        <v>0.84924558876052303</v>
      </c>
      <c r="O65" s="232">
        <v>1.028952583880727</v>
      </c>
      <c r="P65" s="232">
        <v>1.497463925845558</v>
      </c>
      <c r="Q65" s="232">
        <v>1.3526460732103991</v>
      </c>
      <c r="R65" s="232">
        <v>1.4238089587312319</v>
      </c>
      <c r="S65" s="232">
        <v>1.318410852944</v>
      </c>
      <c r="T65" s="232">
        <v>1.1828874678676979</v>
      </c>
      <c r="U65" s="232">
        <v>1.292540055374094</v>
      </c>
      <c r="V65" s="232">
        <v>1.238599447423272</v>
      </c>
      <c r="W65" s="232">
        <v>1.3517997623031059</v>
      </c>
      <c r="DA65" s="73" t="s">
        <v>3116</v>
      </c>
    </row>
    <row r="66" spans="1:105" ht="12" customHeight="1" x14ac:dyDescent="0.25">
      <c r="A66" s="64" t="s">
        <v>79</v>
      </c>
      <c r="B66" s="232">
        <v>0.33393893522935653</v>
      </c>
      <c r="C66" s="232">
        <v>0.37104303984763959</v>
      </c>
      <c r="D66" s="232">
        <v>0.32314024721350598</v>
      </c>
      <c r="E66" s="232">
        <v>0.50284624550116253</v>
      </c>
      <c r="F66" s="232">
        <v>0.54798083388729568</v>
      </c>
      <c r="G66" s="232">
        <v>0.48651015215579002</v>
      </c>
      <c r="H66" s="232">
        <v>0.53469006426519994</v>
      </c>
      <c r="I66" s="232">
        <v>0.54438127121471425</v>
      </c>
      <c r="J66" s="232">
        <v>0.43943672428036751</v>
      </c>
      <c r="K66" s="232">
        <v>0.37741180359979998</v>
      </c>
      <c r="L66" s="232">
        <v>0.39402601325203501</v>
      </c>
      <c r="M66" s="232">
        <v>0.34695358220929201</v>
      </c>
      <c r="N66" s="232">
        <v>0.31289480131376213</v>
      </c>
      <c r="O66" s="232">
        <v>0.32784729095092757</v>
      </c>
      <c r="P66" s="232">
        <v>0.32230888878968739</v>
      </c>
      <c r="Q66" s="232">
        <v>0.32673980988512302</v>
      </c>
      <c r="R66" s="232">
        <v>0.32092428825054642</v>
      </c>
      <c r="S66" s="232">
        <v>0.32632114017695568</v>
      </c>
      <c r="T66" s="232">
        <v>0.3354949909855342</v>
      </c>
      <c r="U66" s="232">
        <v>0.30765943627717801</v>
      </c>
      <c r="V66" s="232">
        <v>0.28254722834760337</v>
      </c>
      <c r="W66" s="232">
        <v>0.44003083653704039</v>
      </c>
      <c r="DA66" s="73" t="s">
        <v>3117</v>
      </c>
    </row>
    <row r="67" spans="1:105" ht="12" customHeight="1" x14ac:dyDescent="0.25">
      <c r="A67" s="60" t="s">
        <v>3118</v>
      </c>
      <c r="B67" s="265">
        <v>6.3667612943325773</v>
      </c>
      <c r="C67" s="265">
        <v>6.5812806827577539</v>
      </c>
      <c r="D67" s="265">
        <v>6.954822248663354</v>
      </c>
      <c r="E67" s="265">
        <v>7.9072631224455234</v>
      </c>
      <c r="F67" s="265">
        <v>8.720659322182378</v>
      </c>
      <c r="G67" s="265">
        <v>9.1293001271760055</v>
      </c>
      <c r="H67" s="265">
        <v>9.3554468650321834</v>
      </c>
      <c r="I67" s="265">
        <v>9.8417842763202437</v>
      </c>
      <c r="J67" s="265">
        <v>9.6734791697257059</v>
      </c>
      <c r="K67" s="265">
        <v>8.5505273387162095</v>
      </c>
      <c r="L67" s="265">
        <v>9.6897163680720535</v>
      </c>
      <c r="M67" s="265">
        <v>11.4563687090088</v>
      </c>
      <c r="N67" s="265">
        <v>11.114732714181489</v>
      </c>
      <c r="O67" s="265">
        <v>14.012258898325269</v>
      </c>
      <c r="P67" s="265">
        <v>14.646122565056089</v>
      </c>
      <c r="Q67" s="265">
        <v>15.10910982916509</v>
      </c>
      <c r="R67" s="265">
        <v>16.42331615619203</v>
      </c>
      <c r="S67" s="265">
        <v>18.370163632762871</v>
      </c>
      <c r="T67" s="265">
        <v>18.198727527222381</v>
      </c>
      <c r="U67" s="265">
        <v>18.717778014521318</v>
      </c>
      <c r="V67" s="265">
        <v>18.905591449112951</v>
      </c>
      <c r="W67" s="265">
        <v>19.569285453468019</v>
      </c>
      <c r="DA67" s="72" t="s">
        <v>3119</v>
      </c>
    </row>
    <row r="68" spans="1:105" ht="12" customHeight="1" x14ac:dyDescent="0.25">
      <c r="A68" s="57" t="s">
        <v>3120</v>
      </c>
      <c r="B68" s="264">
        <v>102.94154410270001</v>
      </c>
      <c r="C68" s="264">
        <v>84.823648007575969</v>
      </c>
      <c r="D68" s="264">
        <v>87.940972283490169</v>
      </c>
      <c r="E68" s="264">
        <v>83.324528146256</v>
      </c>
      <c r="F68" s="264">
        <v>81.214797557731771</v>
      </c>
      <c r="G68" s="264">
        <v>87.281056756338074</v>
      </c>
      <c r="H68" s="264">
        <v>88.677338392859383</v>
      </c>
      <c r="I68" s="264">
        <v>88.325535459899015</v>
      </c>
      <c r="J68" s="264">
        <v>90.79335290553567</v>
      </c>
      <c r="K68" s="264">
        <v>94.66933610440222</v>
      </c>
      <c r="L68" s="264">
        <v>94.837656693145021</v>
      </c>
      <c r="M68" s="264">
        <v>93.654868050165902</v>
      </c>
      <c r="N68" s="264">
        <v>79.464170435468233</v>
      </c>
      <c r="O68" s="264">
        <v>67.232438365838576</v>
      </c>
      <c r="P68" s="264">
        <v>61.580516082553999</v>
      </c>
      <c r="Q68" s="264">
        <v>60.692345975821638</v>
      </c>
      <c r="R68" s="264">
        <v>64.253350249561123</v>
      </c>
      <c r="S68" s="264">
        <v>74.312049152056858</v>
      </c>
      <c r="T68" s="264">
        <v>72.855852249053612</v>
      </c>
      <c r="U68" s="264">
        <v>83.663382387779663</v>
      </c>
      <c r="V68" s="264">
        <v>81.444168242895202</v>
      </c>
      <c r="W68" s="264">
        <v>89.309472829531515</v>
      </c>
      <c r="DA68" s="70" t="s">
        <v>3121</v>
      </c>
    </row>
    <row r="69" spans="1:105" ht="12" customHeight="1" x14ac:dyDescent="0.25">
      <c r="A69" s="41" t="s">
        <v>3122</v>
      </c>
      <c r="B69" s="353">
        <v>236.80032159788021</v>
      </c>
      <c r="C69" s="353">
        <v>241.35450030976671</v>
      </c>
      <c r="D69" s="353">
        <v>244.24725133724289</v>
      </c>
      <c r="E69" s="353">
        <v>262.80026106069732</v>
      </c>
      <c r="F69" s="353">
        <v>271.82871046427982</v>
      </c>
      <c r="G69" s="353">
        <v>279.69183561935932</v>
      </c>
      <c r="H69" s="353">
        <v>290.55643743966402</v>
      </c>
      <c r="I69" s="353">
        <v>314.82796822478161</v>
      </c>
      <c r="J69" s="353">
        <v>304.68890563388169</v>
      </c>
      <c r="K69" s="353">
        <v>285.54861329701549</v>
      </c>
      <c r="L69" s="353">
        <v>351.00079810398933</v>
      </c>
      <c r="M69" s="353">
        <v>390.4056046612414</v>
      </c>
      <c r="N69" s="353">
        <v>382.37925308261651</v>
      </c>
      <c r="O69" s="353">
        <v>449.7836579409298</v>
      </c>
      <c r="P69" s="353">
        <v>457.0497734173033</v>
      </c>
      <c r="Q69" s="353">
        <v>482.1585201567371</v>
      </c>
      <c r="R69" s="353">
        <v>514.71686954390771</v>
      </c>
      <c r="S69" s="353">
        <v>558.08096187837964</v>
      </c>
      <c r="T69" s="353">
        <v>562.21798699726128</v>
      </c>
      <c r="U69" s="353">
        <v>575.3148256264185</v>
      </c>
      <c r="V69" s="353">
        <v>539.68503870826441</v>
      </c>
      <c r="W69" s="353">
        <v>584.76806347679667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5">
        <f t="shared" ref="B73:W73" si="3">SUM(B$74:B$78,B$79,B$81:B$82,B$84:B$86,B$88:B$90,B$91:B$92)</f>
        <v>0.99999999999999978</v>
      </c>
      <c r="C73" s="235">
        <f t="shared" si="3"/>
        <v>1</v>
      </c>
      <c r="D73" s="235">
        <f t="shared" si="3"/>
        <v>0.99999999999999978</v>
      </c>
      <c r="E73" s="235">
        <f t="shared" si="3"/>
        <v>1.0000000000000004</v>
      </c>
      <c r="F73" s="235">
        <f t="shared" si="3"/>
        <v>0.99999999999999978</v>
      </c>
      <c r="G73" s="235">
        <f t="shared" si="3"/>
        <v>1.0000000000000004</v>
      </c>
      <c r="H73" s="235">
        <f t="shared" si="3"/>
        <v>1</v>
      </c>
      <c r="I73" s="235">
        <f t="shared" si="3"/>
        <v>1.0000000000000002</v>
      </c>
      <c r="J73" s="235">
        <f t="shared" si="3"/>
        <v>1</v>
      </c>
      <c r="K73" s="235">
        <f t="shared" si="3"/>
        <v>1.0000000000000002</v>
      </c>
      <c r="L73" s="235">
        <f t="shared" si="3"/>
        <v>1.0000000000000004</v>
      </c>
      <c r="M73" s="235">
        <f t="shared" si="3"/>
        <v>1.0000000000000004</v>
      </c>
      <c r="N73" s="235">
        <f t="shared" si="3"/>
        <v>1.0000000000000002</v>
      </c>
      <c r="O73" s="235">
        <f t="shared" si="3"/>
        <v>0.99999999999999989</v>
      </c>
      <c r="P73" s="235">
        <f t="shared" si="3"/>
        <v>1.0000000000000002</v>
      </c>
      <c r="Q73" s="235">
        <f t="shared" si="3"/>
        <v>1.0000000000000002</v>
      </c>
      <c r="R73" s="235">
        <f t="shared" si="3"/>
        <v>1</v>
      </c>
      <c r="S73" s="235">
        <f t="shared" si="3"/>
        <v>1.0000000000000004</v>
      </c>
      <c r="T73" s="235">
        <f t="shared" si="3"/>
        <v>1.0000000000000002</v>
      </c>
      <c r="U73" s="235">
        <f t="shared" si="3"/>
        <v>1.0000000000000004</v>
      </c>
      <c r="V73" s="235">
        <f t="shared" si="3"/>
        <v>0.99999999999999989</v>
      </c>
      <c r="W73" s="235">
        <f t="shared" si="3"/>
        <v>0.99999999999999978</v>
      </c>
      <c r="DA73" s="95"/>
    </row>
    <row r="74" spans="1:105" ht="12" customHeight="1" x14ac:dyDescent="0.25">
      <c r="A74" s="55" t="s">
        <v>92</v>
      </c>
      <c r="B74" s="302">
        <f t="shared" ref="B74:W74" si="4">IF(B$6=0,0,B$6/B$5)</f>
        <v>1.9935289375489853E-2</v>
      </c>
      <c r="C74" s="302">
        <f t="shared" si="4"/>
        <v>2.3244643572034551E-2</v>
      </c>
      <c r="D74" s="302">
        <f t="shared" si="4"/>
        <v>2.3182298754338436E-2</v>
      </c>
      <c r="E74" s="302">
        <f t="shared" si="4"/>
        <v>2.2636316424714576E-2</v>
      </c>
      <c r="F74" s="302">
        <f t="shared" si="4"/>
        <v>2.2563082109513941E-2</v>
      </c>
      <c r="G74" s="302">
        <f t="shared" si="4"/>
        <v>2.341148187615218E-2</v>
      </c>
      <c r="H74" s="302">
        <f t="shared" si="4"/>
        <v>2.3321968934840176E-2</v>
      </c>
      <c r="I74" s="302">
        <f t="shared" si="4"/>
        <v>2.5661072589260283E-2</v>
      </c>
      <c r="J74" s="302">
        <f t="shared" si="4"/>
        <v>2.5448148766181917E-2</v>
      </c>
      <c r="K74" s="302">
        <f t="shared" si="4"/>
        <v>2.7221227217898103E-2</v>
      </c>
      <c r="L74" s="302">
        <f t="shared" si="4"/>
        <v>3.1137220502030979E-2</v>
      </c>
      <c r="M74" s="302">
        <f t="shared" si="4"/>
        <v>3.0853849122079835E-2</v>
      </c>
      <c r="N74" s="302">
        <f t="shared" si="4"/>
        <v>3.2300726944794543E-2</v>
      </c>
      <c r="O74" s="302">
        <f t="shared" si="4"/>
        <v>3.2662482376672602E-2</v>
      </c>
      <c r="P74" s="302">
        <f t="shared" si="4"/>
        <v>3.2145389651687721E-2</v>
      </c>
      <c r="Q74" s="302">
        <f t="shared" si="4"/>
        <v>3.4072723824324136E-2</v>
      </c>
      <c r="R74" s="302">
        <f t="shared" si="4"/>
        <v>3.3595323063593314E-2</v>
      </c>
      <c r="S74" s="302">
        <f t="shared" si="4"/>
        <v>3.3009915142267005E-2</v>
      </c>
      <c r="T74" s="302">
        <f t="shared" si="4"/>
        <v>3.4006441686946831E-2</v>
      </c>
      <c r="U74" s="302">
        <f t="shared" si="4"/>
        <v>3.3582455433751941E-2</v>
      </c>
      <c r="V74" s="302">
        <f t="shared" si="4"/>
        <v>3.1290144303174935E-2</v>
      </c>
      <c r="W74" s="302">
        <f t="shared" si="4"/>
        <v>3.1847684370855611E-2</v>
      </c>
      <c r="DA74" s="67"/>
    </row>
    <row r="75" spans="1:105" ht="12" customHeight="1" x14ac:dyDescent="0.25">
      <c r="A75" s="202" t="s">
        <v>93</v>
      </c>
      <c r="B75" s="236">
        <f t="shared" ref="B75:W75" si="5">IF(B$7=0,0,B$7/B$5)</f>
        <v>9.3944568577107035E-3</v>
      </c>
      <c r="C75" s="236">
        <f t="shared" si="5"/>
        <v>1.098231603924232E-2</v>
      </c>
      <c r="D75" s="236">
        <f t="shared" si="5"/>
        <v>1.1045655310623428E-2</v>
      </c>
      <c r="E75" s="236">
        <f t="shared" si="5"/>
        <v>1.0915336397698192E-2</v>
      </c>
      <c r="F75" s="236">
        <f t="shared" si="5"/>
        <v>1.1055084520515708E-2</v>
      </c>
      <c r="G75" s="236">
        <f t="shared" si="5"/>
        <v>1.152522662337103E-2</v>
      </c>
      <c r="H75" s="236">
        <f t="shared" si="5"/>
        <v>1.1438123295243578E-2</v>
      </c>
      <c r="I75" s="236">
        <f t="shared" si="5"/>
        <v>1.2488513622113527E-2</v>
      </c>
      <c r="J75" s="236">
        <f t="shared" si="5"/>
        <v>1.2434258716637513E-2</v>
      </c>
      <c r="K75" s="236">
        <f t="shared" si="5"/>
        <v>1.3111730816056842E-2</v>
      </c>
      <c r="L75" s="236">
        <f t="shared" si="5"/>
        <v>1.4745481463815964E-2</v>
      </c>
      <c r="M75" s="236">
        <f t="shared" si="5"/>
        <v>1.4794576538101624E-2</v>
      </c>
      <c r="N75" s="236">
        <f t="shared" si="5"/>
        <v>1.5456642360695992E-2</v>
      </c>
      <c r="O75" s="236">
        <f t="shared" si="5"/>
        <v>1.5882153241868459E-2</v>
      </c>
      <c r="P75" s="236">
        <f t="shared" si="5"/>
        <v>1.5745255936354455E-2</v>
      </c>
      <c r="Q75" s="236">
        <f t="shared" si="5"/>
        <v>1.6592352915016303E-2</v>
      </c>
      <c r="R75" s="236">
        <f t="shared" si="5"/>
        <v>1.6436633164288866E-2</v>
      </c>
      <c r="S75" s="236">
        <f t="shared" si="5"/>
        <v>1.6289209294279568E-2</v>
      </c>
      <c r="T75" s="236">
        <f t="shared" si="5"/>
        <v>1.6702372486191747E-2</v>
      </c>
      <c r="U75" s="236">
        <f t="shared" si="5"/>
        <v>1.6517339556536597E-2</v>
      </c>
      <c r="V75" s="236">
        <f t="shared" si="5"/>
        <v>1.5741335167558643E-2</v>
      </c>
      <c r="W75" s="236">
        <f t="shared" si="5"/>
        <v>1.5791676477824285E-2</v>
      </c>
      <c r="DA75" s="174"/>
    </row>
    <row r="76" spans="1:105" ht="12" customHeight="1" x14ac:dyDescent="0.25">
      <c r="A76" s="202" t="s">
        <v>94</v>
      </c>
      <c r="B76" s="236">
        <f t="shared" ref="B76:W76" si="6">IF(B$8=0,0,B$8/B$5)</f>
        <v>1.5362684595194106E-2</v>
      </c>
      <c r="C76" s="236">
        <f t="shared" si="6"/>
        <v>1.7994551660477622E-2</v>
      </c>
      <c r="D76" s="236">
        <f t="shared" si="6"/>
        <v>1.8213490032237753E-2</v>
      </c>
      <c r="E76" s="236">
        <f t="shared" si="6"/>
        <v>1.815836011846364E-2</v>
      </c>
      <c r="F76" s="236">
        <f t="shared" si="6"/>
        <v>1.8603701133941823E-2</v>
      </c>
      <c r="G76" s="236">
        <f t="shared" si="6"/>
        <v>1.9460031989389035E-2</v>
      </c>
      <c r="H76" s="236">
        <f t="shared" si="6"/>
        <v>1.9261702875376364E-2</v>
      </c>
      <c r="I76" s="236">
        <f t="shared" si="6"/>
        <v>2.0914816622203056E-2</v>
      </c>
      <c r="J76" s="236">
        <f t="shared" si="6"/>
        <v>2.0883432364347584E-2</v>
      </c>
      <c r="K76" s="236">
        <f t="shared" si="6"/>
        <v>2.1794607438601871E-2</v>
      </c>
      <c r="L76" s="236">
        <f t="shared" si="6"/>
        <v>2.4202932773275457E-2</v>
      </c>
      <c r="M76" s="236">
        <f t="shared" si="6"/>
        <v>2.4510447803371842E-2</v>
      </c>
      <c r="N76" s="236">
        <f t="shared" si="6"/>
        <v>2.5568519136359918E-2</v>
      </c>
      <c r="O76" s="236">
        <f t="shared" si="6"/>
        <v>2.6581665102972024E-2</v>
      </c>
      <c r="P76" s="236">
        <f t="shared" si="6"/>
        <v>2.6490654238754702E-2</v>
      </c>
      <c r="Q76" s="236">
        <f t="shared" si="6"/>
        <v>2.77998176689352E-2</v>
      </c>
      <c r="R76" s="236">
        <f t="shared" si="6"/>
        <v>2.7631335674340309E-2</v>
      </c>
      <c r="S76" s="236">
        <f t="shared" si="6"/>
        <v>2.7550068408563971E-2</v>
      </c>
      <c r="T76" s="236">
        <f t="shared" si="6"/>
        <v>2.8155479650377731E-2</v>
      </c>
      <c r="U76" s="236">
        <f t="shared" si="6"/>
        <v>2.7871272829763309E-2</v>
      </c>
      <c r="V76" s="236">
        <f t="shared" si="6"/>
        <v>2.6980812958435216E-2</v>
      </c>
      <c r="W76" s="236">
        <f t="shared" si="6"/>
        <v>2.6798872270529576E-2</v>
      </c>
      <c r="DA76" s="174"/>
    </row>
    <row r="77" spans="1:105" ht="12" customHeight="1" x14ac:dyDescent="0.25">
      <c r="A77" s="202" t="s">
        <v>95</v>
      </c>
      <c r="B77" s="236">
        <f t="shared" ref="B77:W77" si="7">IF(B$9=0,0,B$9/B$5)</f>
        <v>7.1909019959345609E-3</v>
      </c>
      <c r="C77" s="236">
        <f t="shared" si="7"/>
        <v>8.3806567221790494E-3</v>
      </c>
      <c r="D77" s="236">
        <f t="shared" si="7"/>
        <v>8.3451779306038636E-3</v>
      </c>
      <c r="E77" s="236">
        <f t="shared" si="7"/>
        <v>8.1304459761594276E-3</v>
      </c>
      <c r="F77" s="236">
        <f t="shared" si="7"/>
        <v>8.0796151155433683E-3</v>
      </c>
      <c r="G77" s="236">
        <f t="shared" si="7"/>
        <v>8.37578898382111E-3</v>
      </c>
      <c r="H77" s="236">
        <f t="shared" si="7"/>
        <v>8.3497940952013822E-3</v>
      </c>
      <c r="I77" s="236">
        <f t="shared" si="7"/>
        <v>9.20080959739745E-3</v>
      </c>
      <c r="J77" s="236">
        <f t="shared" si="7"/>
        <v>9.1175487261534148E-3</v>
      </c>
      <c r="K77" s="236">
        <f t="shared" si="7"/>
        <v>9.7792682358216927E-3</v>
      </c>
      <c r="L77" s="236">
        <f t="shared" si="7"/>
        <v>1.1221467876274118E-2</v>
      </c>
      <c r="M77" s="236">
        <f t="shared" si="7"/>
        <v>1.109366485375664E-2</v>
      </c>
      <c r="N77" s="236">
        <f t="shared" si="7"/>
        <v>1.1618341431166737E-2</v>
      </c>
      <c r="O77" s="236">
        <f t="shared" si="7"/>
        <v>1.1713099846866925E-2</v>
      </c>
      <c r="P77" s="236">
        <f t="shared" si="7"/>
        <v>1.1511617768171584E-2</v>
      </c>
      <c r="Q77" s="236">
        <f t="shared" si="7"/>
        <v>1.2215398668810672E-2</v>
      </c>
      <c r="R77" s="236">
        <f t="shared" si="7"/>
        <v>1.2033491649031631E-2</v>
      </c>
      <c r="S77" s="236">
        <f t="shared" si="7"/>
        <v>1.1804331854478475E-2</v>
      </c>
      <c r="T77" s="236">
        <f t="shared" si="7"/>
        <v>1.2171699618220903E-2</v>
      </c>
      <c r="U77" s="236">
        <f t="shared" si="7"/>
        <v>1.2016693340897507E-2</v>
      </c>
      <c r="V77" s="236">
        <f t="shared" si="7"/>
        <v>1.1147203492226636E-2</v>
      </c>
      <c r="W77" s="236">
        <f t="shared" si="7"/>
        <v>1.1378072671585087E-2</v>
      </c>
      <c r="DA77" s="174"/>
    </row>
    <row r="78" spans="1:105" ht="12" customHeight="1" x14ac:dyDescent="0.25">
      <c r="A78" s="56" t="s">
        <v>96</v>
      </c>
      <c r="B78" s="303">
        <f t="shared" ref="B78:W78" si="8">IF(B$10=0,0,B$10/B$5)</f>
        <v>1.9499550711459236E-2</v>
      </c>
      <c r="C78" s="303">
        <f t="shared" si="8"/>
        <v>2.2096630214365653E-2</v>
      </c>
      <c r="D78" s="303">
        <f t="shared" si="8"/>
        <v>2.1789556178724578E-2</v>
      </c>
      <c r="E78" s="303">
        <f t="shared" si="8"/>
        <v>2.1435109885521348E-2</v>
      </c>
      <c r="F78" s="303">
        <f t="shared" si="8"/>
        <v>2.0837945571893418E-2</v>
      </c>
      <c r="G78" s="303">
        <f t="shared" si="8"/>
        <v>2.1162618689501547E-2</v>
      </c>
      <c r="H78" s="303">
        <f t="shared" si="8"/>
        <v>2.1549021821769862E-2</v>
      </c>
      <c r="I78" s="303">
        <f t="shared" si="8"/>
        <v>2.2636450540200404E-2</v>
      </c>
      <c r="J78" s="303">
        <f t="shared" si="8"/>
        <v>2.2497451259593418E-2</v>
      </c>
      <c r="K78" s="303">
        <f t="shared" si="8"/>
        <v>2.3437125384460186E-2</v>
      </c>
      <c r="L78" s="303">
        <f t="shared" si="8"/>
        <v>2.7420502698437224E-2</v>
      </c>
      <c r="M78" s="303">
        <f t="shared" si="8"/>
        <v>2.7132858015448066E-2</v>
      </c>
      <c r="N78" s="303">
        <f t="shared" si="8"/>
        <v>2.8531080917272623E-2</v>
      </c>
      <c r="O78" s="303">
        <f t="shared" si="8"/>
        <v>2.9402528299672069E-2</v>
      </c>
      <c r="P78" s="303">
        <f t="shared" si="8"/>
        <v>2.9363243002388954E-2</v>
      </c>
      <c r="Q78" s="303">
        <f t="shared" si="8"/>
        <v>3.1374581653601713E-2</v>
      </c>
      <c r="R78" s="303">
        <f t="shared" si="8"/>
        <v>3.0656043578196252E-2</v>
      </c>
      <c r="S78" s="303">
        <f t="shared" si="8"/>
        <v>2.9740435214989622E-2</v>
      </c>
      <c r="T78" s="303">
        <f t="shared" si="8"/>
        <v>3.0774389100028495E-2</v>
      </c>
      <c r="U78" s="303">
        <f t="shared" si="8"/>
        <v>3.0049548235100757E-2</v>
      </c>
      <c r="V78" s="303">
        <f t="shared" si="8"/>
        <v>2.8110627215731109E-2</v>
      </c>
      <c r="W78" s="303">
        <f t="shared" si="8"/>
        <v>2.8741664696784144E-2</v>
      </c>
      <c r="DA78" s="68"/>
    </row>
    <row r="79" spans="1:105" ht="12" customHeight="1" x14ac:dyDescent="0.25">
      <c r="A79" s="203" t="s">
        <v>3059</v>
      </c>
      <c r="B79" s="304">
        <f t="shared" ref="B79:W79" si="9">IF(B$16=0,0,B$16/B$5)</f>
        <v>0.23779004403275927</v>
      </c>
      <c r="C79" s="304">
        <f t="shared" si="9"/>
        <v>0.2534730666995641</v>
      </c>
      <c r="D79" s="304">
        <f t="shared" si="9"/>
        <v>0.25311258216322158</v>
      </c>
      <c r="E79" s="304">
        <f t="shared" si="9"/>
        <v>0.2701011317023953</v>
      </c>
      <c r="F79" s="304">
        <f t="shared" si="9"/>
        <v>0.26508533245671184</v>
      </c>
      <c r="G79" s="304">
        <f t="shared" si="9"/>
        <v>0.23879362539273918</v>
      </c>
      <c r="H79" s="304">
        <f t="shared" si="9"/>
        <v>0.24905925027155534</v>
      </c>
      <c r="I79" s="304">
        <f t="shared" si="9"/>
        <v>0.23559353605821118</v>
      </c>
      <c r="J79" s="304">
        <f t="shared" si="9"/>
        <v>0.2249639744378201</v>
      </c>
      <c r="K79" s="304">
        <f t="shared" si="9"/>
        <v>0.19856655345694671</v>
      </c>
      <c r="L79" s="304">
        <f t="shared" si="9"/>
        <v>0.19624042860924557</v>
      </c>
      <c r="M79" s="304">
        <f t="shared" si="9"/>
        <v>0.19983461585952056</v>
      </c>
      <c r="N79" s="304">
        <f t="shared" si="9"/>
        <v>0.19895407093967898</v>
      </c>
      <c r="O79" s="304">
        <f t="shared" si="9"/>
        <v>0.19627610997912837</v>
      </c>
      <c r="P79" s="304">
        <f t="shared" si="9"/>
        <v>0.21020233952972109</v>
      </c>
      <c r="Q79" s="304">
        <f t="shared" si="9"/>
        <v>0.20043341354721536</v>
      </c>
      <c r="R79" s="304">
        <f t="shared" si="9"/>
        <v>0.19714127229882936</v>
      </c>
      <c r="S79" s="304">
        <f t="shared" si="9"/>
        <v>0.18746395102746352</v>
      </c>
      <c r="T79" s="304">
        <f t="shared" si="9"/>
        <v>0.18464586934866856</v>
      </c>
      <c r="U79" s="304">
        <f t="shared" si="9"/>
        <v>0.18088971459882722</v>
      </c>
      <c r="V79" s="304">
        <f t="shared" si="9"/>
        <v>0.17930950706348706</v>
      </c>
      <c r="W79" s="304">
        <f t="shared" si="9"/>
        <v>0.1857638493736386</v>
      </c>
      <c r="DA79" s="175"/>
    </row>
    <row r="80" spans="1:105" ht="12" customHeight="1" x14ac:dyDescent="0.25">
      <c r="A80" s="203" t="s">
        <v>3071</v>
      </c>
      <c r="B80" s="304">
        <f t="shared" ref="B80:W80" si="10">IF(B$27=0,0,B$27/B$5)</f>
        <v>0.34630044919659714</v>
      </c>
      <c r="C80" s="304">
        <f t="shared" si="10"/>
        <v>0.28255332846634618</v>
      </c>
      <c r="D80" s="304">
        <f t="shared" si="10"/>
        <v>0.27310801509217697</v>
      </c>
      <c r="E80" s="304">
        <f t="shared" si="10"/>
        <v>0.25917421555664766</v>
      </c>
      <c r="F80" s="304">
        <f t="shared" si="10"/>
        <v>0.25267258724845004</v>
      </c>
      <c r="G80" s="304">
        <f t="shared" si="10"/>
        <v>0.25725355970993996</v>
      </c>
      <c r="H80" s="304">
        <f t="shared" si="10"/>
        <v>0.25149836393975028</v>
      </c>
      <c r="I80" s="304">
        <f t="shared" si="10"/>
        <v>0.24338824357113939</v>
      </c>
      <c r="J80" s="304">
        <f t="shared" si="10"/>
        <v>0.24955975101042704</v>
      </c>
      <c r="K80" s="304">
        <f t="shared" si="10"/>
        <v>0.26130091333844285</v>
      </c>
      <c r="L80" s="304">
        <f t="shared" si="10"/>
        <v>0.23920083337056539</v>
      </c>
      <c r="M80" s="304">
        <f t="shared" si="10"/>
        <v>0.22951658176641232</v>
      </c>
      <c r="N80" s="304">
        <f t="shared" si="10"/>
        <v>0.22245226376657429</v>
      </c>
      <c r="O80" s="304">
        <f t="shared" si="10"/>
        <v>0.21139497243051203</v>
      </c>
      <c r="P80" s="304">
        <f t="shared" si="10"/>
        <v>0.19609383934282787</v>
      </c>
      <c r="Q80" s="304">
        <f t="shared" si="10"/>
        <v>0.18843897088413622</v>
      </c>
      <c r="R80" s="304">
        <f t="shared" si="10"/>
        <v>0.19320718725309921</v>
      </c>
      <c r="S80" s="304">
        <f t="shared" si="10"/>
        <v>0.1998601973540777</v>
      </c>
      <c r="T80" s="304">
        <f t="shared" si="10"/>
        <v>0.19626289181801657</v>
      </c>
      <c r="U80" s="304">
        <f t="shared" si="10"/>
        <v>0.19780053218457214</v>
      </c>
      <c r="V80" s="304">
        <f t="shared" si="10"/>
        <v>0.20247403689930407</v>
      </c>
      <c r="W80" s="304">
        <f t="shared" si="10"/>
        <v>0.20623150154615796</v>
      </c>
      <c r="DA80" s="175"/>
    </row>
    <row r="81" spans="1:105" ht="12" customHeight="1" x14ac:dyDescent="0.25">
      <c r="A81" s="62" t="s">
        <v>3072</v>
      </c>
      <c r="B81" s="305">
        <f t="shared" ref="B81:W81" si="11">IF(B$28=0,0,B$28/B$5)</f>
        <v>0.33815942495375545</v>
      </c>
      <c r="C81" s="305">
        <f t="shared" si="11"/>
        <v>0.27283986829566215</v>
      </c>
      <c r="D81" s="305">
        <f t="shared" si="11"/>
        <v>0.26269686719347751</v>
      </c>
      <c r="E81" s="305">
        <f t="shared" si="11"/>
        <v>0.24799571929027489</v>
      </c>
      <c r="F81" s="305">
        <f t="shared" si="11"/>
        <v>0.24016488837421013</v>
      </c>
      <c r="G81" s="305">
        <f t="shared" si="11"/>
        <v>0.24385082533674682</v>
      </c>
      <c r="H81" s="305">
        <f t="shared" si="11"/>
        <v>0.23848253486838386</v>
      </c>
      <c r="I81" s="305">
        <f t="shared" si="11"/>
        <v>0.22982202598926649</v>
      </c>
      <c r="J81" s="305">
        <f t="shared" si="11"/>
        <v>0.23572105375667002</v>
      </c>
      <c r="K81" s="305">
        <f t="shared" si="11"/>
        <v>0.24797111204380515</v>
      </c>
      <c r="L81" s="305">
        <f t="shared" si="11"/>
        <v>0.22592259106236229</v>
      </c>
      <c r="M81" s="305">
        <f t="shared" si="11"/>
        <v>0.21492964303350837</v>
      </c>
      <c r="N81" s="305">
        <f t="shared" si="11"/>
        <v>0.20742866721206429</v>
      </c>
      <c r="O81" s="305">
        <f t="shared" si="11"/>
        <v>0.19423454479253824</v>
      </c>
      <c r="P81" s="305">
        <f t="shared" si="11"/>
        <v>0.1783117541116174</v>
      </c>
      <c r="Q81" s="305">
        <f t="shared" si="11"/>
        <v>0.17034678056896674</v>
      </c>
      <c r="R81" s="305">
        <f t="shared" si="11"/>
        <v>0.17476981742077202</v>
      </c>
      <c r="S81" s="305">
        <f t="shared" si="11"/>
        <v>0.18066008125041214</v>
      </c>
      <c r="T81" s="305">
        <f t="shared" si="11"/>
        <v>0.17709607497635088</v>
      </c>
      <c r="U81" s="305">
        <f t="shared" si="11"/>
        <v>0.17869166685324128</v>
      </c>
      <c r="V81" s="305">
        <f t="shared" si="11"/>
        <v>0.18192840499585669</v>
      </c>
      <c r="W81" s="305">
        <f t="shared" si="11"/>
        <v>0.18711474995674524</v>
      </c>
      <c r="DA81" s="72"/>
    </row>
    <row r="82" spans="1:105" ht="12" customHeight="1" x14ac:dyDescent="0.25">
      <c r="A82" s="62" t="s">
        <v>3079</v>
      </c>
      <c r="B82" s="305">
        <f t="shared" ref="B82:W82" si="12">IF(B$34=0,0,B$34/B$5)</f>
        <v>8.1410242428416914E-3</v>
      </c>
      <c r="C82" s="305">
        <f t="shared" si="12"/>
        <v>9.7134601706840105E-3</v>
      </c>
      <c r="D82" s="305">
        <f t="shared" si="12"/>
        <v>1.041114789869944E-2</v>
      </c>
      <c r="E82" s="305">
        <f t="shared" si="12"/>
        <v>1.1178496266372797E-2</v>
      </c>
      <c r="F82" s="305">
        <f t="shared" si="12"/>
        <v>1.2507698874239911E-2</v>
      </c>
      <c r="G82" s="305">
        <f t="shared" si="12"/>
        <v>1.3402734373193162E-2</v>
      </c>
      <c r="H82" s="305">
        <f t="shared" si="12"/>
        <v>1.3015829071366398E-2</v>
      </c>
      <c r="I82" s="305">
        <f t="shared" si="12"/>
        <v>1.3566217581872922E-2</v>
      </c>
      <c r="J82" s="305">
        <f t="shared" si="12"/>
        <v>1.3838697253757012E-2</v>
      </c>
      <c r="K82" s="305">
        <f t="shared" si="12"/>
        <v>1.3329801294637724E-2</v>
      </c>
      <c r="L82" s="305">
        <f t="shared" si="12"/>
        <v>1.3278242308203096E-2</v>
      </c>
      <c r="M82" s="305">
        <f t="shared" si="12"/>
        <v>1.4586938732903978E-2</v>
      </c>
      <c r="N82" s="305">
        <f t="shared" si="12"/>
        <v>1.5023596554509987E-2</v>
      </c>
      <c r="O82" s="305">
        <f t="shared" si="12"/>
        <v>1.7160427637973777E-2</v>
      </c>
      <c r="P82" s="305">
        <f t="shared" si="12"/>
        <v>1.7782085231210481E-2</v>
      </c>
      <c r="Q82" s="305">
        <f t="shared" si="12"/>
        <v>1.8092190315169499E-2</v>
      </c>
      <c r="R82" s="305">
        <f t="shared" si="12"/>
        <v>1.8437369832327213E-2</v>
      </c>
      <c r="S82" s="305">
        <f t="shared" si="12"/>
        <v>1.9200116103665593E-2</v>
      </c>
      <c r="T82" s="305">
        <f t="shared" si="12"/>
        <v>1.9166816841665681E-2</v>
      </c>
      <c r="U82" s="305">
        <f t="shared" si="12"/>
        <v>1.9108865331330833E-2</v>
      </c>
      <c r="V82" s="305">
        <f t="shared" si="12"/>
        <v>2.0545631903447353E-2</v>
      </c>
      <c r="W82" s="305">
        <f t="shared" si="12"/>
        <v>1.9116751589412728E-2</v>
      </c>
      <c r="DA82" s="72"/>
    </row>
    <row r="83" spans="1:105" ht="12" customHeight="1" x14ac:dyDescent="0.25">
      <c r="A83" s="203" t="s">
        <v>3081</v>
      </c>
      <c r="B83" s="304">
        <f t="shared" ref="B83:W83" si="13">IF(B$35=0,0,B$35/B$5)</f>
        <v>4.2808051896587221E-2</v>
      </c>
      <c r="C83" s="304">
        <f t="shared" si="13"/>
        <v>4.6649591972929984E-2</v>
      </c>
      <c r="D83" s="304">
        <f t="shared" si="13"/>
        <v>4.5636686123303731E-2</v>
      </c>
      <c r="E83" s="304">
        <f t="shared" si="13"/>
        <v>4.8246103838809215E-2</v>
      </c>
      <c r="F83" s="304">
        <f t="shared" si="13"/>
        <v>4.7882999907462843E-2</v>
      </c>
      <c r="G83" s="304">
        <f t="shared" si="13"/>
        <v>4.5098480384831947E-2</v>
      </c>
      <c r="H83" s="304">
        <f t="shared" si="13"/>
        <v>4.7939465954579992E-2</v>
      </c>
      <c r="I83" s="304">
        <f t="shared" si="13"/>
        <v>4.4184465102890084E-2</v>
      </c>
      <c r="J83" s="304">
        <f t="shared" si="13"/>
        <v>4.2407678359404476E-2</v>
      </c>
      <c r="K83" s="304">
        <f t="shared" si="13"/>
        <v>3.5832745911152625E-2</v>
      </c>
      <c r="L83" s="304">
        <f t="shared" si="13"/>
        <v>3.4916245496673888E-2</v>
      </c>
      <c r="M83" s="304">
        <f t="shared" si="13"/>
        <v>3.6678157011583661E-2</v>
      </c>
      <c r="N83" s="304">
        <f t="shared" si="13"/>
        <v>3.4424620939795411E-2</v>
      </c>
      <c r="O83" s="304">
        <f t="shared" si="13"/>
        <v>3.7483007269979975E-2</v>
      </c>
      <c r="P83" s="304">
        <f t="shared" si="13"/>
        <v>4.1352091727333479E-2</v>
      </c>
      <c r="Q83" s="304">
        <f t="shared" si="13"/>
        <v>3.8671194687862065E-2</v>
      </c>
      <c r="R83" s="304">
        <f t="shared" si="13"/>
        <v>3.8668634412397172E-2</v>
      </c>
      <c r="S83" s="304">
        <f t="shared" si="13"/>
        <v>3.6216145070380588E-2</v>
      </c>
      <c r="T83" s="304">
        <f t="shared" si="13"/>
        <v>3.4321628955250254E-2</v>
      </c>
      <c r="U83" s="304">
        <f t="shared" si="13"/>
        <v>3.5520495855195774E-2</v>
      </c>
      <c r="V83" s="304">
        <f t="shared" si="13"/>
        <v>3.6545755008148981E-2</v>
      </c>
      <c r="W83" s="304">
        <f t="shared" si="13"/>
        <v>3.6929274707681099E-2</v>
      </c>
      <c r="DA83" s="175"/>
    </row>
    <row r="84" spans="1:105" ht="12" customHeight="1" x14ac:dyDescent="0.25">
      <c r="A84" s="62" t="s">
        <v>3082</v>
      </c>
      <c r="B84" s="305">
        <f t="shared" ref="B84:W84" si="14">IF(B$36=0,0,B$36/B$5)</f>
        <v>1.5712066059800307E-2</v>
      </c>
      <c r="C84" s="305">
        <f t="shared" si="14"/>
        <v>1.7055088638143961E-2</v>
      </c>
      <c r="D84" s="305">
        <f t="shared" si="14"/>
        <v>1.6826666530247343E-2</v>
      </c>
      <c r="E84" s="305">
        <f t="shared" si="14"/>
        <v>1.7601464444523623E-2</v>
      </c>
      <c r="F84" s="305">
        <f t="shared" si="14"/>
        <v>1.7031180185709961E-2</v>
      </c>
      <c r="G84" s="305">
        <f t="shared" si="14"/>
        <v>1.6218854221336721E-2</v>
      </c>
      <c r="H84" s="305">
        <f t="shared" si="14"/>
        <v>1.6612480371560854E-2</v>
      </c>
      <c r="I84" s="305">
        <f t="shared" si="14"/>
        <v>1.5152227345379628E-2</v>
      </c>
      <c r="J84" s="305">
        <f t="shared" si="14"/>
        <v>1.5093916695003677E-2</v>
      </c>
      <c r="K84" s="305">
        <f t="shared" si="14"/>
        <v>1.2410740441457591E-2</v>
      </c>
      <c r="L84" s="305">
        <f t="shared" si="14"/>
        <v>1.223821637477062E-2</v>
      </c>
      <c r="M84" s="305">
        <f t="shared" si="14"/>
        <v>1.2514644503242326E-2</v>
      </c>
      <c r="N84" s="305">
        <f t="shared" si="14"/>
        <v>1.1600932391577279E-2</v>
      </c>
      <c r="O84" s="305">
        <f t="shared" si="14"/>
        <v>1.2700293753975236E-2</v>
      </c>
      <c r="P84" s="305">
        <f t="shared" si="14"/>
        <v>1.3119154866471971E-2</v>
      </c>
      <c r="Q84" s="305">
        <f t="shared" si="14"/>
        <v>1.2380808879369102E-2</v>
      </c>
      <c r="R84" s="305">
        <f t="shared" si="14"/>
        <v>1.249670716425687E-2</v>
      </c>
      <c r="S84" s="305">
        <f t="shared" si="14"/>
        <v>1.188115222280328E-2</v>
      </c>
      <c r="T84" s="305">
        <f t="shared" si="14"/>
        <v>1.1273712522839169E-2</v>
      </c>
      <c r="U84" s="305">
        <f t="shared" si="14"/>
        <v>1.1760245152899629E-2</v>
      </c>
      <c r="V84" s="305">
        <f t="shared" si="14"/>
        <v>1.2130862210745965E-2</v>
      </c>
      <c r="W84" s="305">
        <f t="shared" si="14"/>
        <v>1.2144252888117608E-2</v>
      </c>
      <c r="DA84" s="72"/>
    </row>
    <row r="85" spans="1:105" ht="12" customHeight="1" x14ac:dyDescent="0.25">
      <c r="A85" s="62" t="s">
        <v>3089</v>
      </c>
      <c r="B85" s="305">
        <f t="shared" ref="B85:W85" si="15">IF(B$42=0,0,B$42/B$5)</f>
        <v>2.6252808325921174E-2</v>
      </c>
      <c r="C85" s="305">
        <f t="shared" si="15"/>
        <v>2.8588466388536609E-2</v>
      </c>
      <c r="D85" s="305">
        <f t="shared" si="15"/>
        <v>2.7731722132119656E-2</v>
      </c>
      <c r="E85" s="305">
        <f t="shared" si="15"/>
        <v>2.9486866566696985E-2</v>
      </c>
      <c r="F85" s="305">
        <f t="shared" si="15"/>
        <v>2.955637948120661E-2</v>
      </c>
      <c r="G85" s="305">
        <f t="shared" si="15"/>
        <v>2.749148581770022E-2</v>
      </c>
      <c r="H85" s="305">
        <f t="shared" si="15"/>
        <v>2.9978917572056191E-2</v>
      </c>
      <c r="I85" s="305">
        <f t="shared" si="15"/>
        <v>2.7627165222245044E-2</v>
      </c>
      <c r="J85" s="305">
        <f t="shared" si="15"/>
        <v>2.5880468020261675E-2</v>
      </c>
      <c r="K85" s="305">
        <f t="shared" si="15"/>
        <v>2.2041418907036127E-2</v>
      </c>
      <c r="L85" s="305">
        <f t="shared" si="15"/>
        <v>2.1302782597125092E-2</v>
      </c>
      <c r="M85" s="305">
        <f t="shared" si="15"/>
        <v>2.265272242529057E-2</v>
      </c>
      <c r="N85" s="305">
        <f t="shared" si="15"/>
        <v>2.1267673190786748E-2</v>
      </c>
      <c r="O85" s="305">
        <f t="shared" si="15"/>
        <v>2.300538351064316E-2</v>
      </c>
      <c r="P85" s="305">
        <f t="shared" si="15"/>
        <v>2.639122089048614E-2</v>
      </c>
      <c r="Q85" s="305">
        <f t="shared" si="15"/>
        <v>2.4416551811564692E-2</v>
      </c>
      <c r="R85" s="305">
        <f t="shared" si="15"/>
        <v>2.4262342515506415E-2</v>
      </c>
      <c r="S85" s="305">
        <f t="shared" si="15"/>
        <v>2.2346409393983371E-2</v>
      </c>
      <c r="T85" s="305">
        <f t="shared" si="15"/>
        <v>2.1062781830952851E-2</v>
      </c>
      <c r="U85" s="305">
        <f t="shared" si="15"/>
        <v>2.1781118221551165E-2</v>
      </c>
      <c r="V85" s="305">
        <f t="shared" si="15"/>
        <v>2.2286952350260257E-2</v>
      </c>
      <c r="W85" s="305">
        <f t="shared" si="15"/>
        <v>2.2805072547802889E-2</v>
      </c>
      <c r="DA85" s="72"/>
    </row>
    <row r="86" spans="1:105" ht="12" customHeight="1" x14ac:dyDescent="0.25">
      <c r="A86" s="62" t="s">
        <v>3101</v>
      </c>
      <c r="B86" s="305">
        <f t="shared" ref="B86:W86" si="16">IF(B$53=0,0,B$53/B$5)</f>
        <v>8.431775108657467E-4</v>
      </c>
      <c r="C86" s="305">
        <f t="shared" si="16"/>
        <v>1.0060369462494155E-3</v>
      </c>
      <c r="D86" s="305">
        <f t="shared" si="16"/>
        <v>1.0782974609367287E-3</v>
      </c>
      <c r="E86" s="305">
        <f t="shared" si="16"/>
        <v>1.1577728275886112E-3</v>
      </c>
      <c r="F86" s="305">
        <f t="shared" si="16"/>
        <v>1.295440240546277E-3</v>
      </c>
      <c r="G86" s="305">
        <f t="shared" si="16"/>
        <v>1.3881403457950059E-3</v>
      </c>
      <c r="H86" s="305">
        <f t="shared" si="16"/>
        <v>1.3480680109629493E-3</v>
      </c>
      <c r="I86" s="305">
        <f t="shared" si="16"/>
        <v>1.4050725352654102E-3</v>
      </c>
      <c r="J86" s="305">
        <f t="shared" si="16"/>
        <v>1.433293644139119E-3</v>
      </c>
      <c r="K86" s="305">
        <f t="shared" si="16"/>
        <v>1.3805865626589069E-3</v>
      </c>
      <c r="L86" s="305">
        <f t="shared" si="16"/>
        <v>1.3752465247781776E-3</v>
      </c>
      <c r="M86" s="305">
        <f t="shared" si="16"/>
        <v>1.5107900830507689E-3</v>
      </c>
      <c r="N86" s="305">
        <f t="shared" si="16"/>
        <v>1.5560153574313909E-3</v>
      </c>
      <c r="O86" s="305">
        <f t="shared" si="16"/>
        <v>1.7773300053615705E-3</v>
      </c>
      <c r="P86" s="305">
        <f t="shared" si="16"/>
        <v>1.8417159703753704E-3</v>
      </c>
      <c r="Q86" s="305">
        <f t="shared" si="16"/>
        <v>1.8738339969282694E-3</v>
      </c>
      <c r="R86" s="305">
        <f t="shared" si="16"/>
        <v>1.909584732633891E-3</v>
      </c>
      <c r="S86" s="305">
        <f t="shared" si="16"/>
        <v>1.9885834535939362E-3</v>
      </c>
      <c r="T86" s="305">
        <f t="shared" si="16"/>
        <v>1.9851346014582317E-3</v>
      </c>
      <c r="U86" s="305">
        <f t="shared" si="16"/>
        <v>1.9791324807449792E-3</v>
      </c>
      <c r="V86" s="305">
        <f t="shared" si="16"/>
        <v>2.1279404471427617E-3</v>
      </c>
      <c r="W86" s="305">
        <f t="shared" si="16"/>
        <v>1.9799492717606035E-3</v>
      </c>
      <c r="DA86" s="72"/>
    </row>
    <row r="87" spans="1:105" ht="12" customHeight="1" x14ac:dyDescent="0.25">
      <c r="A87" s="203" t="s">
        <v>3103</v>
      </c>
      <c r="B87" s="304">
        <f t="shared" ref="B87:W87" si="17">IF(B$54=0,0,B$54/B$5)</f>
        <v>1.313974625920125E-2</v>
      </c>
      <c r="C87" s="304">
        <f t="shared" si="17"/>
        <v>1.4828994498192284E-2</v>
      </c>
      <c r="D87" s="304">
        <f t="shared" si="17"/>
        <v>1.5233717276855459E-2</v>
      </c>
      <c r="E87" s="304">
        <f t="shared" si="17"/>
        <v>1.6156990133605446E-2</v>
      </c>
      <c r="F87" s="304">
        <f t="shared" si="17"/>
        <v>1.6854311723545515E-2</v>
      </c>
      <c r="G87" s="304">
        <f t="shared" si="17"/>
        <v>1.7033092670221975E-2</v>
      </c>
      <c r="H87" s="304">
        <f t="shared" si="17"/>
        <v>1.7097480466068241E-2</v>
      </c>
      <c r="I87" s="304">
        <f t="shared" si="17"/>
        <v>1.6775789175290674E-2</v>
      </c>
      <c r="J87" s="304">
        <f t="shared" si="17"/>
        <v>1.6855175584861517E-2</v>
      </c>
      <c r="K87" s="304">
        <f t="shared" si="17"/>
        <v>1.5207879977503478E-2</v>
      </c>
      <c r="L87" s="304">
        <f t="shared" si="17"/>
        <v>1.506823998225861E-2</v>
      </c>
      <c r="M87" s="304">
        <f t="shared" si="17"/>
        <v>1.616274519532156E-2</v>
      </c>
      <c r="N87" s="304">
        <f t="shared" si="17"/>
        <v>1.6002775716089403E-2</v>
      </c>
      <c r="O87" s="304">
        <f t="shared" si="17"/>
        <v>1.7994623979414575E-2</v>
      </c>
      <c r="P87" s="304">
        <f t="shared" si="17"/>
        <v>1.8810065373398962E-2</v>
      </c>
      <c r="Q87" s="304">
        <f t="shared" si="17"/>
        <v>1.8596495928201149E-2</v>
      </c>
      <c r="R87" s="304">
        <f t="shared" si="17"/>
        <v>1.8863271393682716E-2</v>
      </c>
      <c r="S87" s="304">
        <f t="shared" si="17"/>
        <v>1.8996717005375204E-2</v>
      </c>
      <c r="T87" s="304">
        <f t="shared" si="17"/>
        <v>1.8647162747069894E-2</v>
      </c>
      <c r="U87" s="304">
        <f t="shared" si="17"/>
        <v>1.8855839134872241E-2</v>
      </c>
      <c r="V87" s="304">
        <f t="shared" si="17"/>
        <v>2.0000067125857987E-2</v>
      </c>
      <c r="W87" s="304">
        <f t="shared" si="17"/>
        <v>1.9092106358025506E-2</v>
      </c>
      <c r="DA87" s="175"/>
    </row>
    <row r="88" spans="1:105" ht="12" customHeight="1" x14ac:dyDescent="0.25">
      <c r="A88" s="62" t="s">
        <v>3104</v>
      </c>
      <c r="B88" s="305">
        <f t="shared" ref="B88:W88" si="18">IF(B$55=0,0,B$55/B$5)</f>
        <v>5.7566472402249954E-3</v>
      </c>
      <c r="C88" s="305">
        <f t="shared" si="18"/>
        <v>6.2256252651164794E-3</v>
      </c>
      <c r="D88" s="305">
        <f t="shared" si="18"/>
        <v>6.2313413011582264E-3</v>
      </c>
      <c r="E88" s="305">
        <f t="shared" si="18"/>
        <v>6.5128271152762101E-3</v>
      </c>
      <c r="F88" s="305">
        <f t="shared" si="18"/>
        <v>6.3219485896689014E-3</v>
      </c>
      <c r="G88" s="305">
        <f t="shared" si="18"/>
        <v>6.0615227419417664E-3</v>
      </c>
      <c r="H88" s="305">
        <f t="shared" si="18"/>
        <v>6.1957840016182691E-3</v>
      </c>
      <c r="I88" s="305">
        <f t="shared" si="18"/>
        <v>5.6854118320715215E-3</v>
      </c>
      <c r="J88" s="305">
        <f t="shared" si="18"/>
        <v>5.7152068438116235E-3</v>
      </c>
      <c r="K88" s="305">
        <f t="shared" si="18"/>
        <v>4.6947948334000594E-3</v>
      </c>
      <c r="L88" s="305">
        <f t="shared" si="18"/>
        <v>4.6449761201045239E-3</v>
      </c>
      <c r="M88" s="305">
        <f t="shared" si="18"/>
        <v>4.7685701228173429E-3</v>
      </c>
      <c r="N88" s="305">
        <f t="shared" si="18"/>
        <v>4.4227394217837314E-3</v>
      </c>
      <c r="O88" s="305">
        <f t="shared" si="18"/>
        <v>4.8643844959499801E-3</v>
      </c>
      <c r="P88" s="305">
        <f t="shared" si="18"/>
        <v>5.0121337848106403E-3</v>
      </c>
      <c r="Q88" s="305">
        <f t="shared" si="18"/>
        <v>4.7411304072206076E-3</v>
      </c>
      <c r="R88" s="305">
        <f t="shared" si="18"/>
        <v>4.7902100038987204E-3</v>
      </c>
      <c r="S88" s="305">
        <f t="shared" si="18"/>
        <v>4.5611196025263151E-3</v>
      </c>
      <c r="T88" s="305">
        <f t="shared" si="18"/>
        <v>4.3302594288052885E-3</v>
      </c>
      <c r="U88" s="305">
        <f t="shared" si="18"/>
        <v>4.5233880598833549E-3</v>
      </c>
      <c r="V88" s="305">
        <f t="shared" si="18"/>
        <v>4.6751360560763735E-3</v>
      </c>
      <c r="W88" s="305">
        <f t="shared" si="18"/>
        <v>4.677379238372018E-3</v>
      </c>
      <c r="DA88" s="72"/>
    </row>
    <row r="89" spans="1:105" ht="12" customHeight="1" x14ac:dyDescent="0.25">
      <c r="A89" s="62" t="s">
        <v>3106</v>
      </c>
      <c r="B89" s="305">
        <f t="shared" ref="B89:W89" si="19">IF(B$56=0,0,B$56/B$5)</f>
        <v>1.975132914802846E-3</v>
      </c>
      <c r="C89" s="305">
        <f t="shared" si="19"/>
        <v>2.1508564054071432E-3</v>
      </c>
      <c r="D89" s="305">
        <f t="shared" si="19"/>
        <v>2.0863991572754596E-3</v>
      </c>
      <c r="E89" s="305">
        <f t="shared" si="19"/>
        <v>2.2184476413815916E-3</v>
      </c>
      <c r="F89" s="305">
        <f t="shared" si="19"/>
        <v>2.2236774531315304E-3</v>
      </c>
      <c r="G89" s="305">
        <f t="shared" si="19"/>
        <v>2.0683249518018967E-3</v>
      </c>
      <c r="H89" s="305">
        <f t="shared" si="19"/>
        <v>2.2554671527565788E-3</v>
      </c>
      <c r="I89" s="305">
        <f t="shared" si="19"/>
        <v>2.0785328066892832E-3</v>
      </c>
      <c r="J89" s="305">
        <f t="shared" si="19"/>
        <v>1.9471198510541698E-3</v>
      </c>
      <c r="K89" s="305">
        <f t="shared" si="19"/>
        <v>1.6582885698083613E-3</v>
      </c>
      <c r="L89" s="305">
        <f t="shared" si="19"/>
        <v>1.6027171859906014E-3</v>
      </c>
      <c r="M89" s="305">
        <f t="shared" si="19"/>
        <v>1.7042800570751528E-3</v>
      </c>
      <c r="N89" s="305">
        <f t="shared" si="19"/>
        <v>1.6000757259526076E-3</v>
      </c>
      <c r="O89" s="305">
        <f t="shared" si="19"/>
        <v>1.7308125525248772E-3</v>
      </c>
      <c r="P89" s="305">
        <f t="shared" si="19"/>
        <v>1.9855463992842215E-3</v>
      </c>
      <c r="Q89" s="305">
        <f t="shared" si="19"/>
        <v>1.8369819544750863E-3</v>
      </c>
      <c r="R89" s="305">
        <f t="shared" si="19"/>
        <v>1.8253800011666271E-3</v>
      </c>
      <c r="S89" s="305">
        <f t="shared" si="19"/>
        <v>1.6812345625567436E-3</v>
      </c>
      <c r="T89" s="305">
        <f t="shared" si="19"/>
        <v>1.584660702015262E-3</v>
      </c>
      <c r="U89" s="305">
        <f t="shared" si="19"/>
        <v>1.6387048191762628E-3</v>
      </c>
      <c r="V89" s="305">
        <f t="shared" si="19"/>
        <v>1.6767613053487334E-3</v>
      </c>
      <c r="W89" s="305">
        <f t="shared" si="19"/>
        <v>1.7157421352578975E-3</v>
      </c>
      <c r="DA89" s="72"/>
    </row>
    <row r="90" spans="1:105" ht="12" customHeight="1" x14ac:dyDescent="0.25">
      <c r="A90" s="62" t="s">
        <v>3118</v>
      </c>
      <c r="B90" s="305">
        <f t="shared" ref="B90:W90" si="20">IF(B$67=0,0,B$67/B$5)</f>
        <v>5.4079661041734088E-3</v>
      </c>
      <c r="C90" s="305">
        <f t="shared" si="20"/>
        <v>6.4525128276686616E-3</v>
      </c>
      <c r="D90" s="305">
        <f t="shared" si="20"/>
        <v>6.915976818421773E-3</v>
      </c>
      <c r="E90" s="305">
        <f t="shared" si="20"/>
        <v>7.4257153769476444E-3</v>
      </c>
      <c r="F90" s="305">
        <f t="shared" si="20"/>
        <v>8.308685680745085E-3</v>
      </c>
      <c r="G90" s="305">
        <f t="shared" si="20"/>
        <v>8.9032449764783125E-3</v>
      </c>
      <c r="H90" s="305">
        <f t="shared" si="20"/>
        <v>8.6462293116933934E-3</v>
      </c>
      <c r="I90" s="305">
        <f t="shared" si="20"/>
        <v>9.0118445365298689E-3</v>
      </c>
      <c r="J90" s="305">
        <f t="shared" si="20"/>
        <v>9.1928488899957264E-3</v>
      </c>
      <c r="K90" s="305">
        <f t="shared" si="20"/>
        <v>8.8547965742950575E-3</v>
      </c>
      <c r="L90" s="305">
        <f t="shared" si="20"/>
        <v>8.8205466761634849E-3</v>
      </c>
      <c r="M90" s="305">
        <f t="shared" si="20"/>
        <v>9.6898950154290665E-3</v>
      </c>
      <c r="N90" s="305">
        <f t="shared" si="20"/>
        <v>9.9799605683530638E-3</v>
      </c>
      <c r="O90" s="305">
        <f t="shared" si="20"/>
        <v>1.1399426930939718E-2</v>
      </c>
      <c r="P90" s="305">
        <f t="shared" si="20"/>
        <v>1.18123851893041E-2</v>
      </c>
      <c r="Q90" s="305">
        <f t="shared" si="20"/>
        <v>1.2018383566505456E-2</v>
      </c>
      <c r="R90" s="305">
        <f t="shared" si="20"/>
        <v>1.2247681388617367E-2</v>
      </c>
      <c r="S90" s="305">
        <f t="shared" si="20"/>
        <v>1.2754362840292143E-2</v>
      </c>
      <c r="T90" s="305">
        <f t="shared" si="20"/>
        <v>1.2732242616249341E-2</v>
      </c>
      <c r="U90" s="305">
        <f t="shared" si="20"/>
        <v>1.2693746255812622E-2</v>
      </c>
      <c r="V90" s="305">
        <f t="shared" si="20"/>
        <v>1.3648169764432882E-2</v>
      </c>
      <c r="W90" s="305">
        <f t="shared" si="20"/>
        <v>1.2698984984395591E-2</v>
      </c>
      <c r="DA90" s="72"/>
    </row>
    <row r="91" spans="1:105" ht="12" customHeight="1" x14ac:dyDescent="0.25">
      <c r="A91" s="203" t="s">
        <v>3124</v>
      </c>
      <c r="B91" s="304">
        <f t="shared" ref="B91:W91" si="21">IF(B$68=0,0,B$68/B$5)</f>
        <v>8.7439179118310673E-2</v>
      </c>
      <c r="C91" s="304">
        <f t="shared" si="21"/>
        <v>8.3164007621262762E-2</v>
      </c>
      <c r="D91" s="304">
        <f t="shared" si="21"/>
        <v>8.7449787206132987E-2</v>
      </c>
      <c r="E91" s="304">
        <f t="shared" si="21"/>
        <v>7.8250112630778051E-2</v>
      </c>
      <c r="F91" s="304">
        <f t="shared" si="21"/>
        <v>7.73781202318162E-2</v>
      </c>
      <c r="G91" s="304">
        <f t="shared" si="21"/>
        <v>8.5119847007150959E-2</v>
      </c>
      <c r="H91" s="304">
        <f t="shared" si="21"/>
        <v>8.1954888265260553E-2</v>
      </c>
      <c r="I91" s="304">
        <f t="shared" si="21"/>
        <v>8.0877203952287258E-2</v>
      </c>
      <c r="J91" s="304">
        <f t="shared" si="21"/>
        <v>8.6282252624141492E-2</v>
      </c>
      <c r="K91" s="304">
        <f t="shared" si="21"/>
        <v>9.8038130260385617E-2</v>
      </c>
      <c r="L91" s="304">
        <f t="shared" si="21"/>
        <v>8.6330698004351905E-2</v>
      </c>
      <c r="M91" s="304">
        <f t="shared" si="21"/>
        <v>7.9214091492738503E-2</v>
      </c>
      <c r="N91" s="304">
        <f t="shared" si="21"/>
        <v>7.1351179370331988E-2</v>
      </c>
      <c r="O91" s="304">
        <f t="shared" si="21"/>
        <v>5.4695768476836069E-2</v>
      </c>
      <c r="P91" s="304">
        <f t="shared" si="21"/>
        <v>4.9665894361609696E-2</v>
      </c>
      <c r="Q91" s="304">
        <f t="shared" si="21"/>
        <v>4.8277092544556963E-2</v>
      </c>
      <c r="R91" s="304">
        <f t="shared" si="21"/>
        <v>4.7916909990870504E-2</v>
      </c>
      <c r="S91" s="304">
        <f t="shared" si="21"/>
        <v>5.1594686756113985E-2</v>
      </c>
      <c r="T91" s="304">
        <f t="shared" si="21"/>
        <v>5.097160696872885E-2</v>
      </c>
      <c r="U91" s="304">
        <f t="shared" si="21"/>
        <v>5.6737597064651209E-2</v>
      </c>
      <c r="V91" s="304">
        <f t="shared" si="21"/>
        <v>5.8795507006167827E-2</v>
      </c>
      <c r="W91" s="304">
        <f t="shared" si="21"/>
        <v>5.7955087686940424E-2</v>
      </c>
      <c r="DA91" s="175"/>
    </row>
    <row r="92" spans="1:105" ht="12" customHeight="1" x14ac:dyDescent="0.25">
      <c r="A92" s="41" t="s">
        <v>3122</v>
      </c>
      <c r="B92" s="238">
        <f t="shared" ref="B92:W92" si="22">IF(B$69=0,0,B$69/B$5)</f>
        <v>0.2011396459607559</v>
      </c>
      <c r="C92" s="238">
        <f t="shared" si="22"/>
        <v>0.23663221253340561</v>
      </c>
      <c r="D92" s="238">
        <f t="shared" si="22"/>
        <v>0.24288303393178118</v>
      </c>
      <c r="E92" s="238">
        <f t="shared" si="22"/>
        <v>0.24679587733520753</v>
      </c>
      <c r="F92" s="238">
        <f t="shared" si="22"/>
        <v>0.2589872199806052</v>
      </c>
      <c r="G92" s="238">
        <f t="shared" si="22"/>
        <v>0.27276624667288152</v>
      </c>
      <c r="H92" s="238">
        <f t="shared" si="22"/>
        <v>0.2685299400803543</v>
      </c>
      <c r="I92" s="238">
        <f t="shared" si="22"/>
        <v>0.28827909916900701</v>
      </c>
      <c r="J92" s="238">
        <f t="shared" si="22"/>
        <v>0.28955032815043152</v>
      </c>
      <c r="K92" s="238">
        <f t="shared" si="22"/>
        <v>0.29570981796273005</v>
      </c>
      <c r="L92" s="238">
        <f t="shared" si="22"/>
        <v>0.31951594922307136</v>
      </c>
      <c r="M92" s="238">
        <f t="shared" si="22"/>
        <v>0.33020841234166565</v>
      </c>
      <c r="N92" s="238">
        <f t="shared" si="22"/>
        <v>0.3433397784772404</v>
      </c>
      <c r="O92" s="238">
        <f t="shared" si="22"/>
        <v>0.36591358899607684</v>
      </c>
      <c r="P92" s="238">
        <f t="shared" si="22"/>
        <v>0.36861960906775143</v>
      </c>
      <c r="Q92" s="238">
        <f t="shared" si="22"/>
        <v>0.38352795767734055</v>
      </c>
      <c r="R92" s="238">
        <f t="shared" si="22"/>
        <v>0.38384989752167081</v>
      </c>
      <c r="S92" s="238">
        <f t="shared" si="22"/>
        <v>0.38747434287201066</v>
      </c>
      <c r="T92" s="238">
        <f t="shared" si="22"/>
        <v>0.39334045762050035</v>
      </c>
      <c r="U92" s="238">
        <f t="shared" si="22"/>
        <v>0.39015851176583166</v>
      </c>
      <c r="V92" s="238">
        <f t="shared" si="22"/>
        <v>0.38960500375990736</v>
      </c>
      <c r="W92" s="238">
        <f t="shared" si="22"/>
        <v>0.37947020983997753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3">
        <f t="shared" ref="B96:W96" si="23">SUM(B$97:B$107)</f>
        <v>42.470684336450717</v>
      </c>
      <c r="C96" s="323">
        <f t="shared" si="23"/>
        <v>38.062300539680592</v>
      </c>
      <c r="D96" s="323">
        <f t="shared" si="23"/>
        <v>38.759459074787827</v>
      </c>
      <c r="E96" s="323">
        <f t="shared" si="23"/>
        <v>37.546406895433144</v>
      </c>
      <c r="F96" s="323">
        <f t="shared" si="23"/>
        <v>38.420003053305294</v>
      </c>
      <c r="G96" s="323">
        <f t="shared" si="23"/>
        <v>38.298083059234727</v>
      </c>
      <c r="H96" s="323">
        <f t="shared" si="23"/>
        <v>35.195350456729983</v>
      </c>
      <c r="I96" s="323">
        <f t="shared" si="23"/>
        <v>33.41943892328576</v>
      </c>
      <c r="J96" s="323">
        <f t="shared" si="23"/>
        <v>32.453643212375994</v>
      </c>
      <c r="K96" s="323">
        <f t="shared" si="23"/>
        <v>27.566371428305715</v>
      </c>
      <c r="L96" s="323">
        <f t="shared" si="23"/>
        <v>32.240100670095927</v>
      </c>
      <c r="M96" s="323">
        <f t="shared" si="23"/>
        <v>32.30778936357823</v>
      </c>
      <c r="N96" s="323">
        <f t="shared" si="23"/>
        <v>33.526848106189213</v>
      </c>
      <c r="O96" s="323">
        <f t="shared" si="23"/>
        <v>36.995474493501341</v>
      </c>
      <c r="P96" s="323">
        <f t="shared" si="23"/>
        <v>37.625351394271021</v>
      </c>
      <c r="Q96" s="323">
        <f t="shared" si="23"/>
        <v>38.097803083496785</v>
      </c>
      <c r="R96" s="323">
        <f t="shared" si="23"/>
        <v>38.752866469424482</v>
      </c>
      <c r="S96" s="323">
        <f t="shared" si="23"/>
        <v>37.294745541865652</v>
      </c>
      <c r="T96" s="323">
        <f t="shared" si="23"/>
        <v>37.788161620009149</v>
      </c>
      <c r="U96" s="323">
        <f t="shared" si="23"/>
        <v>38.786937305601043</v>
      </c>
      <c r="V96" s="323">
        <f t="shared" si="23"/>
        <v>39.745262012181897</v>
      </c>
      <c r="W96" s="323">
        <f t="shared" si="23"/>
        <v>40.06307834682746</v>
      </c>
      <c r="DA96" s="95"/>
    </row>
    <row r="97" spans="1:105" ht="12" customHeight="1" x14ac:dyDescent="0.25">
      <c r="A97" s="55" t="s">
        <v>92</v>
      </c>
      <c r="B97" s="333">
        <f>IF(B$6=0,0,B$6/OIS!B$5*1000)</f>
        <v>0.84666538222222942</v>
      </c>
      <c r="C97" s="333">
        <f>IF(C$6=0,0,C$6/OIS!C$5*1000)</f>
        <v>0.88474460957653378</v>
      </c>
      <c r="D97" s="333">
        <f>IF(D$6=0,0,D$6/OIS!D$5*1000)</f>
        <v>0.89853335982828542</v>
      </c>
      <c r="E97" s="333">
        <f>IF(E$6=0,0,E$6/OIS!E$5*1000)</f>
        <v>0.84991234709610941</v>
      </c>
      <c r="F97" s="333">
        <f>IF(F$6=0,0,F$6/OIS!F$5*1000)</f>
        <v>0.86687368353950367</v>
      </c>
      <c r="G97" s="333">
        <f>IF(G$6=0,0,G$6/OIS!G$5*1000)</f>
        <v>0.89661487743264412</v>
      </c>
      <c r="H97" s="333">
        <f>IF(H$6=0,0,H$6/OIS!H$5*1000)</f>
        <v>0.82082487000266946</v>
      </c>
      <c r="I97" s="333">
        <f>IF(I$6=0,0,I$6/OIS!I$5*1000)</f>
        <v>0.85757864810278606</v>
      </c>
      <c r="J97" s="333">
        <f>IF(J$6=0,0,J$6/OIS!J$5*1000)</f>
        <v>0.82588514047313433</v>
      </c>
      <c r="K97" s="333">
        <f>IF(K$6=0,0,K$6/OIS!K$5*1000)</f>
        <v>0.75039046022288414</v>
      </c>
      <c r="L97" s="333">
        <f>IF(L$6=0,0,L$6/OIS!L$5*1000)</f>
        <v>1.003867123572453</v>
      </c>
      <c r="M97" s="333">
        <f>IF(M$6=0,0,M$6/OIS!M$5*1000)</f>
        <v>0.99681965849177812</v>
      </c>
      <c r="N97" s="333">
        <f>IF(N$6=0,0,N$6/OIS!N$5*1000)</f>
        <v>1.0829415659976196</v>
      </c>
      <c r="O97" s="333">
        <f>IF(O$6=0,0,O$6/OIS!O$5*1000)</f>
        <v>1.2083640336606285</v>
      </c>
      <c r="P97" s="333">
        <f>IF(P$6=0,0,P$6/OIS!P$5*1000)</f>
        <v>1.2094815813505138</v>
      </c>
      <c r="Q97" s="333">
        <f>IF(Q$6=0,0,Q$6/OIS!Q$5*1000)</f>
        <v>1.29809592277747</v>
      </c>
      <c r="R97" s="333">
        <f>IF(R$6=0,0,R$6/OIS!R$5*1000)</f>
        <v>1.3019150686806082</v>
      </c>
      <c r="S97" s="333">
        <f>IF(S$6=0,0,S$6/OIS!S$5*1000)</f>
        <v>1.2310963855894255</v>
      </c>
      <c r="T97" s="333">
        <f>IF(T$6=0,0,T$6/OIS!T$5*1000)</f>
        <v>1.285040914587763</v>
      </c>
      <c r="U97" s="333">
        <f>IF(U$6=0,0,U$6/OIS!U$5*1000)</f>
        <v>1.3025605934770772</v>
      </c>
      <c r="V97" s="333">
        <f>IF(V$6=0,0,V$6/OIS!V$5*1000)</f>
        <v>1.2436349837286689</v>
      </c>
      <c r="W97" s="333">
        <f>IF(W$6=0,0,W$6/OIS!W$5*1000)</f>
        <v>1.2759162741146211</v>
      </c>
      <c r="DA97" s="67"/>
    </row>
    <row r="98" spans="1:105" ht="12" customHeight="1" x14ac:dyDescent="0.25">
      <c r="A98" s="202" t="s">
        <v>93</v>
      </c>
      <c r="B98" s="334">
        <f>IF(B$7=0,0,B$7/OIS!B$5*1000)</f>
        <v>0.39898901171623596</v>
      </c>
      <c r="C98" s="334">
        <f>IF(C$7=0,0,C$7/OIS!C$5*1000)</f>
        <v>0.41801221370739577</v>
      </c>
      <c r="D98" s="334">
        <f>IF(D$7=0,0,D$7/OIS!D$5*1000)</f>
        <v>0.42812362496632156</v>
      </c>
      <c r="E98" s="334">
        <f>IF(E$7=0,0,E$7/OIS!E$5*1000)</f>
        <v>0.40983166178850755</v>
      </c>
      <c r="F98" s="334">
        <f>IF(F$7=0,0,F$7/OIS!F$5*1000)</f>
        <v>0.42473638103276162</v>
      </c>
      <c r="G98" s="334">
        <f>IF(G$7=0,0,G$7/OIS!G$5*1000)</f>
        <v>0.44139408649836692</v>
      </c>
      <c r="H98" s="334">
        <f>IF(H$7=0,0,H$7/OIS!H$5*1000)</f>
        <v>0.40256875794338481</v>
      </c>
      <c r="I98" s="334">
        <f>IF(I$7=0,0,I$7/OIS!I$5*1000)</f>
        <v>0.41735911823684507</v>
      </c>
      <c r="J98" s="334">
        <f>IF(J$7=0,0,J$7/OIS!J$5*1000)</f>
        <v>0.4035369960001301</v>
      </c>
      <c r="K98" s="334">
        <f>IF(K$7=0,0,K$7/OIS!K$5*1000)</f>
        <v>0.36144284174338492</v>
      </c>
      <c r="L98" s="334">
        <f>IF(L$7=0,0,L$7/OIS!L$5*1000)</f>
        <v>0.47539580682245985</v>
      </c>
      <c r="M98" s="334">
        <f>IF(M$7=0,0,M$7/OIS!M$5*1000)</f>
        <v>0.47798006251632358</v>
      </c>
      <c r="N98" s="334">
        <f>IF(N$7=0,0,N$7/OIS!N$5*1000)</f>
        <v>0.51821250065874436</v>
      </c>
      <c r="O98" s="334">
        <f>IF(O$7=0,0,O$7/OIS!O$5*1000)</f>
        <v>0.58756779516142432</v>
      </c>
      <c r="P98" s="334">
        <f>IF(P$7=0,0,P$7/OIS!P$5*1000)</f>
        <v>0.59242078739806814</v>
      </c>
      <c r="Q98" s="334">
        <f>IF(Q$7=0,0,Q$7/OIS!Q$5*1000)</f>
        <v>0.63213219404817489</v>
      </c>
      <c r="R98" s="334">
        <f>IF(R$7=0,0,R$7/OIS!R$5*1000)</f>
        <v>0.63696665022260024</v>
      </c>
      <c r="S98" s="334">
        <f>IF(S$7=0,0,S$7/OIS!S$5*1000)</f>
        <v>0.60750191570834933</v>
      </c>
      <c r="T98" s="334">
        <f>IF(T$7=0,0,T$7/OIS!T$5*1000)</f>
        <v>0.63115195094580756</v>
      </c>
      <c r="U98" s="334">
        <f>IF(U$7=0,0,U$7/OIS!U$5*1000)</f>
        <v>0.64065701383470897</v>
      </c>
      <c r="V98" s="334">
        <f>IF(V$7=0,0,V$7/OIS!V$5*1000)</f>
        <v>0.62564349065619151</v>
      </c>
      <c r="W98" s="334">
        <f>IF(W$7=0,0,W$7/OIS!W$5*1000)</f>
        <v>0.63266317195882671</v>
      </c>
      <c r="DA98" s="174"/>
    </row>
    <row r="99" spans="1:105" ht="12" customHeight="1" x14ac:dyDescent="0.25">
      <c r="A99" s="202" t="s">
        <v>94</v>
      </c>
      <c r="B99" s="334">
        <f>IF(B$8=0,0,B$8/OIS!B$5*1000)</f>
        <v>0.65246372800294317</v>
      </c>
      <c r="C99" s="334">
        <f>IF(C$8=0,0,C$8/OIS!C$5*1000)</f>
        <v>0.68491403337790779</v>
      </c>
      <c r="D99" s="334">
        <f>IF(D$8=0,0,D$8/OIS!D$5*1000)</f>
        <v>0.70594502151357519</v>
      </c>
      <c r="E99" s="334">
        <f>IF(E$8=0,0,E$8/OIS!E$5*1000)</f>
        <v>0.68178117756164103</v>
      </c>
      <c r="F99" s="334">
        <f>IF(F$8=0,0,F$8/OIS!F$5*1000)</f>
        <v>0.71475425436882389</v>
      </c>
      <c r="G99" s="334">
        <f>IF(G$8=0,0,G$8/OIS!G$5*1000)</f>
        <v>0.74528192146498573</v>
      </c>
      <c r="H99" s="334">
        <f>IF(H$8=0,0,H$8/OIS!H$5*1000)</f>
        <v>0.67792238309227459</v>
      </c>
      <c r="I99" s="334">
        <f>IF(I$8=0,0,I$8/OIS!I$5*1000)</f>
        <v>0.69896143669743649</v>
      </c>
      <c r="J99" s="334">
        <f>IF(J$8=0,0,J$8/OIS!J$5*1000)</f>
        <v>0.67774346300232224</v>
      </c>
      <c r="K99" s="334">
        <f>IF(K$8=0,0,K$8/OIS!K$5*1000)</f>
        <v>0.60079824378661373</v>
      </c>
      <c r="L99" s="334">
        <f>IF(L$8=0,0,L$8/OIS!L$5*1000)</f>
        <v>0.78030498912196422</v>
      </c>
      <c r="M99" s="334">
        <f>IF(M$8=0,0,M$8/OIS!M$5*1000)</f>
        <v>0.79187838483831596</v>
      </c>
      <c r="N99" s="334">
        <f>IF(N$8=0,0,N$8/OIS!N$5*1000)</f>
        <v>0.85723185738493102</v>
      </c>
      <c r="O99" s="334">
        <f>IF(O$8=0,0,O$8/OIS!O$5*1000)</f>
        <v>0.98340131331179625</v>
      </c>
      <c r="P99" s="334">
        <f>IF(P$8=0,0,P$8/OIS!P$5*1000)</f>
        <v>0.99672017439728067</v>
      </c>
      <c r="Q99" s="334">
        <f>IF(Q$8=0,0,Q$8/OIS!Q$5*1000)</f>
        <v>1.0591119793082073</v>
      </c>
      <c r="R99" s="334">
        <f>IF(R$8=0,0,R$8/OIS!R$5*1000)</f>
        <v>1.0707934617595549</v>
      </c>
      <c r="S99" s="334">
        <f>IF(S$8=0,0,S$8/OIS!S$5*1000)</f>
        <v>1.0274727909583845</v>
      </c>
      <c r="T99" s="334">
        <f>IF(T$8=0,0,T$8/OIS!T$5*1000)</f>
        <v>1.0639438155173522</v>
      </c>
      <c r="U99" s="334">
        <f>IF(U$8=0,0,U$8/OIS!U$5*1000)</f>
        <v>1.081041311875331</v>
      </c>
      <c r="V99" s="334">
        <f>IF(V$8=0,0,V$8/OIS!V$5*1000)</f>
        <v>1.0723594803346805</v>
      </c>
      <c r="W99" s="334">
        <f>IF(W$8=0,0,W$8/OIS!W$5*1000)</f>
        <v>1.0736453193808486</v>
      </c>
      <c r="DA99" s="174"/>
    </row>
    <row r="100" spans="1:105" ht="12" customHeight="1" x14ac:dyDescent="0.25">
      <c r="A100" s="202" t="s">
        <v>95</v>
      </c>
      <c r="B100" s="334">
        <f>IF(B$9=0,0,B$9/OIS!B$5*1000)</f>
        <v>0.30540252876369012</v>
      </c>
      <c r="C100" s="334">
        <f>IF(C$9=0,0,C$9/OIS!C$5*1000)</f>
        <v>0.31898707487947348</v>
      </c>
      <c r="D100" s="334">
        <f>IF(D$9=0,0,D$9/OIS!D$5*1000)</f>
        <v>0.32345458247306302</v>
      </c>
      <c r="E100" s="334">
        <f>IF(E$9=0,0,E$9/OIS!E$5*1000)</f>
        <v>0.30526903286221879</v>
      </c>
      <c r="F100" s="334">
        <f>IF(F$9=0,0,F$9/OIS!F$5*1000)</f>
        <v>0.31041883740870779</v>
      </c>
      <c r="G100" s="334">
        <f>IF(G$9=0,0,G$9/OIS!G$5*1000)</f>
        <v>0.32077666218900397</v>
      </c>
      <c r="H100" s="334">
        <f>IF(H$9=0,0,H$9/OIS!H$5*1000)</f>
        <v>0.29387392942214718</v>
      </c>
      <c r="I100" s="334">
        <f>IF(I$9=0,0,I$9/OIS!I$5*1000)</f>
        <v>0.30748589438500545</v>
      </c>
      <c r="J100" s="334">
        <f>IF(J$9=0,0,J$9/OIS!J$5*1000)</f>
        <v>0.29589767333003619</v>
      </c>
      <c r="K100" s="334">
        <f>IF(K$9=0,0,K$9/OIS!K$5*1000)</f>
        <v>0.26957894048569275</v>
      </c>
      <c r="L100" s="334">
        <f>IF(L$9=0,0,L$9/OIS!L$5*1000)</f>
        <v>0.36178125399732491</v>
      </c>
      <c r="M100" s="334">
        <f>IF(M$9=0,0,M$9/OIS!M$5*1000)</f>
        <v>0.35841178736530027</v>
      </c>
      <c r="N100" s="334">
        <f>IF(N$9=0,0,N$9/OIS!N$5*1000)</f>
        <v>0.38952636840857213</v>
      </c>
      <c r="O100" s="334">
        <f>IF(O$9=0,0,O$9/OIS!O$5*1000)</f>
        <v>0.43333168662459987</v>
      </c>
      <c r="P100" s="334">
        <f>IF(P$9=0,0,P$9/OIS!P$5*1000)</f>
        <v>0.43312866364398978</v>
      </c>
      <c r="Q100" s="334">
        <f>IF(Q$9=0,0,Q$9/OIS!Q$5*1000)</f>
        <v>0.46537985307075758</v>
      </c>
      <c r="R100" s="334">
        <f>IF(R$9=0,0,R$9/OIS!R$5*1000)</f>
        <v>0.46633229503585732</v>
      </c>
      <c r="S100" s="334">
        <f>IF(S$9=0,0,S$9/OIS!S$5*1000)</f>
        <v>0.44023955280451366</v>
      </c>
      <c r="T100" s="334">
        <f>IF(T$9=0,0,T$9/OIS!T$5*1000)</f>
        <v>0.45994615236353503</v>
      </c>
      <c r="U100" s="334">
        <f>IF(U$9=0,0,U$9/OIS!U$5*1000)</f>
        <v>0.46609073123402506</v>
      </c>
      <c r="V100" s="334">
        <f>IF(V$9=0,0,V$9/OIS!V$5*1000)</f>
        <v>0.4430485235016568</v>
      </c>
      <c r="W100" s="334">
        <f>IF(W$9=0,0,W$9/OIS!W$5*1000)</f>
        <v>0.45584061687760985</v>
      </c>
      <c r="DA100" s="174"/>
    </row>
    <row r="101" spans="1:105" ht="12" customHeight="1" x14ac:dyDescent="0.25">
      <c r="A101" s="56" t="s">
        <v>96</v>
      </c>
      <c r="B101" s="335">
        <f>IF(B$10=0,0,B$10/OIS!B$5*1000)</f>
        <v>0.82815926296899822</v>
      </c>
      <c r="C101" s="335">
        <f>IF(C$10=0,0,C$10/OIS!C$5*1000)</f>
        <v>0.84104858013337225</v>
      </c>
      <c r="D101" s="335">
        <f>IF(D$10=0,0,D$10/OIS!D$5*1000)</f>
        <v>0.84455141096706554</v>
      </c>
      <c r="E101" s="335">
        <f>IF(E$10=0,0,E$10/OIS!E$5*1000)</f>
        <v>0.80481135761010547</v>
      </c>
      <c r="F101" s="335">
        <f>IF(F$10=0,0,F$10/OIS!F$5*1000)</f>
        <v>0.80059393249675459</v>
      </c>
      <c r="G101" s="335">
        <f>IF(G$10=0,0,G$10/OIS!G$5*1000)</f>
        <v>0.810487728321443</v>
      </c>
      <c r="H101" s="335">
        <f>IF(H$10=0,0,H$10/OIS!H$5*1000)</f>
        <v>0.7584253750169121</v>
      </c>
      <c r="I101" s="335">
        <f>IF(I$10=0,0,I$10/OIS!I$5*1000)</f>
        <v>0.75649747626820618</v>
      </c>
      <c r="J101" s="335">
        <f>IF(J$10=0,0,J$10/OIS!J$5*1000)</f>
        <v>0.73012425636666378</v>
      </c>
      <c r="K101" s="335">
        <f>IF(K$10=0,0,K$10/OIS!K$5*1000)</f>
        <v>0.64607650355980184</v>
      </c>
      <c r="L101" s="335">
        <f>IF(L$10=0,0,L$10/OIS!L$5*1000)</f>
        <v>0.88403976742225254</v>
      </c>
      <c r="M101" s="335">
        <f>IF(M$10=0,0,M$10/OIS!M$5*1000)</f>
        <v>0.87660266159497113</v>
      </c>
      <c r="N101" s="335">
        <f>IF(N$10=0,0,N$10/OIS!N$5*1000)</f>
        <v>0.95655721621879264</v>
      </c>
      <c r="O101" s="335">
        <f>IF(O$10=0,0,O$10/OIS!O$5*1000)</f>
        <v>1.0877604857549696</v>
      </c>
      <c r="P101" s="335">
        <f>IF(P$10=0,0,P$10/OIS!P$5*1000)</f>
        <v>1.1048023360402541</v>
      </c>
      <c r="Q101" s="335">
        <f>IF(Q$10=0,0,Q$10/OIS!Q$5*1000)</f>
        <v>1.1953026336660086</v>
      </c>
      <c r="R101" s="335">
        <f>IF(R$10=0,0,R$10/OIS!R$5*1000)</f>
        <v>1.1880095632666969</v>
      </c>
      <c r="S101" s="335">
        <f>IF(S$10=0,0,S$10/OIS!S$5*1000)</f>
        <v>1.1091619636473782</v>
      </c>
      <c r="T101" s="335">
        <f>IF(T$10=0,0,T$10/OIS!T$5*1000)</f>
        <v>1.1629075890689244</v>
      </c>
      <c r="U101" s="335">
        <f>IF(U$10=0,0,U$10/OIS!U$5*1000)</f>
        <v>1.1655299434564874</v>
      </c>
      <c r="V101" s="335">
        <f>IF(V$10=0,0,V$10/OIS!V$5*1000)</f>
        <v>1.1172642440160043</v>
      </c>
      <c r="W101" s="335">
        <f>IF(W$10=0,0,W$10/OIS!W$5*1000)</f>
        <v>1.1514795645655083</v>
      </c>
      <c r="DA101" s="68"/>
    </row>
    <row r="102" spans="1:105" ht="12" customHeight="1" x14ac:dyDescent="0.25">
      <c r="A102" s="203" t="s">
        <v>3059</v>
      </c>
      <c r="B102" s="351">
        <f>IF(B$16=0,0,B$16/OIS!B$5*1000)</f>
        <v>10.099105898466037</v>
      </c>
      <c r="C102" s="351">
        <f>IF(C$16=0,0,C$16/OIS!C$5*1000)</f>
        <v>9.6477680434333131</v>
      </c>
      <c r="D102" s="351">
        <f>IF(D$16=0,0,D$16/OIS!D$5*1000)</f>
        <v>9.8105067696692565</v>
      </c>
      <c r="E102" s="351">
        <f>IF(E$16=0,0,E$16/OIS!E$5*1000)</f>
        <v>10.141326993815108</v>
      </c>
      <c r="F102" s="351">
        <f>IF(F$16=0,0,F$16/OIS!F$5*1000)</f>
        <v>10.184579282373317</v>
      </c>
      <c r="G102" s="351">
        <f>IF(G$16=0,0,G$16/OIS!G$5*1000)</f>
        <v>9.1453380993069047</v>
      </c>
      <c r="H102" s="351">
        <f>IF(H$16=0,0,H$16/OIS!H$5*1000)</f>
        <v>8.7657275977978113</v>
      </c>
      <c r="I102" s="351">
        <f>IF(I$16=0,0,I$16/OIS!I$5*1000)</f>
        <v>7.8734037890183064</v>
      </c>
      <c r="J102" s="351">
        <f>IF(J$16=0,0,J$16/OIS!J$5*1000)</f>
        <v>7.3009005620430871</v>
      </c>
      <c r="K102" s="351">
        <f>IF(K$16=0,0,K$16/OIS!K$5*1000)</f>
        <v>5.4737593658327146</v>
      </c>
      <c r="L102" s="351">
        <f>IF(L$16=0,0,L$16/OIS!L$5*1000)</f>
        <v>6.3268111739048463</v>
      </c>
      <c r="M102" s="351">
        <f>IF(M$16=0,0,M$16/OIS!M$5*1000)</f>
        <v>6.4562146767409585</v>
      </c>
      <c r="N102" s="351">
        <f>IF(N$16=0,0,N$16/OIS!N$5*1000)</f>
        <v>6.6703029165026093</v>
      </c>
      <c r="O102" s="351">
        <f>IF(O$16=0,0,O$16/OIS!O$5*1000)</f>
        <v>7.2613278204165086</v>
      </c>
      <c r="P102" s="351">
        <f>IF(P$16=0,0,P$16/OIS!P$5*1000)</f>
        <v>7.9089368887036233</v>
      </c>
      <c r="Q102" s="351">
        <f>IF(Q$16=0,0,Q$16/OIS!Q$5*1000)</f>
        <v>7.6360727206748846</v>
      </c>
      <c r="R102" s="351">
        <f>IF(R$16=0,0,R$16/OIS!R$5*1000)</f>
        <v>7.6397894010089846</v>
      </c>
      <c r="S102" s="351">
        <f>IF(S$16=0,0,S$16/OIS!S$5*1000)</f>
        <v>6.9914203518420139</v>
      </c>
      <c r="T102" s="351">
        <f>IF(T$16=0,0,T$16/OIS!T$5*1000)</f>
        <v>6.9774279534145798</v>
      </c>
      <c r="U102" s="351">
        <f>IF(U$16=0,0,U$16/OIS!U$5*1000)</f>
        <v>7.0161580193727762</v>
      </c>
      <c r="V102" s="351">
        <f>IF(V$16=0,0,V$16/OIS!V$5*1000)</f>
        <v>7.1267033395134751</v>
      </c>
      <c r="W102" s="351">
        <f>IF(W$16=0,0,W$16/OIS!W$5*1000)</f>
        <v>7.4422716514643401</v>
      </c>
      <c r="DA102" s="175"/>
    </row>
    <row r="103" spans="1:105" ht="12" customHeight="1" x14ac:dyDescent="0.25">
      <c r="A103" s="203" t="s">
        <v>3071</v>
      </c>
      <c r="B103" s="351">
        <f>IF(B$27=0,0,B$27/OIS!B$5*1000)</f>
        <v>14.707617063399766</v>
      </c>
      <c r="C103" s="351">
        <f>IF(C$27=0,0,C$27/OIS!C$5*1000)</f>
        <v>10.754629706573155</v>
      </c>
      <c r="D103" s="351">
        <f>IF(D$27=0,0,D$27/OIS!D$5*1000)</f>
        <v>10.585518933961769</v>
      </c>
      <c r="E103" s="351">
        <f>IF(E$27=0,0,E$27/OIS!E$5*1000)</f>
        <v>9.7310605540945883</v>
      </c>
      <c r="F103" s="351">
        <f>IF(F$27=0,0,F$27/OIS!F$5*1000)</f>
        <v>9.7076815735719979</v>
      </c>
      <c r="G103" s="351">
        <f>IF(G$27=0,0,G$27/OIS!G$5*1000)</f>
        <v>9.8523181970550766</v>
      </c>
      <c r="H103" s="351">
        <f>IF(H$27=0,0,H$27/OIS!H$5*1000)</f>
        <v>8.8515730581537309</v>
      </c>
      <c r="I103" s="351">
        <f>IF(I$27=0,0,I$27/OIS!I$5*1000)</f>
        <v>8.1338985406714865</v>
      </c>
      <c r="J103" s="351">
        <f>IF(J$27=0,0,J$27/OIS!J$5*1000)</f>
        <v>8.0991231194617885</v>
      </c>
      <c r="K103" s="351">
        <f>IF(K$27=0,0,K$27/OIS!K$5*1000)</f>
        <v>7.2031180316430383</v>
      </c>
      <c r="L103" s="351">
        <f>IF(L$27=0,0,L$27/OIS!L$5*1000)</f>
        <v>7.7118589482378646</v>
      </c>
      <c r="M103" s="351">
        <f>IF(M$27=0,0,M$27/OIS!M$5*1000)</f>
        <v>7.4151733791577277</v>
      </c>
      <c r="N103" s="351">
        <f>IF(N$27=0,0,N$27/OIS!N$5*1000)</f>
        <v>7.4581232581798726</v>
      </c>
      <c r="O103" s="351">
        <f>IF(O$27=0,0,O$27/OIS!O$5*1000)</f>
        <v>7.8206573106074266</v>
      </c>
      <c r="P103" s="351">
        <f>IF(P$27=0,0,P$27/OIS!P$5*1000)</f>
        <v>7.3780996115256263</v>
      </c>
      <c r="Q103" s="351">
        <f>IF(Q$27=0,0,Q$27/OIS!Q$5*1000)</f>
        <v>7.1791108060006037</v>
      </c>
      <c r="R103" s="351">
        <f>IF(R$27=0,0,R$27/OIS!R$5*1000)</f>
        <v>7.4873323285524442</v>
      </c>
      <c r="S103" s="351">
        <f>IF(S$27=0,0,S$27/OIS!S$5*1000)</f>
        <v>7.4537352042673772</v>
      </c>
      <c r="T103" s="351">
        <f>IF(T$27=0,0,T$27/OIS!T$5*1000)</f>
        <v>7.4164138760295799</v>
      </c>
      <c r="U103" s="351">
        <f>IF(U$27=0,0,U$27/OIS!U$5*1000)</f>
        <v>7.6720768408575193</v>
      </c>
      <c r="V103" s="351">
        <f>IF(V$27=0,0,V$27/OIS!V$5*1000)</f>
        <v>8.0473836472270275</v>
      </c>
      <c r="W103" s="351">
        <f>IF(W$27=0,0,W$27/OIS!W$5*1000)</f>
        <v>8.2622688040275953</v>
      </c>
      <c r="DA103" s="175"/>
    </row>
    <row r="104" spans="1:105" ht="12" customHeight="1" x14ac:dyDescent="0.25">
      <c r="A104" s="203" t="s">
        <v>3081</v>
      </c>
      <c r="B104" s="351">
        <f>IF(B$35=0,0,B$35/OIS!B$5*1000)</f>
        <v>1.8180872591583566</v>
      </c>
      <c r="C104" s="351">
        <f>IF(C$35=0,0,C$35/OIS!C$5*1000)</f>
        <v>1.7755907897271326</v>
      </c>
      <c r="D104" s="351">
        <f>IF(D$35=0,0,D$35/OIS!D$5*1000)</f>
        <v>1.7688532681051283</v>
      </c>
      <c r="E104" s="351">
        <f>IF(E$35=0,0,E$35/OIS!E$5*1000)</f>
        <v>1.811467845851249</v>
      </c>
      <c r="F104" s="351">
        <f>IF(F$35=0,0,F$35/OIS!F$5*1000)</f>
        <v>1.8396650026461392</v>
      </c>
      <c r="G104" s="351">
        <f>IF(G$35=0,0,G$35/OIS!G$5*1000)</f>
        <v>1.7271853476235612</v>
      </c>
      <c r="H104" s="351">
        <f>IF(H$35=0,0,H$35/OIS!H$5*1000)</f>
        <v>1.687246304979918</v>
      </c>
      <c r="I104" s="351">
        <f>IF(I$35=0,0,I$35/OIS!I$5*1000)</f>
        <v>1.4766200328640857</v>
      </c>
      <c r="J104" s="351">
        <f>IF(J$35=0,0,J$35/OIS!J$5*1000)</f>
        <v>1.3762836629413115</v>
      </c>
      <c r="K104" s="351">
        <f>IF(K$35=0,0,K$35/OIS!K$5*1000)</f>
        <v>0.9877787830829361</v>
      </c>
      <c r="L104" s="351">
        <f>IF(L$35=0,0,L$35/OIS!L$5*1000)</f>
        <v>1.125703269834549</v>
      </c>
      <c r="M104" s="351">
        <f>IF(M$35=0,0,M$35/OIS!M$5*1000)</f>
        <v>1.1849901709744948</v>
      </c>
      <c r="N104" s="351">
        <f>IF(N$35=0,0,N$35/OIS!N$5*1000)</f>
        <v>1.1541490373616612</v>
      </c>
      <c r="O104" s="351">
        <f>IF(O$35=0,0,O$35/OIS!O$5*1000)</f>
        <v>1.3867016393962697</v>
      </c>
      <c r="P104" s="351">
        <f>IF(P$35=0,0,P$35/OIS!P$5*1000)</f>
        <v>1.55588698212905</v>
      </c>
      <c r="Q104" s="351">
        <f>IF(Q$35=0,0,Q$35/OIS!Q$5*1000)</f>
        <v>1.4732875602217352</v>
      </c>
      <c r="R104" s="351">
        <f>IF(R$35=0,0,R$35/OIS!R$5*1000)</f>
        <v>1.4985204259386198</v>
      </c>
      <c r="S104" s="351">
        <f>IF(S$35=0,0,S$35/OIS!S$5*1000)</f>
        <v>1.3506719149071356</v>
      </c>
      <c r="T104" s="351">
        <f>IF(T$35=0,0,T$35/OIS!T$5*1000)</f>
        <v>1.2969512620229819</v>
      </c>
      <c r="U104" s="351">
        <f>IF(U$35=0,0,U$35/OIS!U$5*1000)</f>
        <v>1.37773124579934</v>
      </c>
      <c r="V104" s="351">
        <f>IF(V$35=0,0,V$35/OIS!V$5*1000)</f>
        <v>1.4525206082318902</v>
      </c>
      <c r="W104" s="351">
        <f>IF(W$35=0,0,W$35/OIS!W$5*1000)</f>
        <v>1.4795004259053419</v>
      </c>
      <c r="DA104" s="175"/>
    </row>
    <row r="105" spans="1:105" ht="12" customHeight="1" x14ac:dyDescent="0.25">
      <c r="A105" s="203" t="s">
        <v>3103</v>
      </c>
      <c r="B105" s="351">
        <f>IF(B$54=0,0,B$54/OIS!B$5*1000)</f>
        <v>0.55805401563559542</v>
      </c>
      <c r="C105" s="351">
        <f>IF(C$54=0,0,C$54/OIS!C$5*1000)</f>
        <v>0.56442564529146477</v>
      </c>
      <c r="D105" s="351">
        <f>IF(D$54=0,0,D$54/OIS!D$5*1000)</f>
        <v>0.59045064134916747</v>
      </c>
      <c r="E105" s="351">
        <f>IF(E$54=0,0,E$54/OIS!E$5*1000)</f>
        <v>0.60663692576184847</v>
      </c>
      <c r="F105" s="351">
        <f>IF(F$54=0,0,F$54/OIS!F$5*1000)</f>
        <v>0.64754270787997792</v>
      </c>
      <c r="G105" s="351">
        <f>IF(G$54=0,0,G$54/OIS!G$5*1000)</f>
        <v>0.65233479783980308</v>
      </c>
      <c r="H105" s="351">
        <f>IF(H$54=0,0,H$54/OIS!H$5*1000)</f>
        <v>0.60175181693036661</v>
      </c>
      <c r="I105" s="351">
        <f>IF(I$54=0,0,I$54/OIS!I$5*1000)</f>
        <v>0.5606374617335449</v>
      </c>
      <c r="J105" s="351">
        <f>IF(J$54=0,0,J$54/OIS!J$5*1000)</f>
        <v>0.5470118547130467</v>
      </c>
      <c r="K105" s="351">
        <f>IF(K$54=0,0,K$54/OIS!K$5*1000)</f>
        <v>0.41922606809695445</v>
      </c>
      <c r="L105" s="351">
        <f>IF(L$54=0,0,L$54/OIS!L$5*1000)</f>
        <v>0.48580157394918178</v>
      </c>
      <c r="M105" s="351">
        <f>IF(M$54=0,0,M$54/OIS!M$5*1000)</f>
        <v>0.5221825673076349</v>
      </c>
      <c r="N105" s="351">
        <f>IF(N$54=0,0,N$54/OIS!N$5*1000)</f>
        <v>0.53652263071074269</v>
      </c>
      <c r="O105" s="351">
        <f>IF(O$54=0,0,O$54/OIS!O$5*1000)</f>
        <v>0.66571965245057962</v>
      </c>
      <c r="P105" s="351">
        <f>IF(P$54=0,0,P$54/OIS!P$5*1000)</f>
        <v>0.70773531942334567</v>
      </c>
      <c r="Q105" s="351">
        <f>IF(Q$54=0,0,Q$54/OIS!Q$5*1000)</f>
        <v>0.70848563991565683</v>
      </c>
      <c r="R105" s="351">
        <f>IF(R$54=0,0,R$54/OIS!R$5*1000)</f>
        <v>0.73100583749590087</v>
      </c>
      <c r="S105" s="351">
        <f>IF(S$54=0,0,S$54/OIS!S$5*1000)</f>
        <v>0.70847772684630006</v>
      </c>
      <c r="T105" s="351">
        <f>IF(T$54=0,0,T$54/OIS!T$5*1000)</f>
        <v>0.7046419996408908</v>
      </c>
      <c r="U105" s="351">
        <f>IF(U$54=0,0,U$54/OIS!U$5*1000)</f>
        <v>0.73136025036878805</v>
      </c>
      <c r="V105" s="351">
        <f>IF(V$54=0,0,V$54/OIS!V$5*1000)</f>
        <v>0.79490790817845169</v>
      </c>
      <c r="W105" s="351">
        <f>IF(W$54=0,0,W$54/OIS!W$5*1000)</f>
        <v>0.76488855282753865</v>
      </c>
      <c r="DA105" s="175"/>
    </row>
    <row r="106" spans="1:105" ht="12" customHeight="1" x14ac:dyDescent="0.25">
      <c r="A106" s="203" t="s">
        <v>3124</v>
      </c>
      <c r="B106" s="351">
        <f>IF(B$68=0,0,B$68/OIS!B$5*1000)</f>
        <v>3.7136017749721457</v>
      </c>
      <c r="C106" s="351">
        <f>IF(C$68=0,0,C$68/OIS!C$5*1000)</f>
        <v>3.1654134521647905</v>
      </c>
      <c r="D106" s="351">
        <f>IF(D$68=0,0,D$68/OIS!D$5*1000)</f>
        <v>3.3895064483150152</v>
      </c>
      <c r="E106" s="351">
        <f>IF(E$68=0,0,E$68/OIS!E$5*1000)</f>
        <v>2.9380105684486639</v>
      </c>
      <c r="F106" s="351">
        <f>IF(F$68=0,0,F$68/OIS!F$5*1000)</f>
        <v>2.9728676155654021</v>
      </c>
      <c r="G106" s="351">
        <f>IF(G$68=0,0,G$68/OIS!G$5*1000)</f>
        <v>3.2599269706692184</v>
      </c>
      <c r="H106" s="351">
        <f>IF(H$68=0,0,H$68/OIS!H$5*1000)</f>
        <v>2.8844310141379923</v>
      </c>
      <c r="I106" s="351">
        <f>IF(I$68=0,0,I$68/OIS!I$5*1000)</f>
        <v>2.7028707777695886</v>
      </c>
      <c r="J106" s="351">
        <f>IF(J$68=0,0,J$68/OIS!J$5*1000)</f>
        <v>2.8001734422239806</v>
      </c>
      <c r="K106" s="351">
        <f>IF(K$68=0,0,K$68/OIS!K$5*1000)</f>
        <v>2.7025555128944081</v>
      </c>
      <c r="L106" s="351">
        <f>IF(L$68=0,0,L$68/OIS!L$5*1000)</f>
        <v>2.7833103945799533</v>
      </c>
      <c r="M106" s="351">
        <f>IF(M$68=0,0,M$68/OIS!M$5*1000)</f>
        <v>2.5592321825746089</v>
      </c>
      <c r="N106" s="351">
        <f>IF(N$68=0,0,N$68/OIS!N$5*1000)</f>
        <v>2.3921801529465814</v>
      </c>
      <c r="O106" s="351">
        <f>IF(O$68=0,0,O$68/OIS!O$5*1000)</f>
        <v>2.0234959075872436</v>
      </c>
      <c r="P106" s="351">
        <f>IF(P$68=0,0,P$68/OIS!P$5*1000)</f>
        <v>1.8686967276663087</v>
      </c>
      <c r="Q106" s="351">
        <f>IF(Q$68=0,0,Q$68/OIS!Q$5*1000)</f>
        <v>1.8392511652062813</v>
      </c>
      <c r="R106" s="351">
        <f>IF(R$68=0,0,R$68/OIS!R$5*1000)</f>
        <v>1.8569176145036361</v>
      </c>
      <c r="S106" s="351">
        <f>IF(S$68=0,0,S$68/OIS!S$5*1000)</f>
        <v>1.9242107138815361</v>
      </c>
      <c r="T106" s="351">
        <f>IF(T$68=0,0,T$68/OIS!T$5*1000)</f>
        <v>1.9261233221659098</v>
      </c>
      <c r="U106" s="351">
        <f>IF(U$68=0,0,U$68/OIS!U$5*1000)</f>
        <v>2.2006776202170797</v>
      </c>
      <c r="V106" s="351">
        <f>IF(V$68=0,0,V$68/OIS!V$5*1000)</f>
        <v>2.3368428310992173</v>
      </c>
      <c r="W106" s="351">
        <f>IF(W$68=0,0,W$68/OIS!W$5*1000)</f>
        <v>2.3218592185991498</v>
      </c>
      <c r="DA106" s="175"/>
    </row>
    <row r="107" spans="1:105" ht="12" customHeight="1" x14ac:dyDescent="0.25">
      <c r="A107" s="41" t="s">
        <v>3122</v>
      </c>
      <c r="B107" s="336">
        <f>IF(B$69=0,0,B$69/OIS!B$5*1000)</f>
        <v>8.5425384111447187</v>
      </c>
      <c r="C107" s="336">
        <f>IF(C$69=0,0,C$69/OIS!C$5*1000)</f>
        <v>9.0067663908160576</v>
      </c>
      <c r="D107" s="336">
        <f>IF(D$69=0,0,D$69/OIS!D$5*1000)</f>
        <v>9.414015013639176</v>
      </c>
      <c r="E107" s="336">
        <f>IF(E$69=0,0,E$69/OIS!E$5*1000)</f>
        <v>9.2662984305431042</v>
      </c>
      <c r="F107" s="336">
        <f>IF(F$69=0,0,F$69/OIS!F$5*1000)</f>
        <v>9.9502897824219012</v>
      </c>
      <c r="G107" s="336">
        <f>IF(G$69=0,0,G$69/OIS!G$5*1000)</f>
        <v>10.44642437083372</v>
      </c>
      <c r="H107" s="336">
        <f>IF(H$69=0,0,H$69/OIS!H$5*1000)</f>
        <v>9.451005349252771</v>
      </c>
      <c r="I107" s="336">
        <f>IF(I$69=0,0,I$69/OIS!I$5*1000)</f>
        <v>9.6341257475384658</v>
      </c>
      <c r="J107" s="336">
        <f>IF(J$69=0,0,J$69/OIS!J$5*1000)</f>
        <v>9.396963041820495</v>
      </c>
      <c r="K107" s="336">
        <f>IF(K$69=0,0,K$69/OIS!K$5*1000)</f>
        <v>8.1516466769572844</v>
      </c>
      <c r="L107" s="336">
        <f>IF(L$69=0,0,L$69/OIS!L$5*1000)</f>
        <v>10.301226368653072</v>
      </c>
      <c r="M107" s="336">
        <f>IF(M$69=0,0,M$69/OIS!M$5*1000)</f>
        <v>10.668303832016118</v>
      </c>
      <c r="N107" s="336">
        <f>IF(N$69=0,0,N$69/OIS!N$5*1000)</f>
        <v>11.51110060181909</v>
      </c>
      <c r="O107" s="336">
        <f>IF(O$69=0,0,O$69/OIS!O$5*1000)</f>
        <v>13.537146848529895</v>
      </c>
      <c r="P107" s="336">
        <f>IF(P$69=0,0,P$69/OIS!P$5*1000)</f>
        <v>13.869442321992961</v>
      </c>
      <c r="Q107" s="336">
        <f>IF(Q$69=0,0,Q$69/OIS!Q$5*1000)</f>
        <v>14.611572608607004</v>
      </c>
      <c r="R107" s="336">
        <f>IF(R$69=0,0,R$69/OIS!R$5*1000)</f>
        <v>14.875283822959579</v>
      </c>
      <c r="S107" s="336">
        <f>IF(S$69=0,0,S$69/OIS!S$5*1000)</f>
        <v>14.450757021413237</v>
      </c>
      <c r="T107" s="336">
        <f>IF(T$69=0,0,T$69/OIS!T$5*1000)</f>
        <v>14.863612784251822</v>
      </c>
      <c r="U107" s="336">
        <f>IF(U$69=0,0,U$69/OIS!U$5*1000)</f>
        <v>15.133053735107916</v>
      </c>
      <c r="V107" s="336">
        <f>IF(V$69=0,0,V$69/OIS!V$5*1000)</f>
        <v>15.484952955694636</v>
      </c>
      <c r="W107" s="336">
        <f>IF(W$69=0,0,W$69/OIS!W$5*1000)</f>
        <v>15.202744747106079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PL: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6">
        <v>404.18445753629192</v>
      </c>
      <c r="C5" s="226">
        <v>369.51146100164272</v>
      </c>
      <c r="D5" s="226">
        <v>368.03684888230828</v>
      </c>
      <c r="E5" s="226">
        <v>395.20668095687569</v>
      </c>
      <c r="F5" s="226">
        <v>393.98811796057151</v>
      </c>
      <c r="G5" s="226">
        <v>386.02000572292542</v>
      </c>
      <c r="H5" s="226">
        <v>406.72444817103752</v>
      </c>
      <c r="I5" s="226">
        <v>416.34754225744769</v>
      </c>
      <c r="J5" s="226">
        <v>400.56748818423767</v>
      </c>
      <c r="K5" s="226">
        <v>364.75376780978701</v>
      </c>
      <c r="L5" s="226">
        <v>425.46920708361608</v>
      </c>
      <c r="M5" s="226">
        <v>462.11814229097553</v>
      </c>
      <c r="N5" s="226">
        <v>440.18731922081753</v>
      </c>
      <c r="O5" s="226">
        <v>495.35254396382112</v>
      </c>
      <c r="P5" s="226">
        <v>502.16327525941273</v>
      </c>
      <c r="Q5" s="226">
        <v>514.91246340301609</v>
      </c>
      <c r="R5" s="226">
        <v>548.68420658991727</v>
      </c>
      <c r="S5" s="226">
        <v>588.65266709601633</v>
      </c>
      <c r="T5" s="226">
        <v>587.00101424534614</v>
      </c>
      <c r="U5" s="226">
        <v>603.68518779827741</v>
      </c>
      <c r="V5" s="226">
        <v>567.18409968813432</v>
      </c>
      <c r="W5" s="226">
        <v>627.16986621116348</v>
      </c>
      <c r="DA5" s="89" t="s">
        <v>3125</v>
      </c>
    </row>
    <row r="6" spans="1:105" ht="12" customHeight="1" x14ac:dyDescent="0.25">
      <c r="A6" s="55" t="s">
        <v>92</v>
      </c>
      <c r="B6" s="262">
        <v>10.36850235728971</v>
      </c>
      <c r="C6" s="262">
        <v>10.464591487104</v>
      </c>
      <c r="D6" s="262">
        <v>10.307263068078409</v>
      </c>
      <c r="E6" s="262">
        <v>10.679809668910689</v>
      </c>
      <c r="F6" s="262">
        <v>10.53635758654015</v>
      </c>
      <c r="G6" s="262">
        <v>10.688359921264521</v>
      </c>
      <c r="H6" s="262">
        <v>11.226071648561961</v>
      </c>
      <c r="I6" s="262">
        <v>12.435708742047151</v>
      </c>
      <c r="J6" s="262">
        <v>11.898218838078041</v>
      </c>
      <c r="K6" s="262">
        <v>11.64164501523871</v>
      </c>
      <c r="L6" s="262">
        <v>15.12762350082143</v>
      </c>
      <c r="M6" s="262">
        <v>16.169985349592089</v>
      </c>
      <c r="N6" s="262">
        <v>15.938351737833891</v>
      </c>
      <c r="O6" s="262">
        <v>17.850089908814219</v>
      </c>
      <c r="P6" s="262">
        <v>17.74520448915019</v>
      </c>
      <c r="Q6" s="262">
        <v>19.050945372795159</v>
      </c>
      <c r="R6" s="262">
        <v>20.052398607163418</v>
      </c>
      <c r="S6" s="262">
        <v>21.194581754471379</v>
      </c>
      <c r="T6" s="262">
        <v>21.64472527572693</v>
      </c>
      <c r="U6" s="262">
        <v>22.05716066228997</v>
      </c>
      <c r="V6" s="262">
        <v>19.431835642444749</v>
      </c>
      <c r="W6" s="262">
        <v>21.934568263631451</v>
      </c>
      <c r="DA6" s="67" t="s">
        <v>3126</v>
      </c>
    </row>
    <row r="7" spans="1:105" ht="12" customHeight="1" x14ac:dyDescent="0.25">
      <c r="A7" s="202" t="s">
        <v>93</v>
      </c>
      <c r="B7" s="227">
        <v>1.269067163101576</v>
      </c>
      <c r="C7" s="227">
        <v>1.284499585051508</v>
      </c>
      <c r="D7" s="227">
        <v>1.2763425440526299</v>
      </c>
      <c r="E7" s="227">
        <v>1.3390256965869041</v>
      </c>
      <c r="F7" s="227">
        <v>1.3427501049012029</v>
      </c>
      <c r="G7" s="227">
        <v>1.3687984151027239</v>
      </c>
      <c r="H7" s="227">
        <v>1.432156318772978</v>
      </c>
      <c r="I7" s="227">
        <v>1.57415746555966</v>
      </c>
      <c r="J7" s="227">
        <v>1.51218903594034</v>
      </c>
      <c r="K7" s="227">
        <v>1.457993856116119</v>
      </c>
      <c r="L7" s="227">
        <v>1.8610244152275821</v>
      </c>
      <c r="M7" s="227">
        <v>2.015202587845859</v>
      </c>
      <c r="N7" s="227">
        <v>1.9821439464263431</v>
      </c>
      <c r="O7" s="227">
        <v>2.2568255775661958</v>
      </c>
      <c r="P7" s="227">
        <v>2.2604728723375378</v>
      </c>
      <c r="Q7" s="227">
        <v>2.4122923408082522</v>
      </c>
      <c r="R7" s="227">
        <v>2.5513750269569209</v>
      </c>
      <c r="S7" s="227">
        <v>2.720577986357219</v>
      </c>
      <c r="T7" s="227">
        <v>2.765101067092651</v>
      </c>
      <c r="U7" s="227">
        <v>2.8218566246367169</v>
      </c>
      <c r="V7" s="227">
        <v>2.543018582163775</v>
      </c>
      <c r="W7" s="227">
        <v>2.8287315276482552</v>
      </c>
      <c r="DA7" s="174" t="s">
        <v>3127</v>
      </c>
    </row>
    <row r="8" spans="1:105" ht="12" customHeight="1" x14ac:dyDescent="0.25">
      <c r="A8" s="202" t="s">
        <v>94</v>
      </c>
      <c r="B8" s="227">
        <v>11.4103255255554</v>
      </c>
      <c r="C8" s="227">
        <v>11.57383330674609</v>
      </c>
      <c r="D8" s="227">
        <v>11.575324979585631</v>
      </c>
      <c r="E8" s="227">
        <v>12.254102676146809</v>
      </c>
      <c r="F8" s="227">
        <v>12.43107625568399</v>
      </c>
      <c r="G8" s="227">
        <v>12.715465784796351</v>
      </c>
      <c r="H8" s="227">
        <v>13.26856492006457</v>
      </c>
      <c r="I8" s="227">
        <v>14.504496494379961</v>
      </c>
      <c r="J8" s="227">
        <v>13.973075120541729</v>
      </c>
      <c r="K8" s="227">
        <v>13.332139091837229</v>
      </c>
      <c r="L8" s="227">
        <v>16.79644628686723</v>
      </c>
      <c r="M8" s="227">
        <v>18.361996692455008</v>
      </c>
      <c r="N8" s="227">
        <v>18.033024393415271</v>
      </c>
      <c r="O8" s="227">
        <v>20.77706364542054</v>
      </c>
      <c r="P8" s="227">
        <v>20.920998714160412</v>
      </c>
      <c r="Q8" s="227">
        <v>22.232098463138112</v>
      </c>
      <c r="R8" s="227">
        <v>23.593907096422608</v>
      </c>
      <c r="S8" s="227">
        <v>25.313472104410909</v>
      </c>
      <c r="T8" s="227">
        <v>25.64250147708777</v>
      </c>
      <c r="U8" s="227">
        <v>26.195103114310299</v>
      </c>
      <c r="V8" s="227">
        <v>23.974523403329389</v>
      </c>
      <c r="W8" s="227">
        <v>26.404430470531789</v>
      </c>
      <c r="DA8" s="174" t="s">
        <v>3128</v>
      </c>
    </row>
    <row r="9" spans="1:105" ht="12" customHeight="1" x14ac:dyDescent="0.25">
      <c r="A9" s="202" t="s">
        <v>95</v>
      </c>
      <c r="B9" s="227">
        <v>3.7026262598101689</v>
      </c>
      <c r="C9" s="227">
        <v>3.7349600328535262</v>
      </c>
      <c r="D9" s="227">
        <v>3.6727917812758282</v>
      </c>
      <c r="E9" s="227">
        <v>3.796615786878891</v>
      </c>
      <c r="F9" s="227">
        <v>3.7339112413587561</v>
      </c>
      <c r="G9" s="227">
        <v>3.7841774433423061</v>
      </c>
      <c r="H9" s="227">
        <v>3.977520592333784</v>
      </c>
      <c r="I9" s="227">
        <v>4.4127508466868983</v>
      </c>
      <c r="J9" s="227">
        <v>4.218752228023809</v>
      </c>
      <c r="K9" s="227">
        <v>4.1394200187130572</v>
      </c>
      <c r="L9" s="227">
        <v>5.3970234544220936</v>
      </c>
      <c r="M9" s="227">
        <v>5.7549109562847907</v>
      </c>
      <c r="N9" s="227">
        <v>5.6747325400468203</v>
      </c>
      <c r="O9" s="227">
        <v>6.3354759628796833</v>
      </c>
      <c r="P9" s="227">
        <v>6.2891309469850221</v>
      </c>
      <c r="Q9" s="227">
        <v>6.759728788864706</v>
      </c>
      <c r="R9" s="227">
        <v>7.1084482443876444</v>
      </c>
      <c r="S9" s="227">
        <v>7.5004684698220796</v>
      </c>
      <c r="T9" s="227">
        <v>7.6669180051827501</v>
      </c>
      <c r="U9" s="227">
        <v>7.810816032826585</v>
      </c>
      <c r="V9" s="227">
        <v>6.8503883284390739</v>
      </c>
      <c r="W9" s="227">
        <v>7.7552384085300101</v>
      </c>
      <c r="DA9" s="174" t="s">
        <v>3129</v>
      </c>
    </row>
    <row r="10" spans="1:105" ht="12" customHeight="1" x14ac:dyDescent="0.25">
      <c r="A10" s="56" t="s">
        <v>96</v>
      </c>
      <c r="B10" s="263">
        <v>16.597378912255369</v>
      </c>
      <c r="C10" s="263">
        <v>16.467792414900391</v>
      </c>
      <c r="D10" s="263">
        <v>15.99281531038773</v>
      </c>
      <c r="E10" s="263">
        <v>16.679603319805469</v>
      </c>
      <c r="F10" s="263">
        <v>16.121920760113479</v>
      </c>
      <c r="G10" s="263">
        <v>16.033355305533231</v>
      </c>
      <c r="H10" s="263">
        <v>17.14682998949581</v>
      </c>
      <c r="I10" s="263">
        <v>18.481929855460798</v>
      </c>
      <c r="J10" s="263">
        <v>17.677575755310311</v>
      </c>
      <c r="K10" s="263">
        <v>16.97523978747606</v>
      </c>
      <c r="L10" s="263">
        <v>22.726012605240442</v>
      </c>
      <c r="M10" s="263">
        <v>24.300294480225279</v>
      </c>
      <c r="N10" s="263">
        <v>24.197535856683761</v>
      </c>
      <c r="O10" s="263">
        <v>27.629210610350849</v>
      </c>
      <c r="P10" s="263">
        <v>27.900355966722302</v>
      </c>
      <c r="Q10" s="263">
        <v>30.271850593532822</v>
      </c>
      <c r="R10" s="263">
        <v>31.55997547043728</v>
      </c>
      <c r="S10" s="263">
        <v>32.971180424901853</v>
      </c>
      <c r="T10" s="263">
        <v>33.876465581144828</v>
      </c>
      <c r="U10" s="263">
        <v>34.088428743149173</v>
      </c>
      <c r="V10" s="263">
        <v>30.02822919213596</v>
      </c>
      <c r="W10" s="263">
        <v>34.041282014715208</v>
      </c>
      <c r="DA10" s="68" t="s">
        <v>3130</v>
      </c>
    </row>
    <row r="11" spans="1:105" ht="12" customHeight="1" x14ac:dyDescent="0.25">
      <c r="A11" s="37" t="s">
        <v>160</v>
      </c>
      <c r="B11" s="229">
        <v>1.362095044208542</v>
      </c>
      <c r="C11" s="229">
        <v>1.2347972327350529</v>
      </c>
      <c r="D11" s="229">
        <v>1.156555181577352</v>
      </c>
      <c r="E11" s="229">
        <v>1.3271719777709059</v>
      </c>
      <c r="F11" s="229">
        <v>1.105680531174398</v>
      </c>
      <c r="G11" s="229">
        <v>1.1033367156342051</v>
      </c>
      <c r="H11" s="229">
        <v>1.472415810226857</v>
      </c>
      <c r="I11" s="229">
        <v>0.76459474341308831</v>
      </c>
      <c r="J11" s="229">
        <v>0.58320946613697522</v>
      </c>
      <c r="K11" s="229">
        <v>0.55533422792487741</v>
      </c>
      <c r="L11" s="229">
        <v>0.47347349721961979</v>
      </c>
      <c r="M11" s="229">
        <v>0.45906669347428902</v>
      </c>
      <c r="N11" s="229">
        <v>0.25994028437388939</v>
      </c>
      <c r="O11" s="229">
        <v>0.16662530502860501</v>
      </c>
      <c r="P11" s="229">
        <v>0.18906053788807931</v>
      </c>
      <c r="Q11" s="229">
        <v>0.1294835179869174</v>
      </c>
      <c r="R11" s="229">
        <v>0.13872386890236679</v>
      </c>
      <c r="S11" s="229">
        <v>0.13342657504177419</v>
      </c>
      <c r="T11" s="229">
        <v>9.7559572513707851E-2</v>
      </c>
      <c r="U11" s="229">
        <v>0.11148934202155709</v>
      </c>
      <c r="V11" s="229">
        <v>0.22126618918595681</v>
      </c>
      <c r="W11" s="229">
        <v>0.19119797090946311</v>
      </c>
      <c r="DA11" s="69" t="s">
        <v>3131</v>
      </c>
    </row>
    <row r="12" spans="1:105" ht="12" customHeight="1" x14ac:dyDescent="0.25">
      <c r="A12" s="37" t="s">
        <v>162</v>
      </c>
      <c r="B12" s="229">
        <v>3.284328183862252</v>
      </c>
      <c r="C12" s="229">
        <v>2.5044873016454958</v>
      </c>
      <c r="D12" s="229">
        <v>2.688118969123209</v>
      </c>
      <c r="E12" s="229">
        <v>2.687894005432554</v>
      </c>
      <c r="F12" s="229">
        <v>2.4102202195078868</v>
      </c>
      <c r="G12" s="229">
        <v>2.2007318177160911</v>
      </c>
      <c r="H12" s="229">
        <v>2.2228180580057608</v>
      </c>
      <c r="I12" s="229">
        <v>2.0514707866959889</v>
      </c>
      <c r="J12" s="229">
        <v>2.376957791082031</v>
      </c>
      <c r="K12" s="229">
        <v>1.607064263078428</v>
      </c>
      <c r="L12" s="229">
        <v>1.763316426925573</v>
      </c>
      <c r="M12" s="229">
        <v>1.7474896997917659</v>
      </c>
      <c r="N12" s="229">
        <v>1.379728445358553</v>
      </c>
      <c r="O12" s="229">
        <v>1.645689216852136</v>
      </c>
      <c r="P12" s="229">
        <v>1.4776434255027551</v>
      </c>
      <c r="Q12" s="229">
        <v>1.314310374572452</v>
      </c>
      <c r="R12" s="229">
        <v>1.455015652415828</v>
      </c>
      <c r="S12" s="229">
        <v>1.402192987253077</v>
      </c>
      <c r="T12" s="229">
        <v>1.216180567618387</v>
      </c>
      <c r="U12" s="229">
        <v>1.4458788668308149</v>
      </c>
      <c r="V12" s="229">
        <v>1.579551896596699</v>
      </c>
      <c r="W12" s="229">
        <v>1.9360972730248449</v>
      </c>
      <c r="DA12" s="69" t="s">
        <v>3132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3133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3134</v>
      </c>
    </row>
    <row r="15" spans="1:105" ht="12" customHeight="1" x14ac:dyDescent="0.25">
      <c r="A15" s="37" t="s">
        <v>38</v>
      </c>
      <c r="B15" s="229">
        <v>11.95095568418458</v>
      </c>
      <c r="C15" s="229">
        <v>12.728507880519841</v>
      </c>
      <c r="D15" s="229">
        <v>12.148141159687169</v>
      </c>
      <c r="E15" s="229">
        <v>12.66453733660201</v>
      </c>
      <c r="F15" s="229">
        <v>12.6060200094312</v>
      </c>
      <c r="G15" s="229">
        <v>12.729286772182929</v>
      </c>
      <c r="H15" s="229">
        <v>13.451596121263201</v>
      </c>
      <c r="I15" s="229">
        <v>15.66586432535172</v>
      </c>
      <c r="J15" s="229">
        <v>14.717408498091309</v>
      </c>
      <c r="K15" s="229">
        <v>14.81284129647276</v>
      </c>
      <c r="L15" s="229">
        <v>20.489222681095249</v>
      </c>
      <c r="M15" s="229">
        <v>22.09373808695922</v>
      </c>
      <c r="N15" s="229">
        <v>22.557867126951319</v>
      </c>
      <c r="O15" s="229">
        <v>25.81689608847012</v>
      </c>
      <c r="P15" s="229">
        <v>26.233652003331471</v>
      </c>
      <c r="Q15" s="229">
        <v>28.828056700973448</v>
      </c>
      <c r="R15" s="229">
        <v>29.966235949119081</v>
      </c>
      <c r="S15" s="229">
        <v>31.435560862606991</v>
      </c>
      <c r="T15" s="229">
        <v>32.562725441012738</v>
      </c>
      <c r="U15" s="229">
        <v>32.531060534296799</v>
      </c>
      <c r="V15" s="229">
        <v>28.227411106353301</v>
      </c>
      <c r="W15" s="229">
        <v>31.913986770780902</v>
      </c>
      <c r="DA15" s="69" t="s">
        <v>3135</v>
      </c>
    </row>
    <row r="16" spans="1:105" ht="12" customHeight="1" x14ac:dyDescent="0.25">
      <c r="A16" s="57" t="s">
        <v>3059</v>
      </c>
      <c r="B16" s="264">
        <v>106.62111632968841</v>
      </c>
      <c r="C16" s="264">
        <v>99.696694043007241</v>
      </c>
      <c r="D16" s="264">
        <v>98.547027192833966</v>
      </c>
      <c r="E16" s="264">
        <v>112.4392335756214</v>
      </c>
      <c r="F16" s="264">
        <v>109.0374474119325</v>
      </c>
      <c r="G16" s="264">
        <v>95.891128143549892</v>
      </c>
      <c r="H16" s="264">
        <v>104.9861072820937</v>
      </c>
      <c r="I16" s="264">
        <v>100.7051106992346</v>
      </c>
      <c r="J16" s="264">
        <v>92.795099161569595</v>
      </c>
      <c r="K16" s="264">
        <v>74.772333727360092</v>
      </c>
      <c r="L16" s="264">
        <v>84.329345303180489</v>
      </c>
      <c r="M16" s="264">
        <v>91.763015316150529</v>
      </c>
      <c r="N16" s="264">
        <v>86.195743616123508</v>
      </c>
      <c r="O16" s="264">
        <v>93.849638465913728</v>
      </c>
      <c r="P16" s="264">
        <v>100.0486201081076</v>
      </c>
      <c r="Q16" s="264">
        <v>97.455005778603322</v>
      </c>
      <c r="R16" s="264">
        <v>102.173366487537</v>
      </c>
      <c r="S16" s="264">
        <v>104.3660821288541</v>
      </c>
      <c r="T16" s="264">
        <v>102.5283084797133</v>
      </c>
      <c r="U16" s="264">
        <v>103.45568029677101</v>
      </c>
      <c r="V16" s="264">
        <v>96.39475569885451</v>
      </c>
      <c r="W16" s="264">
        <v>111.4851159117885</v>
      </c>
      <c r="DA16" s="70" t="s">
        <v>3136</v>
      </c>
    </row>
    <row r="17" spans="1:105" ht="12" customHeight="1" x14ac:dyDescent="0.25">
      <c r="A17" s="46" t="s">
        <v>30</v>
      </c>
      <c r="B17" s="232">
        <v>23.290060125062141</v>
      </c>
      <c r="C17" s="232">
        <v>18.27389414355272</v>
      </c>
      <c r="D17" s="232">
        <v>16.503295275686039</v>
      </c>
      <c r="E17" s="232">
        <v>15.95871529393426</v>
      </c>
      <c r="F17" s="232">
        <v>13.12697889775397</v>
      </c>
      <c r="G17" s="232">
        <v>12.03217511526052</v>
      </c>
      <c r="H17" s="232">
        <v>10.36053479632065</v>
      </c>
      <c r="I17" s="232">
        <v>9.5888920151747676</v>
      </c>
      <c r="J17" s="232">
        <v>10.352816247182441</v>
      </c>
      <c r="K17" s="232">
        <v>7.3924359993240474</v>
      </c>
      <c r="L17" s="232">
        <v>7.423606231529595</v>
      </c>
      <c r="M17" s="232">
        <v>6.5463051734448356</v>
      </c>
      <c r="N17" s="232">
        <v>5.9299369687627737</v>
      </c>
      <c r="O17" s="232">
        <v>6.1663755650610073</v>
      </c>
      <c r="P17" s="232">
        <v>4.7975167768388038</v>
      </c>
      <c r="Q17" s="232">
        <v>5.0059875647726066</v>
      </c>
      <c r="R17" s="232">
        <v>5.2286330970184922</v>
      </c>
      <c r="S17" s="232">
        <v>5.9219070148900794</v>
      </c>
      <c r="T17" s="232">
        <v>5.843402324491815</v>
      </c>
      <c r="U17" s="232">
        <v>5.3875775159933594</v>
      </c>
      <c r="V17" s="232">
        <v>4.5052485709127197</v>
      </c>
      <c r="W17" s="232">
        <v>5.340630379270098</v>
      </c>
      <c r="DA17" s="73" t="s">
        <v>3137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3138</v>
      </c>
    </row>
    <row r="19" spans="1:105" ht="12" customHeight="1" x14ac:dyDescent="0.25">
      <c r="A19" s="46" t="s">
        <v>33</v>
      </c>
      <c r="B19" s="232">
        <v>0.69387888028087652</v>
      </c>
      <c r="C19" s="232">
        <v>0.82224077717120325</v>
      </c>
      <c r="D19" s="232">
        <v>0.84058186488627074</v>
      </c>
      <c r="E19" s="232">
        <v>1.2627425682116931</v>
      </c>
      <c r="F19" s="232">
        <v>1.4892808388576311</v>
      </c>
      <c r="G19" s="232">
        <v>1.241654347054046</v>
      </c>
      <c r="H19" s="232">
        <v>1.0074100606567591</v>
      </c>
      <c r="I19" s="232">
        <v>1.003321696732639</v>
      </c>
      <c r="J19" s="232">
        <v>0.83323863451886127</v>
      </c>
      <c r="K19" s="232">
        <v>0.68965917151066414</v>
      </c>
      <c r="L19" s="232">
        <v>1.0962587018514529</v>
      </c>
      <c r="M19" s="232">
        <v>1.1074130035668941</v>
      </c>
      <c r="N19" s="232">
        <v>0.82447967674099809</v>
      </c>
      <c r="O19" s="232">
        <v>1.0998814841249449</v>
      </c>
      <c r="P19" s="232">
        <v>1.23065575646866</v>
      </c>
      <c r="Q19" s="232">
        <v>0.96853246667027781</v>
      </c>
      <c r="R19" s="232">
        <v>1.295771983408935</v>
      </c>
      <c r="S19" s="232">
        <v>1.4329142218929449</v>
      </c>
      <c r="T19" s="232">
        <v>1.4015035717040381</v>
      </c>
      <c r="U19" s="232">
        <v>1.5526372029710429</v>
      </c>
      <c r="V19" s="232">
        <v>1.5640223145463481</v>
      </c>
      <c r="W19" s="232">
        <v>1.7768703789940621</v>
      </c>
      <c r="DA19" s="73" t="s">
        <v>3139</v>
      </c>
    </row>
    <row r="20" spans="1:105" ht="12" customHeight="1" x14ac:dyDescent="0.25">
      <c r="A20" s="46" t="s">
        <v>160</v>
      </c>
      <c r="B20" s="232">
        <v>4.9458756295570838</v>
      </c>
      <c r="C20" s="232">
        <v>4.7364641273988166</v>
      </c>
      <c r="D20" s="232">
        <v>5.1962346098801371</v>
      </c>
      <c r="E20" s="232">
        <v>5.6835220932897759</v>
      </c>
      <c r="F20" s="232">
        <v>4.9459700480900803</v>
      </c>
      <c r="G20" s="232">
        <v>5.6764747722100006</v>
      </c>
      <c r="H20" s="232">
        <v>7.0658414104471188</v>
      </c>
      <c r="I20" s="232">
        <v>4.524109403035788</v>
      </c>
      <c r="J20" s="232">
        <v>3.865451643633032</v>
      </c>
      <c r="K20" s="232">
        <v>3.6581681552692582</v>
      </c>
      <c r="L20" s="232">
        <v>3.5715211572929499</v>
      </c>
      <c r="M20" s="232">
        <v>3.7872460026902788</v>
      </c>
      <c r="N20" s="232">
        <v>2.3680273134482781</v>
      </c>
      <c r="O20" s="232">
        <v>1.8070726938858661</v>
      </c>
      <c r="P20" s="232">
        <v>1.806701675165316</v>
      </c>
      <c r="Q20" s="232">
        <v>1.531963391253113</v>
      </c>
      <c r="R20" s="232">
        <v>1.6927919092572381</v>
      </c>
      <c r="S20" s="232">
        <v>1.8441030692569651</v>
      </c>
      <c r="T20" s="232">
        <v>1.5010733720341021</v>
      </c>
      <c r="U20" s="232">
        <v>1.8491307001150701</v>
      </c>
      <c r="V20" s="232">
        <v>1.890698083037671</v>
      </c>
      <c r="W20" s="232">
        <v>1.982425926869763</v>
      </c>
      <c r="DA20" s="73" t="s">
        <v>3140</v>
      </c>
    </row>
    <row r="21" spans="1:105" ht="12" customHeight="1" x14ac:dyDescent="0.25">
      <c r="A21" s="46" t="s">
        <v>70</v>
      </c>
      <c r="B21" s="232">
        <v>0.35654118666545548</v>
      </c>
      <c r="C21" s="232">
        <v>0.14002756396393881</v>
      </c>
      <c r="D21" s="232">
        <v>0.1491101354632754</v>
      </c>
      <c r="E21" s="232">
        <v>0.26582767668666529</v>
      </c>
      <c r="F21" s="232">
        <v>0.3591792896245351</v>
      </c>
      <c r="G21" s="232">
        <v>0.65927903306049029</v>
      </c>
      <c r="H21" s="232">
        <v>0.62895598254802954</v>
      </c>
      <c r="I21" s="232">
        <v>0.58171612265606187</v>
      </c>
      <c r="J21" s="232">
        <v>0.60877061442508862</v>
      </c>
      <c r="K21" s="232">
        <v>0.85630557648251249</v>
      </c>
      <c r="L21" s="232">
        <v>0.8087732106479768</v>
      </c>
      <c r="M21" s="232">
        <v>0.61575455166260651</v>
      </c>
      <c r="N21" s="232">
        <v>0.51742049093586984</v>
      </c>
      <c r="O21" s="232">
        <v>0.38256160053813087</v>
      </c>
      <c r="P21" s="232">
        <v>0.45223230035669371</v>
      </c>
      <c r="Q21" s="232">
        <v>0.1867884239552676</v>
      </c>
      <c r="R21" s="232">
        <v>0.2438118298055372</v>
      </c>
      <c r="S21" s="232">
        <v>0.29198351031085118</v>
      </c>
      <c r="T21" s="232">
        <v>0.29847310804531468</v>
      </c>
      <c r="U21" s="232">
        <v>0.24247941901207501</v>
      </c>
      <c r="V21" s="232">
        <v>0.21115789822692829</v>
      </c>
      <c r="W21" s="232">
        <v>0.27244559622643427</v>
      </c>
      <c r="DA21" s="73" t="s">
        <v>3141</v>
      </c>
    </row>
    <row r="22" spans="1:105" ht="12" customHeight="1" x14ac:dyDescent="0.25">
      <c r="A22" s="46" t="s">
        <v>34</v>
      </c>
      <c r="B22" s="232">
        <v>3.0789994492935371</v>
      </c>
      <c r="C22" s="232">
        <v>0.97771808294522633</v>
      </c>
      <c r="D22" s="232">
        <v>1.269118812964773</v>
      </c>
      <c r="E22" s="232">
        <v>1.321918056310146</v>
      </c>
      <c r="F22" s="232">
        <v>1.269118812964245</v>
      </c>
      <c r="G22" s="232">
        <v>1.298504277769154</v>
      </c>
      <c r="H22" s="232">
        <v>1.6196009002178</v>
      </c>
      <c r="I22" s="232">
        <v>0.97771808294546514</v>
      </c>
      <c r="J22" s="232">
        <v>0.91399703139431843</v>
      </c>
      <c r="K22" s="232">
        <v>0.57499997175789619</v>
      </c>
      <c r="L22" s="232">
        <v>1.4979639738614929</v>
      </c>
      <c r="M22" s="232">
        <v>1.148309388973114</v>
      </c>
      <c r="N22" s="232">
        <v>0.83788649828549122</v>
      </c>
      <c r="O22" s="232">
        <v>0.59830095329853861</v>
      </c>
      <c r="P22" s="232">
        <v>1.5061351156032201</v>
      </c>
      <c r="Q22" s="232">
        <v>0.59505133498376328</v>
      </c>
      <c r="R22" s="232">
        <v>0.59513751377627444</v>
      </c>
      <c r="S22" s="232">
        <v>1.0658281652569881</v>
      </c>
      <c r="T22" s="232">
        <v>0.95528300308379788</v>
      </c>
      <c r="U22" s="232">
        <v>0.80807872676238779</v>
      </c>
      <c r="V22" s="232">
        <v>0.20644295108023819</v>
      </c>
      <c r="W22" s="232">
        <v>0.46026509739076682</v>
      </c>
      <c r="DA22" s="73" t="s">
        <v>3142</v>
      </c>
    </row>
    <row r="23" spans="1:105" ht="12" customHeight="1" x14ac:dyDescent="0.25">
      <c r="A23" s="46" t="s">
        <v>162</v>
      </c>
      <c r="B23" s="232">
        <v>10.08065083059258</v>
      </c>
      <c r="C23" s="232">
        <v>8.4797308080861438</v>
      </c>
      <c r="D23" s="232">
        <v>10.598820606417711</v>
      </c>
      <c r="E23" s="232">
        <v>10.45115024464906</v>
      </c>
      <c r="F23" s="232">
        <v>10.010649700504359</v>
      </c>
      <c r="G23" s="232">
        <v>11.003629850173519</v>
      </c>
      <c r="H23" s="232">
        <v>9.9801956599221668</v>
      </c>
      <c r="I23" s="232">
        <v>10.77711889262668</v>
      </c>
      <c r="J23" s="232">
        <v>14.06462227947849</v>
      </c>
      <c r="K23" s="232">
        <v>10.14657744365851</v>
      </c>
      <c r="L23" s="232">
        <v>12.601544762321049</v>
      </c>
      <c r="M23" s="232">
        <v>13.36282833922273</v>
      </c>
      <c r="N23" s="232">
        <v>11.8357839000962</v>
      </c>
      <c r="O23" s="232">
        <v>15.98901841138199</v>
      </c>
      <c r="P23" s="232">
        <v>12.157832134832701</v>
      </c>
      <c r="Q23" s="232">
        <v>12.893156305053299</v>
      </c>
      <c r="R23" s="232">
        <v>15.10247677751094</v>
      </c>
      <c r="S23" s="232">
        <v>17.30654112384941</v>
      </c>
      <c r="T23" s="232">
        <v>16.65091269967542</v>
      </c>
      <c r="U23" s="232">
        <v>18.811344521847911</v>
      </c>
      <c r="V23" s="232">
        <v>19.861638552237171</v>
      </c>
      <c r="W23" s="232">
        <v>21.41198971191703</v>
      </c>
      <c r="DA23" s="73" t="s">
        <v>3143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1.097978416955137</v>
      </c>
      <c r="T24" s="232">
        <v>0.71956137666401054</v>
      </c>
      <c r="U24" s="232">
        <v>0</v>
      </c>
      <c r="V24" s="232">
        <v>0</v>
      </c>
      <c r="W24" s="232">
        <v>0</v>
      </c>
      <c r="DA24" s="73" t="s">
        <v>3144</v>
      </c>
    </row>
    <row r="25" spans="1:105" ht="12" customHeight="1" x14ac:dyDescent="0.25">
      <c r="A25" s="46" t="s">
        <v>73</v>
      </c>
      <c r="B25" s="232">
        <v>20.137965893342269</v>
      </c>
      <c r="C25" s="232">
        <v>19.677691127407499</v>
      </c>
      <c r="D25" s="232">
        <v>17.78336422625863</v>
      </c>
      <c r="E25" s="232">
        <v>19.26460311413198</v>
      </c>
      <c r="F25" s="232">
        <v>20.855440203446349</v>
      </c>
      <c r="G25" s="232">
        <v>16.880439788286139</v>
      </c>
      <c r="H25" s="232">
        <v>25.160268645018832</v>
      </c>
      <c r="I25" s="232">
        <v>23.22859042529781</v>
      </c>
      <c r="J25" s="232">
        <v>17.825086830326399</v>
      </c>
      <c r="K25" s="232">
        <v>15.592153199123731</v>
      </c>
      <c r="L25" s="232">
        <v>16.78700784347971</v>
      </c>
      <c r="M25" s="232">
        <v>24.538805674030741</v>
      </c>
      <c r="N25" s="232">
        <v>22.70481718798629</v>
      </c>
      <c r="O25" s="232">
        <v>27.176745848202849</v>
      </c>
      <c r="P25" s="232">
        <v>38.738141401220417</v>
      </c>
      <c r="Q25" s="232">
        <v>34.681530934611153</v>
      </c>
      <c r="R25" s="232">
        <v>36.390265666308913</v>
      </c>
      <c r="S25" s="232">
        <v>34.151485552721851</v>
      </c>
      <c r="T25" s="232">
        <v>30.848161053819691</v>
      </c>
      <c r="U25" s="232">
        <v>33.433353152020317</v>
      </c>
      <c r="V25" s="232">
        <v>31.949613125543859</v>
      </c>
      <c r="W25" s="232">
        <v>35.129287135374042</v>
      </c>
      <c r="DA25" s="73" t="s">
        <v>3145</v>
      </c>
    </row>
    <row r="26" spans="1:105" ht="12" customHeight="1" x14ac:dyDescent="0.25">
      <c r="A26" s="46" t="s">
        <v>79</v>
      </c>
      <c r="B26" s="232">
        <v>44.037144334894514</v>
      </c>
      <c r="C26" s="232">
        <v>46.588927412481702</v>
      </c>
      <c r="D26" s="232">
        <v>46.20650166127713</v>
      </c>
      <c r="E26" s="232">
        <v>58.230754528407772</v>
      </c>
      <c r="F26" s="232">
        <v>56.980829620691352</v>
      </c>
      <c r="G26" s="232">
        <v>47.098970959736008</v>
      </c>
      <c r="H26" s="232">
        <v>49.163299826962337</v>
      </c>
      <c r="I26" s="232">
        <v>50.023644060765378</v>
      </c>
      <c r="J26" s="232">
        <v>44.331115880610952</v>
      </c>
      <c r="K26" s="232">
        <v>35.862034210233467</v>
      </c>
      <c r="L26" s="232">
        <v>40.542669422196283</v>
      </c>
      <c r="M26" s="232">
        <v>40.656353182559343</v>
      </c>
      <c r="N26" s="232">
        <v>41.177391579867617</v>
      </c>
      <c r="O26" s="232">
        <v>40.629681909420377</v>
      </c>
      <c r="P26" s="232">
        <v>39.35940494762179</v>
      </c>
      <c r="Q26" s="232">
        <v>41.59199535730383</v>
      </c>
      <c r="R26" s="232">
        <v>41.624477710450677</v>
      </c>
      <c r="S26" s="232">
        <v>41.253341053719907</v>
      </c>
      <c r="T26" s="232">
        <v>44.309937970195151</v>
      </c>
      <c r="U26" s="232">
        <v>41.371079058048807</v>
      </c>
      <c r="V26" s="232">
        <v>36.205934203269592</v>
      </c>
      <c r="W26" s="232">
        <v>45.111201685746281</v>
      </c>
      <c r="DA26" s="73" t="s">
        <v>3146</v>
      </c>
    </row>
    <row r="27" spans="1:105" ht="12" customHeight="1" x14ac:dyDescent="0.25">
      <c r="A27" s="57" t="s">
        <v>3071</v>
      </c>
      <c r="B27" s="264">
        <f t="shared" ref="B27:W27" si="0">B28+B34</f>
        <v>87.36033536315351</v>
      </c>
      <c r="C27" s="264">
        <f t="shared" si="0"/>
        <v>63.649252089605994</v>
      </c>
      <c r="D27" s="264">
        <f t="shared" si="0"/>
        <v>61.539824107224696</v>
      </c>
      <c r="E27" s="264">
        <f t="shared" si="0"/>
        <v>62.38505491126277</v>
      </c>
      <c r="F27" s="264">
        <f t="shared" si="0"/>
        <v>60.623284549183026</v>
      </c>
      <c r="G27" s="264">
        <f t="shared" si="0"/>
        <v>60.466582911389871</v>
      </c>
      <c r="H27" s="264">
        <f t="shared" si="0"/>
        <v>62.200082377871468</v>
      </c>
      <c r="I27" s="264">
        <f t="shared" si="0"/>
        <v>61.138121076483714</v>
      </c>
      <c r="J27" s="264">
        <f t="shared" si="0"/>
        <v>60.48936431043122</v>
      </c>
      <c r="K27" s="264">
        <f t="shared" si="0"/>
        <v>57.281105882925786</v>
      </c>
      <c r="L27" s="264">
        <f t="shared" si="0"/>
        <v>60.694449239865335</v>
      </c>
      <c r="M27" s="264">
        <f t="shared" si="0"/>
        <v>63.058645235617007</v>
      </c>
      <c r="N27" s="264">
        <f t="shared" si="0"/>
        <v>57.791354590826053</v>
      </c>
      <c r="O27" s="264">
        <f t="shared" si="0"/>
        <v>61.692135279082166</v>
      </c>
      <c r="P27" s="264">
        <f t="shared" si="0"/>
        <v>58.131703483596674</v>
      </c>
      <c r="Q27" s="264">
        <f t="shared" si="0"/>
        <v>56.599139410722238</v>
      </c>
      <c r="R27" s="264">
        <f t="shared" si="0"/>
        <v>62.23982985224945</v>
      </c>
      <c r="S27" s="264">
        <f t="shared" si="0"/>
        <v>68.805581835429393</v>
      </c>
      <c r="T27" s="264">
        <f t="shared" si="0"/>
        <v>66.903297478477157</v>
      </c>
      <c r="U27" s="264">
        <f t="shared" si="0"/>
        <v>69.959330818681252</v>
      </c>
      <c r="V27" s="264">
        <f t="shared" si="0"/>
        <v>67.601260375372007</v>
      </c>
      <c r="W27" s="264">
        <f t="shared" si="0"/>
        <v>76.12742856598129</v>
      </c>
      <c r="DA27" s="70"/>
    </row>
    <row r="28" spans="1:105" ht="12" customHeight="1" x14ac:dyDescent="0.25">
      <c r="A28" s="60" t="s">
        <v>3072</v>
      </c>
      <c r="B28" s="265">
        <v>84.302284473617277</v>
      </c>
      <c r="C28" s="265">
        <v>60.488164322092203</v>
      </c>
      <c r="D28" s="265">
        <v>58.199318726094198</v>
      </c>
      <c r="E28" s="265">
        <v>58.587077901049383</v>
      </c>
      <c r="F28" s="265">
        <v>56.434621151156598</v>
      </c>
      <c r="G28" s="265">
        <v>56.081643209063493</v>
      </c>
      <c r="H28" s="265">
        <v>57.706521007337983</v>
      </c>
      <c r="I28" s="265">
        <v>56.410964556949111</v>
      </c>
      <c r="J28" s="265">
        <v>55.843047256543471</v>
      </c>
      <c r="K28" s="265">
        <v>53.174159426893141</v>
      </c>
      <c r="L28" s="265">
        <v>56.040333216210833</v>
      </c>
      <c r="M28" s="265">
        <v>57.555979609904711</v>
      </c>
      <c r="N28" s="265">
        <v>52.452781854666448</v>
      </c>
      <c r="O28" s="265">
        <v>54.961837281797578</v>
      </c>
      <c r="P28" s="265">
        <v>51.096951265354193</v>
      </c>
      <c r="Q28" s="265">
        <v>49.34200746919521</v>
      </c>
      <c r="R28" s="265">
        <v>54.351464911461662</v>
      </c>
      <c r="S28" s="265">
        <v>59.98211686775376</v>
      </c>
      <c r="T28" s="265">
        <v>58.162175842176843</v>
      </c>
      <c r="U28" s="265">
        <v>60.968901452591908</v>
      </c>
      <c r="V28" s="265">
        <v>58.520621401262481</v>
      </c>
      <c r="W28" s="265">
        <v>66.728007412586265</v>
      </c>
      <c r="DA28" s="72" t="s">
        <v>3147</v>
      </c>
    </row>
    <row r="29" spans="1:105" ht="12" customHeight="1" x14ac:dyDescent="0.25">
      <c r="A29" s="59" t="s">
        <v>30</v>
      </c>
      <c r="B29" s="233">
        <v>52.49424041570856</v>
      </c>
      <c r="C29" s="233">
        <v>30.0793481892748</v>
      </c>
      <c r="D29" s="233">
        <v>23.714933024616261</v>
      </c>
      <c r="E29" s="233">
        <v>22.232208311676029</v>
      </c>
      <c r="F29" s="233">
        <v>18.191766592369969</v>
      </c>
      <c r="G29" s="233">
        <v>16.238163066105269</v>
      </c>
      <c r="H29" s="233">
        <v>17.287400726720989</v>
      </c>
      <c r="I29" s="233">
        <v>15.900570467119209</v>
      </c>
      <c r="J29" s="233">
        <v>14.91048790614032</v>
      </c>
      <c r="K29" s="233">
        <v>14.592508302788779</v>
      </c>
      <c r="L29" s="233">
        <v>12.06837874617222</v>
      </c>
      <c r="M29" s="233">
        <v>12.306564786291149</v>
      </c>
      <c r="N29" s="233">
        <v>11.312330032474</v>
      </c>
      <c r="O29" s="233">
        <v>11.60971314624808</v>
      </c>
      <c r="P29" s="233">
        <v>9.9119800584535085</v>
      </c>
      <c r="Q29" s="233">
        <v>11.649921615386839</v>
      </c>
      <c r="R29" s="233">
        <v>10.94941933411094</v>
      </c>
      <c r="S29" s="233">
        <v>12.721180115347369</v>
      </c>
      <c r="T29" s="233">
        <v>13.025352376797001</v>
      </c>
      <c r="U29" s="233">
        <v>11.50671333423815</v>
      </c>
      <c r="V29" s="233">
        <v>9.8766900117936416</v>
      </c>
      <c r="W29" s="233">
        <v>12.242914375341909</v>
      </c>
      <c r="DA29" s="71" t="s">
        <v>3148</v>
      </c>
    </row>
    <row r="30" spans="1:105" ht="12" customHeight="1" x14ac:dyDescent="0.25">
      <c r="A30" s="59" t="s">
        <v>33</v>
      </c>
      <c r="B30" s="233">
        <v>1.0473580029121441</v>
      </c>
      <c r="C30" s="233">
        <v>1.209709974458659</v>
      </c>
      <c r="D30" s="233">
        <v>1.1979437398408721</v>
      </c>
      <c r="E30" s="233">
        <v>1.662662465210702</v>
      </c>
      <c r="F30" s="233">
        <v>2.0079390921517151</v>
      </c>
      <c r="G30" s="233">
        <v>2.188100561057901</v>
      </c>
      <c r="H30" s="233">
        <v>1.58120106855309</v>
      </c>
      <c r="I30" s="233">
        <v>1.8418026992493031</v>
      </c>
      <c r="J30" s="233">
        <v>1.976687132517589</v>
      </c>
      <c r="K30" s="233">
        <v>1.7561516239188091</v>
      </c>
      <c r="L30" s="233">
        <v>1.959685304932298</v>
      </c>
      <c r="M30" s="233">
        <v>1.694469794744794</v>
      </c>
      <c r="N30" s="233">
        <v>1.3986717299772851</v>
      </c>
      <c r="O30" s="233">
        <v>1.6991268617543469</v>
      </c>
      <c r="P30" s="233">
        <v>2.5819536811370001</v>
      </c>
      <c r="Q30" s="233">
        <v>1.783068228551822</v>
      </c>
      <c r="R30" s="233">
        <v>2.546974995863613</v>
      </c>
      <c r="S30" s="233">
        <v>2.9751361184429861</v>
      </c>
      <c r="T30" s="233">
        <v>3.2203743404547249</v>
      </c>
      <c r="U30" s="233">
        <v>3.4796261187047079</v>
      </c>
      <c r="V30" s="233">
        <v>3.492659850301282</v>
      </c>
      <c r="W30" s="233">
        <v>4.1929865361258303</v>
      </c>
      <c r="DA30" s="71" t="s">
        <v>3149</v>
      </c>
    </row>
    <row r="31" spans="1:105" ht="12" customHeight="1" x14ac:dyDescent="0.25">
      <c r="A31" s="59" t="s">
        <v>160</v>
      </c>
      <c r="B31" s="233">
        <v>11.5728056148465</v>
      </c>
      <c r="C31" s="233">
        <v>10.8143906632595</v>
      </c>
      <c r="D31" s="233">
        <v>12.972788119269181</v>
      </c>
      <c r="E31" s="233">
        <v>14.422585538127001</v>
      </c>
      <c r="F31" s="233">
        <v>14.13869329634027</v>
      </c>
      <c r="G31" s="233">
        <v>15.456580380917741</v>
      </c>
      <c r="H31" s="233">
        <v>18.47331990446736</v>
      </c>
      <c r="I31" s="233">
        <v>15.274538470958531</v>
      </c>
      <c r="J31" s="233">
        <v>14.407032434884171</v>
      </c>
      <c r="K31" s="233">
        <v>13.074373273245291</v>
      </c>
      <c r="L31" s="233">
        <v>12.898487406875139</v>
      </c>
      <c r="M31" s="233">
        <v>13.911971198400799</v>
      </c>
      <c r="N31" s="233">
        <v>9.2873310930013062</v>
      </c>
      <c r="O31" s="233">
        <v>7.2252230418216712</v>
      </c>
      <c r="P31" s="233">
        <v>8.6494340763081539</v>
      </c>
      <c r="Q31" s="233">
        <v>8.0162505644452882</v>
      </c>
      <c r="R31" s="233">
        <v>7.7998428946741853</v>
      </c>
      <c r="S31" s="233">
        <v>8.1548920181025242</v>
      </c>
      <c r="T31" s="233">
        <v>7.6284811377447532</v>
      </c>
      <c r="U31" s="233">
        <v>9.7810189904889917</v>
      </c>
      <c r="V31" s="233">
        <v>9.7636695553662207</v>
      </c>
      <c r="W31" s="233">
        <v>9.9599877596549078</v>
      </c>
      <c r="DA31" s="71" t="s">
        <v>3150</v>
      </c>
    </row>
    <row r="32" spans="1:105" ht="12" customHeight="1" x14ac:dyDescent="0.25">
      <c r="A32" s="59" t="s">
        <v>70</v>
      </c>
      <c r="B32" s="233">
        <v>2.1173032633718241</v>
      </c>
      <c r="C32" s="233">
        <v>1.4718908290113111</v>
      </c>
      <c r="D32" s="233">
        <v>1.2650567594771489</v>
      </c>
      <c r="E32" s="233">
        <v>1.7631051057510621</v>
      </c>
      <c r="F32" s="233">
        <v>2.0901664706549101</v>
      </c>
      <c r="G32" s="233">
        <v>1.471062412927796</v>
      </c>
      <c r="H32" s="233">
        <v>1.4909834600259639</v>
      </c>
      <c r="I32" s="233">
        <v>1.3294400649231819</v>
      </c>
      <c r="J32" s="233">
        <v>1.5101915080563071</v>
      </c>
      <c r="K32" s="233">
        <v>2.2694463982592561</v>
      </c>
      <c r="L32" s="233">
        <v>2.3058558253643562</v>
      </c>
      <c r="M32" s="233">
        <v>2.2515007898347408</v>
      </c>
      <c r="N32" s="233">
        <v>2.3196778945513312</v>
      </c>
      <c r="O32" s="233">
        <v>1.6467650915255949</v>
      </c>
      <c r="P32" s="233">
        <v>1.9753583396683281</v>
      </c>
      <c r="Q32" s="233">
        <v>0.63379302361441148</v>
      </c>
      <c r="R32" s="233">
        <v>0.78753640088698673</v>
      </c>
      <c r="S32" s="233">
        <v>0.94069341027343245</v>
      </c>
      <c r="T32" s="233">
        <v>0.94816431327720019</v>
      </c>
      <c r="U32" s="233">
        <v>0.76590106960040794</v>
      </c>
      <c r="V32" s="233">
        <v>0.65452800158309299</v>
      </c>
      <c r="W32" s="233">
        <v>0.84306002998159812</v>
      </c>
      <c r="DA32" s="71" t="s">
        <v>3151</v>
      </c>
    </row>
    <row r="33" spans="1:105" ht="12" customHeight="1" x14ac:dyDescent="0.25">
      <c r="A33" s="59" t="s">
        <v>162</v>
      </c>
      <c r="B33" s="233">
        <v>17.070577176778251</v>
      </c>
      <c r="C33" s="233">
        <v>16.912824666087928</v>
      </c>
      <c r="D33" s="233">
        <v>19.04859708289073</v>
      </c>
      <c r="E33" s="233">
        <v>18.506516480284599</v>
      </c>
      <c r="F33" s="233">
        <v>20.006055699639731</v>
      </c>
      <c r="G33" s="233">
        <v>20.727736788054781</v>
      </c>
      <c r="H33" s="233">
        <v>18.873615847570569</v>
      </c>
      <c r="I33" s="233">
        <v>22.06461285469889</v>
      </c>
      <c r="J33" s="233">
        <v>23.038648274945089</v>
      </c>
      <c r="K33" s="233">
        <v>21.48167982868102</v>
      </c>
      <c r="L33" s="233">
        <v>26.807925932866819</v>
      </c>
      <c r="M33" s="233">
        <v>27.391473040633219</v>
      </c>
      <c r="N33" s="233">
        <v>28.13477110466253</v>
      </c>
      <c r="O33" s="233">
        <v>32.781009140447892</v>
      </c>
      <c r="P33" s="233">
        <v>27.9782251097872</v>
      </c>
      <c r="Q33" s="233">
        <v>27.25897403719684</v>
      </c>
      <c r="R33" s="233">
        <v>32.267691285925949</v>
      </c>
      <c r="S33" s="233">
        <v>35.190215205587457</v>
      </c>
      <c r="T33" s="233">
        <v>33.339803673903162</v>
      </c>
      <c r="U33" s="233">
        <v>35.435641939559638</v>
      </c>
      <c r="V33" s="233">
        <v>34.733073982218237</v>
      </c>
      <c r="W33" s="233">
        <v>39.489058711482009</v>
      </c>
      <c r="DA33" s="71" t="s">
        <v>3152</v>
      </c>
    </row>
    <row r="34" spans="1:105" ht="12" customHeight="1" x14ac:dyDescent="0.25">
      <c r="A34" s="60" t="s">
        <v>3079</v>
      </c>
      <c r="B34" s="265">
        <v>3.0580508895362311</v>
      </c>
      <c r="C34" s="265">
        <v>3.1610877675137901</v>
      </c>
      <c r="D34" s="265">
        <v>3.3405053811304959</v>
      </c>
      <c r="E34" s="265">
        <v>3.7979770102133892</v>
      </c>
      <c r="F34" s="265">
        <v>4.1886633980264314</v>
      </c>
      <c r="G34" s="265">
        <v>4.3849397023263803</v>
      </c>
      <c r="H34" s="265">
        <v>4.4935613705334818</v>
      </c>
      <c r="I34" s="265">
        <v>4.7271565195346046</v>
      </c>
      <c r="J34" s="265">
        <v>4.6463170538877518</v>
      </c>
      <c r="K34" s="265">
        <v>4.1069464560326434</v>
      </c>
      <c r="L34" s="265">
        <v>4.6541160236545016</v>
      </c>
      <c r="M34" s="265">
        <v>5.5026656257123001</v>
      </c>
      <c r="N34" s="265">
        <v>5.3385727361596071</v>
      </c>
      <c r="O34" s="265">
        <v>6.7302979972845902</v>
      </c>
      <c r="P34" s="265">
        <v>7.0347522182424802</v>
      </c>
      <c r="Q34" s="265">
        <v>7.2571319415270281</v>
      </c>
      <c r="R34" s="265">
        <v>7.88836494078779</v>
      </c>
      <c r="S34" s="265">
        <v>8.823464967675628</v>
      </c>
      <c r="T34" s="265">
        <v>8.7411216363003206</v>
      </c>
      <c r="U34" s="265">
        <v>8.9904293660893497</v>
      </c>
      <c r="V34" s="265">
        <v>9.0806389741095312</v>
      </c>
      <c r="W34" s="265">
        <v>9.3994211533950267</v>
      </c>
      <c r="DA34" s="72" t="s">
        <v>3153</v>
      </c>
    </row>
    <row r="35" spans="1:105" ht="12" customHeight="1" x14ac:dyDescent="0.25">
      <c r="A35" s="57" t="s">
        <v>3081</v>
      </c>
      <c r="B35" s="264">
        <f t="shared" ref="B35:W35" si="1">B36+B42+B53</f>
        <v>11.964754159951953</v>
      </c>
      <c r="C35" s="264">
        <f t="shared" si="1"/>
        <v>11.327613801332951</v>
      </c>
      <c r="D35" s="264">
        <f t="shared" si="1"/>
        <v>11.019535145219967</v>
      </c>
      <c r="E35" s="264">
        <f t="shared" si="1"/>
        <v>12.438411526567853</v>
      </c>
      <c r="F35" s="264">
        <f t="shared" si="1"/>
        <v>12.215654259891183</v>
      </c>
      <c r="G35" s="264">
        <f t="shared" si="1"/>
        <v>11.324195622319349</v>
      </c>
      <c r="H35" s="264">
        <f t="shared" si="1"/>
        <v>12.614660723857043</v>
      </c>
      <c r="I35" s="264">
        <f t="shared" si="1"/>
        <v>11.792530824452756</v>
      </c>
      <c r="J35" s="264">
        <f t="shared" si="1"/>
        <v>11.013876549162125</v>
      </c>
      <c r="K35" s="264">
        <f t="shared" si="1"/>
        <v>8.5523841959140601</v>
      </c>
      <c r="L35" s="264">
        <f t="shared" si="1"/>
        <v>9.5350204838183341</v>
      </c>
      <c r="M35" s="264">
        <f t="shared" si="1"/>
        <v>10.738948108858263</v>
      </c>
      <c r="N35" s="264">
        <f t="shared" si="1"/>
        <v>9.4885525468544394</v>
      </c>
      <c r="O35" s="264">
        <f t="shared" si="1"/>
        <v>11.487101799143474</v>
      </c>
      <c r="P35" s="264">
        <f t="shared" si="1"/>
        <v>12.536749675411173</v>
      </c>
      <c r="Q35" s="264">
        <f t="shared" si="1"/>
        <v>11.980831154800669</v>
      </c>
      <c r="R35" s="264">
        <f t="shared" si="1"/>
        <v>12.820459838864339</v>
      </c>
      <c r="S35" s="264">
        <f t="shared" si="1"/>
        <v>13.022197393445573</v>
      </c>
      <c r="T35" s="264">
        <f t="shared" si="1"/>
        <v>12.303996726553713</v>
      </c>
      <c r="U35" s="264">
        <f t="shared" si="1"/>
        <v>13.145549288948722</v>
      </c>
      <c r="V35" s="264">
        <f t="shared" si="1"/>
        <v>12.791774267811814</v>
      </c>
      <c r="W35" s="264">
        <f t="shared" si="1"/>
        <v>14.372269706157555</v>
      </c>
      <c r="DA35" s="70"/>
    </row>
    <row r="36" spans="1:105" ht="12" customHeight="1" x14ac:dyDescent="0.25">
      <c r="A36" s="60" t="s">
        <v>3082</v>
      </c>
      <c r="B36" s="265">
        <v>5.0167747345700588</v>
      </c>
      <c r="C36" s="265">
        <v>4.7098937998756956</v>
      </c>
      <c r="D36" s="265">
        <v>4.6312239871401522</v>
      </c>
      <c r="E36" s="265">
        <v>5.143781001847417</v>
      </c>
      <c r="F36" s="265">
        <v>4.9273054717545177</v>
      </c>
      <c r="G36" s="265">
        <v>4.6081873346438451</v>
      </c>
      <c r="H36" s="265">
        <v>5.0007127421800561</v>
      </c>
      <c r="I36" s="265">
        <v>4.6147588674284226</v>
      </c>
      <c r="J36" s="265">
        <v>4.4676688649896121</v>
      </c>
      <c r="K36" s="265">
        <v>3.3712336041305542</v>
      </c>
      <c r="L36" s="265">
        <v>3.8084476633757269</v>
      </c>
      <c r="M36" s="265">
        <v>4.2384881483422649</v>
      </c>
      <c r="N36" s="265">
        <v>3.6917453763570589</v>
      </c>
      <c r="O36" s="265">
        <v>4.5170415186716406</v>
      </c>
      <c r="P36" s="265">
        <v>4.6942906231341066</v>
      </c>
      <c r="Q36" s="265">
        <v>4.5072773596225941</v>
      </c>
      <c r="R36" s="265">
        <v>4.8722681836633281</v>
      </c>
      <c r="S36" s="265">
        <v>4.9917653702649272</v>
      </c>
      <c r="T36" s="265">
        <v>4.7034384528561386</v>
      </c>
      <c r="U36" s="265">
        <v>5.0917726190570596</v>
      </c>
      <c r="V36" s="265">
        <v>4.9762482195238036</v>
      </c>
      <c r="W36" s="265">
        <v>5.536124079479479</v>
      </c>
      <c r="DA36" s="72" t="s">
        <v>3154</v>
      </c>
    </row>
    <row r="37" spans="1:105" ht="12" customHeight="1" x14ac:dyDescent="0.25">
      <c r="A37" s="59" t="s">
        <v>30</v>
      </c>
      <c r="B37" s="233">
        <v>2.9629633560532249</v>
      </c>
      <c r="C37" s="233">
        <v>2.7888645154738199</v>
      </c>
      <c r="D37" s="233">
        <v>2.4698151634025529</v>
      </c>
      <c r="E37" s="233">
        <v>2.589915441334032</v>
      </c>
      <c r="F37" s="233">
        <v>2.352991984401017</v>
      </c>
      <c r="G37" s="233">
        <v>2.0156791542974659</v>
      </c>
      <c r="H37" s="233">
        <v>1.9571493143109999</v>
      </c>
      <c r="I37" s="233">
        <v>1.878589449544094</v>
      </c>
      <c r="J37" s="233">
        <v>1.741492639082584</v>
      </c>
      <c r="K37" s="233">
        <v>1.2077403857387981</v>
      </c>
      <c r="L37" s="233">
        <v>1.271182206817064</v>
      </c>
      <c r="M37" s="233">
        <v>1.170849247520912</v>
      </c>
      <c r="N37" s="233">
        <v>1.126452705959367</v>
      </c>
      <c r="O37" s="233">
        <v>1.129026831484643</v>
      </c>
      <c r="P37" s="233">
        <v>1.182090859472738</v>
      </c>
      <c r="Q37" s="233">
        <v>1.1068347155128611</v>
      </c>
      <c r="R37" s="233">
        <v>1.088016601695966</v>
      </c>
      <c r="S37" s="233">
        <v>1.0422982844418931</v>
      </c>
      <c r="T37" s="233">
        <v>0.98590108994399139</v>
      </c>
      <c r="U37" s="233">
        <v>0.93028930214604355</v>
      </c>
      <c r="V37" s="233">
        <v>0.70899592136520118</v>
      </c>
      <c r="W37" s="233">
        <v>0.80579534327787739</v>
      </c>
      <c r="DA37" s="71" t="s">
        <v>3155</v>
      </c>
    </row>
    <row r="38" spans="1:105" ht="12" customHeight="1" x14ac:dyDescent="0.25">
      <c r="A38" s="59" t="s">
        <v>33</v>
      </c>
      <c r="B38" s="233">
        <v>0.10187052572276591</v>
      </c>
      <c r="C38" s="233">
        <v>0.12778824439031711</v>
      </c>
      <c r="D38" s="233">
        <v>0.12560398587492949</v>
      </c>
      <c r="E38" s="233">
        <v>0.2043233159096986</v>
      </c>
      <c r="F38" s="233">
        <v>0.26427982222100682</v>
      </c>
      <c r="G38" s="233">
        <v>0.18097041267423261</v>
      </c>
      <c r="H38" s="233">
        <v>0.19141780150659851</v>
      </c>
      <c r="I38" s="233">
        <v>0.19318934651115019</v>
      </c>
      <c r="J38" s="233">
        <v>0.1307030720225795</v>
      </c>
      <c r="K38" s="233">
        <v>0.1050465600567535</v>
      </c>
      <c r="L38" s="233">
        <v>0.18055717198177831</v>
      </c>
      <c r="M38" s="233">
        <v>0.2135307714711859</v>
      </c>
      <c r="N38" s="233">
        <v>0.16191600909625201</v>
      </c>
      <c r="O38" s="233">
        <v>0.21375368719219781</v>
      </c>
      <c r="P38" s="233">
        <v>0.28902566816321779</v>
      </c>
      <c r="Q38" s="233">
        <v>0.22815265042995031</v>
      </c>
      <c r="R38" s="233">
        <v>0.28204254972021048</v>
      </c>
      <c r="S38" s="233">
        <v>0.27857795512804617</v>
      </c>
      <c r="T38" s="233">
        <v>0.25785467055710809</v>
      </c>
      <c r="U38" s="233">
        <v>0.28235600274534961</v>
      </c>
      <c r="V38" s="233">
        <v>0.28040394859652212</v>
      </c>
      <c r="W38" s="233">
        <v>0.3259521080562604</v>
      </c>
      <c r="DA38" s="71" t="s">
        <v>3156</v>
      </c>
    </row>
    <row r="39" spans="1:105" ht="12" customHeight="1" x14ac:dyDescent="0.25">
      <c r="A39" s="59" t="s">
        <v>160</v>
      </c>
      <c r="B39" s="233">
        <v>0.51722573854493503</v>
      </c>
      <c r="C39" s="233">
        <v>0.56263869383434273</v>
      </c>
      <c r="D39" s="233">
        <v>0.53716831160093836</v>
      </c>
      <c r="E39" s="233">
        <v>0.71533619764798551</v>
      </c>
      <c r="F39" s="233">
        <v>0.63525797065239897</v>
      </c>
      <c r="G39" s="233">
        <v>0.66926431324906788</v>
      </c>
      <c r="H39" s="233">
        <v>1.0259400266403991</v>
      </c>
      <c r="I39" s="233">
        <v>0.60116366110733521</v>
      </c>
      <c r="J39" s="233">
        <v>0.32932626655599989</v>
      </c>
      <c r="K39" s="233">
        <v>0.39062941047653937</v>
      </c>
      <c r="L39" s="233">
        <v>0.36139308234458201</v>
      </c>
      <c r="M39" s="233">
        <v>0.46890316863303522</v>
      </c>
      <c r="N39" s="233">
        <v>0.30913232450056222</v>
      </c>
      <c r="O39" s="233">
        <v>0.25944336190520778</v>
      </c>
      <c r="P39" s="233">
        <v>0.33152202449332119</v>
      </c>
      <c r="Q39" s="233">
        <v>0.25048498574801459</v>
      </c>
      <c r="R39" s="233">
        <v>0.27259920046066533</v>
      </c>
      <c r="S39" s="233">
        <v>0.26151809750868582</v>
      </c>
      <c r="T39" s="233">
        <v>0.20169698627085869</v>
      </c>
      <c r="U39" s="233">
        <v>0.1725326050080675</v>
      </c>
      <c r="V39" s="233">
        <v>0.13160778185030961</v>
      </c>
      <c r="W39" s="233">
        <v>0.18402962718010321</v>
      </c>
      <c r="DA39" s="71" t="s">
        <v>3157</v>
      </c>
    </row>
    <row r="40" spans="1:105" ht="12" customHeight="1" x14ac:dyDescent="0.25">
      <c r="A40" s="59" t="s">
        <v>70</v>
      </c>
      <c r="B40" s="233">
        <v>0</v>
      </c>
      <c r="C40" s="233">
        <v>0</v>
      </c>
      <c r="D40" s="233">
        <v>0</v>
      </c>
      <c r="E40" s="233">
        <v>1.943859896272257E-2</v>
      </c>
      <c r="F40" s="233">
        <v>4.0228162354351817E-2</v>
      </c>
      <c r="G40" s="233">
        <v>7.8707625795609151E-2</v>
      </c>
      <c r="H40" s="233">
        <v>8.325140264071855E-2</v>
      </c>
      <c r="I40" s="233">
        <v>8.4021882738751649E-2</v>
      </c>
      <c r="J40" s="233">
        <v>5.9688332124421407E-2</v>
      </c>
      <c r="K40" s="233">
        <v>0.1017474097068278</v>
      </c>
      <c r="L40" s="233">
        <v>7.9946895760349301E-2</v>
      </c>
      <c r="M40" s="233">
        <v>4.1364156636128767E-2</v>
      </c>
      <c r="N40" s="233">
        <v>2.091025862213991E-2</v>
      </c>
      <c r="O40" s="233">
        <v>2.0703669400082839E-2</v>
      </c>
      <c r="P40" s="233">
        <v>4.4790757400843331E-2</v>
      </c>
      <c r="Q40" s="233">
        <v>2.2098318439798929E-2</v>
      </c>
      <c r="R40" s="233">
        <v>2.1854286336428799E-2</v>
      </c>
      <c r="S40" s="233">
        <v>1.8424509397380651E-2</v>
      </c>
      <c r="T40" s="233">
        <v>1.7500471007627631E-2</v>
      </c>
      <c r="U40" s="233">
        <v>1.7185192765594461E-2</v>
      </c>
      <c r="V40" s="233">
        <v>1.1610671883988011E-2</v>
      </c>
      <c r="W40" s="233">
        <v>7.3212803586769938E-3</v>
      </c>
      <c r="DA40" s="71" t="s">
        <v>3158</v>
      </c>
    </row>
    <row r="41" spans="1:105" ht="12" customHeight="1" x14ac:dyDescent="0.25">
      <c r="A41" s="59" t="s">
        <v>162</v>
      </c>
      <c r="B41" s="233">
        <v>1.434715114249133</v>
      </c>
      <c r="C41" s="233">
        <v>1.2306023461772171</v>
      </c>
      <c r="D41" s="233">
        <v>1.4986365262617309</v>
      </c>
      <c r="E41" s="233">
        <v>1.6147674479929779</v>
      </c>
      <c r="F41" s="233">
        <v>1.634547532125743</v>
      </c>
      <c r="G41" s="233">
        <v>1.663565828627469</v>
      </c>
      <c r="H41" s="233">
        <v>1.74295419708134</v>
      </c>
      <c r="I41" s="233">
        <v>1.8577945275270931</v>
      </c>
      <c r="J41" s="233">
        <v>2.2064585552040268</v>
      </c>
      <c r="K41" s="233">
        <v>1.5660698381516349</v>
      </c>
      <c r="L41" s="233">
        <v>1.9153683064719531</v>
      </c>
      <c r="M41" s="233">
        <v>2.3438408040810041</v>
      </c>
      <c r="N41" s="233">
        <v>2.073334078178739</v>
      </c>
      <c r="O41" s="233">
        <v>2.894113968689509</v>
      </c>
      <c r="P41" s="233">
        <v>2.846861313603986</v>
      </c>
      <c r="Q41" s="233">
        <v>2.8997066894919699</v>
      </c>
      <c r="R41" s="233">
        <v>3.2077555454500581</v>
      </c>
      <c r="S41" s="233">
        <v>3.390946523788922</v>
      </c>
      <c r="T41" s="233">
        <v>3.240485235076553</v>
      </c>
      <c r="U41" s="233">
        <v>3.6894095163920051</v>
      </c>
      <c r="V41" s="233">
        <v>3.843629895827783</v>
      </c>
      <c r="W41" s="233">
        <v>4.2130257206065611</v>
      </c>
      <c r="DA41" s="71" t="s">
        <v>3159</v>
      </c>
    </row>
    <row r="42" spans="1:105" ht="12" customHeight="1" x14ac:dyDescent="0.25">
      <c r="A42" s="60" t="s">
        <v>3089</v>
      </c>
      <c r="B42" s="265">
        <v>6.5667492262996028</v>
      </c>
      <c r="C42" s="265">
        <v>6.2236447677685733</v>
      </c>
      <c r="D42" s="265">
        <v>5.9718689282132704</v>
      </c>
      <c r="E42" s="265">
        <v>6.8211578507803381</v>
      </c>
      <c r="F42" s="265">
        <v>6.7661714147704277</v>
      </c>
      <c r="G42" s="265">
        <v>6.1693622389123206</v>
      </c>
      <c r="H42" s="265">
        <v>7.0537606735655878</v>
      </c>
      <c r="I42" s="265">
        <v>6.5884636406710282</v>
      </c>
      <c r="J42" s="265">
        <v>5.9669771744664768</v>
      </c>
      <c r="K42" s="265">
        <v>4.6691604151612083</v>
      </c>
      <c r="L42" s="265">
        <v>5.1463700565445327</v>
      </c>
      <c r="M42" s="265">
        <v>5.8144732363736438</v>
      </c>
      <c r="N42" s="265">
        <v>5.1312769944020884</v>
      </c>
      <c r="O42" s="265">
        <v>6.1310314552265286</v>
      </c>
      <c r="P42" s="265">
        <v>6.9654756123246067</v>
      </c>
      <c r="Q42" s="265">
        <v>6.5688475117406631</v>
      </c>
      <c r="R42" s="265">
        <v>6.9647930639282691</v>
      </c>
      <c r="S42" s="265">
        <v>6.9304597114926851</v>
      </c>
      <c r="T42" s="265">
        <v>6.5108512472344993</v>
      </c>
      <c r="U42" s="265">
        <v>6.9329898351149222</v>
      </c>
      <c r="V42" s="265">
        <v>6.683493283320133</v>
      </c>
      <c r="W42" s="265">
        <v>7.6643720601137506</v>
      </c>
      <c r="DA42" s="72" t="s">
        <v>3160</v>
      </c>
    </row>
    <row r="43" spans="1:105" ht="12" customHeight="1" x14ac:dyDescent="0.25">
      <c r="A43" s="64" t="s">
        <v>30</v>
      </c>
      <c r="B43" s="232">
        <v>1.8328442781705809</v>
      </c>
      <c r="C43" s="232">
        <v>1.7098092928783091</v>
      </c>
      <c r="D43" s="232">
        <v>1.580756053871107</v>
      </c>
      <c r="E43" s="232">
        <v>1.5905676072842241</v>
      </c>
      <c r="F43" s="232">
        <v>1.322540407404696</v>
      </c>
      <c r="G43" s="232">
        <v>1.200123771951856</v>
      </c>
      <c r="H43" s="232">
        <v>1.0016496523295759</v>
      </c>
      <c r="I43" s="232">
        <v>0.93649590605202759</v>
      </c>
      <c r="J43" s="232">
        <v>1.0075039359243629</v>
      </c>
      <c r="K43" s="232">
        <v>0.64023447511963083</v>
      </c>
      <c r="L43" s="232">
        <v>0.70766671411749604</v>
      </c>
      <c r="M43" s="232">
        <v>0.59303488200890386</v>
      </c>
      <c r="N43" s="232">
        <v>0.55281146191473163</v>
      </c>
      <c r="O43" s="232">
        <v>0.5701529308285489</v>
      </c>
      <c r="P43" s="232">
        <v>0.46824267977925632</v>
      </c>
      <c r="Q43" s="232">
        <v>0.45825898995256709</v>
      </c>
      <c r="R43" s="232">
        <v>0.46687440688498671</v>
      </c>
      <c r="S43" s="232">
        <v>0.48094823462663472</v>
      </c>
      <c r="T43" s="232">
        <v>0.46187201575212328</v>
      </c>
      <c r="U43" s="232">
        <v>0.4451116750752635</v>
      </c>
      <c r="V43" s="232">
        <v>0.3457260308468551</v>
      </c>
      <c r="W43" s="232">
        <v>0.37348990431959461</v>
      </c>
      <c r="DA43" s="73" t="s">
        <v>3161</v>
      </c>
    </row>
    <row r="44" spans="1:105" ht="12" customHeight="1" x14ac:dyDescent="0.25">
      <c r="A44" s="64" t="s">
        <v>32</v>
      </c>
      <c r="B44" s="232">
        <v>0</v>
      </c>
      <c r="C44" s="232">
        <v>0</v>
      </c>
      <c r="D44" s="232">
        <v>0</v>
      </c>
      <c r="E44" s="232">
        <v>0</v>
      </c>
      <c r="F44" s="232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232">
        <v>0</v>
      </c>
      <c r="U44" s="232">
        <v>0</v>
      </c>
      <c r="V44" s="232">
        <v>0</v>
      </c>
      <c r="W44" s="232">
        <v>0</v>
      </c>
      <c r="DA44" s="73" t="s">
        <v>3162</v>
      </c>
    </row>
    <row r="45" spans="1:105" ht="12" customHeight="1" x14ac:dyDescent="0.25">
      <c r="A45" s="64" t="s">
        <v>33</v>
      </c>
      <c r="B45" s="232">
        <v>6.3643679761393665E-2</v>
      </c>
      <c r="C45" s="232">
        <v>7.9125889837836652E-2</v>
      </c>
      <c r="D45" s="232">
        <v>8.1191631654076446E-2</v>
      </c>
      <c r="E45" s="232">
        <v>0.12673364429732631</v>
      </c>
      <c r="F45" s="232">
        <v>0.1500237285743477</v>
      </c>
      <c r="G45" s="232">
        <v>0.10882274018264761</v>
      </c>
      <c r="H45" s="232">
        <v>9.8942221082700635E-2</v>
      </c>
      <c r="I45" s="232">
        <v>9.7266799162569514E-2</v>
      </c>
      <c r="J45" s="232">
        <v>7.6369219194330581E-2</v>
      </c>
      <c r="K45" s="232">
        <v>5.6241222103039057E-2</v>
      </c>
      <c r="L45" s="232">
        <v>0.1015180235602013</v>
      </c>
      <c r="M45" s="232">
        <v>0.1092313179732948</v>
      </c>
      <c r="N45" s="232">
        <v>8.0253007010265234E-2</v>
      </c>
      <c r="O45" s="232">
        <v>0.10902049754007299</v>
      </c>
      <c r="P45" s="232">
        <v>0.1156282620593289</v>
      </c>
      <c r="Q45" s="232">
        <v>9.5402814348805806E-2</v>
      </c>
      <c r="R45" s="232">
        <v>0.1222324802308539</v>
      </c>
      <c r="S45" s="232">
        <v>0.12982564978467651</v>
      </c>
      <c r="T45" s="232">
        <v>0.1220030679963791</v>
      </c>
      <c r="U45" s="232">
        <v>0.13644431042124161</v>
      </c>
      <c r="V45" s="232">
        <v>0.13809562348206109</v>
      </c>
      <c r="W45" s="232">
        <v>0.15258623414444411</v>
      </c>
      <c r="DA45" s="73" t="s">
        <v>3163</v>
      </c>
    </row>
    <row r="46" spans="1:105" ht="12" customHeight="1" x14ac:dyDescent="0.25">
      <c r="A46" s="64" t="s">
        <v>160</v>
      </c>
      <c r="B46" s="232">
        <v>0.32928217814529409</v>
      </c>
      <c r="C46" s="232">
        <v>0.35500842736756849</v>
      </c>
      <c r="D46" s="232">
        <v>0.35383402763258859</v>
      </c>
      <c r="E46" s="232">
        <v>0.45213232764477662</v>
      </c>
      <c r="F46" s="232">
        <v>0.3674746922536391</v>
      </c>
      <c r="G46" s="232">
        <v>0.410101267635544</v>
      </c>
      <c r="H46" s="232">
        <v>0.54038423235482103</v>
      </c>
      <c r="I46" s="232">
        <v>0.30842923361278618</v>
      </c>
      <c r="J46" s="232">
        <v>0.19608315624610961</v>
      </c>
      <c r="K46" s="232">
        <v>0.2131175501955721</v>
      </c>
      <c r="L46" s="232">
        <v>0.20705685268442869</v>
      </c>
      <c r="M46" s="232">
        <v>0.244428158186835</v>
      </c>
      <c r="N46" s="232">
        <v>0.1561339352121327</v>
      </c>
      <c r="O46" s="232">
        <v>0.13483991534939049</v>
      </c>
      <c r="P46" s="232">
        <v>0.13515164407621011</v>
      </c>
      <c r="Q46" s="232">
        <v>0.1067330033719322</v>
      </c>
      <c r="R46" s="232">
        <v>0.120386540036721</v>
      </c>
      <c r="S46" s="232">
        <v>0.12419292908734431</v>
      </c>
      <c r="T46" s="232">
        <v>9.7247069269737918E-2</v>
      </c>
      <c r="U46" s="232">
        <v>8.4959304486178333E-2</v>
      </c>
      <c r="V46" s="232">
        <v>6.6047855744318693E-2</v>
      </c>
      <c r="W46" s="232">
        <v>8.7787093401425723E-2</v>
      </c>
      <c r="DA46" s="73" t="s">
        <v>3164</v>
      </c>
    </row>
    <row r="47" spans="1:105" ht="12" customHeight="1" x14ac:dyDescent="0.25">
      <c r="A47" s="64" t="s">
        <v>70</v>
      </c>
      <c r="B47" s="232">
        <v>0</v>
      </c>
      <c r="C47" s="232">
        <v>0</v>
      </c>
      <c r="D47" s="232">
        <v>0</v>
      </c>
      <c r="E47" s="232">
        <v>1.191126009967812E-2</v>
      </c>
      <c r="F47" s="232">
        <v>2.2560301323940261E-2</v>
      </c>
      <c r="G47" s="232">
        <v>4.6757108441837981E-2</v>
      </c>
      <c r="H47" s="232">
        <v>4.2511814652667852E-2</v>
      </c>
      <c r="I47" s="232">
        <v>4.1791947791440853E-2</v>
      </c>
      <c r="J47" s="232">
        <v>3.4454087432597792E-2</v>
      </c>
      <c r="K47" s="232">
        <v>5.3816447822493153E-2</v>
      </c>
      <c r="L47" s="232">
        <v>4.440672736362105E-2</v>
      </c>
      <c r="M47" s="232">
        <v>2.090401130480906E-2</v>
      </c>
      <c r="N47" s="232">
        <v>1.023881463075125E-2</v>
      </c>
      <c r="O47" s="232">
        <v>1.0431832899749331E-2</v>
      </c>
      <c r="P47" s="232">
        <v>1.7702505720237949E-2</v>
      </c>
      <c r="Q47" s="232">
        <v>9.1287990782350937E-3</v>
      </c>
      <c r="R47" s="232">
        <v>9.3568005864141813E-3</v>
      </c>
      <c r="S47" s="232">
        <v>8.4825893721030658E-3</v>
      </c>
      <c r="T47" s="232">
        <v>8.180205990227566E-3</v>
      </c>
      <c r="U47" s="232">
        <v>8.2041117347256051E-3</v>
      </c>
      <c r="V47" s="232">
        <v>5.6490041678332048E-3</v>
      </c>
      <c r="W47" s="232">
        <v>3.3858471718365419E-3</v>
      </c>
      <c r="DA47" s="73" t="s">
        <v>3165</v>
      </c>
    </row>
    <row r="48" spans="1:105" ht="12" customHeight="1" x14ac:dyDescent="0.25">
      <c r="A48" s="64" t="s">
        <v>34</v>
      </c>
      <c r="B48" s="232">
        <v>0.2494819824809385</v>
      </c>
      <c r="C48" s="232">
        <v>3.3512627047088947E-2</v>
      </c>
      <c r="D48" s="232">
        <v>6.3923443415929065E-2</v>
      </c>
      <c r="E48" s="232">
        <v>3.3512627047094519E-2</v>
      </c>
      <c r="F48" s="232">
        <v>6.3923443415943484E-2</v>
      </c>
      <c r="G48" s="232">
        <v>3.3512627047061719E-2</v>
      </c>
      <c r="H48" s="232">
        <v>6.7022530818808851E-2</v>
      </c>
      <c r="I48" s="232">
        <v>3.3512627047063981E-2</v>
      </c>
      <c r="J48" s="232">
        <v>3.3512627047075111E-2</v>
      </c>
      <c r="K48" s="232">
        <v>0</v>
      </c>
      <c r="L48" s="232">
        <v>3.4040942474244412E-2</v>
      </c>
      <c r="M48" s="232">
        <v>3.4040942474262821E-2</v>
      </c>
      <c r="N48" s="232">
        <v>0</v>
      </c>
      <c r="O48" s="232">
        <v>0</v>
      </c>
      <c r="P48" s="232">
        <v>3.3264808985881203E-2</v>
      </c>
      <c r="Q48" s="232">
        <v>0</v>
      </c>
      <c r="R48" s="232">
        <v>0</v>
      </c>
      <c r="S48" s="232">
        <v>1.310984776575286E-2</v>
      </c>
      <c r="T48" s="232">
        <v>2.3556332192294679E-2</v>
      </c>
      <c r="U48" s="232">
        <v>1.371441490410275E-2</v>
      </c>
      <c r="V48" s="232">
        <v>1.230920479874859E-3</v>
      </c>
      <c r="W48" s="232">
        <v>1.127980669832112E-2</v>
      </c>
      <c r="DA48" s="73" t="s">
        <v>3166</v>
      </c>
    </row>
    <row r="49" spans="1:105" ht="12" customHeight="1" x14ac:dyDescent="0.25">
      <c r="A49" s="64" t="s">
        <v>162</v>
      </c>
      <c r="B49" s="232">
        <v>0.8941858959356429</v>
      </c>
      <c r="C49" s="232">
        <v>0.76015271276066709</v>
      </c>
      <c r="D49" s="232">
        <v>0.96640589144364553</v>
      </c>
      <c r="E49" s="232">
        <v>0.99917000681841417</v>
      </c>
      <c r="F49" s="232">
        <v>0.92565448706139297</v>
      </c>
      <c r="G49" s="232">
        <v>0.99794700495079791</v>
      </c>
      <c r="H49" s="232">
        <v>0.89875374577597456</v>
      </c>
      <c r="I49" s="232">
        <v>0.93311363985941254</v>
      </c>
      <c r="J49" s="232">
        <v>1.2861266487229499</v>
      </c>
      <c r="K49" s="232">
        <v>0.83644896257972223</v>
      </c>
      <c r="L49" s="232">
        <v>1.0743260697510271</v>
      </c>
      <c r="M49" s="232">
        <v>1.1961075257241369</v>
      </c>
      <c r="N49" s="232">
        <v>1.025170774284186</v>
      </c>
      <c r="O49" s="232">
        <v>1.4725348495017589</v>
      </c>
      <c r="P49" s="232">
        <v>1.136185657050875</v>
      </c>
      <c r="Q49" s="232">
        <v>1.209609380564407</v>
      </c>
      <c r="R49" s="232">
        <v>1.3868473596708479</v>
      </c>
      <c r="S49" s="232">
        <v>1.5764859595842169</v>
      </c>
      <c r="T49" s="232">
        <v>1.529541286405764</v>
      </c>
      <c r="U49" s="232">
        <v>1.7785688301231191</v>
      </c>
      <c r="V49" s="232">
        <v>1.8883946458217331</v>
      </c>
      <c r="W49" s="232">
        <v>1.967483408133323</v>
      </c>
      <c r="DA49" s="73" t="s">
        <v>3167</v>
      </c>
    </row>
    <row r="50" spans="1:105" ht="12" customHeight="1" x14ac:dyDescent="0.25">
      <c r="A50" s="64" t="s">
        <v>36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3" t="s">
        <v>3168</v>
      </c>
    </row>
    <row r="51" spans="1:105" ht="12" customHeight="1" x14ac:dyDescent="0.25">
      <c r="A51" s="64" t="s">
        <v>73</v>
      </c>
      <c r="B51" s="232">
        <v>2.0745857730631911</v>
      </c>
      <c r="C51" s="232">
        <v>2.0385638529227941</v>
      </c>
      <c r="D51" s="232">
        <v>1.8393383658647</v>
      </c>
      <c r="E51" s="232">
        <v>1.916527060510534</v>
      </c>
      <c r="F51" s="232">
        <v>2.071645478208866</v>
      </c>
      <c r="G51" s="232">
        <v>1.7364174598053439</v>
      </c>
      <c r="H51" s="232">
        <v>2.6068320724852798</v>
      </c>
      <c r="I51" s="232">
        <v>2.4076065854240269</v>
      </c>
      <c r="J51" s="232">
        <v>1.8555113108331831</v>
      </c>
      <c r="K51" s="232">
        <v>1.600417574991124</v>
      </c>
      <c r="L51" s="232">
        <v>1.6526124401017179</v>
      </c>
      <c r="M51" s="232">
        <v>2.4502448306216249</v>
      </c>
      <c r="N51" s="232">
        <v>2.254695373764537</v>
      </c>
      <c r="O51" s="232">
        <v>2.7318065132195182</v>
      </c>
      <c r="P51" s="232">
        <v>3.975675623951159</v>
      </c>
      <c r="Q51" s="232">
        <v>3.591193035290833</v>
      </c>
      <c r="R51" s="232">
        <v>3.7801261671093149</v>
      </c>
      <c r="S51" s="232">
        <v>3.5003006082049049</v>
      </c>
      <c r="T51" s="232">
        <v>3.140494265478512</v>
      </c>
      <c r="U51" s="232">
        <v>3.4316152145232048</v>
      </c>
      <c r="V51" s="232">
        <v>3.28840618192491</v>
      </c>
      <c r="W51" s="232">
        <v>3.588946131317833</v>
      </c>
      <c r="DA51" s="73" t="s">
        <v>3169</v>
      </c>
    </row>
    <row r="52" spans="1:105" ht="12" customHeight="1" x14ac:dyDescent="0.25">
      <c r="A52" s="64" t="s">
        <v>79</v>
      </c>
      <c r="B52" s="232">
        <v>1.122725438742562</v>
      </c>
      <c r="C52" s="232">
        <v>1.247471964954308</v>
      </c>
      <c r="D52" s="232">
        <v>1.086419514331223</v>
      </c>
      <c r="E52" s="232">
        <v>1.690603317078291</v>
      </c>
      <c r="F52" s="232">
        <v>1.8423488765276019</v>
      </c>
      <c r="G52" s="232">
        <v>1.635680258897231</v>
      </c>
      <c r="H52" s="232">
        <v>1.7976644040657579</v>
      </c>
      <c r="I52" s="232">
        <v>1.8302469017217</v>
      </c>
      <c r="J52" s="232">
        <v>1.4774161890658679</v>
      </c>
      <c r="K52" s="232">
        <v>1.2688841823496271</v>
      </c>
      <c r="L52" s="232">
        <v>1.3247422864917959</v>
      </c>
      <c r="M52" s="232">
        <v>1.1664815680797771</v>
      </c>
      <c r="N52" s="232">
        <v>1.0519736275854841</v>
      </c>
      <c r="O52" s="232">
        <v>1.102244915887491</v>
      </c>
      <c r="P52" s="232">
        <v>1.083624430701658</v>
      </c>
      <c r="Q52" s="232">
        <v>1.098521489133883</v>
      </c>
      <c r="R52" s="232">
        <v>1.0789693094091299</v>
      </c>
      <c r="S52" s="232">
        <v>1.0971138930670521</v>
      </c>
      <c r="T52" s="232">
        <v>1.12795700414946</v>
      </c>
      <c r="U52" s="232">
        <v>1.0343719738470869</v>
      </c>
      <c r="V52" s="232">
        <v>0.94994302085254678</v>
      </c>
      <c r="W52" s="232">
        <v>1.479413634926972</v>
      </c>
      <c r="DA52" s="73" t="s">
        <v>3170</v>
      </c>
    </row>
    <row r="53" spans="1:105" ht="12" customHeight="1" x14ac:dyDescent="0.25">
      <c r="A53" s="60" t="s">
        <v>3101</v>
      </c>
      <c r="B53" s="265">
        <v>0.38123019908229022</v>
      </c>
      <c r="C53" s="265">
        <v>0.39407523368868252</v>
      </c>
      <c r="D53" s="265">
        <v>0.41644222986654539</v>
      </c>
      <c r="E53" s="265">
        <v>0.4734726739400969</v>
      </c>
      <c r="F53" s="265">
        <v>0.52217737336623848</v>
      </c>
      <c r="G53" s="265">
        <v>0.54664604876318512</v>
      </c>
      <c r="H53" s="265">
        <v>0.56018730811139827</v>
      </c>
      <c r="I53" s="265">
        <v>0.58930831635330505</v>
      </c>
      <c r="J53" s="265">
        <v>0.57923050970603585</v>
      </c>
      <c r="K53" s="265">
        <v>0.51199017662229784</v>
      </c>
      <c r="L53" s="265">
        <v>0.58020276389807313</v>
      </c>
      <c r="M53" s="265">
        <v>0.68598672414235495</v>
      </c>
      <c r="N53" s="265">
        <v>0.6655301760952923</v>
      </c>
      <c r="O53" s="265">
        <v>0.83902882524530464</v>
      </c>
      <c r="P53" s="265">
        <v>0.87698343995245909</v>
      </c>
      <c r="Q53" s="265">
        <v>0.90470628343741188</v>
      </c>
      <c r="R53" s="265">
        <v>0.98339859127274265</v>
      </c>
      <c r="S53" s="265">
        <v>1.0999723116879609</v>
      </c>
      <c r="T53" s="265">
        <v>1.0897070264630739</v>
      </c>
      <c r="U53" s="265">
        <v>1.1207868347767409</v>
      </c>
      <c r="V53" s="265">
        <v>1.1320327649678781</v>
      </c>
      <c r="W53" s="265">
        <v>1.171773566564325</v>
      </c>
      <c r="DA53" s="72" t="s">
        <v>3171</v>
      </c>
    </row>
    <row r="54" spans="1:105" ht="12" customHeight="1" x14ac:dyDescent="0.25">
      <c r="A54" s="57" t="s">
        <v>3103</v>
      </c>
      <c r="B54" s="264">
        <f t="shared" ref="B54:W54" si="2">B55+B56+B67</f>
        <v>9.2273172548637419</v>
      </c>
      <c r="C54" s="264">
        <f t="shared" si="2"/>
        <v>9.1330220483773754</v>
      </c>
      <c r="D54" s="264">
        <f t="shared" si="2"/>
        <v>9.3444576492757676</v>
      </c>
      <c r="E54" s="264">
        <f t="shared" si="2"/>
        <v>10.535613412556888</v>
      </c>
      <c r="F54" s="264">
        <f t="shared" si="2"/>
        <v>11.010203000792997</v>
      </c>
      <c r="G54" s="264">
        <f t="shared" si="2"/>
        <v>11.032807009263408</v>
      </c>
      <c r="H54" s="264">
        <f t="shared" si="2"/>
        <v>11.577780262447352</v>
      </c>
      <c r="I54" s="264">
        <f t="shared" si="2"/>
        <v>11.642915849445583</v>
      </c>
      <c r="J54" s="264">
        <f t="shared" si="2"/>
        <v>11.325660061932334</v>
      </c>
      <c r="K54" s="264">
        <f t="shared" si="2"/>
        <v>9.5374380777155174</v>
      </c>
      <c r="L54" s="264">
        <f t="shared" si="2"/>
        <v>10.769804491689625</v>
      </c>
      <c r="M54" s="264">
        <f t="shared" si="2"/>
        <v>12.49944302930442</v>
      </c>
      <c r="N54" s="264">
        <f t="shared" si="2"/>
        <v>11.784400623097547</v>
      </c>
      <c r="O54" s="264">
        <f t="shared" si="2"/>
        <v>14.693719900347007</v>
      </c>
      <c r="P54" s="264">
        <f t="shared" si="2"/>
        <v>15.422566522325841</v>
      </c>
      <c r="Q54" s="264">
        <f t="shared" si="2"/>
        <v>15.598161300029648</v>
      </c>
      <c r="R54" s="264">
        <f t="shared" si="2"/>
        <v>16.901939933501026</v>
      </c>
      <c r="S54" s="264">
        <f t="shared" si="2"/>
        <v>18.476930118789411</v>
      </c>
      <c r="T54" s="264">
        <f t="shared" si="2"/>
        <v>18.095780395116666</v>
      </c>
      <c r="U54" s="264">
        <f t="shared" si="2"/>
        <v>18.796097734159254</v>
      </c>
      <c r="V54" s="264">
        <f t="shared" si="2"/>
        <v>18.80964272996118</v>
      </c>
      <c r="W54" s="264">
        <f t="shared" si="2"/>
        <v>19.827372853257341</v>
      </c>
      <c r="DA54" s="70"/>
    </row>
    <row r="55" spans="1:105" ht="12" customHeight="1" x14ac:dyDescent="0.25">
      <c r="A55" s="60" t="s">
        <v>3104</v>
      </c>
      <c r="B55" s="265">
        <v>3.334254606241438</v>
      </c>
      <c r="C55" s="265">
        <v>3.1239857821051369</v>
      </c>
      <c r="D55" s="265">
        <v>3.0828939173138221</v>
      </c>
      <c r="E55" s="265">
        <v>3.4119446525809489</v>
      </c>
      <c r="F55" s="265">
        <v>3.2644685343563098</v>
      </c>
      <c r="G55" s="265">
        <v>3.057844780846465</v>
      </c>
      <c r="H55" s="265">
        <v>3.2982121858040712</v>
      </c>
      <c r="I55" s="265">
        <v>3.0546862875239689</v>
      </c>
      <c r="J55" s="265">
        <v>2.9587554332146651</v>
      </c>
      <c r="K55" s="265">
        <v>2.2303625566479321</v>
      </c>
      <c r="L55" s="265">
        <v>2.5104038020220472</v>
      </c>
      <c r="M55" s="265">
        <v>2.7737072400066589</v>
      </c>
      <c r="N55" s="265">
        <v>2.4232938850680972</v>
      </c>
      <c r="O55" s="265">
        <v>2.9416944794722482</v>
      </c>
      <c r="P55" s="265">
        <v>3.0573999529683151</v>
      </c>
      <c r="Q55" s="265">
        <v>2.932373288192955</v>
      </c>
      <c r="R55" s="265">
        <v>3.1601381051099211</v>
      </c>
      <c r="S55" s="265">
        <v>3.231991825119771</v>
      </c>
      <c r="T55" s="265">
        <v>3.045050988608113</v>
      </c>
      <c r="U55" s="265">
        <v>3.28150343435561</v>
      </c>
      <c r="V55" s="265">
        <v>3.1860650821523842</v>
      </c>
      <c r="W55" s="265">
        <v>3.5461171444339299</v>
      </c>
      <c r="DA55" s="72" t="s">
        <v>3172</v>
      </c>
    </row>
    <row r="56" spans="1:105" ht="12" customHeight="1" x14ac:dyDescent="0.25">
      <c r="A56" s="60" t="s">
        <v>3106</v>
      </c>
      <c r="B56" s="265">
        <v>0.96093593047489245</v>
      </c>
      <c r="C56" s="265">
        <v>0.91072822636641892</v>
      </c>
      <c r="D56" s="265">
        <v>0.87388496612964717</v>
      </c>
      <c r="E56" s="265">
        <v>0.99816445555807021</v>
      </c>
      <c r="F56" s="265">
        <v>0.99011809346477353</v>
      </c>
      <c r="G56" s="265">
        <v>0.90278486952767945</v>
      </c>
      <c r="H56" s="265">
        <v>1.0322020595903749</v>
      </c>
      <c r="I56" s="265">
        <v>0.9641134784913683</v>
      </c>
      <c r="J56" s="265">
        <v>0.87316913828601639</v>
      </c>
      <c r="K56" s="265">
        <v>0.68325496428432764</v>
      </c>
      <c r="L56" s="265">
        <v>0.75308676004374608</v>
      </c>
      <c r="M56" s="265">
        <v>0.8508526908929277</v>
      </c>
      <c r="N56" s="265">
        <v>0.7508781382106664</v>
      </c>
      <c r="O56" s="265">
        <v>0.89717578868453984</v>
      </c>
      <c r="P56" s="265">
        <v>1.019282990421285</v>
      </c>
      <c r="Q56" s="265">
        <v>0.96124298009765441</v>
      </c>
      <c r="R56" s="265">
        <v>1.019183110670175</v>
      </c>
      <c r="S56" s="265">
        <v>1.0141589882570821</v>
      </c>
      <c r="T56" s="265">
        <v>0.95275617902200194</v>
      </c>
      <c r="U56" s="265">
        <v>1.014529230307351</v>
      </c>
      <c r="V56" s="265">
        <v>0.97801950641093471</v>
      </c>
      <c r="W56" s="265">
        <v>1.121555010444852</v>
      </c>
      <c r="DA56" s="72" t="s">
        <v>3173</v>
      </c>
    </row>
    <row r="57" spans="1:105" ht="12" customHeight="1" x14ac:dyDescent="0.25">
      <c r="A57" s="64" t="s">
        <v>30</v>
      </c>
      <c r="B57" s="232">
        <v>0.26820666682469008</v>
      </c>
      <c r="C57" s="232">
        <v>0.2502025168261961</v>
      </c>
      <c r="D57" s="232">
        <v>0.23131769420962309</v>
      </c>
      <c r="E57" s="232">
        <v>0.23275345395672581</v>
      </c>
      <c r="F57" s="232">
        <v>0.19353207396595221</v>
      </c>
      <c r="G57" s="232">
        <v>0.17561840931383521</v>
      </c>
      <c r="H57" s="232">
        <v>0.1465749806336917</v>
      </c>
      <c r="I57" s="232">
        <v>0.13704079961876939</v>
      </c>
      <c r="J57" s="232">
        <v>0.14743165891689611</v>
      </c>
      <c r="K57" s="232">
        <v>9.3687803488404095E-2</v>
      </c>
      <c r="L57" s="232">
        <v>0.1035554045026022</v>
      </c>
      <c r="M57" s="232">
        <v>8.6780918002013915E-2</v>
      </c>
      <c r="N57" s="232">
        <v>8.0894880895514484E-2</v>
      </c>
      <c r="O57" s="232">
        <v>8.3432520143220404E-2</v>
      </c>
      <c r="P57" s="232">
        <v>6.8519628156302595E-2</v>
      </c>
      <c r="Q57" s="232">
        <v>6.7058679071364216E-2</v>
      </c>
      <c r="R57" s="232">
        <v>6.8319403883761093E-2</v>
      </c>
      <c r="S57" s="232">
        <v>7.0378877496991316E-2</v>
      </c>
      <c r="T57" s="232">
        <v>6.7587386075222605E-2</v>
      </c>
      <c r="U57" s="232">
        <v>6.5134785403509435E-2</v>
      </c>
      <c r="V57" s="232">
        <v>5.0591328173562967E-2</v>
      </c>
      <c r="W57" s="232">
        <v>5.4654115204056643E-2</v>
      </c>
      <c r="DA57" s="73" t="s">
        <v>3174</v>
      </c>
    </row>
    <row r="58" spans="1:105" ht="12" customHeight="1" x14ac:dyDescent="0.25">
      <c r="A58" s="64" t="s">
        <v>32</v>
      </c>
      <c r="B58" s="232">
        <v>0</v>
      </c>
      <c r="C58" s="232">
        <v>0</v>
      </c>
      <c r="D58" s="232">
        <v>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  <c r="T58" s="232">
        <v>0</v>
      </c>
      <c r="U58" s="232">
        <v>0</v>
      </c>
      <c r="V58" s="232">
        <v>0</v>
      </c>
      <c r="W58" s="232">
        <v>0</v>
      </c>
      <c r="DA58" s="73" t="s">
        <v>3175</v>
      </c>
    </row>
    <row r="59" spans="1:105" ht="12" customHeight="1" x14ac:dyDescent="0.25">
      <c r="A59" s="64" t="s">
        <v>33</v>
      </c>
      <c r="B59" s="232">
        <v>9.3132075739130165E-3</v>
      </c>
      <c r="C59" s="232">
        <v>1.157877481775278E-2</v>
      </c>
      <c r="D59" s="232">
        <v>1.188106221535268E-2</v>
      </c>
      <c r="E59" s="232">
        <v>1.8545388015974329E-2</v>
      </c>
      <c r="F59" s="232">
        <v>2.195350945236875E-2</v>
      </c>
      <c r="G59" s="232">
        <v>1.592442127612153E-2</v>
      </c>
      <c r="H59" s="232">
        <v>1.447856953309209E-2</v>
      </c>
      <c r="I59" s="232">
        <v>1.423339904366463E-2</v>
      </c>
      <c r="J59" s="232">
        <v>1.117538133057328E-2</v>
      </c>
      <c r="K59" s="232">
        <v>8.2299794358194362E-3</v>
      </c>
      <c r="L59" s="232">
        <v>1.4855495933832889E-2</v>
      </c>
      <c r="M59" s="232">
        <v>1.5984209927385151E-2</v>
      </c>
      <c r="N59" s="232">
        <v>1.174370990991439E-2</v>
      </c>
      <c r="O59" s="232">
        <v>1.5953359818422601E-2</v>
      </c>
      <c r="P59" s="232">
        <v>1.6920297663595679E-2</v>
      </c>
      <c r="Q59" s="232">
        <v>1.3960635470749201E-2</v>
      </c>
      <c r="R59" s="232">
        <v>1.7886716559005481E-2</v>
      </c>
      <c r="S59" s="232">
        <v>1.899785225172141E-2</v>
      </c>
      <c r="T59" s="232">
        <v>1.7853145845186449E-2</v>
      </c>
      <c r="U59" s="232">
        <v>1.996638456476043E-2</v>
      </c>
      <c r="V59" s="232">
        <v>2.0208027118468551E-2</v>
      </c>
      <c r="W59" s="232">
        <v>2.232849006903153E-2</v>
      </c>
      <c r="DA59" s="73" t="s">
        <v>3176</v>
      </c>
    </row>
    <row r="60" spans="1:105" ht="12" customHeight="1" x14ac:dyDescent="0.25">
      <c r="A60" s="64" t="s">
        <v>160</v>
      </c>
      <c r="B60" s="232">
        <v>4.8185040320650602E-2</v>
      </c>
      <c r="C60" s="232">
        <v>5.1949654497635972E-2</v>
      </c>
      <c r="D60" s="232">
        <v>5.1777800378772609E-2</v>
      </c>
      <c r="E60" s="232">
        <v>6.6162142635670329E-2</v>
      </c>
      <c r="F60" s="232">
        <v>5.3773887681365033E-2</v>
      </c>
      <c r="G60" s="232">
        <v>6.0011587107059547E-2</v>
      </c>
      <c r="H60" s="232">
        <v>7.9076359890851863E-2</v>
      </c>
      <c r="I60" s="232">
        <v>4.513355427071377E-2</v>
      </c>
      <c r="J60" s="232">
        <v>2.869355044702792E-2</v>
      </c>
      <c r="K60" s="232">
        <v>3.1186254315533408E-2</v>
      </c>
      <c r="L60" s="232">
        <v>3.0299370744759489E-2</v>
      </c>
      <c r="M60" s="232">
        <v>3.5768047709336163E-2</v>
      </c>
      <c r="N60" s="232">
        <v>2.2847637870941299E-2</v>
      </c>
      <c r="O60" s="232">
        <v>1.9731607688396088E-2</v>
      </c>
      <c r="P60" s="232">
        <v>1.977722406932356E-2</v>
      </c>
      <c r="Q60" s="232">
        <v>1.5618622605051509E-2</v>
      </c>
      <c r="R60" s="232">
        <v>1.761659351990022E-2</v>
      </c>
      <c r="S60" s="232">
        <v>1.8173596060740559E-2</v>
      </c>
      <c r="T60" s="232">
        <v>1.4230511897791851E-2</v>
      </c>
      <c r="U60" s="232">
        <v>1.2432399273290101E-2</v>
      </c>
      <c r="V60" s="232">
        <v>9.66501925509081E-3</v>
      </c>
      <c r="W60" s="232">
        <v>1.2846199751855209E-2</v>
      </c>
      <c r="DA60" s="73" t="s">
        <v>3177</v>
      </c>
    </row>
    <row r="61" spans="1:105" ht="12" customHeight="1" x14ac:dyDescent="0.25">
      <c r="A61" s="64" t="s">
        <v>70</v>
      </c>
      <c r="B61" s="232">
        <v>0</v>
      </c>
      <c r="C61" s="232">
        <v>0</v>
      </c>
      <c r="D61" s="232">
        <v>0</v>
      </c>
      <c r="E61" s="232">
        <v>1.74301734580818E-3</v>
      </c>
      <c r="F61" s="232">
        <v>3.3013296834437998E-3</v>
      </c>
      <c r="G61" s="232">
        <v>6.8421351202094952E-3</v>
      </c>
      <c r="H61" s="232">
        <v>6.2209060772155274E-3</v>
      </c>
      <c r="I61" s="232">
        <v>6.1155653814964342E-3</v>
      </c>
      <c r="J61" s="232">
        <v>5.0417899975698146E-3</v>
      </c>
      <c r="K61" s="232">
        <v>7.8751535319861992E-3</v>
      </c>
      <c r="L61" s="232">
        <v>6.4981954400826084E-3</v>
      </c>
      <c r="M61" s="232">
        <v>3.0589588336029289E-3</v>
      </c>
      <c r="N61" s="232">
        <v>1.498282411144415E-3</v>
      </c>
      <c r="O61" s="232">
        <v>1.5265274656647699E-3</v>
      </c>
      <c r="P61" s="232">
        <v>2.5904710564986391E-3</v>
      </c>
      <c r="Q61" s="232">
        <v>1.3358498602672169E-3</v>
      </c>
      <c r="R61" s="232">
        <v>1.369214137455431E-3</v>
      </c>
      <c r="S61" s="232">
        <v>1.2412876798268649E-3</v>
      </c>
      <c r="T61" s="232">
        <v>1.1970388366916731E-3</v>
      </c>
      <c r="U61" s="232">
        <v>1.20053704989295E-3</v>
      </c>
      <c r="V61" s="232">
        <v>8.2663900953200236E-4</v>
      </c>
      <c r="W61" s="232">
        <v>4.9546314171463213E-4</v>
      </c>
      <c r="DA61" s="73" t="s">
        <v>3178</v>
      </c>
    </row>
    <row r="62" spans="1:105" ht="12" customHeight="1" x14ac:dyDescent="0.25">
      <c r="A62" s="64" t="s">
        <v>34</v>
      </c>
      <c r="B62" s="232">
        <v>3.650759191654622E-2</v>
      </c>
      <c r="C62" s="232">
        <v>4.9040227278938321E-3</v>
      </c>
      <c r="D62" s="232">
        <v>9.354146391343009E-3</v>
      </c>
      <c r="E62" s="232">
        <v>4.9040227278946457E-3</v>
      </c>
      <c r="F62" s="232">
        <v>9.3541463913451202E-3</v>
      </c>
      <c r="G62" s="232">
        <v>4.9040227278898474E-3</v>
      </c>
      <c r="H62" s="232">
        <v>9.8076469491505842E-3</v>
      </c>
      <c r="I62" s="232">
        <v>4.9040227278901753E-3</v>
      </c>
      <c r="J62" s="232">
        <v>4.9040227278918016E-3</v>
      </c>
      <c r="K62" s="232">
        <v>0</v>
      </c>
      <c r="L62" s="232">
        <v>4.9813330163002503E-3</v>
      </c>
      <c r="M62" s="232">
        <v>4.9813330163029461E-3</v>
      </c>
      <c r="N62" s="232">
        <v>0</v>
      </c>
      <c r="O62" s="232">
        <v>0</v>
      </c>
      <c r="P62" s="232">
        <v>4.8677586235358556E-3</v>
      </c>
      <c r="Q62" s="232">
        <v>0</v>
      </c>
      <c r="R62" s="232">
        <v>0</v>
      </c>
      <c r="S62" s="232">
        <v>1.9184109712480669E-3</v>
      </c>
      <c r="T62" s="232">
        <v>3.4470824472969748E-3</v>
      </c>
      <c r="U62" s="232">
        <v>2.0068794456186288E-3</v>
      </c>
      <c r="V62" s="232">
        <v>1.8012500187032161E-4</v>
      </c>
      <c r="W62" s="232">
        <v>1.650614508289371E-3</v>
      </c>
      <c r="DA62" s="73" t="s">
        <v>3179</v>
      </c>
    </row>
    <row r="63" spans="1:105" ht="12" customHeight="1" x14ac:dyDescent="0.25">
      <c r="A63" s="64" t="s">
        <v>162</v>
      </c>
      <c r="B63" s="232">
        <v>0.13084942432203051</v>
      </c>
      <c r="C63" s="232">
        <v>0.1112358686417057</v>
      </c>
      <c r="D63" s="232">
        <v>0.1414176348917954</v>
      </c>
      <c r="E63" s="232">
        <v>0.14621212522618299</v>
      </c>
      <c r="F63" s="232">
        <v>0.1354543359536563</v>
      </c>
      <c r="G63" s="232">
        <v>0.14603315898320179</v>
      </c>
      <c r="H63" s="232">
        <v>0.13151785414709671</v>
      </c>
      <c r="I63" s="232">
        <v>0.1365458604945681</v>
      </c>
      <c r="J63" s="232">
        <v>0.1882035182567145</v>
      </c>
      <c r="K63" s="232">
        <v>0.12240057210228431</v>
      </c>
      <c r="L63" s="232">
        <v>0.15720998105654421</v>
      </c>
      <c r="M63" s="232">
        <v>0.1750306976207508</v>
      </c>
      <c r="N63" s="232">
        <v>0.15001691064081671</v>
      </c>
      <c r="O63" s="232">
        <v>0.21548129782322209</v>
      </c>
      <c r="P63" s="232">
        <v>0.1662621159915445</v>
      </c>
      <c r="Q63" s="232">
        <v>0.1770064723910299</v>
      </c>
      <c r="R63" s="232">
        <v>0.20294234058073241</v>
      </c>
      <c r="S63" s="232">
        <v>0.23069283602098481</v>
      </c>
      <c r="T63" s="232">
        <v>0.22382325388117821</v>
      </c>
      <c r="U63" s="232">
        <v>0.26026434614605809</v>
      </c>
      <c r="V63" s="232">
        <v>0.2763355510545456</v>
      </c>
      <c r="W63" s="232">
        <v>0.2879088928684253</v>
      </c>
      <c r="DA63" s="73" t="s">
        <v>3180</v>
      </c>
    </row>
    <row r="64" spans="1:105" ht="12" customHeight="1" x14ac:dyDescent="0.25">
      <c r="A64" s="64" t="s">
        <v>36</v>
      </c>
      <c r="B64" s="232">
        <v>0</v>
      </c>
      <c r="C64" s="232">
        <v>0</v>
      </c>
      <c r="D64" s="232">
        <v>0</v>
      </c>
      <c r="E64" s="232">
        <v>0</v>
      </c>
      <c r="F64" s="232">
        <v>0</v>
      </c>
      <c r="G64" s="232">
        <v>0</v>
      </c>
      <c r="H64" s="232">
        <v>0</v>
      </c>
      <c r="I64" s="232">
        <v>0</v>
      </c>
      <c r="J64" s="232">
        <v>0</v>
      </c>
      <c r="K64" s="232">
        <v>0</v>
      </c>
      <c r="L64" s="232">
        <v>0</v>
      </c>
      <c r="M64" s="232">
        <v>0</v>
      </c>
      <c r="N64" s="232">
        <v>0</v>
      </c>
      <c r="O64" s="232">
        <v>0</v>
      </c>
      <c r="P64" s="232">
        <v>0</v>
      </c>
      <c r="Q64" s="232">
        <v>0</v>
      </c>
      <c r="R64" s="232">
        <v>0</v>
      </c>
      <c r="S64" s="232">
        <v>0</v>
      </c>
      <c r="T64" s="232">
        <v>0</v>
      </c>
      <c r="U64" s="232">
        <v>0</v>
      </c>
      <c r="V64" s="232">
        <v>0</v>
      </c>
      <c r="W64" s="232">
        <v>0</v>
      </c>
      <c r="DA64" s="73" t="s">
        <v>3181</v>
      </c>
    </row>
    <row r="65" spans="1:105" ht="12" customHeight="1" x14ac:dyDescent="0.25">
      <c r="A65" s="64" t="s">
        <v>73</v>
      </c>
      <c r="B65" s="232">
        <v>0.30358156547297049</v>
      </c>
      <c r="C65" s="232">
        <v>0.29831034890070168</v>
      </c>
      <c r="D65" s="232">
        <v>0.26915696993295279</v>
      </c>
      <c r="E65" s="232">
        <v>0.28045226804096868</v>
      </c>
      <c r="F65" s="232">
        <v>0.30315130159744508</v>
      </c>
      <c r="G65" s="232">
        <v>0.25409618517915511</v>
      </c>
      <c r="H65" s="232">
        <v>0.38146707249501832</v>
      </c>
      <c r="I65" s="232">
        <v>0.35231369352680703</v>
      </c>
      <c r="J65" s="232">
        <v>0.27152361488713611</v>
      </c>
      <c r="K65" s="232">
        <v>0.2341948350050031</v>
      </c>
      <c r="L65" s="232">
        <v>0.24183269653170589</v>
      </c>
      <c r="M65" s="232">
        <v>0.35855310063842277</v>
      </c>
      <c r="N65" s="232">
        <v>0.32993764833422162</v>
      </c>
      <c r="O65" s="232">
        <v>0.39975502995372042</v>
      </c>
      <c r="P65" s="232">
        <v>0.58177485134766638</v>
      </c>
      <c r="Q65" s="232">
        <v>0.52551213727812074</v>
      </c>
      <c r="R65" s="232">
        <v>0.55315939904569633</v>
      </c>
      <c r="S65" s="232">
        <v>0.51221152292769967</v>
      </c>
      <c r="T65" s="232">
        <v>0.45955977229378858</v>
      </c>
      <c r="U65" s="232">
        <v>0.50216054330094262</v>
      </c>
      <c r="V65" s="232">
        <v>0.48120425271486239</v>
      </c>
      <c r="W65" s="232">
        <v>0.52518333977336207</v>
      </c>
      <c r="DA65" s="73" t="s">
        <v>3182</v>
      </c>
    </row>
    <row r="66" spans="1:105" ht="12" customHeight="1" x14ac:dyDescent="0.25">
      <c r="A66" s="64" t="s">
        <v>79</v>
      </c>
      <c r="B66" s="232">
        <v>0.1642924340440913</v>
      </c>
      <c r="C66" s="232">
        <v>0.18254703995453281</v>
      </c>
      <c r="D66" s="232">
        <v>0.15897965810980769</v>
      </c>
      <c r="E66" s="232">
        <v>0.24739203760884529</v>
      </c>
      <c r="F66" s="232">
        <v>0.26959750873919741</v>
      </c>
      <c r="G66" s="232">
        <v>0.23935494982020691</v>
      </c>
      <c r="H66" s="232">
        <v>0.26305866986425858</v>
      </c>
      <c r="I66" s="232">
        <v>0.26782658342745891</v>
      </c>
      <c r="J66" s="232">
        <v>0.21619560172220689</v>
      </c>
      <c r="K66" s="232">
        <v>0.18568036640529709</v>
      </c>
      <c r="L66" s="232">
        <v>0.19385428281791839</v>
      </c>
      <c r="M66" s="232">
        <v>0.17069542514511291</v>
      </c>
      <c r="N66" s="232">
        <v>0.15393906814811339</v>
      </c>
      <c r="O66" s="232">
        <v>0.1612954457918935</v>
      </c>
      <c r="P66" s="232">
        <v>0.1585706435128173</v>
      </c>
      <c r="Q66" s="232">
        <v>0.1607505834210716</v>
      </c>
      <c r="R66" s="232">
        <v>0.15788944294362339</v>
      </c>
      <c r="S66" s="232">
        <v>0.16054460484786909</v>
      </c>
      <c r="T66" s="232">
        <v>0.16505798774484559</v>
      </c>
      <c r="U66" s="232">
        <v>0.1513633551232785</v>
      </c>
      <c r="V66" s="232">
        <v>0.139008564083002</v>
      </c>
      <c r="W66" s="232">
        <v>0.2164878951281172</v>
      </c>
      <c r="DA66" s="73" t="s">
        <v>3183</v>
      </c>
    </row>
    <row r="67" spans="1:105" ht="12" customHeight="1" x14ac:dyDescent="0.25">
      <c r="A67" s="60" t="s">
        <v>3118</v>
      </c>
      <c r="B67" s="265">
        <v>4.932126718147412</v>
      </c>
      <c r="C67" s="265">
        <v>5.0983080399058194</v>
      </c>
      <c r="D67" s="265">
        <v>5.3876787658322991</v>
      </c>
      <c r="E67" s="265">
        <v>6.1255043044178699</v>
      </c>
      <c r="F67" s="265">
        <v>6.7556163729719128</v>
      </c>
      <c r="G67" s="265">
        <v>7.0721773588892622</v>
      </c>
      <c r="H67" s="265">
        <v>7.2473660170529044</v>
      </c>
      <c r="I67" s="265">
        <v>7.6241160834302448</v>
      </c>
      <c r="J67" s="265">
        <v>7.4937354904316527</v>
      </c>
      <c r="K67" s="265">
        <v>6.6238205567832571</v>
      </c>
      <c r="L67" s="265">
        <v>7.5063139296238317</v>
      </c>
      <c r="M67" s="265">
        <v>8.8748830984048332</v>
      </c>
      <c r="N67" s="265">
        <v>8.6102285998187824</v>
      </c>
      <c r="O67" s="265">
        <v>10.85484963219022</v>
      </c>
      <c r="P67" s="265">
        <v>11.34588357893624</v>
      </c>
      <c r="Q67" s="265">
        <v>11.704545031739039</v>
      </c>
      <c r="R67" s="265">
        <v>12.72261871772093</v>
      </c>
      <c r="S67" s="265">
        <v>14.230779305412559</v>
      </c>
      <c r="T67" s="265">
        <v>14.09797322748655</v>
      </c>
      <c r="U67" s="265">
        <v>14.500065069496291</v>
      </c>
      <c r="V67" s="265">
        <v>14.64555814139786</v>
      </c>
      <c r="W67" s="265">
        <v>15.159700698378559</v>
      </c>
      <c r="DA67" s="72" t="s">
        <v>3184</v>
      </c>
    </row>
    <row r="68" spans="1:105" ht="12" customHeight="1" x14ac:dyDescent="0.25">
      <c r="A68" s="57" t="s">
        <v>3120</v>
      </c>
      <c r="B68" s="264">
        <v>31.802669712377799</v>
      </c>
      <c r="C68" s="264">
        <v>26.144806030912161</v>
      </c>
      <c r="D68" s="264">
        <v>27.07232338375864</v>
      </c>
      <c r="E68" s="264">
        <v>25.672570881359519</v>
      </c>
      <c r="F68" s="264">
        <v>25.038564637269271</v>
      </c>
      <c r="G68" s="264">
        <v>26.880576102004898</v>
      </c>
      <c r="H68" s="264">
        <v>27.30376518924194</v>
      </c>
      <c r="I68" s="264">
        <v>27.23035241302863</v>
      </c>
      <c r="J68" s="264">
        <v>27.972968287663509</v>
      </c>
      <c r="K68" s="264">
        <v>29.136368252369039</v>
      </c>
      <c r="L68" s="264">
        <v>29.228173875563009</v>
      </c>
      <c r="M68" s="264">
        <v>28.899726054172412</v>
      </c>
      <c r="N68" s="264">
        <v>24.523731447231111</v>
      </c>
      <c r="O68" s="264">
        <v>20.80960537542045</v>
      </c>
      <c r="P68" s="264">
        <v>19.06397265732722</v>
      </c>
      <c r="Q68" s="264">
        <v>18.80754717521118</v>
      </c>
      <c r="R68" s="264">
        <v>19.90953126616936</v>
      </c>
      <c r="S68" s="264">
        <v>23.005342374375989</v>
      </c>
      <c r="T68" s="264">
        <v>22.57644859949707</v>
      </c>
      <c r="U68" s="264">
        <v>25.91635567112677</v>
      </c>
      <c r="V68" s="264">
        <v>25.200437886115079</v>
      </c>
      <c r="W68" s="264">
        <v>27.633208136857021</v>
      </c>
      <c r="DA68" s="70" t="s">
        <v>3185</v>
      </c>
    </row>
    <row r="69" spans="1:105" ht="12" customHeight="1" x14ac:dyDescent="0.25">
      <c r="A69" s="41" t="s">
        <v>3122</v>
      </c>
      <c r="B69" s="353">
        <v>113.86036449824419</v>
      </c>
      <c r="C69" s="353">
        <v>116.0343961617514</v>
      </c>
      <c r="D69" s="353">
        <v>117.68914372061511</v>
      </c>
      <c r="E69" s="353">
        <v>126.9866395011786</v>
      </c>
      <c r="F69" s="353">
        <v>131.89694815290491</v>
      </c>
      <c r="G69" s="353">
        <v>135.8345590643589</v>
      </c>
      <c r="H69" s="353">
        <v>140.99090886629679</v>
      </c>
      <c r="I69" s="353">
        <v>152.429467990668</v>
      </c>
      <c r="J69" s="353">
        <v>147.6907088355847</v>
      </c>
      <c r="K69" s="353">
        <v>137.92769990412131</v>
      </c>
      <c r="L69" s="353">
        <v>169.00428342692049</v>
      </c>
      <c r="M69" s="353">
        <v>188.55597448046981</v>
      </c>
      <c r="N69" s="353">
        <v>184.57774792227869</v>
      </c>
      <c r="O69" s="353">
        <v>217.97167743888281</v>
      </c>
      <c r="P69" s="353">
        <v>221.84349982328879</v>
      </c>
      <c r="Q69" s="353">
        <v>233.7448630245099</v>
      </c>
      <c r="R69" s="353">
        <v>249.77297476622829</v>
      </c>
      <c r="S69" s="353">
        <v>271.27625250515842</v>
      </c>
      <c r="T69" s="353">
        <v>272.99747115975327</v>
      </c>
      <c r="U69" s="353">
        <v>279.43880881137773</v>
      </c>
      <c r="V69" s="353">
        <v>263.55823358150678</v>
      </c>
      <c r="W69" s="353">
        <v>284.76022035206518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5">
        <f t="shared" ref="B73:W73" si="3">SUM(B$74:B$78,B$79,B$81:B$82,B$84:B$86,B$88:B$90,B$91:B$92)</f>
        <v>0.99999999999999978</v>
      </c>
      <c r="C73" s="235">
        <f t="shared" si="3"/>
        <v>0.99999999999999956</v>
      </c>
      <c r="D73" s="235">
        <f t="shared" si="3"/>
        <v>1.0000000000000002</v>
      </c>
      <c r="E73" s="235">
        <f t="shared" si="3"/>
        <v>1.0000000000000002</v>
      </c>
      <c r="F73" s="235">
        <f t="shared" si="3"/>
        <v>1</v>
      </c>
      <c r="G73" s="235">
        <f t="shared" si="3"/>
        <v>1.0000000000000002</v>
      </c>
      <c r="H73" s="235">
        <f t="shared" si="3"/>
        <v>0.99999999999999967</v>
      </c>
      <c r="I73" s="235">
        <f t="shared" si="3"/>
        <v>1</v>
      </c>
      <c r="J73" s="235">
        <f t="shared" si="3"/>
        <v>1</v>
      </c>
      <c r="K73" s="235">
        <f t="shared" si="3"/>
        <v>0.99999999999999978</v>
      </c>
      <c r="L73" s="235">
        <f t="shared" si="3"/>
        <v>1</v>
      </c>
      <c r="M73" s="235">
        <f t="shared" si="3"/>
        <v>0.99999999999999989</v>
      </c>
      <c r="N73" s="235">
        <f t="shared" si="3"/>
        <v>0.99999999999999967</v>
      </c>
      <c r="O73" s="235">
        <f t="shared" si="3"/>
        <v>1</v>
      </c>
      <c r="P73" s="235">
        <f t="shared" si="3"/>
        <v>1.0000000000000002</v>
      </c>
      <c r="Q73" s="235">
        <f t="shared" si="3"/>
        <v>1</v>
      </c>
      <c r="R73" s="235">
        <f t="shared" si="3"/>
        <v>1.0000000000000002</v>
      </c>
      <c r="S73" s="235">
        <f t="shared" si="3"/>
        <v>1</v>
      </c>
      <c r="T73" s="235">
        <f t="shared" si="3"/>
        <v>1</v>
      </c>
      <c r="U73" s="235">
        <f t="shared" si="3"/>
        <v>1</v>
      </c>
      <c r="V73" s="235">
        <f t="shared" si="3"/>
        <v>1</v>
      </c>
      <c r="W73" s="235">
        <f t="shared" si="3"/>
        <v>1.0000000000000002</v>
      </c>
      <c r="DA73" s="95"/>
    </row>
    <row r="74" spans="1:105" ht="12" customHeight="1" x14ac:dyDescent="0.25">
      <c r="A74" s="55" t="s">
        <v>92</v>
      </c>
      <c r="B74" s="302">
        <f t="shared" ref="B74:W74" si="4">IF(B$6=0,0,B$6/B$5)</f>
        <v>2.5652897245210665E-2</v>
      </c>
      <c r="C74" s="302">
        <f t="shared" si="4"/>
        <v>2.8320072830048101E-2</v>
      </c>
      <c r="D74" s="302">
        <f t="shared" si="4"/>
        <v>2.8006062706439731E-2</v>
      </c>
      <c r="E74" s="302">
        <f t="shared" si="4"/>
        <v>2.7023353054287189E-2</v>
      </c>
      <c r="F74" s="302">
        <f t="shared" si="4"/>
        <v>2.6742830827183931E-2</v>
      </c>
      <c r="G74" s="302">
        <f t="shared" si="4"/>
        <v>2.7688616555630884E-2</v>
      </c>
      <c r="H74" s="302">
        <f t="shared" si="4"/>
        <v>2.760117248678674E-2</v>
      </c>
      <c r="I74" s="302">
        <f t="shared" si="4"/>
        <v>2.986857728190348E-2</v>
      </c>
      <c r="J74" s="302">
        <f t="shared" si="4"/>
        <v>2.9703406264977635E-2</v>
      </c>
      <c r="K74" s="302">
        <f t="shared" si="4"/>
        <v>3.1916448965400773E-2</v>
      </c>
      <c r="L74" s="302">
        <f t="shared" si="4"/>
        <v>3.5555154753769164E-2</v>
      </c>
      <c r="M74" s="302">
        <f t="shared" si="4"/>
        <v>3.499102041185511E-2</v>
      </c>
      <c r="N74" s="302">
        <f t="shared" si="4"/>
        <v>3.6208111960259595E-2</v>
      </c>
      <c r="O74" s="302">
        <f t="shared" si="4"/>
        <v>3.6035123118531777E-2</v>
      </c>
      <c r="P74" s="302">
        <f t="shared" si="4"/>
        <v>3.5337519415339934E-2</v>
      </c>
      <c r="Q74" s="302">
        <f t="shared" si="4"/>
        <v>3.6998415705242316E-2</v>
      </c>
      <c r="R74" s="302">
        <f t="shared" si="4"/>
        <v>3.6546338251267435E-2</v>
      </c>
      <c r="S74" s="302">
        <f t="shared" si="4"/>
        <v>3.6005242036921389E-2</v>
      </c>
      <c r="T74" s="302">
        <f t="shared" si="4"/>
        <v>3.6873403538413958E-2</v>
      </c>
      <c r="U74" s="302">
        <f t="shared" si="4"/>
        <v>3.6537521721769349E-2</v>
      </c>
      <c r="V74" s="302">
        <f t="shared" si="4"/>
        <v>3.4260191096910732E-2</v>
      </c>
      <c r="W74" s="302">
        <f t="shared" si="4"/>
        <v>3.4973887371441796E-2</v>
      </c>
      <c r="DA74" s="67"/>
    </row>
    <row r="75" spans="1:105" ht="12" customHeight="1" x14ac:dyDescent="0.25">
      <c r="A75" s="202" t="s">
        <v>93</v>
      </c>
      <c r="B75" s="236">
        <f t="shared" ref="B75:W75" si="5">IF(B$7=0,0,B$7/B$5)</f>
        <v>3.1398217804741438E-3</v>
      </c>
      <c r="C75" s="236">
        <f t="shared" si="5"/>
        <v>3.476210403784465E-3</v>
      </c>
      <c r="D75" s="236">
        <f t="shared" si="5"/>
        <v>3.4679748724312709E-3</v>
      </c>
      <c r="E75" s="236">
        <f t="shared" si="5"/>
        <v>3.3881656386598796E-3</v>
      </c>
      <c r="F75" s="236">
        <f t="shared" si="5"/>
        <v>3.4080979696844032E-3</v>
      </c>
      <c r="G75" s="236">
        <f t="shared" si="5"/>
        <v>3.5459261043719321E-3</v>
      </c>
      <c r="H75" s="236">
        <f t="shared" si="5"/>
        <v>3.5211955544180158E-3</v>
      </c>
      <c r="I75" s="236">
        <f t="shared" si="5"/>
        <v>3.7808736831362938E-3</v>
      </c>
      <c r="J75" s="236">
        <f t="shared" si="5"/>
        <v>3.7751167544701515E-3</v>
      </c>
      <c r="K75" s="236">
        <f t="shared" si="5"/>
        <v>3.997200261619884E-3</v>
      </c>
      <c r="L75" s="236">
        <f t="shared" si="5"/>
        <v>4.3740519507486728E-3</v>
      </c>
      <c r="M75" s="236">
        <f t="shared" si="5"/>
        <v>4.360795224042458E-3</v>
      </c>
      <c r="N75" s="236">
        <f t="shared" si="5"/>
        <v>4.502955582489216E-3</v>
      </c>
      <c r="O75" s="236">
        <f t="shared" si="5"/>
        <v>4.5559987630365874E-3</v>
      </c>
      <c r="P75" s="236">
        <f t="shared" si="5"/>
        <v>4.501469907710394E-3</v>
      </c>
      <c r="Q75" s="236">
        <f t="shared" si="5"/>
        <v>4.6848591018084926E-3</v>
      </c>
      <c r="R75" s="236">
        <f t="shared" si="5"/>
        <v>4.6499880920826296E-3</v>
      </c>
      <c r="S75" s="236">
        <f t="shared" si="5"/>
        <v>4.6217033208709813E-3</v>
      </c>
      <c r="T75" s="236">
        <f t="shared" si="5"/>
        <v>4.7105558593412145E-3</v>
      </c>
      <c r="U75" s="236">
        <f t="shared" si="5"/>
        <v>4.6743844004661014E-3</v>
      </c>
      <c r="V75" s="236">
        <f t="shared" si="5"/>
        <v>4.4835858120177404E-3</v>
      </c>
      <c r="W75" s="236">
        <f t="shared" si="5"/>
        <v>4.5103116078217985E-3</v>
      </c>
      <c r="DA75" s="174"/>
    </row>
    <row r="76" spans="1:105" ht="12" customHeight="1" x14ac:dyDescent="0.25">
      <c r="A76" s="202" t="s">
        <v>94</v>
      </c>
      <c r="B76" s="236">
        <f t="shared" ref="B76:W76" si="6">IF(B$8=0,0,B$8/B$5)</f>
        <v>2.823049059112042E-2</v>
      </c>
      <c r="C76" s="236">
        <f t="shared" si="6"/>
        <v>3.1321987348843387E-2</v>
      </c>
      <c r="D76" s="236">
        <f t="shared" si="6"/>
        <v>3.1451538112932859E-2</v>
      </c>
      <c r="E76" s="236">
        <f t="shared" si="6"/>
        <v>3.1006820650089053E-2</v>
      </c>
      <c r="F76" s="236">
        <f t="shared" si="6"/>
        <v>3.1551906489037912E-2</v>
      </c>
      <c r="G76" s="236">
        <f t="shared" si="6"/>
        <v>3.2939913984466294E-2</v>
      </c>
      <c r="H76" s="236">
        <f t="shared" si="6"/>
        <v>3.2622983397557689E-2</v>
      </c>
      <c r="I76" s="236">
        <f t="shared" si="6"/>
        <v>3.4837473558114902E-2</v>
      </c>
      <c r="J76" s="236">
        <f t="shared" si="6"/>
        <v>3.4883198294203374E-2</v>
      </c>
      <c r="K76" s="236">
        <f t="shared" si="6"/>
        <v>3.6551066139472253E-2</v>
      </c>
      <c r="L76" s="236">
        <f t="shared" si="6"/>
        <v>3.9477466305960607E-2</v>
      </c>
      <c r="M76" s="236">
        <f t="shared" si="6"/>
        <v>3.9734420729349476E-2</v>
      </c>
      <c r="N76" s="236">
        <f t="shared" si="6"/>
        <v>4.0966705777294561E-2</v>
      </c>
      <c r="O76" s="236">
        <f t="shared" si="6"/>
        <v>4.1943993017906106E-2</v>
      </c>
      <c r="P76" s="236">
        <f t="shared" si="6"/>
        <v>4.1661745780499033E-2</v>
      </c>
      <c r="Q76" s="236">
        <f t="shared" si="6"/>
        <v>4.317646210427286E-2</v>
      </c>
      <c r="R76" s="236">
        <f t="shared" si="6"/>
        <v>4.3000886143705841E-2</v>
      </c>
      <c r="S76" s="236">
        <f t="shared" si="6"/>
        <v>4.3002390916343163E-2</v>
      </c>
      <c r="T76" s="236">
        <f t="shared" si="6"/>
        <v>4.3683913408657397E-2</v>
      </c>
      <c r="U76" s="236">
        <f t="shared" si="6"/>
        <v>4.339199245528523E-2</v>
      </c>
      <c r="V76" s="236">
        <f t="shared" si="6"/>
        <v>4.226938557782519E-2</v>
      </c>
      <c r="W76" s="236">
        <f t="shared" si="6"/>
        <v>4.2100923359161539E-2</v>
      </c>
      <c r="DA76" s="174"/>
    </row>
    <row r="77" spans="1:105" ht="12" customHeight="1" x14ac:dyDescent="0.25">
      <c r="A77" s="202" t="s">
        <v>95</v>
      </c>
      <c r="B77" s="236">
        <f t="shared" ref="B77:W77" si="7">IF(B$9=0,0,B$9/B$5)</f>
        <v>9.1607338945677002E-3</v>
      </c>
      <c r="C77" s="236">
        <f t="shared" si="7"/>
        <v>1.0107832711681227E-2</v>
      </c>
      <c r="D77" s="236">
        <f t="shared" si="7"/>
        <v>9.9794131822118787E-3</v>
      </c>
      <c r="E77" s="236">
        <f t="shared" si="7"/>
        <v>9.6066589200529528E-3</v>
      </c>
      <c r="F77" s="236">
        <f t="shared" si="7"/>
        <v>9.4772178934909614E-3</v>
      </c>
      <c r="G77" s="236">
        <f t="shared" si="7"/>
        <v>9.8030604301334711E-3</v>
      </c>
      <c r="H77" s="236">
        <f t="shared" si="7"/>
        <v>9.7793988294038806E-3</v>
      </c>
      <c r="I77" s="236">
        <f t="shared" si="7"/>
        <v>1.0598719576344425E-2</v>
      </c>
      <c r="J77" s="236">
        <f t="shared" si="7"/>
        <v>1.0531938693145834E-2</v>
      </c>
      <c r="K77" s="236">
        <f t="shared" si="7"/>
        <v>1.1348532582867507E-2</v>
      </c>
      <c r="L77" s="236">
        <f t="shared" si="7"/>
        <v>1.2684874403522778E-2</v>
      </c>
      <c r="M77" s="236">
        <f t="shared" si="7"/>
        <v>1.2453332664574712E-2</v>
      </c>
      <c r="N77" s="236">
        <f t="shared" si="7"/>
        <v>1.2891631113071938E-2</v>
      </c>
      <c r="O77" s="236">
        <f t="shared" si="7"/>
        <v>1.278983229233684E-2</v>
      </c>
      <c r="P77" s="236">
        <f t="shared" si="7"/>
        <v>1.2524075847115896E-2</v>
      </c>
      <c r="Q77" s="236">
        <f t="shared" si="7"/>
        <v>1.3127918373135093E-2</v>
      </c>
      <c r="R77" s="236">
        <f t="shared" si="7"/>
        <v>1.295544533451543E-2</v>
      </c>
      <c r="S77" s="236">
        <f t="shared" si="7"/>
        <v>1.2741755689010856E-2</v>
      </c>
      <c r="T77" s="236">
        <f t="shared" si="7"/>
        <v>1.306116653825447E-2</v>
      </c>
      <c r="U77" s="236">
        <f t="shared" si="7"/>
        <v>1.2938558359057478E-2</v>
      </c>
      <c r="V77" s="236">
        <f t="shared" si="7"/>
        <v>1.2077892049875435E-2</v>
      </c>
      <c r="W77" s="236">
        <f t="shared" si="7"/>
        <v>1.2365451253869519E-2</v>
      </c>
      <c r="DA77" s="174"/>
    </row>
    <row r="78" spans="1:105" ht="12" customHeight="1" x14ac:dyDescent="0.25">
      <c r="A78" s="56" t="s">
        <v>96</v>
      </c>
      <c r="B78" s="303">
        <f t="shared" ref="B78:W78" si="8">IF(B$10=0,0,B$10/B$5)</f>
        <v>4.1063872206825475E-2</v>
      </c>
      <c r="C78" s="303">
        <f t="shared" si="8"/>
        <v>4.4566391446318847E-2</v>
      </c>
      <c r="D78" s="303">
        <f t="shared" si="8"/>
        <v>4.3454386045735198E-2</v>
      </c>
      <c r="E78" s="303">
        <f t="shared" si="8"/>
        <v>4.2204760505112821E-2</v>
      </c>
      <c r="F78" s="303">
        <f t="shared" si="8"/>
        <v>4.091981464711808E-2</v>
      </c>
      <c r="G78" s="303">
        <f t="shared" si="8"/>
        <v>4.1535037220432391E-2</v>
      </c>
      <c r="H78" s="303">
        <f t="shared" si="8"/>
        <v>4.2158345943062538E-2</v>
      </c>
      <c r="I78" s="303">
        <f t="shared" si="8"/>
        <v>4.4390630373968995E-2</v>
      </c>
      <c r="J78" s="303">
        <f t="shared" si="8"/>
        <v>4.4131329368347683E-2</v>
      </c>
      <c r="K78" s="303">
        <f t="shared" si="8"/>
        <v>4.6538901816987846E-2</v>
      </c>
      <c r="L78" s="303">
        <f t="shared" si="8"/>
        <v>5.3414000888609953E-2</v>
      </c>
      <c r="M78" s="303">
        <f t="shared" si="8"/>
        <v>5.25845931080638E-2</v>
      </c>
      <c r="N78" s="303">
        <f t="shared" si="8"/>
        <v>5.4970997118945174E-2</v>
      </c>
      <c r="O78" s="303">
        <f t="shared" si="8"/>
        <v>5.5776862250996727E-2</v>
      </c>
      <c r="P78" s="303">
        <f t="shared" si="8"/>
        <v>5.5560327370234801E-2</v>
      </c>
      <c r="Q78" s="303">
        <f t="shared" si="8"/>
        <v>5.8790285233083182E-2</v>
      </c>
      <c r="R78" s="303">
        <f t="shared" si="8"/>
        <v>5.7519380166932678E-2</v>
      </c>
      <c r="S78" s="303">
        <f t="shared" si="8"/>
        <v>5.6011264822017459E-2</v>
      </c>
      <c r="T78" s="303">
        <f t="shared" si="8"/>
        <v>5.771108526055397E-2</v>
      </c>
      <c r="U78" s="303">
        <f t="shared" si="8"/>
        <v>5.6467227343235539E-2</v>
      </c>
      <c r="V78" s="303">
        <f t="shared" si="8"/>
        <v>5.2942649853278602E-2</v>
      </c>
      <c r="W78" s="303">
        <f t="shared" si="8"/>
        <v>5.4277610977013613E-2</v>
      </c>
      <c r="DA78" s="68"/>
    </row>
    <row r="79" spans="1:105" ht="12" customHeight="1" x14ac:dyDescent="0.25">
      <c r="A79" s="203" t="s">
        <v>3059</v>
      </c>
      <c r="B79" s="304">
        <f t="shared" ref="B79:W79" si="9">IF(B$16=0,0,B$16/B$5)</f>
        <v>0.2637932120883566</v>
      </c>
      <c r="C79" s="304">
        <f t="shared" si="9"/>
        <v>0.26980677073657539</v>
      </c>
      <c r="D79" s="304">
        <f t="shared" si="9"/>
        <v>0.26776402279312955</v>
      </c>
      <c r="E79" s="304">
        <f t="shared" si="9"/>
        <v>0.28450742103697024</v>
      </c>
      <c r="F79" s="304">
        <f t="shared" si="9"/>
        <v>0.27675313655739348</v>
      </c>
      <c r="G79" s="304">
        <f t="shared" si="9"/>
        <v>0.24840973711703926</v>
      </c>
      <c r="H79" s="304">
        <f t="shared" si="9"/>
        <v>0.25812588290228494</v>
      </c>
      <c r="I79" s="304">
        <f t="shared" si="9"/>
        <v>0.24187751932726381</v>
      </c>
      <c r="J79" s="304">
        <f t="shared" si="9"/>
        <v>0.23165908841530661</v>
      </c>
      <c r="K79" s="304">
        <f t="shared" si="9"/>
        <v>0.20499399958591411</v>
      </c>
      <c r="L79" s="304">
        <f t="shared" si="9"/>
        <v>0.19820316934618376</v>
      </c>
      <c r="M79" s="304">
        <f t="shared" si="9"/>
        <v>0.19857046698324901</v>
      </c>
      <c r="N79" s="304">
        <f t="shared" si="9"/>
        <v>0.19581605342175679</v>
      </c>
      <c r="O79" s="304">
        <f t="shared" si="9"/>
        <v>0.18946029370299991</v>
      </c>
      <c r="P79" s="304">
        <f t="shared" si="9"/>
        <v>0.19923523889002723</v>
      </c>
      <c r="Q79" s="304">
        <f t="shared" si="9"/>
        <v>0.18926519108613304</v>
      </c>
      <c r="R79" s="304">
        <f t="shared" si="9"/>
        <v>0.18621524961060279</v>
      </c>
      <c r="S79" s="304">
        <f t="shared" si="9"/>
        <v>0.17729654168343509</v>
      </c>
      <c r="T79" s="304">
        <f t="shared" si="9"/>
        <v>0.17466461895559862</v>
      </c>
      <c r="U79" s="304">
        <f t="shared" si="9"/>
        <v>0.17137356090197947</v>
      </c>
      <c r="V79" s="304">
        <f t="shared" si="9"/>
        <v>0.16995320523240529</v>
      </c>
      <c r="W79" s="304">
        <f t="shared" si="9"/>
        <v>0.17775904410919557</v>
      </c>
      <c r="DA79" s="175"/>
    </row>
    <row r="80" spans="1:105" ht="12" customHeight="1" x14ac:dyDescent="0.25">
      <c r="A80" s="203" t="s">
        <v>3071</v>
      </c>
      <c r="B80" s="304">
        <f t="shared" ref="B80:W80" si="10">IF(B$27=0,0,B$27/B$5)</f>
        <v>0.21613976919265726</v>
      </c>
      <c r="C80" s="304">
        <f t="shared" si="10"/>
        <v>0.17225244358340222</v>
      </c>
      <c r="D80" s="304">
        <f t="shared" si="10"/>
        <v>0.16721103958507169</v>
      </c>
      <c r="E80" s="304">
        <f t="shared" si="10"/>
        <v>0.15785425175560261</v>
      </c>
      <c r="F80" s="304">
        <f t="shared" si="10"/>
        <v>0.15387084479347146</v>
      </c>
      <c r="G80" s="304">
        <f t="shared" si="10"/>
        <v>0.15664106008741716</v>
      </c>
      <c r="H80" s="304">
        <f t="shared" si="10"/>
        <v>0.15292929318012086</v>
      </c>
      <c r="I80" s="304">
        <f t="shared" si="10"/>
        <v>0.1468439581629116</v>
      </c>
      <c r="J80" s="304">
        <f t="shared" si="10"/>
        <v>0.15100917097547778</v>
      </c>
      <c r="K80" s="304">
        <f t="shared" si="10"/>
        <v>0.15704047754428385</v>
      </c>
      <c r="L80" s="304">
        <f t="shared" si="10"/>
        <v>0.14265297753484016</v>
      </c>
      <c r="M80" s="304">
        <f t="shared" si="10"/>
        <v>0.13645567975972633</v>
      </c>
      <c r="N80" s="304">
        <f t="shared" si="10"/>
        <v>0.13128809501628405</v>
      </c>
      <c r="O80" s="304">
        <f t="shared" si="10"/>
        <v>0.12454187634814681</v>
      </c>
      <c r="P80" s="304">
        <f t="shared" si="10"/>
        <v>0.11576255442727545</v>
      </c>
      <c r="Q80" s="304">
        <f t="shared" si="10"/>
        <v>0.10991992510078891</v>
      </c>
      <c r="R80" s="304">
        <f t="shared" si="10"/>
        <v>0.11343470270280089</v>
      </c>
      <c r="S80" s="304">
        <f t="shared" si="10"/>
        <v>0.11688655412854246</v>
      </c>
      <c r="T80" s="304">
        <f t="shared" si="10"/>
        <v>0.11397475618417567</v>
      </c>
      <c r="U80" s="304">
        <f t="shared" si="10"/>
        <v>0.1158871084345013</v>
      </c>
      <c r="V80" s="304">
        <f t="shared" si="10"/>
        <v>0.11918750968608341</v>
      </c>
      <c r="W80" s="304">
        <f t="shared" si="10"/>
        <v>0.12138247174705576</v>
      </c>
      <c r="DA80" s="175"/>
    </row>
    <row r="81" spans="1:105" ht="12" customHeight="1" x14ac:dyDescent="0.25">
      <c r="A81" s="62" t="s">
        <v>3072</v>
      </c>
      <c r="B81" s="305">
        <f t="shared" ref="B81:W81" si="11">IF(B$28=0,0,B$28/B$5)</f>
        <v>0.20857379075752247</v>
      </c>
      <c r="C81" s="305">
        <f t="shared" si="11"/>
        <v>0.16369766761259752</v>
      </c>
      <c r="D81" s="305">
        <f t="shared" si="11"/>
        <v>0.15813448817106168</v>
      </c>
      <c r="E81" s="305">
        <f t="shared" si="11"/>
        <v>0.14824414850274839</v>
      </c>
      <c r="F81" s="305">
        <f t="shared" si="11"/>
        <v>0.14323939880035749</v>
      </c>
      <c r="G81" s="305">
        <f t="shared" si="11"/>
        <v>0.14528170140828753</v>
      </c>
      <c r="H81" s="305">
        <f t="shared" si="11"/>
        <v>0.14188112189181948</v>
      </c>
      <c r="I81" s="305">
        <f t="shared" si="11"/>
        <v>0.13549008660189832</v>
      </c>
      <c r="J81" s="305">
        <f t="shared" si="11"/>
        <v>0.13940983455666509</v>
      </c>
      <c r="K81" s="305">
        <f t="shared" si="11"/>
        <v>0.14578097368584983</v>
      </c>
      <c r="L81" s="305">
        <f t="shared" si="11"/>
        <v>0.13171419290326553</v>
      </c>
      <c r="M81" s="305">
        <f t="shared" si="11"/>
        <v>0.12454819307583954</v>
      </c>
      <c r="N81" s="305">
        <f t="shared" si="11"/>
        <v>0.11916013834181761</v>
      </c>
      <c r="O81" s="305">
        <f t="shared" si="11"/>
        <v>0.11095499145314131</v>
      </c>
      <c r="P81" s="305">
        <f t="shared" si="11"/>
        <v>0.10175366017946652</v>
      </c>
      <c r="Q81" s="305">
        <f t="shared" si="11"/>
        <v>9.5826011169156317E-2</v>
      </c>
      <c r="R81" s="305">
        <f t="shared" si="11"/>
        <v>9.9057826448581493E-2</v>
      </c>
      <c r="S81" s="305">
        <f t="shared" si="11"/>
        <v>0.10189729907053993</v>
      </c>
      <c r="T81" s="305">
        <f t="shared" si="11"/>
        <v>9.9083603657739272E-2</v>
      </c>
      <c r="U81" s="305">
        <f t="shared" si="11"/>
        <v>0.10099452940853799</v>
      </c>
      <c r="V81" s="305">
        <f t="shared" si="11"/>
        <v>0.10317747171234171</v>
      </c>
      <c r="W81" s="305">
        <f t="shared" si="11"/>
        <v>0.10639542970344087</v>
      </c>
      <c r="DA81" s="72"/>
    </row>
    <row r="82" spans="1:105" ht="12" customHeight="1" x14ac:dyDescent="0.25">
      <c r="A82" s="62" t="s">
        <v>3079</v>
      </c>
      <c r="B82" s="305">
        <f t="shared" ref="B82:W82" si="12">IF(B$34=0,0,B$34/B$5)</f>
        <v>7.5659784351347729E-3</v>
      </c>
      <c r="C82" s="305">
        <f t="shared" si="12"/>
        <v>8.5547759708046976E-3</v>
      </c>
      <c r="D82" s="305">
        <f t="shared" si="12"/>
        <v>9.0765514140099899E-3</v>
      </c>
      <c r="E82" s="305">
        <f t="shared" si="12"/>
        <v>9.610103252854215E-3</v>
      </c>
      <c r="F82" s="305">
        <f t="shared" si="12"/>
        <v>1.0631445993113968E-2</v>
      </c>
      <c r="G82" s="305">
        <f t="shared" si="12"/>
        <v>1.1359358679129624E-2</v>
      </c>
      <c r="H82" s="305">
        <f t="shared" si="12"/>
        <v>1.1048171288301385E-2</v>
      </c>
      <c r="I82" s="305">
        <f t="shared" si="12"/>
        <v>1.1353871561013267E-2</v>
      </c>
      <c r="J82" s="305">
        <f t="shared" si="12"/>
        <v>1.1599336418812695E-2</v>
      </c>
      <c r="K82" s="305">
        <f t="shared" si="12"/>
        <v>1.1259503858434021E-2</v>
      </c>
      <c r="L82" s="305">
        <f t="shared" si="12"/>
        <v>1.0938784631574626E-2</v>
      </c>
      <c r="M82" s="305">
        <f t="shared" si="12"/>
        <v>1.1907486683886808E-2</v>
      </c>
      <c r="N82" s="305">
        <f t="shared" si="12"/>
        <v>1.2127956674466448E-2</v>
      </c>
      <c r="O82" s="305">
        <f t="shared" si="12"/>
        <v>1.3586884895005502E-2</v>
      </c>
      <c r="P82" s="305">
        <f t="shared" si="12"/>
        <v>1.4008894247808932E-2</v>
      </c>
      <c r="Q82" s="305">
        <f t="shared" si="12"/>
        <v>1.4093913931632597E-2</v>
      </c>
      <c r="R82" s="305">
        <f t="shared" si="12"/>
        <v>1.4376876254219394E-2</v>
      </c>
      <c r="S82" s="305">
        <f t="shared" si="12"/>
        <v>1.4989255058002506E-2</v>
      </c>
      <c r="T82" s="305">
        <f t="shared" si="12"/>
        <v>1.489115252643641E-2</v>
      </c>
      <c r="U82" s="305">
        <f t="shared" si="12"/>
        <v>1.4892579025963313E-2</v>
      </c>
      <c r="V82" s="305">
        <f t="shared" si="12"/>
        <v>1.6010037973741707E-2</v>
      </c>
      <c r="W82" s="305">
        <f t="shared" si="12"/>
        <v>1.498704204361488E-2</v>
      </c>
      <c r="DA82" s="72"/>
    </row>
    <row r="83" spans="1:105" ht="12" customHeight="1" x14ac:dyDescent="0.25">
      <c r="A83" s="203" t="s">
        <v>3081</v>
      </c>
      <c r="B83" s="304">
        <f t="shared" ref="B83:W83" si="13">IF(B$35=0,0,B$35/B$5)</f>
        <v>2.9602212397980773E-2</v>
      </c>
      <c r="C83" s="304">
        <f t="shared" si="13"/>
        <v>3.0655649409701512E-2</v>
      </c>
      <c r="D83" s="304">
        <f t="shared" si="13"/>
        <v>2.9941390865303872E-2</v>
      </c>
      <c r="E83" s="304">
        <f t="shared" si="13"/>
        <v>3.1473181314779219E-2</v>
      </c>
      <c r="F83" s="304">
        <f t="shared" si="13"/>
        <v>3.1005133665258578E-2</v>
      </c>
      <c r="G83" s="304">
        <f t="shared" si="13"/>
        <v>2.9335773935114509E-2</v>
      </c>
      <c r="H83" s="304">
        <f t="shared" si="13"/>
        <v>3.1015250695115015E-2</v>
      </c>
      <c r="I83" s="304">
        <f t="shared" si="13"/>
        <v>2.8323767111757964E-2</v>
      </c>
      <c r="J83" s="304">
        <f t="shared" si="13"/>
        <v>2.749568268530167E-2</v>
      </c>
      <c r="K83" s="304">
        <f t="shared" si="13"/>
        <v>2.3447007133793298E-2</v>
      </c>
      <c r="L83" s="304">
        <f t="shared" si="13"/>
        <v>2.2410600638237136E-2</v>
      </c>
      <c r="M83" s="304">
        <f t="shared" si="13"/>
        <v>2.3238533885770751E-2</v>
      </c>
      <c r="N83" s="304">
        <f t="shared" si="13"/>
        <v>2.1555715334213341E-2</v>
      </c>
      <c r="O83" s="304">
        <f t="shared" si="13"/>
        <v>2.318975028819566E-2</v>
      </c>
      <c r="P83" s="304">
        <f t="shared" si="13"/>
        <v>2.4965484919092916E-2</v>
      </c>
      <c r="Q83" s="304">
        <f t="shared" si="13"/>
        <v>2.3267704719400838E-2</v>
      </c>
      <c r="R83" s="304">
        <f t="shared" si="13"/>
        <v>2.3365826252852693E-2</v>
      </c>
      <c r="S83" s="304">
        <f t="shared" si="13"/>
        <v>2.212203922847681E-2</v>
      </c>
      <c r="T83" s="304">
        <f t="shared" si="13"/>
        <v>2.096077592365295E-2</v>
      </c>
      <c r="U83" s="304">
        <f t="shared" si="13"/>
        <v>2.1775504111492847E-2</v>
      </c>
      <c r="V83" s="304">
        <f t="shared" si="13"/>
        <v>2.2553125651521896E-2</v>
      </c>
      <c r="W83" s="304">
        <f t="shared" si="13"/>
        <v>2.2916071833908098E-2</v>
      </c>
      <c r="DA83" s="175"/>
    </row>
    <row r="84" spans="1:105" ht="12" customHeight="1" x14ac:dyDescent="0.25">
      <c r="A84" s="62" t="s">
        <v>3082</v>
      </c>
      <c r="B84" s="305">
        <f t="shared" ref="B84:W84" si="14">IF(B$36=0,0,B$36/B$5)</f>
        <v>1.2412092155027015E-2</v>
      </c>
      <c r="C84" s="305">
        <f t="shared" si="14"/>
        <v>1.2746272570567863E-2</v>
      </c>
      <c r="D84" s="305">
        <f t="shared" si="14"/>
        <v>1.2583587760857979E-2</v>
      </c>
      <c r="E84" s="305">
        <f t="shared" si="14"/>
        <v>1.3015420157860889E-2</v>
      </c>
      <c r="F84" s="305">
        <f t="shared" si="14"/>
        <v>1.2506228607248555E-2</v>
      </c>
      <c r="G84" s="305">
        <f t="shared" si="14"/>
        <v>1.1937690446933664E-2</v>
      </c>
      <c r="H84" s="305">
        <f t="shared" si="14"/>
        <v>1.229508765619404E-2</v>
      </c>
      <c r="I84" s="305">
        <f t="shared" si="14"/>
        <v>1.1083910433113343E-2</v>
      </c>
      <c r="J84" s="305">
        <f t="shared" si="14"/>
        <v>1.1153348678499701E-2</v>
      </c>
      <c r="K84" s="305">
        <f t="shared" si="14"/>
        <v>9.2424915152311635E-3</v>
      </c>
      <c r="L84" s="305">
        <f t="shared" si="14"/>
        <v>8.9511710835215984E-3</v>
      </c>
      <c r="M84" s="305">
        <f t="shared" si="14"/>
        <v>9.1718713472916952E-3</v>
      </c>
      <c r="N84" s="305">
        <f t="shared" si="14"/>
        <v>8.3867599432257047E-3</v>
      </c>
      <c r="O84" s="305">
        <f t="shared" si="14"/>
        <v>9.1188418707334826E-3</v>
      </c>
      <c r="P84" s="305">
        <f t="shared" si="14"/>
        <v>9.3481360633333472E-3</v>
      </c>
      <c r="Q84" s="305">
        <f t="shared" si="14"/>
        <v>8.7534827373071371E-3</v>
      </c>
      <c r="R84" s="305">
        <f t="shared" si="14"/>
        <v>8.8799133001195123E-3</v>
      </c>
      <c r="S84" s="305">
        <f t="shared" si="14"/>
        <v>8.4799842917397499E-3</v>
      </c>
      <c r="T84" s="305">
        <f t="shared" si="14"/>
        <v>8.0126581363797501E-3</v>
      </c>
      <c r="U84" s="305">
        <f t="shared" si="14"/>
        <v>8.4344832736868228E-3</v>
      </c>
      <c r="V84" s="305">
        <f t="shared" si="14"/>
        <v>8.7736031779804633E-3</v>
      </c>
      <c r="W84" s="305">
        <f t="shared" si="14"/>
        <v>8.8271525430966852E-3</v>
      </c>
      <c r="DA84" s="72"/>
    </row>
    <row r="85" spans="1:105" ht="12" customHeight="1" x14ac:dyDescent="0.25">
      <c r="A85" s="62" t="s">
        <v>3089</v>
      </c>
      <c r="B85" s="305">
        <f t="shared" ref="B85:W85" si="15">IF(B$42=0,0,B$42/B$5)</f>
        <v>1.6246911784602632E-2</v>
      </c>
      <c r="C85" s="305">
        <f t="shared" si="15"/>
        <v>1.6842900490550428E-2</v>
      </c>
      <c r="D85" s="305">
        <f t="shared" si="15"/>
        <v>1.622627991286538E-2</v>
      </c>
      <c r="E85" s="305">
        <f t="shared" si="15"/>
        <v>1.7259723024582806E-2</v>
      </c>
      <c r="F85" s="305">
        <f t="shared" si="15"/>
        <v>1.7173541805764699E-2</v>
      </c>
      <c r="G85" s="305">
        <f t="shared" si="15"/>
        <v>1.5981975409172237E-2</v>
      </c>
      <c r="H85" s="305">
        <f t="shared" si="15"/>
        <v>1.7342848961465207E-2</v>
      </c>
      <c r="I85" s="305">
        <f t="shared" si="15"/>
        <v>1.5824432648138619E-2</v>
      </c>
      <c r="J85" s="305">
        <f t="shared" si="15"/>
        <v>1.4896309237463663E-2</v>
      </c>
      <c r="K85" s="305">
        <f t="shared" si="15"/>
        <v>1.2800855884773471E-2</v>
      </c>
      <c r="L85" s="305">
        <f t="shared" si="15"/>
        <v>1.2095752103472751E-2</v>
      </c>
      <c r="M85" s="305">
        <f t="shared" si="15"/>
        <v>1.2582222389166718E-2</v>
      </c>
      <c r="N85" s="305">
        <f t="shared" si="15"/>
        <v>1.165703047394696E-2</v>
      </c>
      <c r="O85" s="305">
        <f t="shared" si="15"/>
        <v>1.2377107032025899E-2</v>
      </c>
      <c r="P85" s="305">
        <f t="shared" si="15"/>
        <v>1.3870937911033636E-2</v>
      </c>
      <c r="Q85" s="305">
        <f t="shared" si="15"/>
        <v>1.2757212106165901E-2</v>
      </c>
      <c r="R85" s="305">
        <f t="shared" si="15"/>
        <v>1.269362773755525E-2</v>
      </c>
      <c r="S85" s="305">
        <f t="shared" si="15"/>
        <v>1.1773427861428926E-2</v>
      </c>
      <c r="T85" s="305">
        <f t="shared" si="15"/>
        <v>1.1091720609043426E-2</v>
      </c>
      <c r="U85" s="305">
        <f t="shared" si="15"/>
        <v>1.1484445825812765E-2</v>
      </c>
      <c r="V85" s="305">
        <f t="shared" si="15"/>
        <v>1.1783640068533384E-2</v>
      </c>
      <c r="W85" s="305">
        <f t="shared" si="15"/>
        <v>1.222056809970078E-2</v>
      </c>
      <c r="DA85" s="72"/>
    </row>
    <row r="86" spans="1:105" ht="12" customHeight="1" x14ac:dyDescent="0.25">
      <c r="A86" s="62" t="s">
        <v>3101</v>
      </c>
      <c r="B86" s="305">
        <f t="shared" ref="B86:W86" si="16">IF(B$53=0,0,B$53/B$5)</f>
        <v>9.4320845835112145E-4</v>
      </c>
      <c r="C86" s="305">
        <f t="shared" si="16"/>
        <v>1.0664763485832192E-3</v>
      </c>
      <c r="D86" s="305">
        <f t="shared" si="16"/>
        <v>1.1315231915805157E-3</v>
      </c>
      <c r="E86" s="305">
        <f t="shared" si="16"/>
        <v>1.1980381323355247E-3</v>
      </c>
      <c r="F86" s="305">
        <f t="shared" si="16"/>
        <v>1.3253632522453268E-3</v>
      </c>
      <c r="G86" s="305">
        <f t="shared" si="16"/>
        <v>1.4161080790086114E-3</v>
      </c>
      <c r="H86" s="305">
        <f t="shared" si="16"/>
        <v>1.3773140774557666E-3</v>
      </c>
      <c r="I86" s="305">
        <f t="shared" si="16"/>
        <v>1.4154240305060031E-3</v>
      </c>
      <c r="J86" s="305">
        <f t="shared" si="16"/>
        <v>1.4460247693383033E-3</v>
      </c>
      <c r="K86" s="305">
        <f t="shared" si="16"/>
        <v>1.4036597337886642E-3</v>
      </c>
      <c r="L86" s="305">
        <f t="shared" si="16"/>
        <v>1.3636774512427823E-3</v>
      </c>
      <c r="M86" s="305">
        <f t="shared" si="16"/>
        <v>1.4844401493123358E-3</v>
      </c>
      <c r="N86" s="305">
        <f t="shared" si="16"/>
        <v>1.5119249170406765E-3</v>
      </c>
      <c r="O86" s="305">
        <f t="shared" si="16"/>
        <v>1.6938013854362773E-3</v>
      </c>
      <c r="P86" s="305">
        <f t="shared" si="16"/>
        <v>1.7464109447259317E-3</v>
      </c>
      <c r="Q86" s="305">
        <f t="shared" si="16"/>
        <v>1.7570098759278013E-3</v>
      </c>
      <c r="R86" s="305">
        <f t="shared" si="16"/>
        <v>1.7922852151779317E-3</v>
      </c>
      <c r="S86" s="305">
        <f t="shared" si="16"/>
        <v>1.8686270753081329E-3</v>
      </c>
      <c r="T86" s="305">
        <f t="shared" si="16"/>
        <v>1.8563971782297707E-3</v>
      </c>
      <c r="U86" s="305">
        <f t="shared" si="16"/>
        <v>1.8565750119932611E-3</v>
      </c>
      <c r="V86" s="305">
        <f t="shared" si="16"/>
        <v>1.995882405008048E-3</v>
      </c>
      <c r="W86" s="305">
        <f t="shared" si="16"/>
        <v>1.8683511911106352E-3</v>
      </c>
      <c r="DA86" s="72"/>
    </row>
    <row r="87" spans="1:105" ht="12" customHeight="1" x14ac:dyDescent="0.25">
      <c r="A87" s="203" t="s">
        <v>3103</v>
      </c>
      <c r="B87" s="304">
        <f t="shared" ref="B87:W87" si="17">IF(B$54=0,0,B$54/B$5)</f>
        <v>2.2829470759734041E-2</v>
      </c>
      <c r="C87" s="304">
        <f t="shared" si="17"/>
        <v>2.4716478410765109E-2</v>
      </c>
      <c r="D87" s="304">
        <f t="shared" si="17"/>
        <v>2.5390005586815468E-2</v>
      </c>
      <c r="E87" s="304">
        <f t="shared" si="17"/>
        <v>2.6658490152666515E-2</v>
      </c>
      <c r="F87" s="304">
        <f t="shared" si="17"/>
        <v>2.7945520432915306E-2</v>
      </c>
      <c r="G87" s="304">
        <f t="shared" si="17"/>
        <v>2.8580920277956928E-2</v>
      </c>
      <c r="H87" s="304">
        <f t="shared" si="17"/>
        <v>2.8465906867685055E-2</v>
      </c>
      <c r="I87" s="304">
        <f t="shared" si="17"/>
        <v>2.7964415945191789E-2</v>
      </c>
      <c r="J87" s="304">
        <f t="shared" si="17"/>
        <v>2.8274037199751946E-2</v>
      </c>
      <c r="K87" s="304">
        <f t="shared" si="17"/>
        <v>2.6147606740252047E-2</v>
      </c>
      <c r="L87" s="304">
        <f t="shared" si="17"/>
        <v>2.5312770730251861E-2</v>
      </c>
      <c r="M87" s="304">
        <f t="shared" si="17"/>
        <v>2.7048154758300028E-2</v>
      </c>
      <c r="N87" s="304">
        <f t="shared" si="17"/>
        <v>2.6771331450340958E-2</v>
      </c>
      <c r="O87" s="304">
        <f t="shared" si="17"/>
        <v>2.9663156229637104E-2</v>
      </c>
      <c r="P87" s="304">
        <f t="shared" si="17"/>
        <v>3.0712254922183806E-2</v>
      </c>
      <c r="Q87" s="304">
        <f t="shared" si="17"/>
        <v>3.0292840839280959E-2</v>
      </c>
      <c r="R87" s="304">
        <f t="shared" si="17"/>
        <v>3.0804495063830803E-2</v>
      </c>
      <c r="S87" s="304">
        <f t="shared" si="17"/>
        <v>3.1388509984913736E-2</v>
      </c>
      <c r="T87" s="304">
        <f t="shared" si="17"/>
        <v>3.0827511292089958E-2</v>
      </c>
      <c r="U87" s="304">
        <f t="shared" si="17"/>
        <v>3.1135595363389976E-2</v>
      </c>
      <c r="V87" s="304">
        <f t="shared" si="17"/>
        <v>3.3163205280796207E-2</v>
      </c>
      <c r="W87" s="304">
        <f t="shared" si="17"/>
        <v>3.1614039387826087E-2</v>
      </c>
      <c r="DA87" s="175"/>
    </row>
    <row r="88" spans="1:105" ht="12" customHeight="1" x14ac:dyDescent="0.25">
      <c r="A88" s="62" t="s">
        <v>3104</v>
      </c>
      <c r="B88" s="305">
        <f t="shared" ref="B88:W88" si="18">IF(B$55=0,0,B$55/B$5)</f>
        <v>8.249338993798528E-3</v>
      </c>
      <c r="C88" s="305">
        <f t="shared" si="18"/>
        <v>8.4543677580037196E-3</v>
      </c>
      <c r="D88" s="305">
        <f t="shared" si="18"/>
        <v>8.3765903514179847E-3</v>
      </c>
      <c r="E88" s="305">
        <f t="shared" si="18"/>
        <v>8.6333172412974835E-3</v>
      </c>
      <c r="F88" s="305">
        <f t="shared" si="18"/>
        <v>8.2857030086450536E-3</v>
      </c>
      <c r="G88" s="305">
        <f t="shared" si="18"/>
        <v>7.9214671144305984E-3</v>
      </c>
      <c r="H88" s="305">
        <f t="shared" si="18"/>
        <v>8.1092056320575361E-3</v>
      </c>
      <c r="I88" s="305">
        <f t="shared" si="18"/>
        <v>7.3368663856195155E-3</v>
      </c>
      <c r="J88" s="305">
        <f t="shared" si="18"/>
        <v>7.3864093329856322E-3</v>
      </c>
      <c r="K88" s="305">
        <f t="shared" si="18"/>
        <v>6.1147073820249859E-3</v>
      </c>
      <c r="L88" s="305">
        <f t="shared" si="18"/>
        <v>5.9003184254617178E-3</v>
      </c>
      <c r="M88" s="305">
        <f t="shared" si="18"/>
        <v>6.0021604567521546E-3</v>
      </c>
      <c r="N88" s="305">
        <f t="shared" si="18"/>
        <v>5.505142422906702E-3</v>
      </c>
      <c r="O88" s="305">
        <f t="shared" si="18"/>
        <v>5.9385876086004308E-3</v>
      </c>
      <c r="P88" s="305">
        <f t="shared" si="18"/>
        <v>6.0884578853140775E-3</v>
      </c>
      <c r="Q88" s="305">
        <f t="shared" si="18"/>
        <v>5.6948966991653876E-3</v>
      </c>
      <c r="R88" s="305">
        <f t="shared" si="18"/>
        <v>5.7594843575874714E-3</v>
      </c>
      <c r="S88" s="305">
        <f t="shared" si="18"/>
        <v>5.4904904127319517E-3</v>
      </c>
      <c r="T88" s="305">
        <f t="shared" si="18"/>
        <v>5.1874714263021472E-3</v>
      </c>
      <c r="U88" s="305">
        <f t="shared" si="18"/>
        <v>5.4357859041128751E-3</v>
      </c>
      <c r="V88" s="305">
        <f t="shared" si="18"/>
        <v>5.6173385042074331E-3</v>
      </c>
      <c r="W88" s="305">
        <f t="shared" si="18"/>
        <v>5.6541574069184928E-3</v>
      </c>
      <c r="DA88" s="72"/>
    </row>
    <row r="89" spans="1:105" ht="12" customHeight="1" x14ac:dyDescent="0.25">
      <c r="A89" s="62" t="s">
        <v>3106</v>
      </c>
      <c r="B89" s="305">
        <f t="shared" ref="B89:W89" si="19">IF(B$56=0,0,B$56/B$5)</f>
        <v>2.3774687832686134E-3</v>
      </c>
      <c r="C89" s="305">
        <f t="shared" si="19"/>
        <v>2.4646819449055469E-3</v>
      </c>
      <c r="D89" s="305">
        <f t="shared" si="19"/>
        <v>2.3744496475924894E-3</v>
      </c>
      <c r="E89" s="305">
        <f t="shared" si="19"/>
        <v>2.5256770789939867E-3</v>
      </c>
      <c r="F89" s="305">
        <f t="shared" si="19"/>
        <v>2.5130658726207067E-3</v>
      </c>
      <c r="G89" s="305">
        <f t="shared" si="19"/>
        <v>2.3386996946880355E-3</v>
      </c>
      <c r="H89" s="305">
        <f t="shared" si="19"/>
        <v>2.5378411950203418E-3</v>
      </c>
      <c r="I89" s="305">
        <f t="shared" si="19"/>
        <v>2.3156458982894887E-3</v>
      </c>
      <c r="J89" s="305">
        <f t="shared" si="19"/>
        <v>2.1798302759019964E-3</v>
      </c>
      <c r="K89" s="305">
        <f t="shared" si="19"/>
        <v>1.8731950827733017E-3</v>
      </c>
      <c r="L89" s="305">
        <f t="shared" si="19"/>
        <v>1.7700147214078981E-3</v>
      </c>
      <c r="M89" s="305">
        <f t="shared" si="19"/>
        <v>1.8412016604125944E-3</v>
      </c>
      <c r="N89" s="305">
        <f t="shared" si="19"/>
        <v>1.7058150142530402E-3</v>
      </c>
      <c r="O89" s="305">
        <f t="shared" si="19"/>
        <v>1.8111863956634217E-3</v>
      </c>
      <c r="P89" s="305">
        <f t="shared" si="19"/>
        <v>2.0297840177474812E-3</v>
      </c>
      <c r="Q89" s="305">
        <f t="shared" si="19"/>
        <v>1.8668085323568884E-3</v>
      </c>
      <c r="R89" s="305">
        <f t="shared" si="19"/>
        <v>1.8575040039960642E-3</v>
      </c>
      <c r="S89" s="305">
        <f t="shared" si="19"/>
        <v>1.7228478607940469E-3</v>
      </c>
      <c r="T89" s="305">
        <f t="shared" si="19"/>
        <v>1.6230911972901342E-3</v>
      </c>
      <c r="U89" s="305">
        <f t="shared" si="19"/>
        <v>1.6805600846485536E-3</v>
      </c>
      <c r="V89" s="305">
        <f t="shared" si="19"/>
        <v>1.7243422496305836E-3</v>
      </c>
      <c r="W89" s="305">
        <f t="shared" si="19"/>
        <v>1.7882794931146017E-3</v>
      </c>
      <c r="DA89" s="72"/>
    </row>
    <row r="90" spans="1:105" ht="12" customHeight="1" x14ac:dyDescent="0.25">
      <c r="A90" s="62" t="s">
        <v>3118</v>
      </c>
      <c r="B90" s="305">
        <f t="shared" ref="B90:W90" si="20">IF(B$67=0,0,B$67/B$5)</f>
        <v>1.2202662982666902E-2</v>
      </c>
      <c r="C90" s="305">
        <f t="shared" si="20"/>
        <v>1.3797428707855842E-2</v>
      </c>
      <c r="D90" s="305">
        <f t="shared" si="20"/>
        <v>1.4638965587804998E-2</v>
      </c>
      <c r="E90" s="305">
        <f t="shared" si="20"/>
        <v>1.5499495832375048E-2</v>
      </c>
      <c r="F90" s="305">
        <f t="shared" si="20"/>
        <v>1.7146751551649544E-2</v>
      </c>
      <c r="G90" s="305">
        <f t="shared" si="20"/>
        <v>1.832075346883829E-2</v>
      </c>
      <c r="H90" s="305">
        <f t="shared" si="20"/>
        <v>1.7818860040607176E-2</v>
      </c>
      <c r="I90" s="305">
        <f t="shared" si="20"/>
        <v>1.8311903661282783E-2</v>
      </c>
      <c r="J90" s="305">
        <f t="shared" si="20"/>
        <v>1.8707797590864318E-2</v>
      </c>
      <c r="K90" s="305">
        <f t="shared" si="20"/>
        <v>1.8159704275453759E-2</v>
      </c>
      <c r="L90" s="305">
        <f t="shared" si="20"/>
        <v>1.7642437583382246E-2</v>
      </c>
      <c r="M90" s="305">
        <f t="shared" si="20"/>
        <v>1.9204792641135282E-2</v>
      </c>
      <c r="N90" s="305">
        <f t="shared" si="20"/>
        <v>1.9560374013181215E-2</v>
      </c>
      <c r="O90" s="305">
        <f t="shared" si="20"/>
        <v>2.191338222537325E-2</v>
      </c>
      <c r="P90" s="305">
        <f t="shared" si="20"/>
        <v>2.2594013019122249E-2</v>
      </c>
      <c r="Q90" s="305">
        <f t="shared" si="20"/>
        <v>2.2731135607758683E-2</v>
      </c>
      <c r="R90" s="305">
        <f t="shared" si="20"/>
        <v>2.3187506702247267E-2</v>
      </c>
      <c r="S90" s="305">
        <f t="shared" si="20"/>
        <v>2.4175171711387743E-2</v>
      </c>
      <c r="T90" s="305">
        <f t="shared" si="20"/>
        <v>2.4016948668497674E-2</v>
      </c>
      <c r="U90" s="305">
        <f t="shared" si="20"/>
        <v>2.4019249374628546E-2</v>
      </c>
      <c r="V90" s="305">
        <f t="shared" si="20"/>
        <v>2.5821524526958191E-2</v>
      </c>
      <c r="W90" s="305">
        <f t="shared" si="20"/>
        <v>2.4171602487792994E-2</v>
      </c>
      <c r="DA90" s="72"/>
    </row>
    <row r="91" spans="1:105" ht="12" customHeight="1" x14ac:dyDescent="0.25">
      <c r="A91" s="203" t="s">
        <v>3124</v>
      </c>
      <c r="B91" s="304">
        <f t="shared" ref="B91:W91" si="21">IF(B$68=0,0,B$68/B$5)</f>
        <v>7.8683554301496664E-2</v>
      </c>
      <c r="C91" s="304">
        <f t="shared" si="21"/>
        <v>7.075506118278678E-2</v>
      </c>
      <c r="D91" s="304">
        <f t="shared" si="21"/>
        <v>7.3558730507487569E-2</v>
      </c>
      <c r="E91" s="304">
        <f t="shared" si="21"/>
        <v>6.4959860544869852E-2</v>
      </c>
      <c r="F91" s="304">
        <f t="shared" si="21"/>
        <v>6.3551572993820624E-2</v>
      </c>
      <c r="G91" s="304">
        <f t="shared" si="21"/>
        <v>6.9635189118408131E-2</v>
      </c>
      <c r="H91" s="304">
        <f t="shared" si="21"/>
        <v>6.7130867868951033E-2</v>
      </c>
      <c r="I91" s="304">
        <f t="shared" si="21"/>
        <v>6.5402937808603165E-2</v>
      </c>
      <c r="J91" s="304">
        <f t="shared" si="21"/>
        <v>6.9833346721333442E-2</v>
      </c>
      <c r="K91" s="304">
        <f t="shared" si="21"/>
        <v>7.9879553890072952E-2</v>
      </c>
      <c r="L91" s="304">
        <f t="shared" si="21"/>
        <v>6.8696331929419485E-2</v>
      </c>
      <c r="M91" s="304">
        <f t="shared" si="21"/>
        <v>6.2537527548475955E-2</v>
      </c>
      <c r="N91" s="304">
        <f t="shared" si="21"/>
        <v>5.5712035254993152E-2</v>
      </c>
      <c r="O91" s="304">
        <f t="shared" si="21"/>
        <v>4.2009687098609742E-2</v>
      </c>
      <c r="P91" s="304">
        <f t="shared" si="21"/>
        <v>3.7963693476945233E-2</v>
      </c>
      <c r="Q91" s="304">
        <f t="shared" si="21"/>
        <v>3.6525717499463067E-2</v>
      </c>
      <c r="R91" s="304">
        <f t="shared" si="21"/>
        <v>3.6285956524805908E-2</v>
      </c>
      <c r="S91" s="304">
        <f t="shared" si="21"/>
        <v>3.9081352485613625E-2</v>
      </c>
      <c r="T91" s="304">
        <f t="shared" si="21"/>
        <v>3.8460663698378028E-2</v>
      </c>
      <c r="U91" s="304">
        <f t="shared" si="21"/>
        <v>4.2930249399769554E-2</v>
      </c>
      <c r="V91" s="304">
        <f t="shared" si="21"/>
        <v>4.4430790461106928E-2</v>
      </c>
      <c r="W91" s="304">
        <f t="shared" si="21"/>
        <v>4.4060165555774841E-2</v>
      </c>
      <c r="DA91" s="175"/>
    </row>
    <row r="92" spans="1:105" ht="12" customHeight="1" x14ac:dyDescent="0.25">
      <c r="A92" s="41" t="s">
        <v>3122</v>
      </c>
      <c r="B92" s="238">
        <f t="shared" ref="B92:W92" si="22">IF(B$69=0,0,B$69/B$5)</f>
        <v>0.28170396554157606</v>
      </c>
      <c r="C92" s="238">
        <f t="shared" si="22"/>
        <v>0.31402110193609273</v>
      </c>
      <c r="D92" s="238">
        <f t="shared" si="22"/>
        <v>0.31977543574244116</v>
      </c>
      <c r="E92" s="238">
        <f t="shared" si="22"/>
        <v>0.32131703642690995</v>
      </c>
      <c r="F92" s="238">
        <f t="shared" si="22"/>
        <v>0.33477392373062514</v>
      </c>
      <c r="G92" s="238">
        <f t="shared" si="22"/>
        <v>0.35188476516902917</v>
      </c>
      <c r="H92" s="238">
        <f t="shared" si="22"/>
        <v>0.34664970227461389</v>
      </c>
      <c r="I92" s="238">
        <f t="shared" si="22"/>
        <v>0.36611112717080369</v>
      </c>
      <c r="J92" s="238">
        <f t="shared" si="22"/>
        <v>0.36870368462768399</v>
      </c>
      <c r="K92" s="238">
        <f t="shared" si="22"/>
        <v>0.37813920533933537</v>
      </c>
      <c r="L92" s="238">
        <f t="shared" si="22"/>
        <v>0.39721860151845639</v>
      </c>
      <c r="M92" s="238">
        <f t="shared" si="22"/>
        <v>0.40802547492659225</v>
      </c>
      <c r="N92" s="238">
        <f t="shared" si="22"/>
        <v>0.41931636797035099</v>
      </c>
      <c r="O92" s="238">
        <f t="shared" si="22"/>
        <v>0.44003342688960273</v>
      </c>
      <c r="P92" s="238">
        <f t="shared" si="22"/>
        <v>0.44177563504357537</v>
      </c>
      <c r="Q92" s="238">
        <f t="shared" si="22"/>
        <v>0.4539506802373911</v>
      </c>
      <c r="R92" s="238">
        <f t="shared" si="22"/>
        <v>0.45522173185660303</v>
      </c>
      <c r="S92" s="238">
        <f t="shared" si="22"/>
        <v>0.46084264570385441</v>
      </c>
      <c r="T92" s="238">
        <f t="shared" si="22"/>
        <v>0.46507154934088368</v>
      </c>
      <c r="U92" s="238">
        <f t="shared" si="22"/>
        <v>0.46288829750905325</v>
      </c>
      <c r="V92" s="238">
        <f t="shared" si="22"/>
        <v>0.46467845929817858</v>
      </c>
      <c r="W92" s="238">
        <f t="shared" si="22"/>
        <v>0.45404002279693156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3">
        <f>IF(B$5=0,0,B$5/OIS_fec!B$5)</f>
        <v>0.3433167579465724</v>
      </c>
      <c r="C96" s="323">
        <f>IF(C$5=0,0,C$5/OIS_fec!C$5)</f>
        <v>0.36228168300589852</v>
      </c>
      <c r="D96" s="323">
        <f>IF(D$5=0,0,D$5/OIS_fec!D$5)</f>
        <v>0.36598121766292857</v>
      </c>
      <c r="E96" s="323">
        <f>IF(E$5=0,0,E$5/OIS_fec!E$5)</f>
        <v>0.37113882292894851</v>
      </c>
      <c r="F96" s="323">
        <f>IF(F$5=0,0,F$5/OIS_fec!F$5)</f>
        <v>0.37537568125795034</v>
      </c>
      <c r="G96" s="323">
        <f>IF(G$5=0,0,G$5/OIS_fec!G$5)</f>
        <v>0.37646157196015972</v>
      </c>
      <c r="H96" s="323">
        <f>IF(H$5=0,0,H$5/OIS_fec!H$5)</f>
        <v>0.37589148827330204</v>
      </c>
      <c r="I96" s="323">
        <f>IF(I$5=0,0,I$5/OIS_fec!I$5)</f>
        <v>0.38123771245606702</v>
      </c>
      <c r="J96" s="323">
        <f>IF(J$5=0,0,J$5/OIS_fec!J$5)</f>
        <v>0.38066514896183518</v>
      </c>
      <c r="K96" s="323">
        <f>IF(K$5=0,0,K$5/OIS_fec!K$5)</f>
        <v>0.37773347604409241</v>
      </c>
      <c r="L96" s="323">
        <f>IF(L$5=0,0,L$5/OIS_fec!L$5)</f>
        <v>0.38730452551915157</v>
      </c>
      <c r="M96" s="323">
        <f>IF(M$5=0,0,M$5/OIS_fec!M$5)</f>
        <v>0.39086349237376172</v>
      </c>
      <c r="N96" s="323">
        <f>IF(N$5=0,0,N$5/OIS_fec!N$5)</f>
        <v>0.39524585984039246</v>
      </c>
      <c r="O96" s="323">
        <f>IF(O$5=0,0,O$5/OIS_fec!O$5)</f>
        <v>0.40298535524815166</v>
      </c>
      <c r="P96" s="323">
        <f>IF(P$5=0,0,P$5/OIS_fec!P$5)</f>
        <v>0.40500453337999281</v>
      </c>
      <c r="Q96" s="323">
        <f>IF(Q$5=0,0,Q$5/OIS_fec!Q$5)</f>
        <v>0.40958173964730615</v>
      </c>
      <c r="R96" s="323">
        <f>IF(R$5=0,0,R$5/OIS_fec!R$5)</f>
        <v>0.40918102540125278</v>
      </c>
      <c r="S96" s="323">
        <f>IF(S$5=0,0,S$5/OIS_fec!S$5)</f>
        <v>0.40870020829091036</v>
      </c>
      <c r="T96" s="323">
        <f>IF(T$5=0,0,T$5/OIS_fec!T$5)</f>
        <v>0.41067922568632981</v>
      </c>
      <c r="U96" s="323">
        <f>IF(U$5=0,0,U$5/OIS_fec!U$5)</f>
        <v>0.40939830498892121</v>
      </c>
      <c r="V96" s="323">
        <f>IF(V$5=0,0,V$5/OIS_fec!V$5)</f>
        <v>0.40945690067759766</v>
      </c>
      <c r="W96" s="323">
        <f>IF(W$5=0,0,W$5/OIS_fec!W$5)</f>
        <v>0.40698577025813287</v>
      </c>
      <c r="DA96" s="95"/>
    </row>
    <row r="97" spans="1:105" ht="12" customHeight="1" x14ac:dyDescent="0.25">
      <c r="A97" s="55" t="s">
        <v>92</v>
      </c>
      <c r="B97" s="333">
        <f>IF(B$6=0,0,B$6/OIS_fec!B$6)</f>
        <v>0.44178287800479316</v>
      </c>
      <c r="C97" s="333">
        <f>IF(C$6=0,0,C$6/OIS_fec!C$6)</f>
        <v>0.4413852858584153</v>
      </c>
      <c r="D97" s="333">
        <f>IF(D$6=0,0,D$6/OIS_fec!D$6)</f>
        <v>0.44213445093873505</v>
      </c>
      <c r="E97" s="333">
        <f>IF(E$6=0,0,E$6/OIS_fec!E$6)</f>
        <v>0.44306746981197564</v>
      </c>
      <c r="F97" s="333">
        <f>IF(F$6=0,0,F$6/OIS_fec!F$6)</f>
        <v>0.44491299068966322</v>
      </c>
      <c r="G97" s="333">
        <f>IF(G$6=0,0,G$6/OIS_fec!G$6)</f>
        <v>0.44523880073362126</v>
      </c>
      <c r="H97" s="333">
        <f>IF(H$6=0,0,H$6/OIS_fec!H$6)</f>
        <v>0.44486148803016934</v>
      </c>
      <c r="I97" s="333">
        <f>IF(I$6=0,0,I$6/OIS_fec!I$6)</f>
        <v>0.44374715973625567</v>
      </c>
      <c r="J97" s="333">
        <f>IF(J$6=0,0,J$6/OIS_fec!J$6)</f>
        <v>0.44431725366041469</v>
      </c>
      <c r="K97" s="333">
        <f>IF(K$6=0,0,K$6/OIS_fec!K$6)</f>
        <v>0.44288639575947863</v>
      </c>
      <c r="L97" s="333">
        <f>IF(L$6=0,0,L$6/OIS_fec!L$6)</f>
        <v>0.44225759780871765</v>
      </c>
      <c r="M97" s="333">
        <f>IF(M$6=0,0,M$6/OIS_fec!M$6)</f>
        <v>0.44327410773885756</v>
      </c>
      <c r="N97" s="333">
        <f>IF(N$6=0,0,N$6/OIS_fec!N$6)</f>
        <v>0.44305833640800835</v>
      </c>
      <c r="O97" s="333">
        <f>IF(O$6=0,0,O$6/OIS_fec!O$6)</f>
        <v>0.444596547312757</v>
      </c>
      <c r="P97" s="333">
        <f>IF(P$6=0,0,P$6/OIS_fec!P$6)</f>
        <v>0.4452226498634082</v>
      </c>
      <c r="Q97" s="333">
        <f>IF(Q$6=0,0,Q$6/OIS_fec!Q$6)</f>
        <v>0.44475092589836268</v>
      </c>
      <c r="R97" s="333">
        <f>IF(R$6=0,0,R$6/OIS_fec!R$6)</f>
        <v>0.44512351115087534</v>
      </c>
      <c r="S97" s="333">
        <f>IF(S$6=0,0,S$6/OIS_fec!S$6)</f>
        <v>0.44578575426909794</v>
      </c>
      <c r="T97" s="333">
        <f>IF(T$6=0,0,T$6/OIS_fec!T$6)</f>
        <v>0.44530212696108168</v>
      </c>
      <c r="U97" s="333">
        <f>IF(U$6=0,0,U$6/OIS_fec!U$6)</f>
        <v>0.44542304212676392</v>
      </c>
      <c r="V97" s="333">
        <f>IF(V$6=0,0,V$6/OIS_fec!V$6)</f>
        <v>0.44832237036822803</v>
      </c>
      <c r="W97" s="333">
        <f>IF(W$6=0,0,W$6/OIS_fec!W$6)</f>
        <v>0.44693593182596036</v>
      </c>
      <c r="DA97" s="67"/>
    </row>
    <row r="98" spans="1:105" ht="12" customHeight="1" x14ac:dyDescent="0.25">
      <c r="A98" s="202" t="s">
        <v>93</v>
      </c>
      <c r="B98" s="334">
        <f>IF(B$7=0,0,B$7/OIS_fec!B$7)</f>
        <v>0.11474356107321564</v>
      </c>
      <c r="C98" s="334">
        <f>IF(C$7=0,0,C$7/OIS_fec!C$7)</f>
        <v>0.11467229235305589</v>
      </c>
      <c r="D98" s="334">
        <f>IF(D$7=0,0,D$7/OIS_fec!D$7)</f>
        <v>0.11490614462829912</v>
      </c>
      <c r="E98" s="334">
        <f>IF(E$7=0,0,E$7/OIS_fec!E$7)</f>
        <v>0.11520302821685936</v>
      </c>
      <c r="F98" s="334">
        <f>IF(F$7=0,0,F$7/OIS_fec!F$7)</f>
        <v>0.11572205484182417</v>
      </c>
      <c r="G98" s="334">
        <f>IF(G$7=0,0,G$7/OIS_fec!G$7)</f>
        <v>0.11582461316634611</v>
      </c>
      <c r="H98" s="334">
        <f>IF(H$7=0,0,H$7/OIS_fec!H$7)</f>
        <v>0.11571718570317585</v>
      </c>
      <c r="I98" s="334">
        <f>IF(I$7=0,0,I$7/OIS_fec!I$7)</f>
        <v>0.1154189904146723</v>
      </c>
      <c r="J98" s="334">
        <f>IF(J$7=0,0,J$7/OIS_fec!J$7)</f>
        <v>0.11557226003073789</v>
      </c>
      <c r="K98" s="334">
        <f>IF(K$7=0,0,K$7/OIS_fec!K$7)</f>
        <v>0.11515461768152034</v>
      </c>
      <c r="L98" s="334">
        <f>IF(L$7=0,0,L$7/OIS_fec!L$7)</f>
        <v>0.11488876233292031</v>
      </c>
      <c r="M98" s="334">
        <f>IF(M$7=0,0,M$7/OIS_fec!M$7)</f>
        <v>0.11520949223564372</v>
      </c>
      <c r="N98" s="334">
        <f>IF(N$7=0,0,N$7/OIS_fec!N$7)</f>
        <v>0.11514625941981779</v>
      </c>
      <c r="O98" s="334">
        <f>IF(O$7=0,0,O$7/OIS_fec!O$7)</f>
        <v>0.11560150264715882</v>
      </c>
      <c r="P98" s="334">
        <f>IF(P$7=0,0,P$7/OIS_fec!P$7)</f>
        <v>0.11578825564130137</v>
      </c>
      <c r="Q98" s="334">
        <f>IF(Q$7=0,0,Q$7/OIS_fec!Q$7)</f>
        <v>0.11564560799479312</v>
      </c>
      <c r="R98" s="334">
        <f>IF(R$7=0,0,R$7/OIS_fec!R$7)</f>
        <v>0.11575891951861941</v>
      </c>
      <c r="S98" s="334">
        <f>IF(S$7=0,0,S$7/OIS_fec!S$7)</f>
        <v>0.11595965622236197</v>
      </c>
      <c r="T98" s="334">
        <f>IF(T$7=0,0,T$7/OIS_fec!T$7)</f>
        <v>0.11582351156793888</v>
      </c>
      <c r="U98" s="334">
        <f>IF(U$7=0,0,U$7/OIS_fec!U$7)</f>
        <v>0.11585915781819428</v>
      </c>
      <c r="V98" s="334">
        <f>IF(V$7=0,0,V$7/OIS_fec!V$7)</f>
        <v>0.11662512302605128</v>
      </c>
      <c r="W98" s="334">
        <f>IF(W$7=0,0,W$7/OIS_fec!W$7)</f>
        <v>0.11624051736313552</v>
      </c>
      <c r="DA98" s="174"/>
    </row>
    <row r="99" spans="1:105" ht="12" customHeight="1" x14ac:dyDescent="0.25">
      <c r="A99" s="202" t="s">
        <v>94</v>
      </c>
      <c r="B99" s="334">
        <f>IF(B$8=0,0,B$8/OIS_fec!B$8)</f>
        <v>0.63087935216847568</v>
      </c>
      <c r="C99" s="334">
        <f>IF(C$8=0,0,C$8/OIS_fec!C$8)</f>
        <v>0.63060100112142803</v>
      </c>
      <c r="D99" s="334">
        <f>IF(D$8=0,0,D$8/OIS_fec!D$8)</f>
        <v>0.63198608259973033</v>
      </c>
      <c r="E99" s="334">
        <f>IF(E$8=0,0,E$8/OIS_fec!E$8)</f>
        <v>0.63374857882357782</v>
      </c>
      <c r="F99" s="334">
        <f>IF(F$8=0,0,F$8/OIS_fec!F$8)</f>
        <v>0.63663774794259098</v>
      </c>
      <c r="G99" s="334">
        <f>IF(G$8=0,0,G$8/OIS_fec!G$8)</f>
        <v>0.63723491336428983</v>
      </c>
      <c r="H99" s="334">
        <f>IF(H$8=0,0,H$8/OIS_fec!H$8)</f>
        <v>0.6366364313977394</v>
      </c>
      <c r="I99" s="334">
        <f>IF(I$8=0,0,I$8/OIS_fec!I$8)</f>
        <v>0.63502152406849366</v>
      </c>
      <c r="J99" s="334">
        <f>IF(J$8=0,0,J$8/OIS_fec!J$8)</f>
        <v>0.63585418542585459</v>
      </c>
      <c r="K99" s="334">
        <f>IF(K$8=0,0,K$8/OIS_fec!K$8)</f>
        <v>0.63348520063392677</v>
      </c>
      <c r="L99" s="334">
        <f>IF(L$8=0,0,L$8/OIS_fec!L$8)</f>
        <v>0.63173341427494911</v>
      </c>
      <c r="M99" s="334">
        <f>IF(M$8=0,0,M$8/OIS_fec!M$8)</f>
        <v>0.63363731982021987</v>
      </c>
      <c r="N99" s="334">
        <f>IF(N$8=0,0,N$8/OIS_fec!N$8)</f>
        <v>0.63327566072253716</v>
      </c>
      <c r="O99" s="334">
        <f>IF(O$8=0,0,O$8/OIS_fec!O$8)</f>
        <v>0.63588247242483797</v>
      </c>
      <c r="P99" s="334">
        <f>IF(P$8=0,0,P$8/OIS_fec!P$8)</f>
        <v>0.63694900690456058</v>
      </c>
      <c r="Q99" s="334">
        <f>IF(Q$8=0,0,Q$8/OIS_fec!Q$8)</f>
        <v>0.63612972829837344</v>
      </c>
      <c r="R99" s="334">
        <f>IF(R$8=0,0,R$8/OIS_fec!R$8)</f>
        <v>0.63678234352542418</v>
      </c>
      <c r="S99" s="334">
        <f>IF(S$8=0,0,S$8/OIS_fec!S$8)</f>
        <v>0.63793257656860725</v>
      </c>
      <c r="T99" s="334">
        <f>IF(T$8=0,0,T$8/OIS_fec!T$8)</f>
        <v>0.63717883539502829</v>
      </c>
      <c r="U99" s="334">
        <f>IF(U$8=0,0,U$8/OIS_fec!U$8)</f>
        <v>0.63738058429521294</v>
      </c>
      <c r="V99" s="334">
        <f>IF(V$8=0,0,V$8/OIS_fec!V$8)</f>
        <v>0.64147405932153989</v>
      </c>
      <c r="W99" s="334">
        <f>IF(W$8=0,0,W$8/OIS_fec!W$8)</f>
        <v>0.6393730508111557</v>
      </c>
      <c r="DA99" s="174"/>
    </row>
    <row r="100" spans="1:105" ht="12" customHeight="1" x14ac:dyDescent="0.25">
      <c r="A100" s="202" t="s">
        <v>95</v>
      </c>
      <c r="B100" s="334">
        <f>IF(B$9=0,0,B$9/OIS_fec!B$9)</f>
        <v>0.43736285974587508</v>
      </c>
      <c r="C100" s="334">
        <f>IF(C$9=0,0,C$9/OIS_fec!C$9)</f>
        <v>0.43694459369024552</v>
      </c>
      <c r="D100" s="334">
        <f>IF(D$9=0,0,D$9/OIS_fec!D$9)</f>
        <v>0.43765127818228583</v>
      </c>
      <c r="E100" s="334">
        <f>IF(E$9=0,0,E$9/OIS_fec!E$9)</f>
        <v>0.4385250322458355</v>
      </c>
      <c r="F100" s="334">
        <f>IF(F$9=0,0,F$9/OIS_fec!F$9)</f>
        <v>0.44030774638699577</v>
      </c>
      <c r="G100" s="334">
        <f>IF(G$9=0,0,G$9/OIS_fec!G$9)</f>
        <v>0.44061228699494503</v>
      </c>
      <c r="H100" s="334">
        <f>IF(H$9=0,0,H$9/OIS_fec!H$9)</f>
        <v>0.44024951256168121</v>
      </c>
      <c r="I100" s="334">
        <f>IF(I$9=0,0,I$9/OIS_fec!I$9)</f>
        <v>0.43916044164111617</v>
      </c>
      <c r="J100" s="334">
        <f>IF(J$9=0,0,J$9/OIS_fec!J$9)</f>
        <v>0.43971709193976344</v>
      </c>
      <c r="K100" s="334">
        <f>IF(K$9=0,0,K$9/OIS_fec!K$9)</f>
        <v>0.43834779424740855</v>
      </c>
      <c r="L100" s="334">
        <f>IF(L$9=0,0,L$9/OIS_fec!L$9)</f>
        <v>0.43781342301161236</v>
      </c>
      <c r="M100" s="334">
        <f>IF(M$9=0,0,M$9/OIS_fec!M$9)</f>
        <v>0.43876871720346056</v>
      </c>
      <c r="N100" s="334">
        <f>IF(N$9=0,0,N$9/OIS_fec!N$9)</f>
        <v>0.43856206621391974</v>
      </c>
      <c r="O100" s="334">
        <f>IF(O$9=0,0,O$9/OIS_fec!O$9)</f>
        <v>0.44002998158256884</v>
      </c>
      <c r="P100" s="334">
        <f>IF(P$9=0,0,P$9/OIS_fec!P$9)</f>
        <v>0.44062507951759916</v>
      </c>
      <c r="Q100" s="334">
        <f>IF(Q$9=0,0,Q$9/OIS_fec!Q$9)</f>
        <v>0.44017848217638411</v>
      </c>
      <c r="R100" s="334">
        <f>IF(R$9=0,0,R$9/OIS_fec!R$9)</f>
        <v>0.44053069226449304</v>
      </c>
      <c r="S100" s="334">
        <f>IF(S$9=0,0,S$9/OIS_fec!S$9)</f>
        <v>0.44115654052159847</v>
      </c>
      <c r="T100" s="334">
        <f>IF(T$9=0,0,T$9/OIS_fec!T$9)</f>
        <v>0.44069028391571308</v>
      </c>
      <c r="U100" s="334">
        <f>IF(U$9=0,0,U$9/OIS_fec!U$9)</f>
        <v>0.44080544546897316</v>
      </c>
      <c r="V100" s="334">
        <f>IF(V$9=0,0,V$9/OIS_fec!V$9)</f>
        <v>0.44364277093435933</v>
      </c>
      <c r="W100" s="334">
        <f>IF(W$9=0,0,W$9/OIS_fec!W$9)</f>
        <v>0.44230361752860836</v>
      </c>
      <c r="DA100" s="174"/>
    </row>
    <row r="101" spans="1:105" ht="12" customHeight="1" x14ac:dyDescent="0.25">
      <c r="A101" s="56" t="s">
        <v>96</v>
      </c>
      <c r="B101" s="335">
        <f>IF(B$10=0,0,B$10/OIS_fec!B$10)</f>
        <v>0.72298668227749507</v>
      </c>
      <c r="C101" s="335">
        <f>IF(C$10=0,0,C$10/OIS_fec!C$10)</f>
        <v>0.73068097452141656</v>
      </c>
      <c r="D101" s="335">
        <f>IF(D$10=0,0,D$10/OIS_fec!D$10)</f>
        <v>0.72986751025894581</v>
      </c>
      <c r="E101" s="335">
        <f>IF(E$10=0,0,E$10/OIS_fec!E$10)</f>
        <v>0.73075553237289914</v>
      </c>
      <c r="F101" s="335">
        <f>IF(F$10=0,0,F$10/OIS_fec!F$10)</f>
        <v>0.73713136677107194</v>
      </c>
      <c r="G101" s="335">
        <f>IF(G$10=0,0,G$10/OIS_fec!G$10)</f>
        <v>0.73886628270558374</v>
      </c>
      <c r="H101" s="335">
        <f>IF(H$10=0,0,H$10/OIS_fec!H$10)</f>
        <v>0.73539131060088936</v>
      </c>
      <c r="I101" s="335">
        <f>IF(I$10=0,0,I$10/OIS_fec!I$10)</f>
        <v>0.74761643165743963</v>
      </c>
      <c r="J101" s="335">
        <f>IF(J$10=0,0,J$10/OIS_fec!J$10)</f>
        <v>0.74671832262431515</v>
      </c>
      <c r="K101" s="335">
        <f>IF(K$10=0,0,K$10/OIS_fec!K$10)</f>
        <v>0.75006217128749819</v>
      </c>
      <c r="L101" s="335">
        <f>IF(L$10=0,0,L$10/OIS_fec!L$10)</f>
        <v>0.75445313668234315</v>
      </c>
      <c r="M101" s="335">
        <f>IF(M$10=0,0,M$10/OIS_fec!M$10)</f>
        <v>0.75750949994169448</v>
      </c>
      <c r="N101" s="335">
        <f>IF(N$10=0,0,N$10/OIS_fec!N$10)</f>
        <v>0.76152246336407581</v>
      </c>
      <c r="O101" s="335">
        <f>IF(O$10=0,0,O$10/OIS_fec!O$10)</f>
        <v>0.76446686556189203</v>
      </c>
      <c r="P101" s="335">
        <f>IF(P$10=0,0,P$10/OIS_fec!P$10)</f>
        <v>0.76633852940531266</v>
      </c>
      <c r="Q101" s="335">
        <f>IF(Q$10=0,0,Q$10/OIS_fec!Q$10)</f>
        <v>0.76748201987143605</v>
      </c>
      <c r="R101" s="335">
        <f>IF(R$10=0,0,R$10/OIS_fec!R$10)</f>
        <v>0.76773895813123072</v>
      </c>
      <c r="S101" s="335">
        <f>IF(S$10=0,0,S$10/OIS_fec!S$10)</f>
        <v>0.76972026246132608</v>
      </c>
      <c r="T101" s="335">
        <f>IF(T$10=0,0,T$10/OIS_fec!T$10)</f>
        <v>0.77014506222318868</v>
      </c>
      <c r="U101" s="335">
        <f>IF(U$10=0,0,U$10/OIS_fec!U$10)</f>
        <v>0.7693156309997744</v>
      </c>
      <c r="V101" s="335">
        <f>IF(V$10=0,0,V$10/OIS_fec!V$10)</f>
        <v>0.77115793810717803</v>
      </c>
      <c r="W101" s="335">
        <f>IF(W$10=0,0,W$10/OIS_fec!W$10)</f>
        <v>0.76857814410877923</v>
      </c>
      <c r="DA101" s="68"/>
    </row>
    <row r="102" spans="1:105" ht="12" customHeight="1" x14ac:dyDescent="0.25">
      <c r="A102" s="203" t="s">
        <v>3059</v>
      </c>
      <c r="B102" s="351">
        <f>IF(B$16=0,0,B$16/OIS_fec!B$16)</f>
        <v>0.38085963906045817</v>
      </c>
      <c r="C102" s="351">
        <f>IF(C$16=0,0,C$16/OIS_fec!C$16)</f>
        <v>0.38562697118699929</v>
      </c>
      <c r="D102" s="351">
        <f>IF(D$16=0,0,D$16/OIS_fec!D$16)</f>
        <v>0.38716606764716205</v>
      </c>
      <c r="E102" s="351">
        <f>IF(E$16=0,0,E$16/OIS_fec!E$16)</f>
        <v>0.39093412416559487</v>
      </c>
      <c r="F102" s="351">
        <f>IF(F$16=0,0,F$16/OIS_fec!F$16)</f>
        <v>0.39189794551334028</v>
      </c>
      <c r="G102" s="351">
        <f>IF(G$16=0,0,G$16/OIS_fec!G$16)</f>
        <v>0.39162150987693045</v>
      </c>
      <c r="H102" s="351">
        <f>IF(H$16=0,0,H$16/OIS_fec!H$16)</f>
        <v>0.38957526042581725</v>
      </c>
      <c r="I102" s="351">
        <f>IF(I$16=0,0,I$16/OIS_fec!I$16)</f>
        <v>0.39140646091448783</v>
      </c>
      <c r="J102" s="351">
        <f>IF(J$16=0,0,J$16/OIS_fec!J$16)</f>
        <v>0.39199405869471687</v>
      </c>
      <c r="K102" s="351">
        <f>IF(K$16=0,0,K$16/OIS_fec!K$16)</f>
        <v>0.38996041721879238</v>
      </c>
      <c r="L102" s="351">
        <f>IF(L$16=0,0,L$16/OIS_fec!L$16)</f>
        <v>0.39117823480130276</v>
      </c>
      <c r="M102" s="351">
        <f>IF(M$16=0,0,M$16/OIS_fec!M$16)</f>
        <v>0.38839089951223665</v>
      </c>
      <c r="N102" s="351">
        <f>IF(N$16=0,0,N$16/OIS_fec!N$16)</f>
        <v>0.38901181584115496</v>
      </c>
      <c r="O102" s="351">
        <f>IF(O$16=0,0,O$16/OIS_fec!O$16)</f>
        <v>0.3889914252500799</v>
      </c>
      <c r="P102" s="351">
        <f>IF(P$16=0,0,P$16/OIS_fec!P$16)</f>
        <v>0.38387381957800581</v>
      </c>
      <c r="Q102" s="351">
        <f>IF(Q$16=0,0,Q$16/OIS_fec!Q$16)</f>
        <v>0.3867596966384908</v>
      </c>
      <c r="R102" s="351">
        <f>IF(R$16=0,0,R$16/OIS_fec!R$16)</f>
        <v>0.38650327195574835</v>
      </c>
      <c r="S102" s="351">
        <f>IF(S$16=0,0,S$16/OIS_fec!S$16)</f>
        <v>0.38653369417495326</v>
      </c>
      <c r="T102" s="351">
        <f>IF(T$16=0,0,T$16/OIS_fec!T$16)</f>
        <v>0.38847947544405936</v>
      </c>
      <c r="U102" s="351">
        <f>IF(U$16=0,0,U$16/OIS_fec!U$16)</f>
        <v>0.38786088810403224</v>
      </c>
      <c r="V102" s="351">
        <f>IF(V$16=0,0,V$16/OIS_fec!V$16)</f>
        <v>0.38809159544477217</v>
      </c>
      <c r="W102" s="351">
        <f>IF(W$16=0,0,W$16/OIS_fec!W$16)</f>
        <v>0.38944822542742147</v>
      </c>
      <c r="DA102" s="175"/>
    </row>
    <row r="103" spans="1:105" ht="12" customHeight="1" x14ac:dyDescent="0.25">
      <c r="A103" s="203" t="s">
        <v>3071</v>
      </c>
      <c r="B103" s="351">
        <f>IF(B$27=0,0,B$27/OIS_fec!B$27)</f>
        <v>0.21427752980019146</v>
      </c>
      <c r="C103" s="351">
        <f>IF(C$27=0,0,C$27/OIS_fec!C$27)</f>
        <v>0.22085708741069116</v>
      </c>
      <c r="D103" s="351">
        <f>IF(D$27=0,0,D$27/OIS_fec!D$27)</f>
        <v>0.22407288139593531</v>
      </c>
      <c r="E103" s="351">
        <f>IF(E$27=0,0,E$27/OIS_fec!E$27)</f>
        <v>0.22604810847049389</v>
      </c>
      <c r="F103" s="351">
        <f>IF(F$27=0,0,F$27/OIS_fec!F$27)</f>
        <v>0.22859374583951828</v>
      </c>
      <c r="G103" s="351">
        <f>IF(G$27=0,0,G$27/OIS_fec!G$27)</f>
        <v>0.22922652569124541</v>
      </c>
      <c r="H103" s="351">
        <f>IF(H$27=0,0,H$27/OIS_fec!H$27)</f>
        <v>0.22856935812048068</v>
      </c>
      <c r="I103" s="351">
        <f>IF(I$27=0,0,I$27/OIS_fec!I$27)</f>
        <v>0.23001297793440809</v>
      </c>
      <c r="J103" s="351">
        <f>IF(J$27=0,0,J$27/OIS_fec!J$27)</f>
        <v>0.23034134443250709</v>
      </c>
      <c r="K103" s="351">
        <f>IF(K$27=0,0,K$27/OIS_fec!K$27)</f>
        <v>0.22701583666335942</v>
      </c>
      <c r="L103" s="351">
        <f>IF(L$27=0,0,L$27/OIS_fec!L$27)</f>
        <v>0.23097805722287337</v>
      </c>
      <c r="M103" s="351">
        <f>IF(M$27=0,0,M$27/OIS_fec!M$27)</f>
        <v>0.23238209254703812</v>
      </c>
      <c r="N103" s="351">
        <f>IF(N$27=0,0,N$27/OIS_fec!N$27)</f>
        <v>0.23326836563897219</v>
      </c>
      <c r="O103" s="351">
        <f>IF(O$27=0,0,O$27/OIS_fec!O$27)</f>
        <v>0.23741601659862976</v>
      </c>
      <c r="P103" s="351">
        <f>IF(P$27=0,0,P$27/OIS_fec!P$27)</f>
        <v>0.23909144466658899</v>
      </c>
      <c r="Q103" s="351">
        <f>IF(Q$27=0,0,Q$27/OIS_fec!Q$27)</f>
        <v>0.23891657831417734</v>
      </c>
      <c r="R103" s="351">
        <f>IF(R$27=0,0,R$27/OIS_fec!R$27)</f>
        <v>0.24023603173320243</v>
      </c>
      <c r="S103" s="351">
        <f>IF(S$27=0,0,S$27/OIS_fec!S$27)</f>
        <v>0.23902487664469124</v>
      </c>
      <c r="T103" s="351">
        <f>IF(T$27=0,0,T$27/OIS_fec!T$27)</f>
        <v>0.23849166892387902</v>
      </c>
      <c r="U103" s="351">
        <f>IF(U$27=0,0,U$27/OIS_fec!U$27)</f>
        <v>0.23985772555394896</v>
      </c>
      <c r="V103" s="351">
        <f>IF(V$27=0,0,V$27/OIS_fec!V$27)</f>
        <v>0.24102916632128751</v>
      </c>
      <c r="W103" s="351">
        <f>IF(W$27=0,0,W$27/OIS_fec!W$27)</f>
        <v>0.23954118740077546</v>
      </c>
      <c r="DA103" s="175"/>
    </row>
    <row r="104" spans="1:105" ht="12" customHeight="1" x14ac:dyDescent="0.25">
      <c r="A104" s="203" t="s">
        <v>3081</v>
      </c>
      <c r="B104" s="351">
        <f>IF(B$35=0,0,B$35/OIS_fec!B$35)</f>
        <v>0.23740710306256207</v>
      </c>
      <c r="C104" s="351">
        <f>IF(C$35=0,0,C$35/OIS_fec!C$35)</f>
        <v>0.23807239875174185</v>
      </c>
      <c r="D104" s="351">
        <f>IF(D$35=0,0,D$35/OIS_fec!D$35)</f>
        <v>0.24011354938872428</v>
      </c>
      <c r="E104" s="351">
        <f>IF(E$35=0,0,E$35/OIS_fec!E$35)</f>
        <v>0.24211114551389726</v>
      </c>
      <c r="F104" s="351">
        <f>IF(F$35=0,0,F$35/OIS_fec!F$35)</f>
        <v>0.24306274031665903</v>
      </c>
      <c r="G104" s="351">
        <f>IF(G$35=0,0,G$35/OIS_fec!G$35)</f>
        <v>0.24488167840784869</v>
      </c>
      <c r="H104" s="351">
        <f>IF(H$35=0,0,H$35/OIS_fec!H$35)</f>
        <v>0.24318937457505285</v>
      </c>
      <c r="I104" s="351">
        <f>IF(I$35=0,0,I$35/OIS_fec!I$35)</f>
        <v>0.24438653170701605</v>
      </c>
      <c r="J104" s="351">
        <f>IF(J$35=0,0,J$35/OIS_fec!J$35)</f>
        <v>0.2468102133887882</v>
      </c>
      <c r="K104" s="351">
        <f>IF(K$35=0,0,K$35/OIS_fec!K$35)</f>
        <v>0.24716831719898416</v>
      </c>
      <c r="L104" s="351">
        <f>IF(L$35=0,0,L$35/OIS_fec!L$35)</f>
        <v>0.24858706665980043</v>
      </c>
      <c r="M104" s="351">
        <f>IF(M$35=0,0,M$35/OIS_fec!M$35)</f>
        <v>0.24764315473565762</v>
      </c>
      <c r="N104" s="351">
        <f>IF(N$35=0,0,N$35/OIS_fec!N$35)</f>
        <v>0.24749167918641773</v>
      </c>
      <c r="O104" s="351">
        <f>IF(O$35=0,0,O$35/OIS_fec!O$35)</f>
        <v>0.24931643533012202</v>
      </c>
      <c r="P104" s="351">
        <f>IF(P$35=0,0,P$35/OIS_fec!P$35)</f>
        <v>0.24451325550671177</v>
      </c>
      <c r="Q104" s="351">
        <f>IF(Q$35=0,0,Q$35/OIS_fec!Q$35)</f>
        <v>0.2464373561120746</v>
      </c>
      <c r="R104" s="351">
        <f>IF(R$35=0,0,R$35/OIS_fec!R$35)</f>
        <v>0.24725085048321657</v>
      </c>
      <c r="S104" s="351">
        <f>IF(S$35=0,0,S$35/OIS_fec!S$35)</f>
        <v>0.24964783035101615</v>
      </c>
      <c r="T104" s="351">
        <f>IF(T$35=0,0,T$35/OIS_fec!T$35)</f>
        <v>0.25080846941542528</v>
      </c>
      <c r="U104" s="351">
        <f>IF(U$35=0,0,U$35/OIS_fec!U$35)</f>
        <v>0.2509777597099741</v>
      </c>
      <c r="V104" s="351">
        <f>IF(V$35=0,0,V$35/OIS_fec!V$35)</f>
        <v>0.25268414697700081</v>
      </c>
      <c r="W104" s="351">
        <f>IF(W$35=0,0,W$35/OIS_fec!W$35)</f>
        <v>0.25255072623113078</v>
      </c>
      <c r="DA104" s="175"/>
    </row>
    <row r="105" spans="1:105" ht="12" customHeight="1" x14ac:dyDescent="0.25">
      <c r="A105" s="203" t="s">
        <v>3103</v>
      </c>
      <c r="B105" s="351">
        <f>IF(B$54=0,0,B$54/OIS_fec!B$54)</f>
        <v>0.59649096202139373</v>
      </c>
      <c r="C105" s="351">
        <f>IF(C$54=0,0,C$54/OIS_fec!C$54)</f>
        <v>0.60383914753778545</v>
      </c>
      <c r="D105" s="351">
        <f>IF(D$54=0,0,D$54/OIS_fec!D$54)</f>
        <v>0.60998015075735945</v>
      </c>
      <c r="E105" s="351">
        <f>IF(E$54=0,0,E$54/OIS_fec!E$54)</f>
        <v>0.6123665716515333</v>
      </c>
      <c r="F105" s="351">
        <f>IF(F$54=0,0,F$54/OIS_fec!F$54)</f>
        <v>0.62239674587001381</v>
      </c>
      <c r="G105" s="351">
        <f>IF(G$54=0,0,G$54/OIS_fec!G$54)</f>
        <v>0.63168905284699839</v>
      </c>
      <c r="H105" s="351">
        <f>IF(H$54=0,0,H$54/OIS_fec!H$54)</f>
        <v>0.62582859028725368</v>
      </c>
      <c r="I105" s="351">
        <f>IF(I$54=0,0,I$54/OIS_fec!I$54)</f>
        <v>0.63550452701311799</v>
      </c>
      <c r="J105" s="351">
        <f>IF(J$54=0,0,J$54/OIS_fec!J$54)</f>
        <v>0.63855404698737062</v>
      </c>
      <c r="K105" s="351">
        <f>IF(K$54=0,0,K$54/OIS_fec!K$54)</f>
        <v>0.64945451955432409</v>
      </c>
      <c r="L105" s="351">
        <f>IF(L$54=0,0,L$54/OIS_fec!L$54)</f>
        <v>0.65062347485826011</v>
      </c>
      <c r="M105" s="351">
        <f>IF(M$54=0,0,M$54/OIS_fec!M$54)</f>
        <v>0.65410523418727917</v>
      </c>
      <c r="N105" s="351">
        <f>IF(N$54=0,0,N$54/OIS_fec!N$54)</f>
        <v>0.6612139110044275</v>
      </c>
      <c r="O105" s="351">
        <f>IF(O$54=0,0,O$54/OIS_fec!O$54)</f>
        <v>0.66429937989571863</v>
      </c>
      <c r="P105" s="351">
        <f>IF(P$54=0,0,P$54/OIS_fec!P$54)</f>
        <v>0.66127375035054425</v>
      </c>
      <c r="Q105" s="351">
        <f>IF(Q$54=0,0,Q$54/OIS_fec!Q$54)</f>
        <v>0.66718991027745911</v>
      </c>
      <c r="R105" s="351">
        <f>IF(R$54=0,0,R$54/OIS_fec!R$54)</f>
        <v>0.668209379705335</v>
      </c>
      <c r="S105" s="351">
        <f>IF(S$54=0,0,S$54/OIS_fec!S$54)</f>
        <v>0.67530039875551595</v>
      </c>
      <c r="T105" s="351">
        <f>IF(T$54=0,0,T$54/OIS_fec!T$54)</f>
        <v>0.67893537687182171</v>
      </c>
      <c r="U105" s="351">
        <f>IF(U$54=0,0,U$54/OIS_fec!U$54)</f>
        <v>0.67601658432790501</v>
      </c>
      <c r="V105" s="351">
        <f>IF(V$54=0,0,V$54/OIS_fec!V$54)</f>
        <v>0.67894288380930767</v>
      </c>
      <c r="W105" s="351">
        <f>IF(W$54=0,0,W$54/OIS_fec!W$54)</f>
        <v>0.6739153831403647</v>
      </c>
      <c r="DA105" s="175"/>
    </row>
    <row r="106" spans="1:105" ht="12" customHeight="1" x14ac:dyDescent="0.25">
      <c r="A106" s="203" t="s">
        <v>3124</v>
      </c>
      <c r="B106" s="351">
        <f>IF(B$68=0,0,B$68/OIS_fec!B$68)</f>
        <v>0.30893911675396818</v>
      </c>
      <c r="C106" s="351">
        <f>IF(C$68=0,0,C$68/OIS_fec!C$68)</f>
        <v>0.30822543765834093</v>
      </c>
      <c r="D106" s="351">
        <f>IF(D$68=0,0,D$68/OIS_fec!D$68)</f>
        <v>0.30784653251828026</v>
      </c>
      <c r="E106" s="351">
        <f>IF(E$68=0,0,E$68/OIS_fec!E$68)</f>
        <v>0.30810340547380655</v>
      </c>
      <c r="F106" s="351">
        <f>IF(F$68=0,0,F$68/OIS_fec!F$68)</f>
        <v>0.30830052392201723</v>
      </c>
      <c r="G106" s="351">
        <f>IF(G$68=0,0,G$68/OIS_fec!G$68)</f>
        <v>0.30797720720828597</v>
      </c>
      <c r="H106" s="351">
        <f>IF(H$68=0,0,H$68/OIS_fec!H$68)</f>
        <v>0.30790014319420006</v>
      </c>
      <c r="I106" s="351">
        <f>IF(I$68=0,0,I$68/OIS_fec!I$68)</f>
        <v>0.30829535616448744</v>
      </c>
      <c r="J106" s="351">
        <f>IF(J$68=0,0,J$68/OIS_fec!J$68)</f>
        <v>0.30809489232948017</v>
      </c>
      <c r="K106" s="351">
        <f>IF(K$68=0,0,K$68/OIS_fec!K$68)</f>
        <v>0.30776985929464196</v>
      </c>
      <c r="L106" s="351">
        <f>IF(L$68=0,0,L$68/OIS_fec!L$68)</f>
        <v>0.30819164975926333</v>
      </c>
      <c r="M106" s="351">
        <f>IF(M$68=0,0,M$68/OIS_fec!M$68)</f>
        <v>0.30857687011733737</v>
      </c>
      <c r="N106" s="351">
        <f>IF(N$68=0,0,N$68/OIS_fec!N$68)</f>
        <v>0.30861369737882682</v>
      </c>
      <c r="O106" s="351">
        <f>IF(O$68=0,0,O$68/OIS_fec!O$68)</f>
        <v>0.30951733837447731</v>
      </c>
      <c r="P106" s="351">
        <f>IF(P$68=0,0,P$68/OIS_fec!P$68)</f>
        <v>0.30957799430862709</v>
      </c>
      <c r="Q106" s="351">
        <f>IF(Q$68=0,0,Q$68/OIS_fec!Q$68)</f>
        <v>0.3098833448076575</v>
      </c>
      <c r="R106" s="351">
        <f>IF(R$68=0,0,R$68/OIS_fec!R$68)</f>
        <v>0.30985981569584148</v>
      </c>
      <c r="S106" s="351">
        <f>IF(S$68=0,0,S$68/OIS_fec!S$68)</f>
        <v>0.30957755353109156</v>
      </c>
      <c r="T106" s="351">
        <f>IF(T$68=0,0,T$68/OIS_fec!T$68)</f>
        <v>0.30987831316996689</v>
      </c>
      <c r="U106" s="351">
        <f>IF(U$68=0,0,U$68/OIS_fec!U$68)</f>
        <v>0.30976939888713195</v>
      </c>
      <c r="V106" s="351">
        <f>IF(V$68=0,0,V$68/OIS_fec!V$68)</f>
        <v>0.30941979554580867</v>
      </c>
      <c r="W106" s="351">
        <f>IF(W$68=0,0,W$68/OIS_fec!W$68)</f>
        <v>0.30940959857194106</v>
      </c>
      <c r="DA106" s="175"/>
    </row>
    <row r="107" spans="1:105" ht="12" customHeight="1" x14ac:dyDescent="0.25">
      <c r="A107" s="41" t="s">
        <v>3122</v>
      </c>
      <c r="B107" s="336">
        <f>IF(B$69=0,0,B$69/OIS_fec!B$69)</f>
        <v>0.48082858895603564</v>
      </c>
      <c r="C107" s="336">
        <f>IF(C$69=0,0,C$69/OIS_fec!C$69)</f>
        <v>0.48076334194235831</v>
      </c>
      <c r="D107" s="336">
        <f>IF(D$69=0,0,D$69/OIS_fec!D$69)</f>
        <v>0.48184429129200945</v>
      </c>
      <c r="E107" s="336">
        <f>IF(E$69=0,0,E$69/OIS_fec!E$69)</f>
        <v>0.48320591078807679</v>
      </c>
      <c r="F107" s="336">
        <f>IF(F$69=0,0,F$69/OIS_fec!F$69)</f>
        <v>0.48522081397372147</v>
      </c>
      <c r="G107" s="336">
        <f>IF(G$69=0,0,G$69/OIS_fec!G$69)</f>
        <v>0.48565793407434338</v>
      </c>
      <c r="H107" s="336">
        <f>IF(H$69=0,0,H$69/OIS_fec!H$69)</f>
        <v>0.48524448506006512</v>
      </c>
      <c r="I107" s="336">
        <f>IF(I$69=0,0,I$69/OIS_fec!I$69)</f>
        <v>0.48416749264740055</v>
      </c>
      <c r="J107" s="336">
        <f>IF(J$69=0,0,J$69/OIS_fec!J$69)</f>
        <v>0.48472624406302428</v>
      </c>
      <c r="K107" s="336">
        <f>IF(K$69=0,0,K$69/OIS_fec!K$69)</f>
        <v>0.48302703456190416</v>
      </c>
      <c r="L107" s="336">
        <f>IF(L$69=0,0,L$69/OIS_fec!L$69)</f>
        <v>0.48149259015887025</v>
      </c>
      <c r="M107" s="336">
        <f>IF(M$69=0,0,M$69/OIS_fec!M$69)</f>
        <v>0.48297455832910391</v>
      </c>
      <c r="N107" s="336">
        <f>IF(N$69=0,0,N$69/OIS_fec!N$69)</f>
        <v>0.48270858430281777</v>
      </c>
      <c r="O107" s="336">
        <f>IF(O$69=0,0,O$69/OIS_fec!O$69)</f>
        <v>0.48461448874496255</v>
      </c>
      <c r="P107" s="336">
        <f>IF(P$69=0,0,P$69/OIS_fec!P$69)</f>
        <v>0.48538148955767557</v>
      </c>
      <c r="Q107" s="336">
        <f>IF(Q$69=0,0,Q$69/OIS_fec!Q$69)</f>
        <v>0.48478841138911238</v>
      </c>
      <c r="R107" s="336">
        <f>IF(R$69=0,0,R$69/OIS_fec!R$69)</f>
        <v>0.48526284943322906</v>
      </c>
      <c r="S107" s="336">
        <f>IF(S$69=0,0,S$69/OIS_fec!S$69)</f>
        <v>0.48608763071239935</v>
      </c>
      <c r="T107" s="336">
        <f>IF(T$69=0,0,T$69/OIS_fec!T$69)</f>
        <v>0.48557228241273453</v>
      </c>
      <c r="U107" s="336">
        <f>IF(U$69=0,0,U$69/OIS_fec!U$69)</f>
        <v>0.48571459723311861</v>
      </c>
      <c r="V107" s="336">
        <f>IF(V$69=0,0,V$69/OIS_fec!V$69)</f>
        <v>0.48835564204694859</v>
      </c>
      <c r="W107" s="336">
        <f>IF(W$69=0,0,W$69/OIS_fec!W$69)</f>
        <v>0.48696267484067951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PL: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6">
        <v>2353.962764271238</v>
      </c>
      <c r="C5" s="226">
        <v>1690.734234547203</v>
      </c>
      <c r="D5" s="226">
        <v>1614.232796105573</v>
      </c>
      <c r="E5" s="226">
        <v>1608.9810743033911</v>
      </c>
      <c r="F5" s="226">
        <v>1482.078760599208</v>
      </c>
      <c r="G5" s="226">
        <v>1451.7857123896929</v>
      </c>
      <c r="H5" s="226">
        <v>1486.671130546106</v>
      </c>
      <c r="I5" s="226">
        <v>1401.40182194964</v>
      </c>
      <c r="J5" s="226">
        <v>1419.97348108492</v>
      </c>
      <c r="K5" s="226">
        <v>1322.6005534492519</v>
      </c>
      <c r="L5" s="226">
        <v>1350.3856256280669</v>
      </c>
      <c r="M5" s="226">
        <v>1362.3097436424359</v>
      </c>
      <c r="N5" s="226">
        <v>1194.10933011367</v>
      </c>
      <c r="O5" s="226">
        <v>1205.374606655846</v>
      </c>
      <c r="P5" s="226">
        <v>1099.2127536625201</v>
      </c>
      <c r="Q5" s="226">
        <v>1072.250626446935</v>
      </c>
      <c r="R5" s="226">
        <v>1152.0518348301739</v>
      </c>
      <c r="S5" s="226">
        <v>1312.4981851264511</v>
      </c>
      <c r="T5" s="226">
        <v>1278.369868874302</v>
      </c>
      <c r="U5" s="226">
        <v>1333.37906653148</v>
      </c>
      <c r="V5" s="226">
        <v>1275.0395622881031</v>
      </c>
      <c r="W5" s="226">
        <v>1443.260923298408</v>
      </c>
      <c r="DA5" s="89" t="s">
        <v>3187</v>
      </c>
    </row>
    <row r="6" spans="1:105" ht="12" customHeight="1" x14ac:dyDescent="0.25">
      <c r="A6" s="55" t="s">
        <v>92</v>
      </c>
      <c r="B6" s="262">
        <v>0</v>
      </c>
      <c r="C6" s="262">
        <v>0</v>
      </c>
      <c r="D6" s="262">
        <v>0</v>
      </c>
      <c r="E6" s="262">
        <v>0</v>
      </c>
      <c r="F6" s="262">
        <v>0</v>
      </c>
      <c r="G6" s="262">
        <v>0</v>
      </c>
      <c r="H6" s="262">
        <v>0</v>
      </c>
      <c r="I6" s="262">
        <v>0</v>
      </c>
      <c r="J6" s="262">
        <v>0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2">
        <v>0</v>
      </c>
      <c r="V6" s="262">
        <v>0</v>
      </c>
      <c r="W6" s="262">
        <v>0</v>
      </c>
      <c r="DA6" s="67" t="s">
        <v>3188</v>
      </c>
    </row>
    <row r="7" spans="1:105" ht="12" customHeight="1" x14ac:dyDescent="0.25">
      <c r="A7" s="202" t="s">
        <v>93</v>
      </c>
      <c r="B7" s="227">
        <v>0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</v>
      </c>
      <c r="DA7" s="174" t="s">
        <v>3189</v>
      </c>
    </row>
    <row r="8" spans="1:105" ht="12" customHeight="1" x14ac:dyDescent="0.25">
      <c r="A8" s="202" t="s">
        <v>94</v>
      </c>
      <c r="B8" s="227">
        <v>0</v>
      </c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227">
        <v>0</v>
      </c>
      <c r="P8" s="227">
        <v>0</v>
      </c>
      <c r="Q8" s="227">
        <v>0</v>
      </c>
      <c r="R8" s="227">
        <v>0</v>
      </c>
      <c r="S8" s="227">
        <v>0</v>
      </c>
      <c r="T8" s="227">
        <v>0</v>
      </c>
      <c r="U8" s="227">
        <v>0</v>
      </c>
      <c r="V8" s="227">
        <v>0</v>
      </c>
      <c r="W8" s="227">
        <v>0</v>
      </c>
      <c r="DA8" s="174" t="s">
        <v>3190</v>
      </c>
    </row>
    <row r="9" spans="1:105" ht="12" customHeight="1" x14ac:dyDescent="0.25">
      <c r="A9" s="202" t="s">
        <v>95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227">
        <v>0</v>
      </c>
      <c r="P9" s="227">
        <v>0</v>
      </c>
      <c r="Q9" s="227">
        <v>0</v>
      </c>
      <c r="R9" s="227">
        <v>0</v>
      </c>
      <c r="S9" s="227">
        <v>0</v>
      </c>
      <c r="T9" s="227">
        <v>0</v>
      </c>
      <c r="U9" s="227">
        <v>0</v>
      </c>
      <c r="V9" s="227">
        <v>0</v>
      </c>
      <c r="W9" s="227">
        <v>0</v>
      </c>
      <c r="DA9" s="174" t="s">
        <v>3191</v>
      </c>
    </row>
    <row r="10" spans="1:105" ht="12" customHeight="1" x14ac:dyDescent="0.25">
      <c r="A10" s="56" t="s">
        <v>96</v>
      </c>
      <c r="B10" s="263">
        <v>19.014348854988452</v>
      </c>
      <c r="C10" s="263">
        <v>15.443363665376181</v>
      </c>
      <c r="D10" s="263">
        <v>15.758038979502651</v>
      </c>
      <c r="E10" s="263">
        <v>16.57480545030861</v>
      </c>
      <c r="F10" s="263">
        <v>14.502238574486141</v>
      </c>
      <c r="G10" s="263">
        <v>13.82517855597532</v>
      </c>
      <c r="H10" s="263">
        <v>15.794056569165789</v>
      </c>
      <c r="I10" s="263">
        <v>11.41110931973305</v>
      </c>
      <c r="J10" s="263">
        <v>11.681996900575969</v>
      </c>
      <c r="K10" s="263">
        <v>8.8779369665542696</v>
      </c>
      <c r="L10" s="263">
        <v>8.9360695936267351</v>
      </c>
      <c r="M10" s="263">
        <v>8.7432979146947556</v>
      </c>
      <c r="N10" s="263">
        <v>6.3701941004591474</v>
      </c>
      <c r="O10" s="263">
        <v>6.7646231843451332</v>
      </c>
      <c r="P10" s="263">
        <v>6.2586088405298392</v>
      </c>
      <c r="Q10" s="263">
        <v>5.3540758618518218</v>
      </c>
      <c r="R10" s="263">
        <v>5.9094961228748746</v>
      </c>
      <c r="S10" s="263">
        <v>5.7146104791052146</v>
      </c>
      <c r="T10" s="263">
        <v>4.8612816874388702</v>
      </c>
      <c r="U10" s="263">
        <v>5.746373628162039</v>
      </c>
      <c r="V10" s="263">
        <v>6.9414414248923926</v>
      </c>
      <c r="W10" s="263">
        <v>7.9834916653096526</v>
      </c>
      <c r="DA10" s="68" t="s">
        <v>3192</v>
      </c>
    </row>
    <row r="11" spans="1:105" ht="12" customHeight="1" x14ac:dyDescent="0.25">
      <c r="A11" s="37" t="s">
        <v>160</v>
      </c>
      <c r="B11" s="229">
        <v>7.2633666208821284</v>
      </c>
      <c r="C11" s="229">
        <v>6.5165158014433651</v>
      </c>
      <c r="D11" s="229">
        <v>6.1669891342227263</v>
      </c>
      <c r="E11" s="229">
        <v>7.0124192181010816</v>
      </c>
      <c r="F11" s="229">
        <v>5.8921849732348743</v>
      </c>
      <c r="G11" s="229">
        <v>5.9270388846322843</v>
      </c>
      <c r="H11" s="229">
        <v>7.8316906646548974</v>
      </c>
      <c r="I11" s="229">
        <v>4.0690436380831612</v>
      </c>
      <c r="J11" s="229">
        <v>3.1818054566252458</v>
      </c>
      <c r="K11" s="229">
        <v>3.0323851323501581</v>
      </c>
      <c r="L11" s="229">
        <v>2.5755426271260649</v>
      </c>
      <c r="M11" s="229">
        <v>2.4734918627361528</v>
      </c>
      <c r="N11" s="229">
        <v>1.4006838882053529</v>
      </c>
      <c r="O11" s="229">
        <v>0.88351206017461636</v>
      </c>
      <c r="P11" s="229">
        <v>0.99700667045359337</v>
      </c>
      <c r="Q11" s="229">
        <v>0.68358139895692782</v>
      </c>
      <c r="R11" s="229">
        <v>0.73218030385091548</v>
      </c>
      <c r="S11" s="229">
        <v>0.71242772125749476</v>
      </c>
      <c r="T11" s="229">
        <v>0.52135628213761653</v>
      </c>
      <c r="U11" s="229">
        <v>0.6043420314364798</v>
      </c>
      <c r="V11" s="229">
        <v>1.251491489502778</v>
      </c>
      <c r="W11" s="229">
        <v>1.0624298160857311</v>
      </c>
      <c r="DA11" s="69" t="s">
        <v>3193</v>
      </c>
    </row>
    <row r="12" spans="1:105" ht="12" customHeight="1" x14ac:dyDescent="0.25">
      <c r="A12" s="37" t="s">
        <v>162</v>
      </c>
      <c r="B12" s="229">
        <v>11.750982234106321</v>
      </c>
      <c r="C12" s="229">
        <v>8.926847863932819</v>
      </c>
      <c r="D12" s="229">
        <v>9.5910498452799189</v>
      </c>
      <c r="E12" s="229">
        <v>9.5623862322075315</v>
      </c>
      <c r="F12" s="229">
        <v>8.6100536012512627</v>
      </c>
      <c r="G12" s="229">
        <v>7.8981396713430394</v>
      </c>
      <c r="H12" s="229">
        <v>7.9623659045108868</v>
      </c>
      <c r="I12" s="229">
        <v>7.3420656816498866</v>
      </c>
      <c r="J12" s="229">
        <v>8.5001914439507207</v>
      </c>
      <c r="K12" s="229">
        <v>5.8455518342041124</v>
      </c>
      <c r="L12" s="229">
        <v>6.3605269665006707</v>
      </c>
      <c r="M12" s="229">
        <v>6.2698060519586036</v>
      </c>
      <c r="N12" s="229">
        <v>4.9695102122537946</v>
      </c>
      <c r="O12" s="229">
        <v>5.8811111241705172</v>
      </c>
      <c r="P12" s="229">
        <v>5.2616021700762454</v>
      </c>
      <c r="Q12" s="229">
        <v>4.6704944628948937</v>
      </c>
      <c r="R12" s="229">
        <v>5.1773158190239599</v>
      </c>
      <c r="S12" s="229">
        <v>5.0021827578477209</v>
      </c>
      <c r="T12" s="229">
        <v>4.3399254053012539</v>
      </c>
      <c r="U12" s="229">
        <v>5.1420315967255599</v>
      </c>
      <c r="V12" s="229">
        <v>5.689949935389615</v>
      </c>
      <c r="W12" s="229">
        <v>6.9210618492239222</v>
      </c>
      <c r="DA12" s="69" t="s">
        <v>3194</v>
      </c>
    </row>
    <row r="13" spans="1:105" ht="12" customHeight="1" x14ac:dyDescent="0.25">
      <c r="A13" s="37" t="s">
        <v>97</v>
      </c>
      <c r="B13" s="229">
        <v>0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>
        <v>0</v>
      </c>
      <c r="O13" s="229">
        <v>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>
        <v>0</v>
      </c>
      <c r="DA13" s="69" t="s">
        <v>3195</v>
      </c>
    </row>
    <row r="14" spans="1:105" ht="12" customHeight="1" x14ac:dyDescent="0.25">
      <c r="A14" s="37" t="s">
        <v>78</v>
      </c>
      <c r="B14" s="229">
        <v>0</v>
      </c>
      <c r="C14" s="229">
        <v>0</v>
      </c>
      <c r="D14" s="229">
        <v>0</v>
      </c>
      <c r="E14" s="229">
        <v>0</v>
      </c>
      <c r="F14" s="229">
        <v>0</v>
      </c>
      <c r="G14" s="229">
        <v>0</v>
      </c>
      <c r="H14" s="229">
        <v>0</v>
      </c>
      <c r="I14" s="229">
        <v>0</v>
      </c>
      <c r="J14" s="229">
        <v>0</v>
      </c>
      <c r="K14" s="229">
        <v>0</v>
      </c>
      <c r="L14" s="229">
        <v>0</v>
      </c>
      <c r="M14" s="229">
        <v>0</v>
      </c>
      <c r="N14" s="229">
        <v>0</v>
      </c>
      <c r="O14" s="229">
        <v>0</v>
      </c>
      <c r="P14" s="229">
        <v>0</v>
      </c>
      <c r="Q14" s="229">
        <v>0</v>
      </c>
      <c r="R14" s="229">
        <v>0</v>
      </c>
      <c r="S14" s="229">
        <v>0</v>
      </c>
      <c r="T14" s="229">
        <v>0</v>
      </c>
      <c r="U14" s="229">
        <v>0</v>
      </c>
      <c r="V14" s="229">
        <v>0</v>
      </c>
      <c r="W14" s="229">
        <v>0</v>
      </c>
      <c r="DA14" s="69" t="s">
        <v>3196</v>
      </c>
    </row>
    <row r="15" spans="1:105" ht="12" customHeight="1" x14ac:dyDescent="0.25">
      <c r="A15" s="37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69" t="s">
        <v>3197</v>
      </c>
    </row>
    <row r="16" spans="1:105" ht="12" customHeight="1" x14ac:dyDescent="0.25">
      <c r="A16" s="57" t="s">
        <v>3059</v>
      </c>
      <c r="B16" s="264">
        <v>447.98163360271229</v>
      </c>
      <c r="C16" s="264">
        <v>331.1596660219185</v>
      </c>
      <c r="D16" s="264">
        <v>328.13584879831268</v>
      </c>
      <c r="E16" s="264">
        <v>334.34614029379412</v>
      </c>
      <c r="F16" s="264">
        <v>293.95902563957509</v>
      </c>
      <c r="G16" s="264">
        <v>275.47980379406869</v>
      </c>
      <c r="H16" s="264">
        <v>261.97954070555278</v>
      </c>
      <c r="I16" s="264">
        <v>232.17545188017121</v>
      </c>
      <c r="J16" s="264">
        <v>258.64262110827099</v>
      </c>
      <c r="K16" s="264">
        <v>201.64091353005139</v>
      </c>
      <c r="L16" s="264">
        <v>222.20588596235899</v>
      </c>
      <c r="M16" s="264">
        <v>212.94698504714211</v>
      </c>
      <c r="N16" s="264">
        <v>182.27082224389369</v>
      </c>
      <c r="O16" s="264">
        <v>203.5865290524354</v>
      </c>
      <c r="P16" s="264">
        <v>171.30541398240561</v>
      </c>
      <c r="Q16" s="264">
        <v>162.41036730945879</v>
      </c>
      <c r="R16" s="264">
        <v>180.96695743957761</v>
      </c>
      <c r="S16" s="264">
        <v>224.5134488864295</v>
      </c>
      <c r="T16" s="264">
        <v>214.97105913735601</v>
      </c>
      <c r="U16" s="264">
        <v>212.20679463492399</v>
      </c>
      <c r="V16" s="264">
        <v>203.0799965511475</v>
      </c>
      <c r="W16" s="264">
        <v>229.5528886275043</v>
      </c>
      <c r="DA16" s="70" t="s">
        <v>3198</v>
      </c>
    </row>
    <row r="17" spans="1:105" ht="12" customHeight="1" x14ac:dyDescent="0.25">
      <c r="A17" s="46" t="s">
        <v>30</v>
      </c>
      <c r="B17" s="232">
        <v>277.11660874755972</v>
      </c>
      <c r="C17" s="232">
        <v>215.7190162970989</v>
      </c>
      <c r="D17" s="232">
        <v>194.845265780863</v>
      </c>
      <c r="E17" s="232">
        <v>187.32301590935359</v>
      </c>
      <c r="F17" s="232">
        <v>152.370153131894</v>
      </c>
      <c r="G17" s="232">
        <v>138.63426521837081</v>
      </c>
      <c r="H17" s="232">
        <v>120.18479887533699</v>
      </c>
      <c r="I17" s="232">
        <v>111.24189714819239</v>
      </c>
      <c r="J17" s="232">
        <v>120.13284973030061</v>
      </c>
      <c r="K17" s="232">
        <v>86.72290236657048</v>
      </c>
      <c r="L17" s="232">
        <v>86.037879769101764</v>
      </c>
      <c r="M17" s="232">
        <v>76.761926234187726</v>
      </c>
      <c r="N17" s="232">
        <v>69.173066010714905</v>
      </c>
      <c r="O17" s="232">
        <v>72.215552341343226</v>
      </c>
      <c r="P17" s="232">
        <v>55.55829384614335</v>
      </c>
      <c r="Q17" s="232">
        <v>58.411120402077927</v>
      </c>
      <c r="R17" s="232">
        <v>61.328174099474602</v>
      </c>
      <c r="S17" s="232">
        <v>70.767755615509458</v>
      </c>
      <c r="T17" s="232">
        <v>70.135205907552987</v>
      </c>
      <c r="U17" s="232">
        <v>64.374094104587812</v>
      </c>
      <c r="V17" s="232">
        <v>54.674644199787203</v>
      </c>
      <c r="W17" s="232">
        <v>65.764789777971558</v>
      </c>
      <c r="DA17" s="73" t="s">
        <v>3199</v>
      </c>
    </row>
    <row r="18" spans="1:105" ht="12" customHeight="1" x14ac:dyDescent="0.25">
      <c r="A18" s="46" t="s">
        <v>32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0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3" t="s">
        <v>3200</v>
      </c>
    </row>
    <row r="19" spans="1:105" ht="12" customHeight="1" x14ac:dyDescent="0.25">
      <c r="A19" s="46" t="s">
        <v>33</v>
      </c>
      <c r="B19" s="232">
        <v>4.5658321254000134</v>
      </c>
      <c r="C19" s="232">
        <v>5.3887871690961564</v>
      </c>
      <c r="D19" s="232">
        <v>5.5076037346504858</v>
      </c>
      <c r="E19" s="232">
        <v>8.2400408266774878</v>
      </c>
      <c r="F19" s="232">
        <v>9.7144423399545694</v>
      </c>
      <c r="G19" s="232">
        <v>8.2179418225693954</v>
      </c>
      <c r="H19" s="232">
        <v>6.5891061019776123</v>
      </c>
      <c r="I19" s="232">
        <v>6.5692729062697017</v>
      </c>
      <c r="J19" s="232">
        <v>5.4824819034121486</v>
      </c>
      <c r="K19" s="232">
        <v>4.5849051273658414</v>
      </c>
      <c r="L19" s="232">
        <v>7.2113982881477829</v>
      </c>
      <c r="M19" s="232">
        <v>7.2389336482431457</v>
      </c>
      <c r="N19" s="232">
        <v>5.3969891274443436</v>
      </c>
      <c r="O19" s="232">
        <v>7.186016810192946</v>
      </c>
      <c r="P19" s="232">
        <v>8.0879179521908355</v>
      </c>
      <c r="Q19" s="232">
        <v>6.3325214032240584</v>
      </c>
      <c r="R19" s="232">
        <v>8.510141475350542</v>
      </c>
      <c r="S19" s="232">
        <v>9.4472157494626323</v>
      </c>
      <c r="T19" s="232">
        <v>9.274583731332644</v>
      </c>
      <c r="U19" s="232">
        <v>10.261802783659659</v>
      </c>
      <c r="V19" s="232">
        <v>10.32934672308215</v>
      </c>
      <c r="W19" s="232">
        <v>11.767715086865801</v>
      </c>
      <c r="DA19" s="73" t="s">
        <v>3201</v>
      </c>
    </row>
    <row r="20" spans="1:105" ht="12" customHeight="1" x14ac:dyDescent="0.25">
      <c r="A20" s="46" t="s">
        <v>160</v>
      </c>
      <c r="B20" s="232">
        <v>40.358152863454912</v>
      </c>
      <c r="C20" s="232">
        <v>38.303676704493199</v>
      </c>
      <c r="D20" s="232">
        <v>42.344014803039272</v>
      </c>
      <c r="E20" s="232">
        <v>45.742558282556899</v>
      </c>
      <c r="F20" s="232">
        <v>40.028574633362993</v>
      </c>
      <c r="G20" s="232">
        <v>46.032006301292348</v>
      </c>
      <c r="H20" s="232">
        <v>57.044215544900652</v>
      </c>
      <c r="I20" s="232">
        <v>36.824010773434992</v>
      </c>
      <c r="J20" s="232">
        <v>32.052890088852273</v>
      </c>
      <c r="K20" s="232">
        <v>30.041585628975209</v>
      </c>
      <c r="L20" s="232">
        <v>29.36526695834096</v>
      </c>
      <c r="M20" s="232">
        <v>30.906373590201561</v>
      </c>
      <c r="N20" s="232">
        <v>19.300136153543939</v>
      </c>
      <c r="O20" s="232">
        <v>14.570597554303649</v>
      </c>
      <c r="P20" s="232">
        <v>14.56468285952681</v>
      </c>
      <c r="Q20" s="232">
        <v>12.41478867088875</v>
      </c>
      <c r="R20" s="232">
        <v>13.70089116213766</v>
      </c>
      <c r="S20" s="232">
        <v>14.98517224253553</v>
      </c>
      <c r="T20" s="232">
        <v>12.221832336419361</v>
      </c>
      <c r="U20" s="232">
        <v>15.344609213916749</v>
      </c>
      <c r="V20" s="232">
        <v>15.876143827967759</v>
      </c>
      <c r="W20" s="232">
        <v>16.489075030456689</v>
      </c>
      <c r="DA20" s="73" t="s">
        <v>3202</v>
      </c>
    </row>
    <row r="21" spans="1:105" ht="12" customHeight="1" x14ac:dyDescent="0.25">
      <c r="A21" s="46" t="s">
        <v>70</v>
      </c>
      <c r="B21" s="232">
        <v>3.5426518548420889</v>
      </c>
      <c r="C21" s="232">
        <v>1.4000487099847541</v>
      </c>
      <c r="D21" s="232">
        <v>1.5009952166565821</v>
      </c>
      <c r="E21" s="232">
        <v>2.560564500662613</v>
      </c>
      <c r="F21" s="232">
        <v>3.3924594872371259</v>
      </c>
      <c r="G21" s="232">
        <v>6.1945607501318403</v>
      </c>
      <c r="H21" s="232">
        <v>5.931114162074822</v>
      </c>
      <c r="I21" s="232">
        <v>5.4602922950823771</v>
      </c>
      <c r="J21" s="232">
        <v>5.8093605035306597</v>
      </c>
      <c r="K21" s="232">
        <v>8.1166729269702884</v>
      </c>
      <c r="L21" s="232">
        <v>7.7319470042693137</v>
      </c>
      <c r="M21" s="232">
        <v>6.0189237851113981</v>
      </c>
      <c r="N21" s="232">
        <v>5.1328094041952053</v>
      </c>
      <c r="O21" s="232">
        <v>3.76568261060928</v>
      </c>
      <c r="P21" s="232">
        <v>4.3964320846761504</v>
      </c>
      <c r="Q21" s="232">
        <v>1.7972652006377661</v>
      </c>
      <c r="R21" s="232">
        <v>2.3721647039075382</v>
      </c>
      <c r="S21" s="232">
        <v>2.8687533227123172</v>
      </c>
      <c r="T21" s="232">
        <v>2.9375477122533149</v>
      </c>
      <c r="U21" s="232">
        <v>2.3704901782153658</v>
      </c>
      <c r="V21" s="232">
        <v>2.0796146113830352</v>
      </c>
      <c r="W21" s="232">
        <v>2.723211001446753</v>
      </c>
      <c r="DA21" s="73" t="s">
        <v>3203</v>
      </c>
    </row>
    <row r="22" spans="1:105" ht="12" customHeight="1" x14ac:dyDescent="0.25">
      <c r="A22" s="46" t="s">
        <v>34</v>
      </c>
      <c r="B22" s="232">
        <v>26.013247381597939</v>
      </c>
      <c r="C22" s="232">
        <v>8.5782781208150674</v>
      </c>
      <c r="D22" s="232">
        <v>11.03679228790867</v>
      </c>
      <c r="E22" s="232">
        <v>11.648129520826711</v>
      </c>
      <c r="F22" s="232">
        <v>11.03679228790369</v>
      </c>
      <c r="G22" s="232">
        <v>11.52502608082118</v>
      </c>
      <c r="H22" s="232">
        <v>14.08624721686871</v>
      </c>
      <c r="I22" s="232">
        <v>8.57827812081754</v>
      </c>
      <c r="J22" s="232">
        <v>7.9771594808065061</v>
      </c>
      <c r="K22" s="232">
        <v>5.2443172800138189</v>
      </c>
      <c r="L22" s="232">
        <v>13.23663344212753</v>
      </c>
      <c r="M22" s="232">
        <v>10.11813344212282</v>
      </c>
      <c r="N22" s="232">
        <v>7.6630413600424898</v>
      </c>
      <c r="O22" s="232">
        <v>5.4641293200477721</v>
      </c>
      <c r="P22" s="232">
        <v>13.32879262868985</v>
      </c>
      <c r="Q22" s="232">
        <v>5.3768750400333722</v>
      </c>
      <c r="R22" s="232">
        <v>5.3776666800264259</v>
      </c>
      <c r="S22" s="232">
        <v>9.5163113701353268</v>
      </c>
      <c r="T22" s="232">
        <v>8.4677543125601673</v>
      </c>
      <c r="U22" s="232">
        <v>7.095817511870151</v>
      </c>
      <c r="V22" s="232">
        <v>1.843642807814835</v>
      </c>
      <c r="W22" s="232">
        <v>4.0318984577636501</v>
      </c>
      <c r="DA22" s="73" t="s">
        <v>3204</v>
      </c>
    </row>
    <row r="23" spans="1:105" ht="12" customHeight="1" x14ac:dyDescent="0.25">
      <c r="A23" s="46" t="s">
        <v>162</v>
      </c>
      <c r="B23" s="232">
        <v>57.230221044135632</v>
      </c>
      <c r="C23" s="232">
        <v>48.168722996298619</v>
      </c>
      <c r="D23" s="232">
        <v>60.135428249098183</v>
      </c>
      <c r="E23" s="232">
        <v>59.016010006409502</v>
      </c>
      <c r="F23" s="232">
        <v>56.722265492659901</v>
      </c>
      <c r="G23" s="232">
        <v>62.465961632689577</v>
      </c>
      <c r="H23" s="232">
        <v>56.712518514235533</v>
      </c>
      <c r="I23" s="232">
        <v>61.473577849059289</v>
      </c>
      <c r="J23" s="232">
        <v>79.790943644666271</v>
      </c>
      <c r="K23" s="232">
        <v>58.101624648269038</v>
      </c>
      <c r="L23" s="232">
        <v>71.941380136235196</v>
      </c>
      <c r="M23" s="232">
        <v>75.937298880732499</v>
      </c>
      <c r="N23" s="232">
        <v>67.468147534096602</v>
      </c>
      <c r="O23" s="232">
        <v>90.601284670607924</v>
      </c>
      <c r="P23" s="232">
        <v>68.807316647471353</v>
      </c>
      <c r="Q23" s="232">
        <v>72.9477884240912</v>
      </c>
      <c r="R23" s="232">
        <v>85.62167374403144</v>
      </c>
      <c r="S23" s="232">
        <v>97.997770418518357</v>
      </c>
      <c r="T23" s="232">
        <v>94.393501372635427</v>
      </c>
      <c r="U23" s="232">
        <v>106.2998660767305</v>
      </c>
      <c r="V23" s="232">
        <v>112.1833588556881</v>
      </c>
      <c r="W23" s="232">
        <v>120.8019661236861</v>
      </c>
      <c r="DA23" s="73" t="s">
        <v>3205</v>
      </c>
    </row>
    <row r="24" spans="1:105" ht="12" customHeight="1" x14ac:dyDescent="0.25">
      <c r="A24" s="46" t="s">
        <v>36</v>
      </c>
      <c r="B24" s="232">
        <v>0</v>
      </c>
      <c r="C24" s="232">
        <v>0</v>
      </c>
      <c r="D24" s="232">
        <v>0</v>
      </c>
      <c r="E24" s="232">
        <v>0</v>
      </c>
      <c r="F24" s="232">
        <v>0</v>
      </c>
      <c r="G24" s="232">
        <v>0</v>
      </c>
      <c r="H24" s="232">
        <v>0</v>
      </c>
      <c r="I24" s="232">
        <v>0</v>
      </c>
      <c r="J24" s="232">
        <v>0</v>
      </c>
      <c r="K24" s="232">
        <v>0</v>
      </c>
      <c r="L24" s="232">
        <v>0</v>
      </c>
      <c r="M24" s="232">
        <v>0</v>
      </c>
      <c r="N24" s="232">
        <v>0</v>
      </c>
      <c r="O24" s="232">
        <v>0</v>
      </c>
      <c r="P24" s="232">
        <v>0</v>
      </c>
      <c r="Q24" s="232">
        <v>0</v>
      </c>
      <c r="R24" s="232">
        <v>0</v>
      </c>
      <c r="S24" s="232">
        <v>5.4901843200130243</v>
      </c>
      <c r="T24" s="232">
        <v>3.59799840000785</v>
      </c>
      <c r="U24" s="232">
        <v>0</v>
      </c>
      <c r="V24" s="232">
        <v>0</v>
      </c>
      <c r="W24" s="232">
        <v>0</v>
      </c>
      <c r="DA24" s="73" t="s">
        <v>3206</v>
      </c>
    </row>
    <row r="25" spans="1:105" ht="12" customHeight="1" x14ac:dyDescent="0.25">
      <c r="A25" s="46" t="s">
        <v>73</v>
      </c>
      <c r="B25" s="232">
        <v>39.154919585722041</v>
      </c>
      <c r="C25" s="232">
        <v>13.60113602413179</v>
      </c>
      <c r="D25" s="232">
        <v>12.76574872609652</v>
      </c>
      <c r="E25" s="232">
        <v>19.815821247307301</v>
      </c>
      <c r="F25" s="232">
        <v>20.694338266562891</v>
      </c>
      <c r="G25" s="232">
        <v>2.410041988193607</v>
      </c>
      <c r="H25" s="232">
        <v>1.4315402901585479</v>
      </c>
      <c r="I25" s="232">
        <v>2.028122787314949</v>
      </c>
      <c r="J25" s="232">
        <v>7.3969357567025904</v>
      </c>
      <c r="K25" s="232">
        <v>8.8289055518866775</v>
      </c>
      <c r="L25" s="232">
        <v>6.6813803641365146</v>
      </c>
      <c r="M25" s="232">
        <v>5.9653954665429572</v>
      </c>
      <c r="N25" s="232">
        <v>8.1366326538562461</v>
      </c>
      <c r="O25" s="232">
        <v>9.7832657453305991</v>
      </c>
      <c r="P25" s="232">
        <v>6.5619779637072382</v>
      </c>
      <c r="Q25" s="232">
        <v>5.1300081685057188</v>
      </c>
      <c r="R25" s="232">
        <v>4.0562455746494326</v>
      </c>
      <c r="S25" s="232">
        <v>13.44028584754281</v>
      </c>
      <c r="T25" s="232">
        <v>13.942635364594221</v>
      </c>
      <c r="U25" s="232">
        <v>6.4601147659437697</v>
      </c>
      <c r="V25" s="232">
        <v>6.0932455254244529</v>
      </c>
      <c r="W25" s="232">
        <v>7.9742331493137533</v>
      </c>
      <c r="DA25" s="73" t="s">
        <v>3207</v>
      </c>
    </row>
    <row r="26" spans="1:105" ht="12" customHeight="1" x14ac:dyDescent="0.25">
      <c r="A26" s="46" t="s">
        <v>79</v>
      </c>
      <c r="B26" s="232">
        <v>0</v>
      </c>
      <c r="C26" s="232">
        <v>0</v>
      </c>
      <c r="D26" s="232">
        <v>0</v>
      </c>
      <c r="E26" s="232">
        <v>0</v>
      </c>
      <c r="F26" s="232">
        <v>0</v>
      </c>
      <c r="G26" s="232">
        <v>0</v>
      </c>
      <c r="H26" s="232">
        <v>0</v>
      </c>
      <c r="I26" s="232">
        <v>0</v>
      </c>
      <c r="J26" s="232">
        <v>0</v>
      </c>
      <c r="K26" s="232">
        <v>0</v>
      </c>
      <c r="L26" s="232">
        <v>0</v>
      </c>
      <c r="M26" s="232">
        <v>0</v>
      </c>
      <c r="N26" s="232">
        <v>0</v>
      </c>
      <c r="O26" s="232">
        <v>0</v>
      </c>
      <c r="P26" s="232">
        <v>0</v>
      </c>
      <c r="Q26" s="232">
        <v>0</v>
      </c>
      <c r="R26" s="232">
        <v>0</v>
      </c>
      <c r="S26" s="232">
        <v>0</v>
      </c>
      <c r="T26" s="232">
        <v>0</v>
      </c>
      <c r="U26" s="232">
        <v>0</v>
      </c>
      <c r="V26" s="232">
        <v>0</v>
      </c>
      <c r="W26" s="232">
        <v>0</v>
      </c>
      <c r="DA26" s="73" t="s">
        <v>3208</v>
      </c>
    </row>
    <row r="27" spans="1:105" ht="12" customHeight="1" x14ac:dyDescent="0.25">
      <c r="A27" s="57" t="s">
        <v>3071</v>
      </c>
      <c r="B27" s="264">
        <f t="shared" ref="B27:W27" si="0">B28+B34</f>
        <v>1419.6897835185509</v>
      </c>
      <c r="C27" s="264">
        <f t="shared" si="0"/>
        <v>949.43564475596099</v>
      </c>
      <c r="D27" s="264">
        <f t="shared" si="0"/>
        <v>869.61818056189122</v>
      </c>
      <c r="E27" s="264">
        <f t="shared" si="0"/>
        <v>862.96909552104944</v>
      </c>
      <c r="F27" s="264">
        <f t="shared" si="0"/>
        <v>797.78672996551836</v>
      </c>
      <c r="G27" s="264">
        <f t="shared" si="0"/>
        <v>776.90528484226184</v>
      </c>
      <c r="H27" s="264">
        <f t="shared" si="0"/>
        <v>817.42553781006086</v>
      </c>
      <c r="I27" s="264">
        <f t="shared" si="0"/>
        <v>778.42100234292388</v>
      </c>
      <c r="J27" s="264">
        <f t="shared" si="0"/>
        <v>762.06340838286383</v>
      </c>
      <c r="K27" s="264">
        <f t="shared" si="0"/>
        <v>741.0555164951661</v>
      </c>
      <c r="L27" s="264">
        <f t="shared" si="0"/>
        <v>738.21314734201303</v>
      </c>
      <c r="M27" s="264">
        <f t="shared" si="0"/>
        <v>760.33201126941344</v>
      </c>
      <c r="N27" s="264">
        <f t="shared" si="0"/>
        <v>680.80192790180581</v>
      </c>
      <c r="O27" s="264">
        <f t="shared" si="0"/>
        <v>694.02853557442472</v>
      </c>
      <c r="P27" s="264">
        <f t="shared" si="0"/>
        <v>641.11182132900808</v>
      </c>
      <c r="Q27" s="264">
        <f t="shared" si="0"/>
        <v>630.83319902029302</v>
      </c>
      <c r="R27" s="264">
        <f t="shared" si="0"/>
        <v>674.18826984026578</v>
      </c>
      <c r="S27" s="264">
        <f t="shared" si="0"/>
        <v>756.73479506023989</v>
      </c>
      <c r="T27" s="264">
        <f t="shared" si="0"/>
        <v>742.38413510003488</v>
      </c>
      <c r="U27" s="264">
        <f t="shared" si="0"/>
        <v>760.7811841381988</v>
      </c>
      <c r="V27" s="264">
        <f t="shared" si="0"/>
        <v>722.03182699227023</v>
      </c>
      <c r="W27" s="264">
        <f t="shared" si="0"/>
        <v>829.07699788176569</v>
      </c>
      <c r="DA27" s="70"/>
    </row>
    <row r="28" spans="1:105" ht="12" customHeight="1" x14ac:dyDescent="0.25">
      <c r="A28" s="60" t="s">
        <v>3072</v>
      </c>
      <c r="B28" s="265">
        <v>1419.6897835185509</v>
      </c>
      <c r="C28" s="265">
        <v>949.43564475596099</v>
      </c>
      <c r="D28" s="265">
        <v>869.61818056189122</v>
      </c>
      <c r="E28" s="265">
        <v>862.96909552104944</v>
      </c>
      <c r="F28" s="265">
        <v>797.78672996551836</v>
      </c>
      <c r="G28" s="265">
        <v>776.90528484226184</v>
      </c>
      <c r="H28" s="265">
        <v>817.42553781006086</v>
      </c>
      <c r="I28" s="265">
        <v>778.42100234292388</v>
      </c>
      <c r="J28" s="265">
        <v>762.06340838286383</v>
      </c>
      <c r="K28" s="265">
        <v>741.0555164951661</v>
      </c>
      <c r="L28" s="265">
        <v>738.21314734201303</v>
      </c>
      <c r="M28" s="265">
        <v>760.33201126941344</v>
      </c>
      <c r="N28" s="265">
        <v>680.80192790180581</v>
      </c>
      <c r="O28" s="265">
        <v>694.02853557442472</v>
      </c>
      <c r="P28" s="265">
        <v>641.11182132900808</v>
      </c>
      <c r="Q28" s="265">
        <v>630.83319902029302</v>
      </c>
      <c r="R28" s="265">
        <v>674.18826984026578</v>
      </c>
      <c r="S28" s="265">
        <v>756.73479506023989</v>
      </c>
      <c r="T28" s="265">
        <v>742.38413510003488</v>
      </c>
      <c r="U28" s="265">
        <v>760.7811841381988</v>
      </c>
      <c r="V28" s="265">
        <v>722.03182699227023</v>
      </c>
      <c r="W28" s="265">
        <v>829.07699788176569</v>
      </c>
      <c r="DA28" s="72" t="s">
        <v>3209</v>
      </c>
    </row>
    <row r="29" spans="1:105" ht="12" customHeight="1" x14ac:dyDescent="0.25">
      <c r="A29" s="59" t="s">
        <v>30</v>
      </c>
      <c r="B29" s="233">
        <v>1046.18770319382</v>
      </c>
      <c r="C29" s="233">
        <v>596.80449346214164</v>
      </c>
      <c r="D29" s="233">
        <v>468.57550798698162</v>
      </c>
      <c r="E29" s="233">
        <v>435.79935796986479</v>
      </c>
      <c r="F29" s="233">
        <v>350.47693846772859</v>
      </c>
      <c r="G29" s="233">
        <v>310.81921298470672</v>
      </c>
      <c r="H29" s="233">
        <v>336.57886828957629</v>
      </c>
      <c r="I29" s="233">
        <v>308.71980343130173</v>
      </c>
      <c r="J29" s="233">
        <v>289.66896262986819</v>
      </c>
      <c r="K29" s="233">
        <v>290.83715712437828</v>
      </c>
      <c r="L29" s="233">
        <v>235.97519453535961</v>
      </c>
      <c r="M29" s="233">
        <v>245.2610569925026</v>
      </c>
      <c r="N29" s="233">
        <v>223.9344081060936</v>
      </c>
      <c r="O29" s="233">
        <v>232.57843985327349</v>
      </c>
      <c r="P29" s="233">
        <v>192.63990457735071</v>
      </c>
      <c r="Q29" s="233">
        <v>229.2623285574945</v>
      </c>
      <c r="R29" s="233">
        <v>216.16550870835789</v>
      </c>
      <c r="S29" s="233">
        <v>257.94229214678489</v>
      </c>
      <c r="T29" s="233">
        <v>265.20293647163999</v>
      </c>
      <c r="U29" s="233">
        <v>233.99085643079931</v>
      </c>
      <c r="V29" s="233">
        <v>204.3861386786981</v>
      </c>
      <c r="W29" s="233">
        <v>255.16512840770821</v>
      </c>
      <c r="DA29" s="71" t="s">
        <v>3210</v>
      </c>
    </row>
    <row r="30" spans="1:105" ht="12" customHeight="1" x14ac:dyDescent="0.25">
      <c r="A30" s="59" t="s">
        <v>33</v>
      </c>
      <c r="B30" s="233">
        <v>11.64477232539663</v>
      </c>
      <c r="C30" s="233">
        <v>13.383191584963811</v>
      </c>
      <c r="D30" s="233">
        <v>13.25835572226883</v>
      </c>
      <c r="E30" s="233">
        <v>18.21327265448631</v>
      </c>
      <c r="F30" s="233">
        <v>21.88437852871655</v>
      </c>
      <c r="G30" s="233">
        <v>24.634841574036439</v>
      </c>
      <c r="H30" s="233">
        <v>17.338502094334391</v>
      </c>
      <c r="I30" s="233">
        <v>20.347872486861899</v>
      </c>
      <c r="J30" s="233">
        <v>22.25149514261193</v>
      </c>
      <c r="K30" s="233">
        <v>19.904305957477149</v>
      </c>
      <c r="L30" s="233">
        <v>21.84845826488878</v>
      </c>
      <c r="M30" s="233">
        <v>18.528212351210641</v>
      </c>
      <c r="N30" s="233">
        <v>15.38466236968495</v>
      </c>
      <c r="O30" s="233">
        <v>18.581743491998939</v>
      </c>
      <c r="P30" s="233">
        <v>28.535793845076999</v>
      </c>
      <c r="Q30" s="233">
        <v>19.47491901823723</v>
      </c>
      <c r="R30" s="233">
        <v>28.094553667842028</v>
      </c>
      <c r="S30" s="233">
        <v>33.119981319234967</v>
      </c>
      <c r="T30" s="233">
        <v>36.10873727921927</v>
      </c>
      <c r="U30" s="233">
        <v>38.97620151534958</v>
      </c>
      <c r="V30" s="233">
        <v>39.097409996248267</v>
      </c>
      <c r="W30" s="233">
        <v>47.011055429294991</v>
      </c>
      <c r="DA30" s="71" t="s">
        <v>3211</v>
      </c>
    </row>
    <row r="31" spans="1:105" ht="12" customHeight="1" x14ac:dyDescent="0.25">
      <c r="A31" s="59" t="s">
        <v>160</v>
      </c>
      <c r="B31" s="233">
        <v>164.09500958460231</v>
      </c>
      <c r="C31" s="233">
        <v>152.12492052771199</v>
      </c>
      <c r="D31" s="233">
        <v>183.66842156775309</v>
      </c>
      <c r="E31" s="233">
        <v>203.06999928464509</v>
      </c>
      <c r="F31" s="233">
        <v>199.47317801559859</v>
      </c>
      <c r="G31" s="233">
        <v>218.2139627205633</v>
      </c>
      <c r="H31" s="233">
        <v>258.83333995788001</v>
      </c>
      <c r="I31" s="233">
        <v>215.557699432215</v>
      </c>
      <c r="J31" s="233">
        <v>205.47372072728481</v>
      </c>
      <c r="K31" s="233">
        <v>185.53855751148899</v>
      </c>
      <c r="L31" s="233">
        <v>183.35225799642819</v>
      </c>
      <c r="M31" s="233">
        <v>196.6796536411326</v>
      </c>
      <c r="N31" s="233">
        <v>131.32155612728249</v>
      </c>
      <c r="O31" s="233">
        <v>101.58321093209111</v>
      </c>
      <c r="P31" s="233">
        <v>121.42256762673691</v>
      </c>
      <c r="Q31" s="233">
        <v>112.8974093279391</v>
      </c>
      <c r="R31" s="233">
        <v>109.6277513076229</v>
      </c>
      <c r="S31" s="233">
        <v>114.84248220267141</v>
      </c>
      <c r="T31" s="233">
        <v>107.6296788912591</v>
      </c>
      <c r="U31" s="233">
        <v>138.9598261217071</v>
      </c>
      <c r="V31" s="233">
        <v>139.22231832855391</v>
      </c>
      <c r="W31" s="233">
        <v>141.40636186233229</v>
      </c>
      <c r="DA31" s="71" t="s">
        <v>3212</v>
      </c>
    </row>
    <row r="32" spans="1:105" ht="12" customHeight="1" x14ac:dyDescent="0.25">
      <c r="A32" s="59" t="s">
        <v>70</v>
      </c>
      <c r="B32" s="233">
        <v>33.980961025264747</v>
      </c>
      <c r="C32" s="233">
        <v>23.61541457013664</v>
      </c>
      <c r="D32" s="233">
        <v>20.38784862348184</v>
      </c>
      <c r="E32" s="233">
        <v>28.26462984303096</v>
      </c>
      <c r="F32" s="233">
        <v>33.247590665805546</v>
      </c>
      <c r="G32" s="233">
        <v>23.301172197976609</v>
      </c>
      <c r="H32" s="233">
        <v>23.581855140100519</v>
      </c>
      <c r="I32" s="233">
        <v>20.928701664745422</v>
      </c>
      <c r="J32" s="233">
        <v>24.13258541291572</v>
      </c>
      <c r="K32" s="233">
        <v>36.144554299905202</v>
      </c>
      <c r="L32" s="233">
        <v>36.959307304691123</v>
      </c>
      <c r="M32" s="233">
        <v>36.455916961315502</v>
      </c>
      <c r="N32" s="233">
        <v>37.777399147877709</v>
      </c>
      <c r="O32" s="233">
        <v>26.759866106321869</v>
      </c>
      <c r="P32" s="233">
        <v>31.899469042260112</v>
      </c>
      <c r="Q32" s="233">
        <v>10.15748109501307</v>
      </c>
      <c r="R32" s="233">
        <v>12.67762492087798</v>
      </c>
      <c r="S32" s="233">
        <v>15.220018065238589</v>
      </c>
      <c r="T32" s="233">
        <v>15.35170332047656</v>
      </c>
      <c r="U32" s="233">
        <v>12.37012498968717</v>
      </c>
      <c r="V32" s="233">
        <v>10.60215742780356</v>
      </c>
      <c r="W32" s="233">
        <v>13.732547215452101</v>
      </c>
      <c r="DA32" s="71" t="s">
        <v>3213</v>
      </c>
    </row>
    <row r="33" spans="1:105" ht="12" customHeight="1" x14ac:dyDescent="0.25">
      <c r="A33" s="59" t="s">
        <v>162</v>
      </c>
      <c r="B33" s="233">
        <v>163.7813373894675</v>
      </c>
      <c r="C33" s="233">
        <v>163.50762461100689</v>
      </c>
      <c r="D33" s="233">
        <v>183.7280466614059</v>
      </c>
      <c r="E33" s="233">
        <v>177.62183576902231</v>
      </c>
      <c r="F33" s="233">
        <v>192.70464428766891</v>
      </c>
      <c r="G33" s="233">
        <v>199.93609536497871</v>
      </c>
      <c r="H33" s="233">
        <v>181.09297232816971</v>
      </c>
      <c r="I33" s="233">
        <v>212.86692532779981</v>
      </c>
      <c r="J33" s="233">
        <v>220.53664447018321</v>
      </c>
      <c r="K33" s="233">
        <v>208.63094160191639</v>
      </c>
      <c r="L33" s="233">
        <v>260.07792924064529</v>
      </c>
      <c r="M33" s="233">
        <v>263.40717132325221</v>
      </c>
      <c r="N33" s="233">
        <v>272.38390215086707</v>
      </c>
      <c r="O33" s="233">
        <v>314.52527519073942</v>
      </c>
      <c r="P33" s="233">
        <v>266.61408623758342</v>
      </c>
      <c r="Q33" s="233">
        <v>259.04106102160898</v>
      </c>
      <c r="R33" s="233">
        <v>307.622831235565</v>
      </c>
      <c r="S33" s="233">
        <v>335.61002132631</v>
      </c>
      <c r="T33" s="233">
        <v>318.09107913743992</v>
      </c>
      <c r="U33" s="233">
        <v>336.48417508065558</v>
      </c>
      <c r="V33" s="233">
        <v>328.72380256096631</v>
      </c>
      <c r="W33" s="233">
        <v>371.76190496697808</v>
      </c>
      <c r="DA33" s="71" t="s">
        <v>3214</v>
      </c>
    </row>
    <row r="34" spans="1:105" ht="12" customHeight="1" x14ac:dyDescent="0.25">
      <c r="A34" s="60" t="s">
        <v>3079</v>
      </c>
      <c r="B34" s="265">
        <v>0</v>
      </c>
      <c r="C34" s="265">
        <v>0</v>
      </c>
      <c r="D34" s="265">
        <v>0</v>
      </c>
      <c r="E34" s="265">
        <v>0</v>
      </c>
      <c r="F34" s="265">
        <v>0</v>
      </c>
      <c r="G34" s="265">
        <v>0</v>
      </c>
      <c r="H34" s="265">
        <v>0</v>
      </c>
      <c r="I34" s="265">
        <v>0</v>
      </c>
      <c r="J34" s="265">
        <v>0</v>
      </c>
      <c r="K34" s="265">
        <v>0</v>
      </c>
      <c r="L34" s="265">
        <v>0</v>
      </c>
      <c r="M34" s="265">
        <v>0</v>
      </c>
      <c r="N34" s="265">
        <v>0</v>
      </c>
      <c r="O34" s="265">
        <v>0</v>
      </c>
      <c r="P34" s="265">
        <v>0</v>
      </c>
      <c r="Q34" s="265">
        <v>0</v>
      </c>
      <c r="R34" s="265">
        <v>0</v>
      </c>
      <c r="S34" s="265">
        <v>0</v>
      </c>
      <c r="T34" s="265">
        <v>0</v>
      </c>
      <c r="U34" s="265">
        <v>0</v>
      </c>
      <c r="V34" s="265">
        <v>0</v>
      </c>
      <c r="W34" s="265">
        <v>0</v>
      </c>
      <c r="DA34" s="72" t="s">
        <v>3215</v>
      </c>
    </row>
    <row r="35" spans="1:105" ht="12" customHeight="1" x14ac:dyDescent="0.25">
      <c r="A35" s="57" t="s">
        <v>3081</v>
      </c>
      <c r="B35" s="264">
        <f t="shared" ref="B35:W35" si="1">B36+B42+B53</f>
        <v>127.28098550644577</v>
      </c>
      <c r="C35" s="264">
        <f t="shared" si="1"/>
        <v>112.73663177894025</v>
      </c>
      <c r="D35" s="264">
        <f t="shared" si="1"/>
        <v>109.30383446063706</v>
      </c>
      <c r="E35" s="264">
        <f t="shared" si="1"/>
        <v>116.3209985913288</v>
      </c>
      <c r="F35" s="264">
        <f t="shared" si="1"/>
        <v>104.86493198505568</v>
      </c>
      <c r="G35" s="264">
        <f t="shared" si="1"/>
        <v>96.974023316936979</v>
      </c>
      <c r="H35" s="264">
        <f t="shared" si="1"/>
        <v>97.62316964311232</v>
      </c>
      <c r="I35" s="264">
        <f t="shared" si="1"/>
        <v>88.142121896845225</v>
      </c>
      <c r="J35" s="264">
        <f t="shared" si="1"/>
        <v>88.833614207718171</v>
      </c>
      <c r="K35" s="264">
        <f t="shared" si="1"/>
        <v>64.6184876493856</v>
      </c>
      <c r="L35" s="264">
        <f t="shared" si="1"/>
        <v>72.456214975818298</v>
      </c>
      <c r="M35" s="264">
        <f t="shared" si="1"/>
        <v>74.200971514765044</v>
      </c>
      <c r="N35" s="264">
        <f t="shared" si="1"/>
        <v>64.605476513594283</v>
      </c>
      <c r="O35" s="264">
        <f t="shared" si="1"/>
        <v>76.019361947640618</v>
      </c>
      <c r="P35" s="264">
        <f t="shared" si="1"/>
        <v>72.943337719303628</v>
      </c>
      <c r="Q35" s="264">
        <f t="shared" si="1"/>
        <v>69.48514253937293</v>
      </c>
      <c r="R35" s="264">
        <f t="shared" si="1"/>
        <v>74.516052955323303</v>
      </c>
      <c r="S35" s="264">
        <f t="shared" si="1"/>
        <v>77.368812113208563</v>
      </c>
      <c r="T35" s="264">
        <f t="shared" si="1"/>
        <v>73.444850095625839</v>
      </c>
      <c r="U35" s="264">
        <f t="shared" si="1"/>
        <v>77.183033413762516</v>
      </c>
      <c r="V35" s="264">
        <f t="shared" si="1"/>
        <v>72.970749580083918</v>
      </c>
      <c r="W35" s="264">
        <f t="shared" si="1"/>
        <v>80.353033061135903</v>
      </c>
      <c r="DA35" s="70"/>
    </row>
    <row r="36" spans="1:105" ht="12" customHeight="1" x14ac:dyDescent="0.25">
      <c r="A36" s="60" t="s">
        <v>3082</v>
      </c>
      <c r="B36" s="265">
        <v>64.679425909216206</v>
      </c>
      <c r="C36" s="265">
        <v>61.086312115221418</v>
      </c>
      <c r="D36" s="265">
        <v>57.880798426124173</v>
      </c>
      <c r="E36" s="265">
        <v>63.511237033710771</v>
      </c>
      <c r="F36" s="265">
        <v>59.43007557245997</v>
      </c>
      <c r="G36" s="265">
        <v>54.171264712620179</v>
      </c>
      <c r="H36" s="265">
        <v>57.904188654324471</v>
      </c>
      <c r="I36" s="265">
        <v>52.976973741924382</v>
      </c>
      <c r="J36" s="265">
        <v>49.661111620026617</v>
      </c>
      <c r="K36" s="265">
        <v>37.296464132312877</v>
      </c>
      <c r="L36" s="265">
        <v>41.047864168009838</v>
      </c>
      <c r="M36" s="265">
        <v>43.79464241307376</v>
      </c>
      <c r="N36" s="265">
        <v>38.5473606402998</v>
      </c>
      <c r="O36" s="265">
        <v>44.808660504823351</v>
      </c>
      <c r="P36" s="265">
        <v>47.046061681707677</v>
      </c>
      <c r="Q36" s="265">
        <v>44.562839875070253</v>
      </c>
      <c r="R36" s="265">
        <v>47.359480523367438</v>
      </c>
      <c r="S36" s="265">
        <v>47.799570153647593</v>
      </c>
      <c r="T36" s="265">
        <v>44.980786018735003</v>
      </c>
      <c r="U36" s="265">
        <v>47.459157414455959</v>
      </c>
      <c r="V36" s="265">
        <v>44.649936363259791</v>
      </c>
      <c r="W36" s="265">
        <v>49.925022571443691</v>
      </c>
      <c r="DA36" s="72" t="s">
        <v>3216</v>
      </c>
    </row>
    <row r="37" spans="1:105" ht="12" customHeight="1" x14ac:dyDescent="0.25">
      <c r="A37" s="59" t="s">
        <v>30</v>
      </c>
      <c r="B37" s="233">
        <v>47.077033949454972</v>
      </c>
      <c r="C37" s="233">
        <v>44.320502539819728</v>
      </c>
      <c r="D37" s="233">
        <v>39.35666454155583</v>
      </c>
      <c r="E37" s="233">
        <v>41.196828887146118</v>
      </c>
      <c r="F37" s="233">
        <v>37.051420090753609</v>
      </c>
      <c r="G37" s="233">
        <v>31.46766108773226</v>
      </c>
      <c r="H37" s="233">
        <v>30.525880511091891</v>
      </c>
      <c r="I37" s="233">
        <v>29.355538224633939</v>
      </c>
      <c r="J37" s="233">
        <v>27.205640208658401</v>
      </c>
      <c r="K37" s="233">
        <v>18.795569274655801</v>
      </c>
      <c r="L37" s="233">
        <v>19.78000903051883</v>
      </c>
      <c r="M37" s="233">
        <v>18.23732339169991</v>
      </c>
      <c r="N37" s="233">
        <v>17.53360389603812</v>
      </c>
      <c r="O37" s="233">
        <v>17.579212852772201</v>
      </c>
      <c r="P37" s="233">
        <v>18.41891109512822</v>
      </c>
      <c r="Q37" s="233">
        <v>17.242972517944182</v>
      </c>
      <c r="R37" s="233">
        <v>16.953536671475501</v>
      </c>
      <c r="S37" s="233">
        <v>16.241945449480252</v>
      </c>
      <c r="T37" s="233">
        <v>15.371790596404511</v>
      </c>
      <c r="U37" s="233">
        <v>14.50922402438416</v>
      </c>
      <c r="V37" s="233">
        <v>11.05152230540541</v>
      </c>
      <c r="W37" s="233">
        <v>12.561183928778981</v>
      </c>
      <c r="DA37" s="71" t="s">
        <v>3217</v>
      </c>
    </row>
    <row r="38" spans="1:105" ht="12" customHeight="1" x14ac:dyDescent="0.25">
      <c r="A38" s="59" t="s">
        <v>33</v>
      </c>
      <c r="B38" s="233">
        <v>0.91044386311795811</v>
      </c>
      <c r="C38" s="233">
        <v>1.1420773777137929</v>
      </c>
      <c r="D38" s="233">
        <v>1.1225560809825901</v>
      </c>
      <c r="E38" s="233">
        <v>1.82609157793248</v>
      </c>
      <c r="F38" s="233">
        <v>2.3619387509772021</v>
      </c>
      <c r="G38" s="233">
        <v>1.6173804980016739</v>
      </c>
      <c r="H38" s="233">
        <v>1.710751578405443</v>
      </c>
      <c r="I38" s="233">
        <v>1.726584345206124</v>
      </c>
      <c r="J38" s="233">
        <v>1.168127964093038</v>
      </c>
      <c r="K38" s="233">
        <v>0.93882892295656439</v>
      </c>
      <c r="L38" s="233">
        <v>1.613687256509434</v>
      </c>
      <c r="M38" s="233">
        <v>1.9083810463671571</v>
      </c>
      <c r="N38" s="233">
        <v>1.4470862477279809</v>
      </c>
      <c r="O38" s="233">
        <v>1.9103733031926511</v>
      </c>
      <c r="P38" s="233">
        <v>2.5830989287214661</v>
      </c>
      <c r="Q38" s="233">
        <v>2.039060650411701</v>
      </c>
      <c r="R38" s="233">
        <v>2.5206889501064138</v>
      </c>
      <c r="S38" s="233">
        <v>2.4897249508313739</v>
      </c>
      <c r="T38" s="233">
        <v>2.3045154692134631</v>
      </c>
      <c r="U38" s="233">
        <v>2.523490362792653</v>
      </c>
      <c r="V38" s="233">
        <v>2.506044337971788</v>
      </c>
      <c r="W38" s="233">
        <v>2.913120299956045</v>
      </c>
      <c r="DA38" s="71" t="s">
        <v>3218</v>
      </c>
    </row>
    <row r="39" spans="1:105" ht="12" customHeight="1" x14ac:dyDescent="0.25">
      <c r="A39" s="59" t="s">
        <v>160</v>
      </c>
      <c r="B39" s="233">
        <v>5.6787491292547072</v>
      </c>
      <c r="C39" s="233">
        <v>6.177349181587954</v>
      </c>
      <c r="D39" s="233">
        <v>5.8977035643055808</v>
      </c>
      <c r="E39" s="233">
        <v>7.8538527895880366</v>
      </c>
      <c r="F39" s="233">
        <v>6.9746541574729024</v>
      </c>
      <c r="G39" s="233">
        <v>7.3480181918174408</v>
      </c>
      <c r="H39" s="233">
        <v>11.26404894184431</v>
      </c>
      <c r="I39" s="233">
        <v>6.6003243122756272</v>
      </c>
      <c r="J39" s="233">
        <v>3.615754418383637</v>
      </c>
      <c r="K39" s="233">
        <v>4.2888167762985558</v>
      </c>
      <c r="L39" s="233">
        <v>3.9678239088727709</v>
      </c>
      <c r="M39" s="233">
        <v>5.1482036993568663</v>
      </c>
      <c r="N39" s="233">
        <v>3.3940401410041972</v>
      </c>
      <c r="O39" s="233">
        <v>2.8484927483594591</v>
      </c>
      <c r="P39" s="233">
        <v>3.6398621870915422</v>
      </c>
      <c r="Q39" s="233">
        <v>2.750136523966388</v>
      </c>
      <c r="R39" s="233">
        <v>2.9929339491233482</v>
      </c>
      <c r="S39" s="233">
        <v>2.871271782973686</v>
      </c>
      <c r="T39" s="233">
        <v>2.2144810279185871</v>
      </c>
      <c r="U39" s="233">
        <v>1.8942780829390029</v>
      </c>
      <c r="V39" s="233">
        <v>1.4449543417697881</v>
      </c>
      <c r="W39" s="233">
        <v>2.0205067289304819</v>
      </c>
      <c r="DA39" s="71" t="s">
        <v>3219</v>
      </c>
    </row>
    <row r="40" spans="1:105" ht="12" customHeight="1" x14ac:dyDescent="0.25">
      <c r="A40" s="59" t="s">
        <v>70</v>
      </c>
      <c r="B40" s="233">
        <v>0</v>
      </c>
      <c r="C40" s="233">
        <v>0</v>
      </c>
      <c r="D40" s="233">
        <v>0</v>
      </c>
      <c r="E40" s="233">
        <v>0.2391422171630489</v>
      </c>
      <c r="F40" s="233">
        <v>0.49490459452677432</v>
      </c>
      <c r="G40" s="233">
        <v>0.96829592382131702</v>
      </c>
      <c r="H40" s="233">
        <v>1.024195470445916</v>
      </c>
      <c r="I40" s="233">
        <v>1.033674256405593</v>
      </c>
      <c r="J40" s="233">
        <v>0.73431218527486675</v>
      </c>
      <c r="K40" s="233">
        <v>1.2517415063991819</v>
      </c>
      <c r="L40" s="233">
        <v>0.98354196946482597</v>
      </c>
      <c r="M40" s="233">
        <v>0.50888009717229188</v>
      </c>
      <c r="N40" s="233">
        <v>0.2572472233179362</v>
      </c>
      <c r="O40" s="233">
        <v>0.25470567159913893</v>
      </c>
      <c r="P40" s="233">
        <v>0.55103565096389429</v>
      </c>
      <c r="Q40" s="233">
        <v>0.27186325914758391</v>
      </c>
      <c r="R40" s="233">
        <v>0.26886106858998199</v>
      </c>
      <c r="S40" s="233">
        <v>0.22666644010098561</v>
      </c>
      <c r="T40" s="233">
        <v>0.2152985123149822</v>
      </c>
      <c r="U40" s="233">
        <v>0.2114198203388955</v>
      </c>
      <c r="V40" s="233">
        <v>0.1428396060032032</v>
      </c>
      <c r="W40" s="233">
        <v>9.0069619770635836E-2</v>
      </c>
      <c r="DA40" s="71" t="s">
        <v>3220</v>
      </c>
    </row>
    <row r="41" spans="1:105" ht="12" customHeight="1" x14ac:dyDescent="0.25">
      <c r="A41" s="59" t="s">
        <v>162</v>
      </c>
      <c r="B41" s="233">
        <v>11.013198967388581</v>
      </c>
      <c r="C41" s="233">
        <v>9.4463830160999365</v>
      </c>
      <c r="D41" s="233">
        <v>11.50387423928017</v>
      </c>
      <c r="E41" s="233">
        <v>12.395321561881079</v>
      </c>
      <c r="F41" s="233">
        <v>12.54715797872948</v>
      </c>
      <c r="G41" s="233">
        <v>12.76990901124749</v>
      </c>
      <c r="H41" s="233">
        <v>13.37931215253691</v>
      </c>
      <c r="I41" s="233">
        <v>14.26085260340311</v>
      </c>
      <c r="J41" s="233">
        <v>16.937276843616679</v>
      </c>
      <c r="K41" s="233">
        <v>12.02150765200278</v>
      </c>
      <c r="L41" s="233">
        <v>14.702802002643971</v>
      </c>
      <c r="M41" s="233">
        <v>17.991854178477531</v>
      </c>
      <c r="N41" s="233">
        <v>15.915383132211559</v>
      </c>
      <c r="O41" s="233">
        <v>22.215875928899891</v>
      </c>
      <c r="P41" s="233">
        <v>21.853153819802571</v>
      </c>
      <c r="Q41" s="233">
        <v>22.258806923600389</v>
      </c>
      <c r="R41" s="233">
        <v>24.62345988407219</v>
      </c>
      <c r="S41" s="233">
        <v>25.969961530261291</v>
      </c>
      <c r="T41" s="233">
        <v>24.874700412883449</v>
      </c>
      <c r="U41" s="233">
        <v>28.320745124001249</v>
      </c>
      <c r="V41" s="233">
        <v>29.5045757721096</v>
      </c>
      <c r="W41" s="233">
        <v>32.340141994007553</v>
      </c>
      <c r="DA41" s="71" t="s">
        <v>3221</v>
      </c>
    </row>
    <row r="42" spans="1:105" ht="12" customHeight="1" x14ac:dyDescent="0.25">
      <c r="A42" s="60" t="s">
        <v>3089</v>
      </c>
      <c r="B42" s="265">
        <v>62.601559597229567</v>
      </c>
      <c r="C42" s="265">
        <v>51.650319663718832</v>
      </c>
      <c r="D42" s="265">
        <v>51.423036034512883</v>
      </c>
      <c r="E42" s="265">
        <v>52.809761557618032</v>
      </c>
      <c r="F42" s="265">
        <v>45.4348564125957</v>
      </c>
      <c r="G42" s="265">
        <v>42.802758604316793</v>
      </c>
      <c r="H42" s="265">
        <v>39.718980988787848</v>
      </c>
      <c r="I42" s="265">
        <v>35.16514815492085</v>
      </c>
      <c r="J42" s="265">
        <v>39.172502587691547</v>
      </c>
      <c r="K42" s="265">
        <v>27.322023517072719</v>
      </c>
      <c r="L42" s="265">
        <v>31.408350807808461</v>
      </c>
      <c r="M42" s="265">
        <v>30.406329101691281</v>
      </c>
      <c r="N42" s="265">
        <v>26.05811587329449</v>
      </c>
      <c r="O42" s="265">
        <v>31.21070144281726</v>
      </c>
      <c r="P42" s="265">
        <v>25.897276037595951</v>
      </c>
      <c r="Q42" s="265">
        <v>24.922302664302681</v>
      </c>
      <c r="R42" s="265">
        <v>27.156572431955869</v>
      </c>
      <c r="S42" s="265">
        <v>29.569241959560969</v>
      </c>
      <c r="T42" s="265">
        <v>28.464064076890839</v>
      </c>
      <c r="U42" s="265">
        <v>29.723875999306561</v>
      </c>
      <c r="V42" s="265">
        <v>28.320813216824131</v>
      </c>
      <c r="W42" s="265">
        <v>30.42801048969222</v>
      </c>
      <c r="DA42" s="72" t="s">
        <v>3222</v>
      </c>
    </row>
    <row r="43" spans="1:105" ht="12" customHeight="1" x14ac:dyDescent="0.25">
      <c r="A43" s="64" t="s">
        <v>30</v>
      </c>
      <c r="B43" s="232">
        <v>37.841009627554278</v>
      </c>
      <c r="C43" s="232">
        <v>35.308499976498467</v>
      </c>
      <c r="D43" s="232">
        <v>32.732036068193914</v>
      </c>
      <c r="E43" s="232">
        <v>32.876431447499762</v>
      </c>
      <c r="F43" s="232">
        <v>27.061240135181212</v>
      </c>
      <c r="G43" s="232">
        <v>24.345765405218579</v>
      </c>
      <c r="H43" s="232">
        <v>20.3008592165952</v>
      </c>
      <c r="I43" s="232">
        <v>19.015965753709221</v>
      </c>
      <c r="J43" s="232">
        <v>20.452122885351869</v>
      </c>
      <c r="K43" s="232">
        <v>12.94718298970658</v>
      </c>
      <c r="L43" s="232">
        <v>14.308752896919509</v>
      </c>
      <c r="M43" s="232">
        <v>12.003135039958931</v>
      </c>
      <c r="N43" s="232">
        <v>11.181230551000001</v>
      </c>
      <c r="O43" s="232">
        <v>11.535617776793361</v>
      </c>
      <c r="P43" s="232">
        <v>9.4806567694871031</v>
      </c>
      <c r="Q43" s="232">
        <v>9.2767252085638265</v>
      </c>
      <c r="R43" s="232">
        <v>9.4532074855341275</v>
      </c>
      <c r="S43" s="232">
        <v>9.738648577465062</v>
      </c>
      <c r="T43" s="232">
        <v>9.3576564649555838</v>
      </c>
      <c r="U43" s="232">
        <v>9.0208919337621278</v>
      </c>
      <c r="V43" s="232">
        <v>7.0026880935367881</v>
      </c>
      <c r="W43" s="232">
        <v>7.5655241787688388</v>
      </c>
      <c r="DA43" s="73" t="s">
        <v>3223</v>
      </c>
    </row>
    <row r="44" spans="1:105" ht="12" customHeight="1" x14ac:dyDescent="0.25">
      <c r="A44" s="64" t="s">
        <v>32</v>
      </c>
      <c r="B44" s="232">
        <v>0</v>
      </c>
      <c r="C44" s="232">
        <v>0</v>
      </c>
      <c r="D44" s="232">
        <v>0</v>
      </c>
      <c r="E44" s="232">
        <v>0</v>
      </c>
      <c r="F44" s="232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232">
        <v>0</v>
      </c>
      <c r="U44" s="232">
        <v>0</v>
      </c>
      <c r="V44" s="232">
        <v>0</v>
      </c>
      <c r="W44" s="232">
        <v>0</v>
      </c>
      <c r="DA44" s="73" t="s">
        <v>3224</v>
      </c>
    </row>
    <row r="45" spans="1:105" ht="12" customHeight="1" x14ac:dyDescent="0.25">
      <c r="A45" s="64" t="s">
        <v>33</v>
      </c>
      <c r="B45" s="232">
        <v>0.73182424845593341</v>
      </c>
      <c r="C45" s="232">
        <v>0.90985067301384714</v>
      </c>
      <c r="D45" s="232">
        <v>0.93360416994930739</v>
      </c>
      <c r="E45" s="232">
        <v>1.457281451036285</v>
      </c>
      <c r="F45" s="232">
        <v>1.7250888513375739</v>
      </c>
      <c r="G45" s="232">
        <v>1.2513280242069</v>
      </c>
      <c r="H45" s="232">
        <v>1.1377141745397821</v>
      </c>
      <c r="I45" s="232">
        <v>1.118448877621951</v>
      </c>
      <c r="J45" s="232">
        <v>0.8781523420957138</v>
      </c>
      <c r="K45" s="232">
        <v>0.64670506564214569</v>
      </c>
      <c r="L45" s="232">
        <v>1.167332743411585</v>
      </c>
      <c r="M45" s="232">
        <v>1.2560261676155959</v>
      </c>
      <c r="N45" s="232">
        <v>0.92281113791353186</v>
      </c>
      <c r="O45" s="232">
        <v>1.253601991237359</v>
      </c>
      <c r="P45" s="232">
        <v>1.3295831777653511</v>
      </c>
      <c r="Q45" s="232">
        <v>1.0970153387288499</v>
      </c>
      <c r="R45" s="232">
        <v>1.40552358564458</v>
      </c>
      <c r="S45" s="232">
        <v>1.4928357213186629</v>
      </c>
      <c r="T45" s="232">
        <v>1.402885626357647</v>
      </c>
      <c r="U45" s="232">
        <v>1.5689421998299411</v>
      </c>
      <c r="V45" s="232">
        <v>1.587930274438925</v>
      </c>
      <c r="W45" s="232">
        <v>1.754554522084937</v>
      </c>
      <c r="DA45" s="73" t="s">
        <v>3225</v>
      </c>
    </row>
    <row r="46" spans="1:105" ht="12" customHeight="1" x14ac:dyDescent="0.25">
      <c r="A46" s="64" t="s">
        <v>160</v>
      </c>
      <c r="B46" s="232">
        <v>4.5646376257117751</v>
      </c>
      <c r="C46" s="232">
        <v>4.9212648984960792</v>
      </c>
      <c r="D46" s="232">
        <v>4.9049849125942906</v>
      </c>
      <c r="E46" s="232">
        <v>6.2676341798776001</v>
      </c>
      <c r="F46" s="232">
        <v>5.0940771110232292</v>
      </c>
      <c r="G46" s="232">
        <v>5.6849832783094136</v>
      </c>
      <c r="H46" s="232">
        <v>7.491016407999429</v>
      </c>
      <c r="I46" s="232">
        <v>4.2755659979786582</v>
      </c>
      <c r="J46" s="232">
        <v>2.7181809772115182</v>
      </c>
      <c r="K46" s="232">
        <v>2.9543183715608832</v>
      </c>
      <c r="L46" s="232">
        <v>2.8703026253906909</v>
      </c>
      <c r="M46" s="232">
        <v>3.3883581976026278</v>
      </c>
      <c r="N46" s="232">
        <v>2.164389337236686</v>
      </c>
      <c r="O46" s="232">
        <v>1.8692033517223461</v>
      </c>
      <c r="P46" s="232">
        <v>1.8735246565784749</v>
      </c>
      <c r="Q46" s="232">
        <v>1.479574405881662</v>
      </c>
      <c r="R46" s="232">
        <v>1.668845041587401</v>
      </c>
      <c r="S46" s="232">
        <v>1.7216106870785639</v>
      </c>
      <c r="T46" s="232">
        <v>1.3480766978617871</v>
      </c>
      <c r="U46" s="232">
        <v>1.177738923182154</v>
      </c>
      <c r="V46" s="232">
        <v>0.91558106523175409</v>
      </c>
      <c r="W46" s="232">
        <v>1.21693883297628</v>
      </c>
      <c r="DA46" s="73" t="s">
        <v>3226</v>
      </c>
    </row>
    <row r="47" spans="1:105" ht="12" customHeight="1" x14ac:dyDescent="0.25">
      <c r="A47" s="64" t="s">
        <v>70</v>
      </c>
      <c r="B47" s="232">
        <v>0</v>
      </c>
      <c r="C47" s="232">
        <v>0</v>
      </c>
      <c r="D47" s="232">
        <v>0</v>
      </c>
      <c r="E47" s="232">
        <v>0.19084339550263671</v>
      </c>
      <c r="F47" s="232">
        <v>0.36146339448499998</v>
      </c>
      <c r="G47" s="232">
        <v>0.74914704777259455</v>
      </c>
      <c r="H47" s="232">
        <v>0.68112852791394618</v>
      </c>
      <c r="I47" s="232">
        <v>0.66959474937525909</v>
      </c>
      <c r="J47" s="232">
        <v>0.55202681996335334</v>
      </c>
      <c r="K47" s="232">
        <v>0.86225248633539775</v>
      </c>
      <c r="L47" s="232">
        <v>0.71148900807415916</v>
      </c>
      <c r="M47" s="232">
        <v>0.33492615085645477</v>
      </c>
      <c r="N47" s="232">
        <v>0.1640473076486213</v>
      </c>
      <c r="O47" s="232">
        <v>0.16713986557627761</v>
      </c>
      <c r="P47" s="232">
        <v>0.28363130955778187</v>
      </c>
      <c r="Q47" s="232">
        <v>0.14626252792505179</v>
      </c>
      <c r="R47" s="232">
        <v>0.14991559079468009</v>
      </c>
      <c r="S47" s="232">
        <v>0.1359088916604613</v>
      </c>
      <c r="T47" s="232">
        <v>0.13106407500313291</v>
      </c>
      <c r="U47" s="232">
        <v>0.1314470952221396</v>
      </c>
      <c r="V47" s="232">
        <v>9.0508907334411151E-2</v>
      </c>
      <c r="W47" s="232">
        <v>5.4248380567539348E-2</v>
      </c>
      <c r="DA47" s="73" t="s">
        <v>3227</v>
      </c>
    </row>
    <row r="48" spans="1:105" ht="12" customHeight="1" x14ac:dyDescent="0.25">
      <c r="A48" s="64" t="s">
        <v>34</v>
      </c>
      <c r="B48" s="232">
        <v>3.6704690376248279</v>
      </c>
      <c r="C48" s="232">
        <v>0.47307941733639081</v>
      </c>
      <c r="D48" s="232">
        <v>0.92715107896673243</v>
      </c>
      <c r="E48" s="232">
        <v>0.4730794173364693</v>
      </c>
      <c r="F48" s="232">
        <v>0.92715107896694138</v>
      </c>
      <c r="G48" s="232">
        <v>0.47307941733600628</v>
      </c>
      <c r="H48" s="232">
        <v>0.9461203916846197</v>
      </c>
      <c r="I48" s="232">
        <v>0.4730794173360382</v>
      </c>
      <c r="J48" s="232">
        <v>0.47307941733619518</v>
      </c>
      <c r="K48" s="232">
        <v>0</v>
      </c>
      <c r="L48" s="232">
        <v>0.48053735711823309</v>
      </c>
      <c r="M48" s="232">
        <v>0.48053735711849288</v>
      </c>
      <c r="N48" s="232">
        <v>0</v>
      </c>
      <c r="O48" s="232">
        <v>0</v>
      </c>
      <c r="P48" s="232">
        <v>0.469581105376637</v>
      </c>
      <c r="Q48" s="232">
        <v>0</v>
      </c>
      <c r="R48" s="232">
        <v>0</v>
      </c>
      <c r="S48" s="232">
        <v>0.18514442850907839</v>
      </c>
      <c r="T48" s="232">
        <v>0.33277593359458563</v>
      </c>
      <c r="U48" s="232">
        <v>0.19377418602692589</v>
      </c>
      <c r="V48" s="232">
        <v>1.7398420148674279E-2</v>
      </c>
      <c r="W48" s="232">
        <v>0.15928544437085271</v>
      </c>
      <c r="DA48" s="73" t="s">
        <v>3228</v>
      </c>
    </row>
    <row r="49" spans="1:105" ht="12" customHeight="1" x14ac:dyDescent="0.25">
      <c r="A49" s="64" t="s">
        <v>162</v>
      </c>
      <c r="B49" s="232">
        <v>8.85252389949998</v>
      </c>
      <c r="C49" s="232">
        <v>7.5255828654535986</v>
      </c>
      <c r="D49" s="232">
        <v>9.5675086014085284</v>
      </c>
      <c r="E49" s="232">
        <v>9.8918764042551892</v>
      </c>
      <c r="F49" s="232">
        <v>9.1640658912608792</v>
      </c>
      <c r="G49" s="232">
        <v>9.8797685715199393</v>
      </c>
      <c r="H49" s="232">
        <v>8.8977460396216959</v>
      </c>
      <c r="I49" s="232">
        <v>9.2379122007527101</v>
      </c>
      <c r="J49" s="232">
        <v>12.732773964959931</v>
      </c>
      <c r="K49" s="232">
        <v>8.2809228658219567</v>
      </c>
      <c r="L49" s="232">
        <v>10.63592844793801</v>
      </c>
      <c r="M49" s="232">
        <v>11.841576238199581</v>
      </c>
      <c r="N49" s="232">
        <v>10.14928643100945</v>
      </c>
      <c r="O49" s="232">
        <v>14.578232565859141</v>
      </c>
      <c r="P49" s="232">
        <v>11.248344140775711</v>
      </c>
      <c r="Q49" s="232">
        <v>11.975245862384391</v>
      </c>
      <c r="R49" s="232">
        <v>13.72991841209744</v>
      </c>
      <c r="S49" s="232">
        <v>15.571553894216221</v>
      </c>
      <c r="T49" s="232">
        <v>15.1426016164244</v>
      </c>
      <c r="U49" s="232">
        <v>17.607997561956431</v>
      </c>
      <c r="V49" s="232">
        <v>18.695283396672881</v>
      </c>
      <c r="W49" s="232">
        <v>19.478269531577901</v>
      </c>
      <c r="DA49" s="73" t="s">
        <v>3229</v>
      </c>
    </row>
    <row r="50" spans="1:105" ht="12" customHeight="1" x14ac:dyDescent="0.25">
      <c r="A50" s="64" t="s">
        <v>36</v>
      </c>
      <c r="B50" s="232">
        <v>0</v>
      </c>
      <c r="C50" s="232">
        <v>0</v>
      </c>
      <c r="D50" s="232">
        <v>0</v>
      </c>
      <c r="E50" s="232">
        <v>0</v>
      </c>
      <c r="F50" s="232">
        <v>0</v>
      </c>
      <c r="G50" s="232">
        <v>0</v>
      </c>
      <c r="H50" s="232">
        <v>0</v>
      </c>
      <c r="I50" s="232">
        <v>0</v>
      </c>
      <c r="J50" s="232">
        <v>0</v>
      </c>
      <c r="K50" s="232">
        <v>0</v>
      </c>
      <c r="L50" s="232">
        <v>0</v>
      </c>
      <c r="M50" s="232">
        <v>0</v>
      </c>
      <c r="N50" s="232">
        <v>0</v>
      </c>
      <c r="O50" s="232">
        <v>0</v>
      </c>
      <c r="P50" s="232">
        <v>0</v>
      </c>
      <c r="Q50" s="232">
        <v>0</v>
      </c>
      <c r="R50" s="232">
        <v>0</v>
      </c>
      <c r="S50" s="232">
        <v>0</v>
      </c>
      <c r="T50" s="232">
        <v>0</v>
      </c>
      <c r="U50" s="232">
        <v>0</v>
      </c>
      <c r="V50" s="232">
        <v>0</v>
      </c>
      <c r="W50" s="232">
        <v>0</v>
      </c>
      <c r="DA50" s="73" t="s">
        <v>3230</v>
      </c>
    </row>
    <row r="51" spans="1:105" ht="12" customHeight="1" x14ac:dyDescent="0.25">
      <c r="A51" s="64" t="s">
        <v>73</v>
      </c>
      <c r="B51" s="232">
        <v>6.9410951583827734</v>
      </c>
      <c r="C51" s="232">
        <v>2.512041832920441</v>
      </c>
      <c r="D51" s="232">
        <v>2.3577512034001078</v>
      </c>
      <c r="E51" s="232">
        <v>1.6526152621100909</v>
      </c>
      <c r="F51" s="232">
        <v>1.1017699503408751</v>
      </c>
      <c r="G51" s="232">
        <v>0.41868685995336841</v>
      </c>
      <c r="H51" s="232">
        <v>0.26439623043317761</v>
      </c>
      <c r="I51" s="232">
        <v>0.37458115814701393</v>
      </c>
      <c r="J51" s="232">
        <v>1.366166180772981</v>
      </c>
      <c r="K51" s="232">
        <v>1.630641738005749</v>
      </c>
      <c r="L51" s="232">
        <v>1.234007728956267</v>
      </c>
      <c r="M51" s="232">
        <v>1.101769950339603</v>
      </c>
      <c r="N51" s="232">
        <v>1.4763511084861951</v>
      </c>
      <c r="O51" s="232">
        <v>1.806905891628771</v>
      </c>
      <c r="P51" s="232">
        <v>1.211954878054895</v>
      </c>
      <c r="Q51" s="232">
        <v>0.94747932081890607</v>
      </c>
      <c r="R51" s="232">
        <v>0.74916231629763619</v>
      </c>
      <c r="S51" s="232">
        <v>0.72353975931292103</v>
      </c>
      <c r="T51" s="232">
        <v>0.74900366269370122</v>
      </c>
      <c r="U51" s="232">
        <v>2.3084099326841519E-2</v>
      </c>
      <c r="V51" s="232">
        <v>1.1423059460696499E-2</v>
      </c>
      <c r="W51" s="232">
        <v>0.1991895993458748</v>
      </c>
      <c r="DA51" s="73" t="s">
        <v>3231</v>
      </c>
    </row>
    <row r="52" spans="1:105" ht="12" customHeight="1" x14ac:dyDescent="0.25">
      <c r="A52" s="64" t="s">
        <v>79</v>
      </c>
      <c r="B52" s="232">
        <v>0</v>
      </c>
      <c r="C52" s="232">
        <v>0</v>
      </c>
      <c r="D52" s="232">
        <v>0</v>
      </c>
      <c r="E52" s="232">
        <v>0</v>
      </c>
      <c r="F52" s="232">
        <v>0</v>
      </c>
      <c r="G52" s="232">
        <v>0</v>
      </c>
      <c r="H52" s="232">
        <v>0</v>
      </c>
      <c r="I52" s="232">
        <v>0</v>
      </c>
      <c r="J52" s="232">
        <v>0</v>
      </c>
      <c r="K52" s="232">
        <v>0</v>
      </c>
      <c r="L52" s="232">
        <v>0</v>
      </c>
      <c r="M52" s="232">
        <v>0</v>
      </c>
      <c r="N52" s="232">
        <v>0</v>
      </c>
      <c r="O52" s="232">
        <v>0</v>
      </c>
      <c r="P52" s="232">
        <v>0</v>
      </c>
      <c r="Q52" s="232">
        <v>0</v>
      </c>
      <c r="R52" s="232">
        <v>0</v>
      </c>
      <c r="S52" s="232">
        <v>0</v>
      </c>
      <c r="T52" s="232">
        <v>0</v>
      </c>
      <c r="U52" s="232">
        <v>0</v>
      </c>
      <c r="V52" s="232">
        <v>0</v>
      </c>
      <c r="W52" s="232">
        <v>0</v>
      </c>
      <c r="DA52" s="73" t="s">
        <v>3232</v>
      </c>
    </row>
    <row r="53" spans="1:105" ht="12" customHeight="1" x14ac:dyDescent="0.25">
      <c r="A53" s="60" t="s">
        <v>3101</v>
      </c>
      <c r="B53" s="265">
        <v>0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0</v>
      </c>
      <c r="I53" s="265">
        <v>0</v>
      </c>
      <c r="J53" s="265">
        <v>0</v>
      </c>
      <c r="K53" s="265">
        <v>0</v>
      </c>
      <c r="L53" s="265">
        <v>0</v>
      </c>
      <c r="M53" s="265">
        <v>0</v>
      </c>
      <c r="N53" s="265">
        <v>0</v>
      </c>
      <c r="O53" s="265">
        <v>0</v>
      </c>
      <c r="P53" s="265">
        <v>0</v>
      </c>
      <c r="Q53" s="265">
        <v>0</v>
      </c>
      <c r="R53" s="265">
        <v>0</v>
      </c>
      <c r="S53" s="265">
        <v>0</v>
      </c>
      <c r="T53" s="265">
        <v>0</v>
      </c>
      <c r="U53" s="265">
        <v>0</v>
      </c>
      <c r="V53" s="265">
        <v>0</v>
      </c>
      <c r="W53" s="265">
        <v>0</v>
      </c>
      <c r="DA53" s="72" t="s">
        <v>3233</v>
      </c>
    </row>
    <row r="54" spans="1:105" ht="12" customHeight="1" x14ac:dyDescent="0.25">
      <c r="A54" s="57" t="s">
        <v>3103</v>
      </c>
      <c r="B54" s="264">
        <f t="shared" ref="B54:W54" si="2">B55+B56+B67</f>
        <v>20.62823106329456</v>
      </c>
      <c r="C54" s="264">
        <f t="shared" si="2"/>
        <v>18.800448061721319</v>
      </c>
      <c r="D54" s="264">
        <f t="shared" si="2"/>
        <v>18.587167602650553</v>
      </c>
      <c r="E54" s="264">
        <f t="shared" si="2"/>
        <v>20.26245182483655</v>
      </c>
      <c r="F54" s="264">
        <f t="shared" si="2"/>
        <v>19.003519653272111</v>
      </c>
      <c r="G54" s="264">
        <f t="shared" si="2"/>
        <v>17.819030515719998</v>
      </c>
      <c r="H54" s="264">
        <f t="shared" si="2"/>
        <v>18.7345840542452</v>
      </c>
      <c r="I54" s="264">
        <f t="shared" si="2"/>
        <v>17.229334779108854</v>
      </c>
      <c r="J54" s="264">
        <f t="shared" si="2"/>
        <v>17.072835516321796</v>
      </c>
      <c r="K54" s="264">
        <f t="shared" si="2"/>
        <v>12.703770694278814</v>
      </c>
      <c r="L54" s="264">
        <f t="shared" si="2"/>
        <v>14.348178681491477</v>
      </c>
      <c r="M54" s="264">
        <f t="shared" si="2"/>
        <v>15.529854546066836</v>
      </c>
      <c r="N54" s="264">
        <f t="shared" si="2"/>
        <v>13.529773068515997</v>
      </c>
      <c r="O54" s="264">
        <f t="shared" si="2"/>
        <v>16.392376140981579</v>
      </c>
      <c r="P54" s="264">
        <f t="shared" si="2"/>
        <v>16.545020983054592</v>
      </c>
      <c r="Q54" s="264">
        <f t="shared" si="2"/>
        <v>15.874766544465126</v>
      </c>
      <c r="R54" s="264">
        <f t="shared" si="2"/>
        <v>17.130256694908919</v>
      </c>
      <c r="S54" s="264">
        <f t="shared" si="2"/>
        <v>17.619420231602547</v>
      </c>
      <c r="T54" s="264">
        <f t="shared" si="2"/>
        <v>16.679177146359816</v>
      </c>
      <c r="U54" s="264">
        <f t="shared" si="2"/>
        <v>17.902830324995783</v>
      </c>
      <c r="V54" s="264">
        <f t="shared" si="2"/>
        <v>17.341629032587829</v>
      </c>
      <c r="W54" s="264">
        <f t="shared" si="2"/>
        <v>19.219124538265032</v>
      </c>
      <c r="DA54" s="70"/>
    </row>
    <row r="55" spans="1:105" ht="12" customHeight="1" x14ac:dyDescent="0.25">
      <c r="A55" s="60" t="s">
        <v>3104</v>
      </c>
      <c r="B55" s="265">
        <v>15.918395858487321</v>
      </c>
      <c r="C55" s="265">
        <v>14.91453059485846</v>
      </c>
      <c r="D55" s="265">
        <v>14.718349844568079</v>
      </c>
      <c r="E55" s="265">
        <v>16.289303619874691</v>
      </c>
      <c r="F55" s="265">
        <v>15.585223246054881</v>
      </c>
      <c r="G55" s="265">
        <v>14.59876027589679</v>
      </c>
      <c r="H55" s="265">
        <v>15.74632216167182</v>
      </c>
      <c r="I55" s="265">
        <v>14.583680999428291</v>
      </c>
      <c r="J55" s="265">
        <v>14.12568798621334</v>
      </c>
      <c r="K55" s="265">
        <v>10.648195257257671</v>
      </c>
      <c r="L55" s="265">
        <v>11.98516796240871</v>
      </c>
      <c r="M55" s="265">
        <v>13.24223103998348</v>
      </c>
      <c r="N55" s="265">
        <v>11.56928786174776</v>
      </c>
      <c r="O55" s="265">
        <v>14.04423559355959</v>
      </c>
      <c r="P55" s="265">
        <v>14.59663657897214</v>
      </c>
      <c r="Q55" s="265">
        <v>13.999734369094391</v>
      </c>
      <c r="R55" s="265">
        <v>15.08712898842948</v>
      </c>
      <c r="S55" s="265">
        <v>15.394775068500779</v>
      </c>
      <c r="T55" s="265">
        <v>14.5376801625185</v>
      </c>
      <c r="U55" s="265">
        <v>15.66655125294764</v>
      </c>
      <c r="V55" s="265">
        <v>15.21090954292081</v>
      </c>
      <c r="W55" s="265">
        <v>16.929869830576589</v>
      </c>
      <c r="DA55" s="72" t="s">
        <v>3234</v>
      </c>
    </row>
    <row r="56" spans="1:105" ht="12" customHeight="1" x14ac:dyDescent="0.25">
      <c r="A56" s="60" t="s">
        <v>3106</v>
      </c>
      <c r="B56" s="265">
        <v>4.7098352048072387</v>
      </c>
      <c r="C56" s="265">
        <v>3.88591746686286</v>
      </c>
      <c r="D56" s="265">
        <v>3.8688177580824732</v>
      </c>
      <c r="E56" s="265">
        <v>3.9731482049618578</v>
      </c>
      <c r="F56" s="265">
        <v>3.4182964072172308</v>
      </c>
      <c r="G56" s="265">
        <v>3.2202702398232068</v>
      </c>
      <c r="H56" s="265">
        <v>2.988261892573381</v>
      </c>
      <c r="I56" s="265">
        <v>2.6456537796805648</v>
      </c>
      <c r="J56" s="265">
        <v>2.947147530108456</v>
      </c>
      <c r="K56" s="265">
        <v>2.0555754370211439</v>
      </c>
      <c r="L56" s="265">
        <v>2.3630107190827681</v>
      </c>
      <c r="M56" s="265">
        <v>2.287623506083357</v>
      </c>
      <c r="N56" s="265">
        <v>1.960485206768237</v>
      </c>
      <c r="O56" s="265">
        <v>2.3481405474219881</v>
      </c>
      <c r="P56" s="265">
        <v>1.9483844040824529</v>
      </c>
      <c r="Q56" s="265">
        <v>1.8750321753707351</v>
      </c>
      <c r="R56" s="265">
        <v>2.0431277064794391</v>
      </c>
      <c r="S56" s="265">
        <v>2.2246451631017661</v>
      </c>
      <c r="T56" s="265">
        <v>2.1414969838413169</v>
      </c>
      <c r="U56" s="265">
        <v>2.2362790720481418</v>
      </c>
      <c r="V56" s="265">
        <v>2.130719489667019</v>
      </c>
      <c r="W56" s="265">
        <v>2.2892547076884431</v>
      </c>
      <c r="DA56" s="72" t="s">
        <v>3235</v>
      </c>
    </row>
    <row r="57" spans="1:105" ht="12" customHeight="1" x14ac:dyDescent="0.25">
      <c r="A57" s="64" t="s">
        <v>30</v>
      </c>
      <c r="B57" s="232">
        <v>2.846972511163957</v>
      </c>
      <c r="C57" s="232">
        <v>2.656438869705215</v>
      </c>
      <c r="D57" s="232">
        <v>2.4625983248797918</v>
      </c>
      <c r="E57" s="232">
        <v>2.473461927084621</v>
      </c>
      <c r="F57" s="232">
        <v>2.0359553706719402</v>
      </c>
      <c r="G57" s="232">
        <v>1.831656331427103</v>
      </c>
      <c r="H57" s="232">
        <v>1.527337370527539</v>
      </c>
      <c r="I57" s="232">
        <v>1.4306682698715401</v>
      </c>
      <c r="J57" s="232">
        <v>1.538717709242774</v>
      </c>
      <c r="K57" s="232">
        <v>0.97408273276789314</v>
      </c>
      <c r="L57" s="232">
        <v>1.076520594125606</v>
      </c>
      <c r="M57" s="232">
        <v>0.90305718168969962</v>
      </c>
      <c r="N57" s="232">
        <v>0.84122110728526667</v>
      </c>
      <c r="O57" s="232">
        <v>0.8678834691004409</v>
      </c>
      <c r="P57" s="232">
        <v>0.71327825224981301</v>
      </c>
      <c r="Q57" s="232">
        <v>0.69793543888881449</v>
      </c>
      <c r="R57" s="232">
        <v>0.71121310235993451</v>
      </c>
      <c r="S57" s="232">
        <v>0.73268829422934667</v>
      </c>
      <c r="T57" s="232">
        <v>0.70402431084305306</v>
      </c>
      <c r="U57" s="232">
        <v>0.67868779438962701</v>
      </c>
      <c r="V57" s="232">
        <v>0.52684800703725021</v>
      </c>
      <c r="W57" s="232">
        <v>0.56919304166285944</v>
      </c>
      <c r="DA57" s="73" t="s">
        <v>3236</v>
      </c>
    </row>
    <row r="58" spans="1:105" ht="12" customHeight="1" x14ac:dyDescent="0.25">
      <c r="A58" s="64" t="s">
        <v>32</v>
      </c>
      <c r="B58" s="232">
        <v>0</v>
      </c>
      <c r="C58" s="232">
        <v>0</v>
      </c>
      <c r="D58" s="232">
        <v>0</v>
      </c>
      <c r="E58" s="232">
        <v>0</v>
      </c>
      <c r="F58" s="232">
        <v>0</v>
      </c>
      <c r="G58" s="232">
        <v>0</v>
      </c>
      <c r="H58" s="232">
        <v>0</v>
      </c>
      <c r="I58" s="232">
        <v>0</v>
      </c>
      <c r="J58" s="232">
        <v>0</v>
      </c>
      <c r="K58" s="232">
        <v>0</v>
      </c>
      <c r="L58" s="232">
        <v>0</v>
      </c>
      <c r="M58" s="232">
        <v>0</v>
      </c>
      <c r="N58" s="232">
        <v>0</v>
      </c>
      <c r="O58" s="232">
        <v>0</v>
      </c>
      <c r="P58" s="232">
        <v>0</v>
      </c>
      <c r="Q58" s="232">
        <v>0</v>
      </c>
      <c r="R58" s="232">
        <v>0</v>
      </c>
      <c r="S58" s="232">
        <v>0</v>
      </c>
      <c r="T58" s="232">
        <v>0</v>
      </c>
      <c r="U58" s="232">
        <v>0</v>
      </c>
      <c r="V58" s="232">
        <v>0</v>
      </c>
      <c r="W58" s="232">
        <v>0</v>
      </c>
      <c r="DA58" s="73" t="s">
        <v>3237</v>
      </c>
    </row>
    <row r="59" spans="1:105" ht="12" customHeight="1" x14ac:dyDescent="0.25">
      <c r="A59" s="64" t="s">
        <v>33</v>
      </c>
      <c r="B59" s="232">
        <v>5.5058877626778677E-2</v>
      </c>
      <c r="C59" s="232">
        <v>6.8452715211073129E-2</v>
      </c>
      <c r="D59" s="232">
        <v>7.0239812159195503E-2</v>
      </c>
      <c r="E59" s="232">
        <v>0.10963872985852929</v>
      </c>
      <c r="F59" s="232">
        <v>0.12978724900345379</v>
      </c>
      <c r="G59" s="232">
        <v>9.4143801194249518E-2</v>
      </c>
      <c r="H59" s="232">
        <v>8.5596050749074531E-2</v>
      </c>
      <c r="I59" s="232">
        <v>8.4146624021714189E-2</v>
      </c>
      <c r="J59" s="232">
        <v>6.6067887806574077E-2</v>
      </c>
      <c r="K59" s="232">
        <v>4.865492656868807E-2</v>
      </c>
      <c r="L59" s="232">
        <v>8.7824407027830814E-2</v>
      </c>
      <c r="M59" s="232">
        <v>9.4497266529073046E-2</v>
      </c>
      <c r="N59" s="232">
        <v>6.94277972097955E-2</v>
      </c>
      <c r="O59" s="232">
        <v>9.4314883353280893E-2</v>
      </c>
      <c r="P59" s="232">
        <v>0.10003133625820811</v>
      </c>
      <c r="Q59" s="232">
        <v>8.2534069371449539E-2</v>
      </c>
      <c r="R59" s="232">
        <v>0.1057447211770217</v>
      </c>
      <c r="S59" s="232">
        <v>0.1123136592841628</v>
      </c>
      <c r="T59" s="232">
        <v>0.105546254020638</v>
      </c>
      <c r="U59" s="232">
        <v>0.1180395385451993</v>
      </c>
      <c r="V59" s="232">
        <v>0.1194681084217373</v>
      </c>
      <c r="W59" s="232">
        <v>0.13200410197504231</v>
      </c>
      <c r="DA59" s="73" t="s">
        <v>3238</v>
      </c>
    </row>
    <row r="60" spans="1:105" ht="12" customHeight="1" x14ac:dyDescent="0.25">
      <c r="A60" s="64" t="s">
        <v>160</v>
      </c>
      <c r="B60" s="232">
        <v>0.34342101259273528</v>
      </c>
      <c r="C60" s="232">
        <v>0.37025190458904672</v>
      </c>
      <c r="D60" s="232">
        <v>0.36902707806352031</v>
      </c>
      <c r="E60" s="232">
        <v>0.47154614519455279</v>
      </c>
      <c r="F60" s="232">
        <v>0.38325345035911451</v>
      </c>
      <c r="G60" s="232">
        <v>0.42771034068785568</v>
      </c>
      <c r="H60" s="232">
        <v>0.56358744135418903</v>
      </c>
      <c r="I60" s="232">
        <v>0.32167267696391161</v>
      </c>
      <c r="J60" s="232">
        <v>0.20450264405353119</v>
      </c>
      <c r="K60" s="232">
        <v>0.22226846682589721</v>
      </c>
      <c r="L60" s="232">
        <v>0.21594753294475411</v>
      </c>
      <c r="M60" s="232">
        <v>0.25492350076007231</v>
      </c>
      <c r="N60" s="232">
        <v>0.16283806925918631</v>
      </c>
      <c r="O60" s="232">
        <v>0.14062971925183801</v>
      </c>
      <c r="P60" s="232">
        <v>0.14095483309681309</v>
      </c>
      <c r="Q60" s="232">
        <v>0.1113159427622567</v>
      </c>
      <c r="R60" s="232">
        <v>0.12555573980594861</v>
      </c>
      <c r="S60" s="232">
        <v>0.12952556893381051</v>
      </c>
      <c r="T60" s="232">
        <v>0.1014226982717332</v>
      </c>
      <c r="U60" s="232">
        <v>8.8607317104613434E-2</v>
      </c>
      <c r="V60" s="232">
        <v>6.8883841898313772E-2</v>
      </c>
      <c r="W60" s="232">
        <v>9.1556526618905093E-2</v>
      </c>
      <c r="DA60" s="73" t="s">
        <v>3239</v>
      </c>
    </row>
    <row r="61" spans="1:105" ht="12" customHeight="1" x14ac:dyDescent="0.25">
      <c r="A61" s="64" t="s">
        <v>70</v>
      </c>
      <c r="B61" s="232">
        <v>0</v>
      </c>
      <c r="C61" s="232">
        <v>0</v>
      </c>
      <c r="D61" s="232">
        <v>0</v>
      </c>
      <c r="E61" s="232">
        <v>1.435812379957142E-2</v>
      </c>
      <c r="F61" s="232">
        <v>2.7194738143072099E-2</v>
      </c>
      <c r="G61" s="232">
        <v>5.6362160333988297E-2</v>
      </c>
      <c r="H61" s="232">
        <v>5.1244779529575887E-2</v>
      </c>
      <c r="I61" s="232">
        <v>5.0377034435756168E-2</v>
      </c>
      <c r="J61" s="232">
        <v>4.1531798367148848E-2</v>
      </c>
      <c r="K61" s="232">
        <v>6.4871660413948415E-2</v>
      </c>
      <c r="L61" s="232">
        <v>5.3528953585516667E-2</v>
      </c>
      <c r="M61" s="232">
        <v>2.51982057070687E-2</v>
      </c>
      <c r="N61" s="232">
        <v>1.234211718986492E-2</v>
      </c>
      <c r="O61" s="232">
        <v>1.257478612486101E-2</v>
      </c>
      <c r="P61" s="232">
        <v>2.1339032694002391E-2</v>
      </c>
      <c r="Q61" s="232">
        <v>1.100407733605405E-2</v>
      </c>
      <c r="R61" s="232">
        <v>1.127891592185681E-2</v>
      </c>
      <c r="S61" s="232">
        <v>1.022512037570868E-2</v>
      </c>
      <c r="T61" s="232">
        <v>9.8606200629316309E-3</v>
      </c>
      <c r="U61" s="232">
        <v>9.8894366311327621E-3</v>
      </c>
      <c r="V61" s="232">
        <v>6.8094475737487991E-3</v>
      </c>
      <c r="W61" s="232">
        <v>4.0813828640154986E-3</v>
      </c>
      <c r="DA61" s="73" t="s">
        <v>3240</v>
      </c>
    </row>
    <row r="62" spans="1:105" ht="12" customHeight="1" x14ac:dyDescent="0.25">
      <c r="A62" s="64" t="s">
        <v>34</v>
      </c>
      <c r="B62" s="232">
        <v>0.27614814076174249</v>
      </c>
      <c r="C62" s="232">
        <v>3.5592181868568593E-2</v>
      </c>
      <c r="D62" s="232">
        <v>6.9754313151102101E-2</v>
      </c>
      <c r="E62" s="232">
        <v>3.5592181868574498E-2</v>
      </c>
      <c r="F62" s="232">
        <v>6.9754313151117839E-2</v>
      </c>
      <c r="G62" s="232">
        <v>3.5592181868539657E-2</v>
      </c>
      <c r="H62" s="232">
        <v>7.1181471474704952E-2</v>
      </c>
      <c r="I62" s="232">
        <v>3.5592181868542051E-2</v>
      </c>
      <c r="J62" s="232">
        <v>3.5592181868553882E-2</v>
      </c>
      <c r="K62" s="232">
        <v>0</v>
      </c>
      <c r="L62" s="232">
        <v>3.615328078632473E-2</v>
      </c>
      <c r="M62" s="232">
        <v>3.6153280786344298E-2</v>
      </c>
      <c r="N62" s="232">
        <v>0</v>
      </c>
      <c r="O62" s="232">
        <v>0</v>
      </c>
      <c r="P62" s="232">
        <v>3.5328985984449161E-2</v>
      </c>
      <c r="Q62" s="232">
        <v>0</v>
      </c>
      <c r="R62" s="232">
        <v>0</v>
      </c>
      <c r="S62" s="232">
        <v>1.3929361392532549E-2</v>
      </c>
      <c r="T62" s="232">
        <v>2.5036433875454709E-2</v>
      </c>
      <c r="U62" s="232">
        <v>1.45786221462264E-2</v>
      </c>
      <c r="V62" s="232">
        <v>1.308972048803081E-3</v>
      </c>
      <c r="W62" s="232">
        <v>1.1983857883700509E-2</v>
      </c>
      <c r="DA62" s="73" t="s">
        <v>3241</v>
      </c>
    </row>
    <row r="63" spans="1:105" ht="12" customHeight="1" x14ac:dyDescent="0.25">
      <c r="A63" s="64" t="s">
        <v>162</v>
      </c>
      <c r="B63" s="232">
        <v>0.6660206068589325</v>
      </c>
      <c r="C63" s="232">
        <v>0.56618805257331151</v>
      </c>
      <c r="D63" s="232">
        <v>0.71981255935361943</v>
      </c>
      <c r="E63" s="232">
        <v>0.74421640658973187</v>
      </c>
      <c r="F63" s="232">
        <v>0.68945950279078716</v>
      </c>
      <c r="G63" s="232">
        <v>0.74330547246544987</v>
      </c>
      <c r="H63" s="232">
        <v>0.66942289953266687</v>
      </c>
      <c r="I63" s="232">
        <v>0.69501533798766468</v>
      </c>
      <c r="J63" s="232">
        <v>0.95795164626657814</v>
      </c>
      <c r="K63" s="232">
        <v>0.62301614037531949</v>
      </c>
      <c r="L63" s="232">
        <v>0.80019524373201334</v>
      </c>
      <c r="M63" s="232">
        <v>0.89090228751344813</v>
      </c>
      <c r="N63" s="232">
        <v>0.76358267819506853</v>
      </c>
      <c r="O63" s="232">
        <v>1.0967949265850141</v>
      </c>
      <c r="P63" s="232">
        <v>0.84627040557560118</v>
      </c>
      <c r="Q63" s="232">
        <v>0.90095893635493829</v>
      </c>
      <c r="R63" s="232">
        <v>1.032971918151532</v>
      </c>
      <c r="S63" s="232">
        <v>1.1715275657090569</v>
      </c>
      <c r="T63" s="232">
        <v>1.1392552940256599</v>
      </c>
      <c r="U63" s="232">
        <v>1.32473962848575</v>
      </c>
      <c r="V63" s="232">
        <v>1.406541697555326</v>
      </c>
      <c r="W63" s="232">
        <v>1.4654497453224751</v>
      </c>
      <c r="DA63" s="73" t="s">
        <v>3242</v>
      </c>
    </row>
    <row r="64" spans="1:105" ht="12" customHeight="1" x14ac:dyDescent="0.25">
      <c r="A64" s="64" t="s">
        <v>36</v>
      </c>
      <c r="B64" s="232">
        <v>0</v>
      </c>
      <c r="C64" s="232">
        <v>0</v>
      </c>
      <c r="D64" s="232">
        <v>0</v>
      </c>
      <c r="E64" s="232">
        <v>0</v>
      </c>
      <c r="F64" s="232">
        <v>0</v>
      </c>
      <c r="G64" s="232">
        <v>0</v>
      </c>
      <c r="H64" s="232">
        <v>0</v>
      </c>
      <c r="I64" s="232">
        <v>0</v>
      </c>
      <c r="J64" s="232">
        <v>0</v>
      </c>
      <c r="K64" s="232">
        <v>0</v>
      </c>
      <c r="L64" s="232">
        <v>0</v>
      </c>
      <c r="M64" s="232">
        <v>0</v>
      </c>
      <c r="N64" s="232">
        <v>0</v>
      </c>
      <c r="O64" s="232">
        <v>0</v>
      </c>
      <c r="P64" s="232">
        <v>0</v>
      </c>
      <c r="Q64" s="232">
        <v>0</v>
      </c>
      <c r="R64" s="232">
        <v>0</v>
      </c>
      <c r="S64" s="232">
        <v>0</v>
      </c>
      <c r="T64" s="232">
        <v>0</v>
      </c>
      <c r="U64" s="232">
        <v>0</v>
      </c>
      <c r="V64" s="232">
        <v>0</v>
      </c>
      <c r="W64" s="232">
        <v>0</v>
      </c>
      <c r="DA64" s="73" t="s">
        <v>3243</v>
      </c>
    </row>
    <row r="65" spans="1:105" ht="12" customHeight="1" x14ac:dyDescent="0.25">
      <c r="A65" s="64" t="s">
        <v>73</v>
      </c>
      <c r="B65" s="232">
        <v>0.52221405580309266</v>
      </c>
      <c r="C65" s="232">
        <v>0.1889937429156445</v>
      </c>
      <c r="D65" s="232">
        <v>0.1773856704752432</v>
      </c>
      <c r="E65" s="232">
        <v>0.1243346905662764</v>
      </c>
      <c r="F65" s="232">
        <v>8.2891783097746072E-2</v>
      </c>
      <c r="G65" s="232">
        <v>3.1499951846021453E-2</v>
      </c>
      <c r="H65" s="232">
        <v>1.9891879405630919E-2</v>
      </c>
      <c r="I65" s="232">
        <v>2.818165453143677E-2</v>
      </c>
      <c r="J65" s="232">
        <v>0.1027836625032964</v>
      </c>
      <c r="K65" s="232">
        <v>0.12268151006939811</v>
      </c>
      <c r="L65" s="232">
        <v>9.2840706880722282E-2</v>
      </c>
      <c r="M65" s="232">
        <v>8.2891783097650371E-2</v>
      </c>
      <c r="N65" s="232">
        <v>0.1110734376290554</v>
      </c>
      <c r="O65" s="232">
        <v>0.13594276300655331</v>
      </c>
      <c r="P65" s="232">
        <v>9.1181558223565704E-2</v>
      </c>
      <c r="Q65" s="232">
        <v>7.1283710657221777E-2</v>
      </c>
      <c r="R65" s="232">
        <v>5.6363309063145038E-2</v>
      </c>
      <c r="S65" s="232">
        <v>5.443559317714769E-2</v>
      </c>
      <c r="T65" s="232">
        <v>5.6351372741845852E-2</v>
      </c>
      <c r="U65" s="232">
        <v>1.736734745593092E-3</v>
      </c>
      <c r="V65" s="232">
        <v>8.5941513183923493E-4</v>
      </c>
      <c r="W65" s="232">
        <v>1.4986051361445121E-2</v>
      </c>
      <c r="DA65" s="73" t="s">
        <v>3244</v>
      </c>
    </row>
    <row r="66" spans="1:105" ht="12" customHeight="1" x14ac:dyDescent="0.25">
      <c r="A66" s="64" t="s">
        <v>79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</v>
      </c>
      <c r="H66" s="232">
        <v>0</v>
      </c>
      <c r="I66" s="232">
        <v>0</v>
      </c>
      <c r="J66" s="232">
        <v>0</v>
      </c>
      <c r="K66" s="232">
        <v>0</v>
      </c>
      <c r="L66" s="232">
        <v>0</v>
      </c>
      <c r="M66" s="232">
        <v>0</v>
      </c>
      <c r="N66" s="232">
        <v>0</v>
      </c>
      <c r="O66" s="232">
        <v>0</v>
      </c>
      <c r="P66" s="232">
        <v>0</v>
      </c>
      <c r="Q66" s="232">
        <v>0</v>
      </c>
      <c r="R66" s="232">
        <v>0</v>
      </c>
      <c r="S66" s="232">
        <v>0</v>
      </c>
      <c r="T66" s="232">
        <v>0</v>
      </c>
      <c r="U66" s="232">
        <v>0</v>
      </c>
      <c r="V66" s="232">
        <v>0</v>
      </c>
      <c r="W66" s="232">
        <v>0</v>
      </c>
      <c r="DA66" s="73" t="s">
        <v>3245</v>
      </c>
    </row>
    <row r="67" spans="1:105" ht="12" customHeight="1" x14ac:dyDescent="0.25">
      <c r="A67" s="60" t="s">
        <v>3118</v>
      </c>
      <c r="B67" s="265">
        <v>0</v>
      </c>
      <c r="C67" s="265">
        <v>0</v>
      </c>
      <c r="D67" s="265">
        <v>0</v>
      </c>
      <c r="E67" s="265">
        <v>0</v>
      </c>
      <c r="F67" s="265">
        <v>0</v>
      </c>
      <c r="G67" s="265">
        <v>0</v>
      </c>
      <c r="H67" s="265">
        <v>0</v>
      </c>
      <c r="I67" s="265">
        <v>0</v>
      </c>
      <c r="J67" s="265">
        <v>0</v>
      </c>
      <c r="K67" s="265">
        <v>0</v>
      </c>
      <c r="L67" s="265">
        <v>0</v>
      </c>
      <c r="M67" s="265">
        <v>0</v>
      </c>
      <c r="N67" s="265">
        <v>0</v>
      </c>
      <c r="O67" s="265">
        <v>0</v>
      </c>
      <c r="P67" s="265">
        <v>0</v>
      </c>
      <c r="Q67" s="265">
        <v>0</v>
      </c>
      <c r="R67" s="265">
        <v>0</v>
      </c>
      <c r="S67" s="265">
        <v>0</v>
      </c>
      <c r="T67" s="265">
        <v>0</v>
      </c>
      <c r="U67" s="265">
        <v>0</v>
      </c>
      <c r="V67" s="265">
        <v>0</v>
      </c>
      <c r="W67" s="265">
        <v>0</v>
      </c>
      <c r="DA67" s="72" t="s">
        <v>3246</v>
      </c>
    </row>
    <row r="68" spans="1:105" ht="12" customHeight="1" x14ac:dyDescent="0.25">
      <c r="A68" s="57" t="s">
        <v>3120</v>
      </c>
      <c r="B68" s="264">
        <v>319.36778172524561</v>
      </c>
      <c r="C68" s="264">
        <v>263.15848026328621</v>
      </c>
      <c r="D68" s="264">
        <v>272.82972570257891</v>
      </c>
      <c r="E68" s="264">
        <v>258.50758262207381</v>
      </c>
      <c r="F68" s="264">
        <v>251.9623147813011</v>
      </c>
      <c r="G68" s="264">
        <v>270.78239136473019</v>
      </c>
      <c r="H68" s="264">
        <v>275.11424176396878</v>
      </c>
      <c r="I68" s="264">
        <v>274.0228017308574</v>
      </c>
      <c r="J68" s="264">
        <v>281.67900496916837</v>
      </c>
      <c r="K68" s="264">
        <v>293.70392811381618</v>
      </c>
      <c r="L68" s="264">
        <v>294.22612907275902</v>
      </c>
      <c r="M68" s="264">
        <v>290.55662335035402</v>
      </c>
      <c r="N68" s="264">
        <v>246.53113628540081</v>
      </c>
      <c r="O68" s="264">
        <v>208.58318075601889</v>
      </c>
      <c r="P68" s="264">
        <v>191.0485508082179</v>
      </c>
      <c r="Q68" s="264">
        <v>188.2930751714934</v>
      </c>
      <c r="R68" s="264">
        <v>199.34080177722311</v>
      </c>
      <c r="S68" s="264">
        <v>230.54709835586519</v>
      </c>
      <c r="T68" s="264">
        <v>226.02936570748619</v>
      </c>
      <c r="U68" s="264">
        <v>259.55885039143652</v>
      </c>
      <c r="V68" s="264">
        <v>252.673918707121</v>
      </c>
      <c r="W68" s="264">
        <v>277.07538752442781</v>
      </c>
      <c r="DA68" s="70" t="s">
        <v>3247</v>
      </c>
    </row>
    <row r="69" spans="1:105" ht="12" customHeight="1" x14ac:dyDescent="0.25">
      <c r="A69" s="41" t="s">
        <v>3122</v>
      </c>
      <c r="B69" s="353">
        <v>0</v>
      </c>
      <c r="C69" s="353">
        <v>0</v>
      </c>
      <c r="D69" s="353">
        <v>0</v>
      </c>
      <c r="E69" s="353">
        <v>0</v>
      </c>
      <c r="F69" s="353">
        <v>0</v>
      </c>
      <c r="G69" s="353">
        <v>0</v>
      </c>
      <c r="H69" s="353">
        <v>0</v>
      </c>
      <c r="I69" s="353">
        <v>0</v>
      </c>
      <c r="J69" s="353">
        <v>0</v>
      </c>
      <c r="K69" s="353">
        <v>0</v>
      </c>
      <c r="L69" s="353">
        <v>0</v>
      </c>
      <c r="M69" s="353">
        <v>0</v>
      </c>
      <c r="N69" s="353">
        <v>0</v>
      </c>
      <c r="O69" s="353">
        <v>0</v>
      </c>
      <c r="P69" s="353">
        <v>0</v>
      </c>
      <c r="Q69" s="353">
        <v>0</v>
      </c>
      <c r="R69" s="353">
        <v>0</v>
      </c>
      <c r="S69" s="353">
        <v>0</v>
      </c>
      <c r="T69" s="353">
        <v>0</v>
      </c>
      <c r="U69" s="353">
        <v>0</v>
      </c>
      <c r="V69" s="353">
        <v>0</v>
      </c>
      <c r="W69" s="353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60"/>
      <c r="C71" s="260"/>
      <c r="D71" s="260"/>
      <c r="E71" s="260"/>
      <c r="F71" s="260"/>
      <c r="G71" s="260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0"/>
      <c r="U71" s="260"/>
      <c r="V71" s="260"/>
      <c r="W71" s="260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5">
        <f t="shared" ref="B73:W73" si="3">SUM(B$74:B$78,B$79,B$81:B$82,B$84:B$86,B$88:B$90,B$91:B$92)</f>
        <v>0.99999999999999967</v>
      </c>
      <c r="C73" s="235">
        <f t="shared" si="3"/>
        <v>1.0000000000000002</v>
      </c>
      <c r="D73" s="235">
        <f t="shared" si="3"/>
        <v>1.0000000000000002</v>
      </c>
      <c r="E73" s="235">
        <f t="shared" si="3"/>
        <v>1.0000000000000002</v>
      </c>
      <c r="F73" s="235">
        <f t="shared" si="3"/>
        <v>1.0000000000000004</v>
      </c>
      <c r="G73" s="235">
        <f t="shared" si="3"/>
        <v>1.0000000000000002</v>
      </c>
      <c r="H73" s="235">
        <f t="shared" si="3"/>
        <v>0.99999999999999978</v>
      </c>
      <c r="I73" s="235">
        <f t="shared" si="3"/>
        <v>0.99999999999999989</v>
      </c>
      <c r="J73" s="235">
        <f t="shared" si="3"/>
        <v>0.99999999999999933</v>
      </c>
      <c r="K73" s="235">
        <f t="shared" si="3"/>
        <v>1.0000000000000002</v>
      </c>
      <c r="L73" s="235">
        <f t="shared" si="3"/>
        <v>1.0000000000000004</v>
      </c>
      <c r="M73" s="235">
        <f t="shared" si="3"/>
        <v>1.0000000000000002</v>
      </c>
      <c r="N73" s="235">
        <f t="shared" si="3"/>
        <v>0.99999999999999978</v>
      </c>
      <c r="O73" s="235">
        <f t="shared" si="3"/>
        <v>1.0000000000000002</v>
      </c>
      <c r="P73" s="235">
        <f t="shared" si="3"/>
        <v>0.99999999999999944</v>
      </c>
      <c r="Q73" s="235">
        <f t="shared" si="3"/>
        <v>1.0000000000000002</v>
      </c>
      <c r="R73" s="235">
        <f t="shared" si="3"/>
        <v>0.99999999999999978</v>
      </c>
      <c r="S73" s="235">
        <f t="shared" si="3"/>
        <v>0.99999999999999978</v>
      </c>
      <c r="T73" s="235">
        <f t="shared" si="3"/>
        <v>0.99999999999999967</v>
      </c>
      <c r="U73" s="235">
        <f t="shared" si="3"/>
        <v>0.99999999999999967</v>
      </c>
      <c r="V73" s="235">
        <f t="shared" si="3"/>
        <v>0.99999999999999978</v>
      </c>
      <c r="W73" s="235">
        <f t="shared" si="3"/>
        <v>1.0000000000000004</v>
      </c>
      <c r="DA73" s="95"/>
    </row>
    <row r="74" spans="1:105" ht="12" customHeight="1" x14ac:dyDescent="0.25">
      <c r="A74" s="55" t="s">
        <v>92</v>
      </c>
      <c r="B74" s="302">
        <f t="shared" ref="B74:W74" si="4">IF(B$6=0,0,B$6/B$5)</f>
        <v>0</v>
      </c>
      <c r="C74" s="302">
        <f t="shared" si="4"/>
        <v>0</v>
      </c>
      <c r="D74" s="302">
        <f t="shared" si="4"/>
        <v>0</v>
      </c>
      <c r="E74" s="302">
        <f t="shared" si="4"/>
        <v>0</v>
      </c>
      <c r="F74" s="302">
        <f t="shared" si="4"/>
        <v>0</v>
      </c>
      <c r="G74" s="302">
        <f t="shared" si="4"/>
        <v>0</v>
      </c>
      <c r="H74" s="302">
        <f t="shared" si="4"/>
        <v>0</v>
      </c>
      <c r="I74" s="302">
        <f t="shared" si="4"/>
        <v>0</v>
      </c>
      <c r="J74" s="302">
        <f t="shared" si="4"/>
        <v>0</v>
      </c>
      <c r="K74" s="302">
        <f t="shared" si="4"/>
        <v>0</v>
      </c>
      <c r="L74" s="302">
        <f t="shared" si="4"/>
        <v>0</v>
      </c>
      <c r="M74" s="302">
        <f t="shared" si="4"/>
        <v>0</v>
      </c>
      <c r="N74" s="302">
        <f t="shared" si="4"/>
        <v>0</v>
      </c>
      <c r="O74" s="302">
        <f t="shared" si="4"/>
        <v>0</v>
      </c>
      <c r="P74" s="302">
        <f t="shared" si="4"/>
        <v>0</v>
      </c>
      <c r="Q74" s="302">
        <f t="shared" si="4"/>
        <v>0</v>
      </c>
      <c r="R74" s="302">
        <f t="shared" si="4"/>
        <v>0</v>
      </c>
      <c r="S74" s="302">
        <f t="shared" si="4"/>
        <v>0</v>
      </c>
      <c r="T74" s="302">
        <f t="shared" si="4"/>
        <v>0</v>
      </c>
      <c r="U74" s="302">
        <f t="shared" si="4"/>
        <v>0</v>
      </c>
      <c r="V74" s="302">
        <f t="shared" si="4"/>
        <v>0</v>
      </c>
      <c r="W74" s="302">
        <f t="shared" si="4"/>
        <v>0</v>
      </c>
      <c r="DA74" s="67"/>
    </row>
    <row r="75" spans="1:105" ht="12" customHeight="1" x14ac:dyDescent="0.25">
      <c r="A75" s="202" t="s">
        <v>93</v>
      </c>
      <c r="B75" s="236">
        <f t="shared" ref="B75:W75" si="5">IF(B$7=0,0,B$7/B$5)</f>
        <v>0</v>
      </c>
      <c r="C75" s="236">
        <f t="shared" si="5"/>
        <v>0</v>
      </c>
      <c r="D75" s="236">
        <f t="shared" si="5"/>
        <v>0</v>
      </c>
      <c r="E75" s="236">
        <f t="shared" si="5"/>
        <v>0</v>
      </c>
      <c r="F75" s="236">
        <f t="shared" si="5"/>
        <v>0</v>
      </c>
      <c r="G75" s="236">
        <f t="shared" si="5"/>
        <v>0</v>
      </c>
      <c r="H75" s="236">
        <f t="shared" si="5"/>
        <v>0</v>
      </c>
      <c r="I75" s="236">
        <f t="shared" si="5"/>
        <v>0</v>
      </c>
      <c r="J75" s="236">
        <f t="shared" si="5"/>
        <v>0</v>
      </c>
      <c r="K75" s="236">
        <f t="shared" si="5"/>
        <v>0</v>
      </c>
      <c r="L75" s="236">
        <f t="shared" si="5"/>
        <v>0</v>
      </c>
      <c r="M75" s="236">
        <f t="shared" si="5"/>
        <v>0</v>
      </c>
      <c r="N75" s="236">
        <f t="shared" si="5"/>
        <v>0</v>
      </c>
      <c r="O75" s="236">
        <f t="shared" si="5"/>
        <v>0</v>
      </c>
      <c r="P75" s="236">
        <f t="shared" si="5"/>
        <v>0</v>
      </c>
      <c r="Q75" s="236">
        <f t="shared" si="5"/>
        <v>0</v>
      </c>
      <c r="R75" s="236">
        <f t="shared" si="5"/>
        <v>0</v>
      </c>
      <c r="S75" s="236">
        <f t="shared" si="5"/>
        <v>0</v>
      </c>
      <c r="T75" s="236">
        <f t="shared" si="5"/>
        <v>0</v>
      </c>
      <c r="U75" s="236">
        <f t="shared" si="5"/>
        <v>0</v>
      </c>
      <c r="V75" s="236">
        <f t="shared" si="5"/>
        <v>0</v>
      </c>
      <c r="W75" s="236">
        <f t="shared" si="5"/>
        <v>0</v>
      </c>
      <c r="DA75" s="174"/>
    </row>
    <row r="76" spans="1:105" ht="12" customHeight="1" x14ac:dyDescent="0.25">
      <c r="A76" s="202" t="s">
        <v>94</v>
      </c>
      <c r="B76" s="236">
        <f t="shared" ref="B76:W76" si="6">IF(B$8=0,0,B$8/B$5)</f>
        <v>0</v>
      </c>
      <c r="C76" s="236">
        <f t="shared" si="6"/>
        <v>0</v>
      </c>
      <c r="D76" s="236">
        <f t="shared" si="6"/>
        <v>0</v>
      </c>
      <c r="E76" s="236">
        <f t="shared" si="6"/>
        <v>0</v>
      </c>
      <c r="F76" s="236">
        <f t="shared" si="6"/>
        <v>0</v>
      </c>
      <c r="G76" s="236">
        <f t="shared" si="6"/>
        <v>0</v>
      </c>
      <c r="H76" s="236">
        <f t="shared" si="6"/>
        <v>0</v>
      </c>
      <c r="I76" s="236">
        <f t="shared" si="6"/>
        <v>0</v>
      </c>
      <c r="J76" s="236">
        <f t="shared" si="6"/>
        <v>0</v>
      </c>
      <c r="K76" s="236">
        <f t="shared" si="6"/>
        <v>0</v>
      </c>
      <c r="L76" s="236">
        <f t="shared" si="6"/>
        <v>0</v>
      </c>
      <c r="M76" s="236">
        <f t="shared" si="6"/>
        <v>0</v>
      </c>
      <c r="N76" s="236">
        <f t="shared" si="6"/>
        <v>0</v>
      </c>
      <c r="O76" s="236">
        <f t="shared" si="6"/>
        <v>0</v>
      </c>
      <c r="P76" s="236">
        <f t="shared" si="6"/>
        <v>0</v>
      </c>
      <c r="Q76" s="236">
        <f t="shared" si="6"/>
        <v>0</v>
      </c>
      <c r="R76" s="236">
        <f t="shared" si="6"/>
        <v>0</v>
      </c>
      <c r="S76" s="236">
        <f t="shared" si="6"/>
        <v>0</v>
      </c>
      <c r="T76" s="236">
        <f t="shared" si="6"/>
        <v>0</v>
      </c>
      <c r="U76" s="236">
        <f t="shared" si="6"/>
        <v>0</v>
      </c>
      <c r="V76" s="236">
        <f t="shared" si="6"/>
        <v>0</v>
      </c>
      <c r="W76" s="236">
        <f t="shared" si="6"/>
        <v>0</v>
      </c>
      <c r="DA76" s="174"/>
    </row>
    <row r="77" spans="1:105" ht="12" customHeight="1" x14ac:dyDescent="0.25">
      <c r="A77" s="202" t="s">
        <v>95</v>
      </c>
      <c r="B77" s="236">
        <f t="shared" ref="B77:W77" si="7">IF(B$9=0,0,B$9/B$5)</f>
        <v>0</v>
      </c>
      <c r="C77" s="236">
        <f t="shared" si="7"/>
        <v>0</v>
      </c>
      <c r="D77" s="236">
        <f t="shared" si="7"/>
        <v>0</v>
      </c>
      <c r="E77" s="236">
        <f t="shared" si="7"/>
        <v>0</v>
      </c>
      <c r="F77" s="236">
        <f t="shared" si="7"/>
        <v>0</v>
      </c>
      <c r="G77" s="236">
        <f t="shared" si="7"/>
        <v>0</v>
      </c>
      <c r="H77" s="236">
        <f t="shared" si="7"/>
        <v>0</v>
      </c>
      <c r="I77" s="236">
        <f t="shared" si="7"/>
        <v>0</v>
      </c>
      <c r="J77" s="236">
        <f t="shared" si="7"/>
        <v>0</v>
      </c>
      <c r="K77" s="236">
        <f t="shared" si="7"/>
        <v>0</v>
      </c>
      <c r="L77" s="236">
        <f t="shared" si="7"/>
        <v>0</v>
      </c>
      <c r="M77" s="236">
        <f t="shared" si="7"/>
        <v>0</v>
      </c>
      <c r="N77" s="236">
        <f t="shared" si="7"/>
        <v>0</v>
      </c>
      <c r="O77" s="236">
        <f t="shared" si="7"/>
        <v>0</v>
      </c>
      <c r="P77" s="236">
        <f t="shared" si="7"/>
        <v>0</v>
      </c>
      <c r="Q77" s="236">
        <f t="shared" si="7"/>
        <v>0</v>
      </c>
      <c r="R77" s="236">
        <f t="shared" si="7"/>
        <v>0</v>
      </c>
      <c r="S77" s="236">
        <f t="shared" si="7"/>
        <v>0</v>
      </c>
      <c r="T77" s="236">
        <f t="shared" si="7"/>
        <v>0</v>
      </c>
      <c r="U77" s="236">
        <f t="shared" si="7"/>
        <v>0</v>
      </c>
      <c r="V77" s="236">
        <f t="shared" si="7"/>
        <v>0</v>
      </c>
      <c r="W77" s="236">
        <f t="shared" si="7"/>
        <v>0</v>
      </c>
      <c r="DA77" s="174"/>
    </row>
    <row r="78" spans="1:105" ht="12" customHeight="1" x14ac:dyDescent="0.25">
      <c r="A78" s="56" t="s">
        <v>96</v>
      </c>
      <c r="B78" s="303">
        <f t="shared" ref="B78:W78" si="8">IF(B$10=0,0,B$10/B$5)</f>
        <v>8.0775911767130663E-3</v>
      </c>
      <c r="C78" s="303">
        <f t="shared" si="8"/>
        <v>9.1341166162120582E-3</v>
      </c>
      <c r="D78" s="303">
        <f t="shared" si="8"/>
        <v>9.7619370747018663E-3</v>
      </c>
      <c r="E78" s="303">
        <f t="shared" si="8"/>
        <v>1.0301429715377279E-2</v>
      </c>
      <c r="F78" s="303">
        <f t="shared" si="8"/>
        <v>9.7850660572335914E-3</v>
      </c>
      <c r="G78" s="303">
        <f t="shared" si="8"/>
        <v>9.5228782305747904E-3</v>
      </c>
      <c r="H78" s="303">
        <f t="shared" si="8"/>
        <v>1.0623772968110359E-2</v>
      </c>
      <c r="I78" s="303">
        <f t="shared" si="8"/>
        <v>8.1426391353322455E-3</v>
      </c>
      <c r="J78" s="303">
        <f t="shared" si="8"/>
        <v>8.2269120206740955E-3</v>
      </c>
      <c r="K78" s="303">
        <f t="shared" si="8"/>
        <v>6.7124854464949493E-3</v>
      </c>
      <c r="L78" s="303">
        <f t="shared" si="8"/>
        <v>6.6174205530887169E-3</v>
      </c>
      <c r="M78" s="303">
        <f t="shared" si="8"/>
        <v>6.4179955810325616E-3</v>
      </c>
      <c r="N78" s="303">
        <f t="shared" si="8"/>
        <v>5.3346824614901502E-3</v>
      </c>
      <c r="O78" s="303">
        <f t="shared" si="8"/>
        <v>5.6120505169033668E-3</v>
      </c>
      <c r="P78" s="303">
        <f t="shared" si="8"/>
        <v>5.6937192728855066E-3</v>
      </c>
      <c r="Q78" s="303">
        <f t="shared" si="8"/>
        <v>4.993306350021323E-3</v>
      </c>
      <c r="R78" s="303">
        <f t="shared" si="8"/>
        <v>5.1295401337093519E-3</v>
      </c>
      <c r="S78" s="303">
        <f t="shared" si="8"/>
        <v>4.3539949569946623E-3</v>
      </c>
      <c r="T78" s="303">
        <f t="shared" si="8"/>
        <v>3.8027192331430526E-3</v>
      </c>
      <c r="U78" s="303">
        <f t="shared" si="8"/>
        <v>4.3096324011671228E-3</v>
      </c>
      <c r="V78" s="303">
        <f t="shared" si="8"/>
        <v>5.4440988579489511E-3</v>
      </c>
      <c r="W78" s="303">
        <f t="shared" si="8"/>
        <v>5.5315650388872819E-3</v>
      </c>
      <c r="DA78" s="68"/>
    </row>
    <row r="79" spans="1:105" ht="12" customHeight="1" x14ac:dyDescent="0.25">
      <c r="A79" s="203" t="s">
        <v>3059</v>
      </c>
      <c r="B79" s="304">
        <f t="shared" ref="B79:W79" si="9">IF(B$16=0,0,B$16/B$5)</f>
        <v>0.19030956666020274</v>
      </c>
      <c r="C79" s="304">
        <f t="shared" si="9"/>
        <v>0.19586736889526973</v>
      </c>
      <c r="D79" s="304">
        <f t="shared" si="9"/>
        <v>0.20327665847823115</v>
      </c>
      <c r="E79" s="304">
        <f t="shared" si="9"/>
        <v>0.2077999211013401</v>
      </c>
      <c r="F79" s="304">
        <f t="shared" si="9"/>
        <v>0.19834237791838186</v>
      </c>
      <c r="G79" s="304">
        <f t="shared" si="9"/>
        <v>0.18975238662503349</v>
      </c>
      <c r="H79" s="304">
        <f t="shared" si="9"/>
        <v>0.17621889288273096</v>
      </c>
      <c r="I79" s="304">
        <f t="shared" si="9"/>
        <v>0.16567371916012433</v>
      </c>
      <c r="J79" s="304">
        <f t="shared" si="9"/>
        <v>0.18214609255283912</v>
      </c>
      <c r="K79" s="304">
        <f t="shared" si="9"/>
        <v>0.15245790802384412</v>
      </c>
      <c r="L79" s="304">
        <f t="shared" si="9"/>
        <v>0.16454994909991774</v>
      </c>
      <c r="M79" s="304">
        <f t="shared" si="9"/>
        <v>0.15631319238588232</v>
      </c>
      <c r="N79" s="304">
        <f t="shared" si="9"/>
        <v>0.15264165319480663</v>
      </c>
      <c r="O79" s="304">
        <f t="shared" si="9"/>
        <v>0.16889896960519149</v>
      </c>
      <c r="P79" s="304">
        <f t="shared" si="9"/>
        <v>0.15584372853355716</v>
      </c>
      <c r="Q79" s="304">
        <f t="shared" si="9"/>
        <v>0.15146679638475025</v>
      </c>
      <c r="R79" s="304">
        <f t="shared" si="9"/>
        <v>0.15708230477863375</v>
      </c>
      <c r="S79" s="304">
        <f t="shared" si="9"/>
        <v>0.17105810235067032</v>
      </c>
      <c r="T79" s="304">
        <f t="shared" si="9"/>
        <v>0.16816029880824218</v>
      </c>
      <c r="U79" s="304">
        <f t="shared" si="9"/>
        <v>0.15914963715977459</v>
      </c>
      <c r="V79" s="304">
        <f t="shared" si="9"/>
        <v>0.15927348653144013</v>
      </c>
      <c r="W79" s="304">
        <f t="shared" si="9"/>
        <v>0.15905155119345116</v>
      </c>
      <c r="DA79" s="175"/>
    </row>
    <row r="80" spans="1:105" ht="12" customHeight="1" x14ac:dyDescent="0.25">
      <c r="A80" s="203" t="s">
        <v>3071</v>
      </c>
      <c r="B80" s="304">
        <f t="shared" ref="B80:W80" si="10">IF(B$27=0,0,B$27/B$5)</f>
        <v>0.60310630442706759</v>
      </c>
      <c r="C80" s="304">
        <f t="shared" si="10"/>
        <v>0.56155226844994366</v>
      </c>
      <c r="D80" s="304">
        <f t="shared" si="10"/>
        <v>0.53871918762888094</v>
      </c>
      <c r="E80" s="304">
        <f t="shared" si="10"/>
        <v>0.53634508777219281</v>
      </c>
      <c r="F80" s="304">
        <f t="shared" si="10"/>
        <v>0.53828902429110537</v>
      </c>
      <c r="G80" s="304">
        <f t="shared" si="10"/>
        <v>0.53513771227535156</v>
      </c>
      <c r="H80" s="304">
        <f t="shared" si="10"/>
        <v>0.54983615475857939</v>
      </c>
      <c r="I80" s="304">
        <f t="shared" si="10"/>
        <v>0.55545881998353563</v>
      </c>
      <c r="J80" s="304">
        <f t="shared" si="10"/>
        <v>0.53667439465180367</v>
      </c>
      <c r="K80" s="304">
        <f t="shared" si="10"/>
        <v>0.56030183456565474</v>
      </c>
      <c r="L80" s="304">
        <f t="shared" si="10"/>
        <v>0.54666839851665983</v>
      </c>
      <c r="M80" s="304">
        <f t="shared" si="10"/>
        <v>0.55811977769203791</v>
      </c>
      <c r="N80" s="304">
        <f t="shared" si="10"/>
        <v>0.57013366425752554</v>
      </c>
      <c r="O80" s="304">
        <f t="shared" si="10"/>
        <v>0.57577829476590348</v>
      </c>
      <c r="P80" s="304">
        <f t="shared" si="10"/>
        <v>0.58324634534384412</v>
      </c>
      <c r="Q80" s="304">
        <f t="shared" si="10"/>
        <v>0.58832625830273888</v>
      </c>
      <c r="R80" s="304">
        <f t="shared" si="10"/>
        <v>0.58520654145709439</v>
      </c>
      <c r="S80" s="304">
        <f t="shared" si="10"/>
        <v>0.57656064110087379</v>
      </c>
      <c r="T80" s="304">
        <f t="shared" si="10"/>
        <v>0.58072718481213759</v>
      </c>
      <c r="U80" s="304">
        <f t="shared" si="10"/>
        <v>0.57056631773680044</v>
      </c>
      <c r="V80" s="304">
        <f t="shared" si="10"/>
        <v>0.56628190085063623</v>
      </c>
      <c r="W80" s="304">
        <f t="shared" si="10"/>
        <v>0.57444706254985756</v>
      </c>
      <c r="DA80" s="175"/>
    </row>
    <row r="81" spans="1:105" ht="12" customHeight="1" x14ac:dyDescent="0.25">
      <c r="A81" s="62" t="s">
        <v>3072</v>
      </c>
      <c r="B81" s="305">
        <f t="shared" ref="B81:W81" si="11">IF(B$28=0,0,B$28/B$5)</f>
        <v>0.60310630442706759</v>
      </c>
      <c r="C81" s="305">
        <f t="shared" si="11"/>
        <v>0.56155226844994366</v>
      </c>
      <c r="D81" s="305">
        <f t="shared" si="11"/>
        <v>0.53871918762888094</v>
      </c>
      <c r="E81" s="305">
        <f t="shared" si="11"/>
        <v>0.53634508777219281</v>
      </c>
      <c r="F81" s="305">
        <f t="shared" si="11"/>
        <v>0.53828902429110537</v>
      </c>
      <c r="G81" s="305">
        <f t="shared" si="11"/>
        <v>0.53513771227535156</v>
      </c>
      <c r="H81" s="305">
        <f t="shared" si="11"/>
        <v>0.54983615475857939</v>
      </c>
      <c r="I81" s="305">
        <f t="shared" si="11"/>
        <v>0.55545881998353563</v>
      </c>
      <c r="J81" s="305">
        <f t="shared" si="11"/>
        <v>0.53667439465180367</v>
      </c>
      <c r="K81" s="305">
        <f t="shared" si="11"/>
        <v>0.56030183456565474</v>
      </c>
      <c r="L81" s="305">
        <f t="shared" si="11"/>
        <v>0.54666839851665983</v>
      </c>
      <c r="M81" s="305">
        <f t="shared" si="11"/>
        <v>0.55811977769203791</v>
      </c>
      <c r="N81" s="305">
        <f t="shared" si="11"/>
        <v>0.57013366425752554</v>
      </c>
      <c r="O81" s="305">
        <f t="shared" si="11"/>
        <v>0.57577829476590348</v>
      </c>
      <c r="P81" s="305">
        <f t="shared" si="11"/>
        <v>0.58324634534384412</v>
      </c>
      <c r="Q81" s="305">
        <f t="shared" si="11"/>
        <v>0.58832625830273888</v>
      </c>
      <c r="R81" s="305">
        <f t="shared" si="11"/>
        <v>0.58520654145709439</v>
      </c>
      <c r="S81" s="305">
        <f t="shared" si="11"/>
        <v>0.57656064110087379</v>
      </c>
      <c r="T81" s="305">
        <f t="shared" si="11"/>
        <v>0.58072718481213759</v>
      </c>
      <c r="U81" s="305">
        <f t="shared" si="11"/>
        <v>0.57056631773680044</v>
      </c>
      <c r="V81" s="305">
        <f t="shared" si="11"/>
        <v>0.56628190085063623</v>
      </c>
      <c r="W81" s="305">
        <f t="shared" si="11"/>
        <v>0.57444706254985756</v>
      </c>
      <c r="DA81" s="72"/>
    </row>
    <row r="82" spans="1:105" ht="12" customHeight="1" x14ac:dyDescent="0.25">
      <c r="A82" s="62" t="s">
        <v>3079</v>
      </c>
      <c r="B82" s="305">
        <f t="shared" ref="B82:W82" si="12">IF(B$34=0,0,B$34/B$5)</f>
        <v>0</v>
      </c>
      <c r="C82" s="305">
        <f t="shared" si="12"/>
        <v>0</v>
      </c>
      <c r="D82" s="305">
        <f t="shared" si="12"/>
        <v>0</v>
      </c>
      <c r="E82" s="305">
        <f t="shared" si="12"/>
        <v>0</v>
      </c>
      <c r="F82" s="305">
        <f t="shared" si="12"/>
        <v>0</v>
      </c>
      <c r="G82" s="305">
        <f t="shared" si="12"/>
        <v>0</v>
      </c>
      <c r="H82" s="305">
        <f t="shared" si="12"/>
        <v>0</v>
      </c>
      <c r="I82" s="305">
        <f t="shared" si="12"/>
        <v>0</v>
      </c>
      <c r="J82" s="305">
        <f t="shared" si="12"/>
        <v>0</v>
      </c>
      <c r="K82" s="305">
        <f t="shared" si="12"/>
        <v>0</v>
      </c>
      <c r="L82" s="305">
        <f t="shared" si="12"/>
        <v>0</v>
      </c>
      <c r="M82" s="305">
        <f t="shared" si="12"/>
        <v>0</v>
      </c>
      <c r="N82" s="305">
        <f t="shared" si="12"/>
        <v>0</v>
      </c>
      <c r="O82" s="305">
        <f t="shared" si="12"/>
        <v>0</v>
      </c>
      <c r="P82" s="305">
        <f t="shared" si="12"/>
        <v>0</v>
      </c>
      <c r="Q82" s="305">
        <f t="shared" si="12"/>
        <v>0</v>
      </c>
      <c r="R82" s="305">
        <f t="shared" si="12"/>
        <v>0</v>
      </c>
      <c r="S82" s="305">
        <f t="shared" si="12"/>
        <v>0</v>
      </c>
      <c r="T82" s="305">
        <f t="shared" si="12"/>
        <v>0</v>
      </c>
      <c r="U82" s="305">
        <f t="shared" si="12"/>
        <v>0</v>
      </c>
      <c r="V82" s="305">
        <f t="shared" si="12"/>
        <v>0</v>
      </c>
      <c r="W82" s="305">
        <f t="shared" si="12"/>
        <v>0</v>
      </c>
      <c r="DA82" s="72"/>
    </row>
    <row r="83" spans="1:105" ht="12" customHeight="1" x14ac:dyDescent="0.25">
      <c r="A83" s="203" t="s">
        <v>3081</v>
      </c>
      <c r="B83" s="304">
        <f t="shared" ref="B83:W83" si="13">IF(B$35=0,0,B$35/B$5)</f>
        <v>5.4070942598724844E-2</v>
      </c>
      <c r="C83" s="304">
        <f t="shared" si="13"/>
        <v>6.6679096853523134E-2</v>
      </c>
      <c r="D83" s="304">
        <f t="shared" si="13"/>
        <v>6.7712559628536034E-2</v>
      </c>
      <c r="E83" s="304">
        <f t="shared" si="13"/>
        <v>7.2294820895696374E-2</v>
      </c>
      <c r="F83" s="304">
        <f t="shared" si="13"/>
        <v>7.0755303141014275E-2</v>
      </c>
      <c r="G83" s="304">
        <f t="shared" si="13"/>
        <v>6.6796375311694009E-2</v>
      </c>
      <c r="H83" s="304">
        <f t="shared" si="13"/>
        <v>6.5665612008791702E-2</v>
      </c>
      <c r="I83" s="304">
        <f t="shared" si="13"/>
        <v>6.2895680964808007E-2</v>
      </c>
      <c r="J83" s="304">
        <f t="shared" si="13"/>
        <v>6.256005157212198E-2</v>
      </c>
      <c r="K83" s="304">
        <f t="shared" si="13"/>
        <v>4.8857145478175552E-2</v>
      </c>
      <c r="L83" s="304">
        <f t="shared" si="13"/>
        <v>5.365594360656703E-2</v>
      </c>
      <c r="M83" s="304">
        <f t="shared" si="13"/>
        <v>5.4467034285736196E-2</v>
      </c>
      <c r="N83" s="304">
        <f t="shared" si="13"/>
        <v>5.4103485237356232E-2</v>
      </c>
      <c r="O83" s="304">
        <f t="shared" si="13"/>
        <v>6.3067001352008226E-2</v>
      </c>
      <c r="P83" s="304">
        <f t="shared" si="13"/>
        <v>6.6359617350017275E-2</v>
      </c>
      <c r="Q83" s="304">
        <f t="shared" si="13"/>
        <v>6.4803079453189485E-2</v>
      </c>
      <c r="R83" s="304">
        <f t="shared" si="13"/>
        <v>6.4681163383857515E-2</v>
      </c>
      <c r="S83" s="304">
        <f t="shared" si="13"/>
        <v>5.8947747882603402E-2</v>
      </c>
      <c r="T83" s="304">
        <f t="shared" si="13"/>
        <v>5.7451956498551851E-2</v>
      </c>
      <c r="U83" s="304">
        <f t="shared" si="13"/>
        <v>5.7885289600757568E-2</v>
      </c>
      <c r="V83" s="304">
        <f t="shared" si="13"/>
        <v>5.723018464551434E-2</v>
      </c>
      <c r="W83" s="304">
        <f t="shared" si="13"/>
        <v>5.5674640506096586E-2</v>
      </c>
      <c r="DA83" s="175"/>
    </row>
    <row r="84" spans="1:105" ht="12" customHeight="1" x14ac:dyDescent="0.25">
      <c r="A84" s="62" t="s">
        <v>3082</v>
      </c>
      <c r="B84" s="305">
        <f t="shared" ref="B84:W84" si="14">IF(B$36=0,0,B$36/B$5)</f>
        <v>2.7476826265448711E-2</v>
      </c>
      <c r="C84" s="305">
        <f t="shared" si="14"/>
        <v>3.6130049813287775E-2</v>
      </c>
      <c r="D84" s="305">
        <f t="shared" si="14"/>
        <v>3.5856537276262035E-2</v>
      </c>
      <c r="E84" s="305">
        <f t="shared" si="14"/>
        <v>3.9472954684198494E-2</v>
      </c>
      <c r="F84" s="305">
        <f t="shared" si="14"/>
        <v>4.0099134507826192E-2</v>
      </c>
      <c r="G84" s="305">
        <f t="shared" si="14"/>
        <v>3.7313540318186685E-2</v>
      </c>
      <c r="H84" s="305">
        <f t="shared" si="14"/>
        <v>3.8948888872991194E-2</v>
      </c>
      <c r="I84" s="305">
        <f t="shared" si="14"/>
        <v>3.7802843490115097E-2</v>
      </c>
      <c r="J84" s="305">
        <f t="shared" si="14"/>
        <v>3.497326695290353E-2</v>
      </c>
      <c r="K84" s="305">
        <f t="shared" si="14"/>
        <v>2.8199341089829612E-2</v>
      </c>
      <c r="L84" s="305">
        <f t="shared" si="14"/>
        <v>3.0397142408057253E-2</v>
      </c>
      <c r="M84" s="305">
        <f t="shared" si="14"/>
        <v>3.214734579815829E-2</v>
      </c>
      <c r="N84" s="305">
        <f t="shared" si="14"/>
        <v>3.2281265767038589E-2</v>
      </c>
      <c r="O84" s="305">
        <f t="shared" si="14"/>
        <v>3.7174053823100781E-2</v>
      </c>
      <c r="P84" s="305">
        <f t="shared" si="14"/>
        <v>4.2799777863705306E-2</v>
      </c>
      <c r="Q84" s="305">
        <f t="shared" si="14"/>
        <v>4.1560096842970358E-2</v>
      </c>
      <c r="R84" s="305">
        <f t="shared" si="14"/>
        <v>4.1108810464547188E-2</v>
      </c>
      <c r="S84" s="305">
        <f t="shared" si="14"/>
        <v>3.6418770475513E-2</v>
      </c>
      <c r="T84" s="305">
        <f t="shared" si="14"/>
        <v>3.5186049917105659E-2</v>
      </c>
      <c r="U84" s="305">
        <f t="shared" si="14"/>
        <v>3.5593147219501131E-2</v>
      </c>
      <c r="V84" s="305">
        <f t="shared" si="14"/>
        <v>3.501847133522188E-2</v>
      </c>
      <c r="W84" s="305">
        <f t="shared" si="14"/>
        <v>3.4591820346209994E-2</v>
      </c>
      <c r="DA84" s="72"/>
    </row>
    <row r="85" spans="1:105" ht="12" customHeight="1" x14ac:dyDescent="0.25">
      <c r="A85" s="62" t="s">
        <v>3089</v>
      </c>
      <c r="B85" s="305">
        <f t="shared" ref="B85:W85" si="15">IF(B$42=0,0,B$42/B$5)</f>
        <v>2.6594116333276133E-2</v>
      </c>
      <c r="C85" s="305">
        <f t="shared" si="15"/>
        <v>3.0549047040235363E-2</v>
      </c>
      <c r="D85" s="305">
        <f t="shared" si="15"/>
        <v>3.1856022352273992E-2</v>
      </c>
      <c r="E85" s="305">
        <f t="shared" si="15"/>
        <v>3.282186621149788E-2</v>
      </c>
      <c r="F85" s="305">
        <f t="shared" si="15"/>
        <v>3.0656168633188076E-2</v>
      </c>
      <c r="G85" s="305">
        <f t="shared" si="15"/>
        <v>2.9482834993507321E-2</v>
      </c>
      <c r="H85" s="305">
        <f t="shared" si="15"/>
        <v>2.6716723135800508E-2</v>
      </c>
      <c r="I85" s="305">
        <f t="shared" si="15"/>
        <v>2.5092837474692913E-2</v>
      </c>
      <c r="J85" s="305">
        <f t="shared" si="15"/>
        <v>2.7586784619218447E-2</v>
      </c>
      <c r="K85" s="305">
        <f t="shared" si="15"/>
        <v>2.0657804388345934E-2</v>
      </c>
      <c r="L85" s="305">
        <f t="shared" si="15"/>
        <v>2.3258801198509781E-2</v>
      </c>
      <c r="M85" s="305">
        <f t="shared" si="15"/>
        <v>2.2319688487577902E-2</v>
      </c>
      <c r="N85" s="305">
        <f t="shared" si="15"/>
        <v>2.1822219470317646E-2</v>
      </c>
      <c r="O85" s="305">
        <f t="shared" si="15"/>
        <v>2.5892947528907435E-2</v>
      </c>
      <c r="P85" s="305">
        <f t="shared" si="15"/>
        <v>2.3559839486311969E-2</v>
      </c>
      <c r="Q85" s="305">
        <f t="shared" si="15"/>
        <v>2.3242982610219131E-2</v>
      </c>
      <c r="R85" s="305">
        <f t="shared" si="15"/>
        <v>2.3572352919310327E-2</v>
      </c>
      <c r="S85" s="305">
        <f t="shared" si="15"/>
        <v>2.2528977407090402E-2</v>
      </c>
      <c r="T85" s="305">
        <f t="shared" si="15"/>
        <v>2.2265906581446202E-2</v>
      </c>
      <c r="U85" s="305">
        <f t="shared" si="15"/>
        <v>2.2292142381256444E-2</v>
      </c>
      <c r="V85" s="305">
        <f t="shared" si="15"/>
        <v>2.2211713310292459E-2</v>
      </c>
      <c r="W85" s="305">
        <f t="shared" si="15"/>
        <v>2.1082820159886596E-2</v>
      </c>
      <c r="DA85" s="72"/>
    </row>
    <row r="86" spans="1:105" ht="12" customHeight="1" x14ac:dyDescent="0.25">
      <c r="A86" s="62" t="s">
        <v>3101</v>
      </c>
      <c r="B86" s="305">
        <f t="shared" ref="B86:W86" si="16">IF(B$53=0,0,B$53/B$5)</f>
        <v>0</v>
      </c>
      <c r="C86" s="305">
        <f t="shared" si="16"/>
        <v>0</v>
      </c>
      <c r="D86" s="305">
        <f t="shared" si="16"/>
        <v>0</v>
      </c>
      <c r="E86" s="305">
        <f t="shared" si="16"/>
        <v>0</v>
      </c>
      <c r="F86" s="305">
        <f t="shared" si="16"/>
        <v>0</v>
      </c>
      <c r="G86" s="305">
        <f t="shared" si="16"/>
        <v>0</v>
      </c>
      <c r="H86" s="305">
        <f t="shared" si="16"/>
        <v>0</v>
      </c>
      <c r="I86" s="305">
        <f t="shared" si="16"/>
        <v>0</v>
      </c>
      <c r="J86" s="305">
        <f t="shared" si="16"/>
        <v>0</v>
      </c>
      <c r="K86" s="305">
        <f t="shared" si="16"/>
        <v>0</v>
      </c>
      <c r="L86" s="305">
        <f t="shared" si="16"/>
        <v>0</v>
      </c>
      <c r="M86" s="305">
        <f t="shared" si="16"/>
        <v>0</v>
      </c>
      <c r="N86" s="305">
        <f t="shared" si="16"/>
        <v>0</v>
      </c>
      <c r="O86" s="305">
        <f t="shared" si="16"/>
        <v>0</v>
      </c>
      <c r="P86" s="305">
        <f t="shared" si="16"/>
        <v>0</v>
      </c>
      <c r="Q86" s="305">
        <f t="shared" si="16"/>
        <v>0</v>
      </c>
      <c r="R86" s="305">
        <f t="shared" si="16"/>
        <v>0</v>
      </c>
      <c r="S86" s="305">
        <f t="shared" si="16"/>
        <v>0</v>
      </c>
      <c r="T86" s="305">
        <f t="shared" si="16"/>
        <v>0</v>
      </c>
      <c r="U86" s="305">
        <f t="shared" si="16"/>
        <v>0</v>
      </c>
      <c r="V86" s="305">
        <f t="shared" si="16"/>
        <v>0</v>
      </c>
      <c r="W86" s="305">
        <f t="shared" si="16"/>
        <v>0</v>
      </c>
      <c r="DA86" s="72"/>
    </row>
    <row r="87" spans="1:105" ht="12" customHeight="1" x14ac:dyDescent="0.25">
      <c r="A87" s="203" t="s">
        <v>3103</v>
      </c>
      <c r="B87" s="304">
        <f t="shared" ref="B87:W87" si="17">IF(B$54=0,0,B$54/B$5)</f>
        <v>8.7631934440054078E-3</v>
      </c>
      <c r="C87" s="304">
        <f t="shared" si="17"/>
        <v>1.1119694436634084E-2</v>
      </c>
      <c r="D87" s="304">
        <f t="shared" si="17"/>
        <v>1.1514552081640973E-2</v>
      </c>
      <c r="E87" s="304">
        <f t="shared" si="17"/>
        <v>1.2593343792815702E-2</v>
      </c>
      <c r="F87" s="304">
        <f t="shared" si="17"/>
        <v>1.2822206321605299E-2</v>
      </c>
      <c r="G87" s="304">
        <f t="shared" si="17"/>
        <v>1.2273870973967099E-2</v>
      </c>
      <c r="H87" s="304">
        <f t="shared" si="17"/>
        <v>1.2601700315094796E-2</v>
      </c>
      <c r="I87" s="304">
        <f t="shared" si="17"/>
        <v>1.2294357342235565E-2</v>
      </c>
      <c r="J87" s="304">
        <f t="shared" si="17"/>
        <v>1.2023348142584624E-2</v>
      </c>
      <c r="K87" s="304">
        <f t="shared" si="17"/>
        <v>9.6051454546486077E-3</v>
      </c>
      <c r="L87" s="304">
        <f t="shared" si="17"/>
        <v>1.0625245418187943E-2</v>
      </c>
      <c r="M87" s="304">
        <f t="shared" si="17"/>
        <v>1.1399650203296896E-2</v>
      </c>
      <c r="N87" s="304">
        <f t="shared" si="17"/>
        <v>1.1330430746427604E-2</v>
      </c>
      <c r="O87" s="304">
        <f t="shared" si="17"/>
        <v>1.3599403911834578E-2</v>
      </c>
      <c r="P87" s="304">
        <f t="shared" si="17"/>
        <v>1.5051700344566998E-2</v>
      </c>
      <c r="Q87" s="304">
        <f t="shared" si="17"/>
        <v>1.4805089549883101E-2</v>
      </c>
      <c r="R87" s="304">
        <f t="shared" si="17"/>
        <v>1.486934543829282E-2</v>
      </c>
      <c r="S87" s="304">
        <f t="shared" si="17"/>
        <v>1.3424338739108447E-2</v>
      </c>
      <c r="T87" s="304">
        <f t="shared" si="17"/>
        <v>1.3047223305604856E-2</v>
      </c>
      <c r="U87" s="304">
        <f t="shared" si="17"/>
        <v>1.3426662210594343E-2</v>
      </c>
      <c r="V87" s="304">
        <f t="shared" si="17"/>
        <v>1.3600855648328017E-2</v>
      </c>
      <c r="W87" s="304">
        <f t="shared" si="17"/>
        <v>1.3316458741460219E-2</v>
      </c>
      <c r="DA87" s="175"/>
    </row>
    <row r="88" spans="1:105" ht="12" customHeight="1" x14ac:dyDescent="0.25">
      <c r="A88" s="62" t="s">
        <v>3104</v>
      </c>
      <c r="B88" s="305">
        <f t="shared" ref="B88:W88" si="18">IF(B$55=0,0,B$55/B$5)</f>
        <v>6.7623821838216237E-3</v>
      </c>
      <c r="C88" s="305">
        <f t="shared" si="18"/>
        <v>8.8213335307856557E-3</v>
      </c>
      <c r="D88" s="305">
        <f t="shared" si="18"/>
        <v>9.1178607447927728E-3</v>
      </c>
      <c r="E88" s="305">
        <f t="shared" si="18"/>
        <v>1.0123987087248463E-2</v>
      </c>
      <c r="F88" s="305">
        <f t="shared" si="18"/>
        <v>1.0515786110957921E-2</v>
      </c>
      <c r="G88" s="305">
        <f t="shared" si="18"/>
        <v>1.0055726648436767E-2</v>
      </c>
      <c r="H88" s="305">
        <f t="shared" si="18"/>
        <v>1.0591664718670932E-2</v>
      </c>
      <c r="I88" s="305">
        <f t="shared" si="18"/>
        <v>1.0406494961694407E-2</v>
      </c>
      <c r="J88" s="305">
        <f t="shared" si="18"/>
        <v>9.9478533749945211E-3</v>
      </c>
      <c r="K88" s="305">
        <f t="shared" si="18"/>
        <v>8.0509532749611402E-3</v>
      </c>
      <c r="L88" s="305">
        <f t="shared" si="18"/>
        <v>8.8753669581119726E-3</v>
      </c>
      <c r="M88" s="305">
        <f t="shared" si="18"/>
        <v>9.72042599106533E-3</v>
      </c>
      <c r="N88" s="305">
        <f t="shared" si="18"/>
        <v>9.6886336702908544E-3</v>
      </c>
      <c r="O88" s="305">
        <f t="shared" si="18"/>
        <v>1.1651345163578219E-2</v>
      </c>
      <c r="P88" s="305">
        <f t="shared" si="18"/>
        <v>1.3279173235878952E-2</v>
      </c>
      <c r="Q88" s="305">
        <f t="shared" si="18"/>
        <v>1.3056401203032758E-2</v>
      </c>
      <c r="R88" s="305">
        <f t="shared" si="18"/>
        <v>1.3095876880100193E-2</v>
      </c>
      <c r="S88" s="305">
        <f t="shared" si="18"/>
        <v>1.1729368652054623E-2</v>
      </c>
      <c r="T88" s="305">
        <f t="shared" si="18"/>
        <v>1.1372045380981945E-2</v>
      </c>
      <c r="U88" s="305">
        <f t="shared" si="18"/>
        <v>1.1749510432694172E-2</v>
      </c>
      <c r="V88" s="305">
        <f t="shared" si="18"/>
        <v>1.1929754960406326E-2</v>
      </c>
      <c r="W88" s="305">
        <f t="shared" si="18"/>
        <v>1.1730290453569065E-2</v>
      </c>
      <c r="DA88" s="72"/>
    </row>
    <row r="89" spans="1:105" ht="12" customHeight="1" x14ac:dyDescent="0.25">
      <c r="A89" s="62" t="s">
        <v>3106</v>
      </c>
      <c r="B89" s="305">
        <f t="shared" ref="B89:W89" si="19">IF(B$56=0,0,B$56/B$5)</f>
        <v>2.0008112601837837E-3</v>
      </c>
      <c r="C89" s="305">
        <f t="shared" si="19"/>
        <v>2.2983609058484294E-3</v>
      </c>
      <c r="D89" s="305">
        <f t="shared" si="19"/>
        <v>2.3966913368481998E-3</v>
      </c>
      <c r="E89" s="305">
        <f t="shared" si="19"/>
        <v>2.4693567055672386E-3</v>
      </c>
      <c r="F89" s="305">
        <f t="shared" si="19"/>
        <v>2.3064202106473784E-3</v>
      </c>
      <c r="G89" s="305">
        <f t="shared" si="19"/>
        <v>2.2181443255303314E-3</v>
      </c>
      <c r="H89" s="305">
        <f t="shared" si="19"/>
        <v>2.0100355964238628E-3</v>
      </c>
      <c r="I89" s="305">
        <f t="shared" si="19"/>
        <v>1.887862380541159E-3</v>
      </c>
      <c r="J89" s="305">
        <f t="shared" si="19"/>
        <v>2.0754947675901032E-3</v>
      </c>
      <c r="K89" s="305">
        <f t="shared" si="19"/>
        <v>1.5541921796874676E-3</v>
      </c>
      <c r="L89" s="305">
        <f t="shared" si="19"/>
        <v>1.7498784600759707E-3</v>
      </c>
      <c r="M89" s="305">
        <f t="shared" si="19"/>
        <v>1.6792242122315667E-3</v>
      </c>
      <c r="N89" s="305">
        <f t="shared" si="19"/>
        <v>1.6417970761367503E-3</v>
      </c>
      <c r="O89" s="305">
        <f t="shared" si="19"/>
        <v>1.9480587482563587E-3</v>
      </c>
      <c r="P89" s="305">
        <f t="shared" si="19"/>
        <v>1.7725271086880467E-3</v>
      </c>
      <c r="Q89" s="305">
        <f t="shared" si="19"/>
        <v>1.7486883468503427E-3</v>
      </c>
      <c r="R89" s="305">
        <f t="shared" si="19"/>
        <v>1.7734685581926272E-3</v>
      </c>
      <c r="S89" s="305">
        <f t="shared" si="19"/>
        <v>1.6949700870538234E-3</v>
      </c>
      <c r="T89" s="305">
        <f t="shared" si="19"/>
        <v>1.6751779246229116E-3</v>
      </c>
      <c r="U89" s="305">
        <f t="shared" si="19"/>
        <v>1.6771517779001707E-3</v>
      </c>
      <c r="V89" s="305">
        <f t="shared" si="19"/>
        <v>1.6711006879216895E-3</v>
      </c>
      <c r="W89" s="305">
        <f t="shared" si="19"/>
        <v>1.5861682878911547E-3</v>
      </c>
      <c r="DA89" s="72"/>
    </row>
    <row r="90" spans="1:105" ht="12" customHeight="1" x14ac:dyDescent="0.25">
      <c r="A90" s="62" t="s">
        <v>3118</v>
      </c>
      <c r="B90" s="305">
        <f t="shared" ref="B90:W90" si="20">IF(B$67=0,0,B$67/B$5)</f>
        <v>0</v>
      </c>
      <c r="C90" s="305">
        <f t="shared" si="20"/>
        <v>0</v>
      </c>
      <c r="D90" s="305">
        <f t="shared" si="20"/>
        <v>0</v>
      </c>
      <c r="E90" s="305">
        <f t="shared" si="20"/>
        <v>0</v>
      </c>
      <c r="F90" s="305">
        <f t="shared" si="20"/>
        <v>0</v>
      </c>
      <c r="G90" s="305">
        <f t="shared" si="20"/>
        <v>0</v>
      </c>
      <c r="H90" s="305">
        <f t="shared" si="20"/>
        <v>0</v>
      </c>
      <c r="I90" s="305">
        <f t="shared" si="20"/>
        <v>0</v>
      </c>
      <c r="J90" s="305">
        <f t="shared" si="20"/>
        <v>0</v>
      </c>
      <c r="K90" s="305">
        <f t="shared" si="20"/>
        <v>0</v>
      </c>
      <c r="L90" s="305">
        <f t="shared" si="20"/>
        <v>0</v>
      </c>
      <c r="M90" s="305">
        <f t="shared" si="20"/>
        <v>0</v>
      </c>
      <c r="N90" s="305">
        <f t="shared" si="20"/>
        <v>0</v>
      </c>
      <c r="O90" s="305">
        <f t="shared" si="20"/>
        <v>0</v>
      </c>
      <c r="P90" s="305">
        <f t="shared" si="20"/>
        <v>0</v>
      </c>
      <c r="Q90" s="305">
        <f t="shared" si="20"/>
        <v>0</v>
      </c>
      <c r="R90" s="305">
        <f t="shared" si="20"/>
        <v>0</v>
      </c>
      <c r="S90" s="305">
        <f t="shared" si="20"/>
        <v>0</v>
      </c>
      <c r="T90" s="305">
        <f t="shared" si="20"/>
        <v>0</v>
      </c>
      <c r="U90" s="305">
        <f t="shared" si="20"/>
        <v>0</v>
      </c>
      <c r="V90" s="305">
        <f t="shared" si="20"/>
        <v>0</v>
      </c>
      <c r="W90" s="305">
        <f t="shared" si="20"/>
        <v>0</v>
      </c>
      <c r="DA90" s="72"/>
    </row>
    <row r="91" spans="1:105" ht="12" customHeight="1" x14ac:dyDescent="0.25">
      <c r="A91" s="203" t="s">
        <v>3124</v>
      </c>
      <c r="B91" s="304">
        <f t="shared" ref="B91:W91" si="21">IF(B$68=0,0,B$68/B$5)</f>
        <v>0.13567240169328612</v>
      </c>
      <c r="C91" s="304">
        <f t="shared" si="21"/>
        <v>0.15564745474841757</v>
      </c>
      <c r="D91" s="304">
        <f t="shared" si="21"/>
        <v>0.16901510510800913</v>
      </c>
      <c r="E91" s="304">
        <f t="shared" si="21"/>
        <v>0.16066539672257782</v>
      </c>
      <c r="F91" s="304">
        <f t="shared" si="21"/>
        <v>0.17000602227066</v>
      </c>
      <c r="G91" s="304">
        <f t="shared" si="21"/>
        <v>0.18651677658337909</v>
      </c>
      <c r="H91" s="304">
        <f t="shared" si="21"/>
        <v>0.18505386706669263</v>
      </c>
      <c r="I91" s="304">
        <f t="shared" si="21"/>
        <v>0.19553478341396399</v>
      </c>
      <c r="J91" s="304">
        <f t="shared" si="21"/>
        <v>0.19836920105997591</v>
      </c>
      <c r="K91" s="304">
        <f t="shared" si="21"/>
        <v>0.22206548103118237</v>
      </c>
      <c r="L91" s="304">
        <f t="shared" si="21"/>
        <v>0.21788304280557924</v>
      </c>
      <c r="M91" s="304">
        <f t="shared" si="21"/>
        <v>0.21328234985201436</v>
      </c>
      <c r="N91" s="304">
        <f t="shared" si="21"/>
        <v>0.20645608410239366</v>
      </c>
      <c r="O91" s="304">
        <f t="shared" si="21"/>
        <v>0.17304427984815907</v>
      </c>
      <c r="P91" s="304">
        <f t="shared" si="21"/>
        <v>0.17380488915512851</v>
      </c>
      <c r="Q91" s="304">
        <f t="shared" si="21"/>
        <v>0.17560546995941709</v>
      </c>
      <c r="R91" s="304">
        <f t="shared" si="21"/>
        <v>0.17303110480841194</v>
      </c>
      <c r="S91" s="304">
        <f t="shared" si="21"/>
        <v>0.17565517496974931</v>
      </c>
      <c r="T91" s="304">
        <f t="shared" si="21"/>
        <v>0.17681061734232015</v>
      </c>
      <c r="U91" s="304">
        <f t="shared" si="21"/>
        <v>0.19466246089090566</v>
      </c>
      <c r="V91" s="304">
        <f t="shared" si="21"/>
        <v>0.19816947346613215</v>
      </c>
      <c r="W91" s="304">
        <f t="shared" si="21"/>
        <v>0.19197872197024754</v>
      </c>
      <c r="DA91" s="175"/>
    </row>
    <row r="92" spans="1:105" ht="12" customHeight="1" x14ac:dyDescent="0.25">
      <c r="A92" s="41" t="s">
        <v>3122</v>
      </c>
      <c r="B92" s="238">
        <f t="shared" ref="B92:W92" si="22">IF(B$69=0,0,B$69/B$5)</f>
        <v>0</v>
      </c>
      <c r="C92" s="238">
        <f t="shared" si="22"/>
        <v>0</v>
      </c>
      <c r="D92" s="238">
        <f t="shared" si="22"/>
        <v>0</v>
      </c>
      <c r="E92" s="238">
        <f t="shared" si="22"/>
        <v>0</v>
      </c>
      <c r="F92" s="238">
        <f t="shared" si="22"/>
        <v>0</v>
      </c>
      <c r="G92" s="238">
        <f t="shared" si="22"/>
        <v>0</v>
      </c>
      <c r="H92" s="238">
        <f t="shared" si="22"/>
        <v>0</v>
      </c>
      <c r="I92" s="238">
        <f t="shared" si="22"/>
        <v>0</v>
      </c>
      <c r="J92" s="238">
        <f t="shared" si="22"/>
        <v>0</v>
      </c>
      <c r="K92" s="238">
        <f t="shared" si="22"/>
        <v>0</v>
      </c>
      <c r="L92" s="238">
        <f t="shared" si="22"/>
        <v>0</v>
      </c>
      <c r="M92" s="238">
        <f t="shared" si="22"/>
        <v>0</v>
      </c>
      <c r="N92" s="238">
        <f t="shared" si="22"/>
        <v>0</v>
      </c>
      <c r="O92" s="238">
        <f t="shared" si="22"/>
        <v>0</v>
      </c>
      <c r="P92" s="238">
        <f t="shared" si="22"/>
        <v>0</v>
      </c>
      <c r="Q92" s="238">
        <f t="shared" si="22"/>
        <v>0</v>
      </c>
      <c r="R92" s="238">
        <f t="shared" si="22"/>
        <v>0</v>
      </c>
      <c r="S92" s="238">
        <f t="shared" si="22"/>
        <v>0</v>
      </c>
      <c r="T92" s="238">
        <f t="shared" si="22"/>
        <v>0</v>
      </c>
      <c r="U92" s="238">
        <f t="shared" si="22"/>
        <v>0</v>
      </c>
      <c r="V92" s="238">
        <f t="shared" si="22"/>
        <v>0</v>
      </c>
      <c r="W92" s="238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3">
        <f>IF(B$5=0,0,B$5/OIS_fec!B$5)</f>
        <v>1.9994704137874684</v>
      </c>
      <c r="C96" s="323">
        <f>IF(C$5=0,0,C$5/OIS_fec!C$5)</f>
        <v>1.6576537094331891</v>
      </c>
      <c r="D96" s="323">
        <f>IF(D$5=0,0,D$5/OIS_fec!D$5)</f>
        <v>1.605216668125186</v>
      </c>
      <c r="E96" s="323">
        <f>IF(E$5=0,0,E$5/OIS_fec!E$5)</f>
        <v>1.5109950585503291</v>
      </c>
      <c r="F96" s="323">
        <f>IF(F$5=0,0,F$5/OIS_fec!F$5)</f>
        <v>1.4120637122704851</v>
      </c>
      <c r="G96" s="323">
        <f>IF(G$5=0,0,G$5/OIS_fec!G$5)</f>
        <v>1.4158373227625323</v>
      </c>
      <c r="H96" s="323">
        <f>IF(H$5=0,0,H$5/OIS_fec!H$5)</f>
        <v>1.3739695913212671</v>
      </c>
      <c r="I96" s="323">
        <f>IF(I$5=0,0,I$5/OIS_fec!I$5)</f>
        <v>1.2832241591604789</v>
      </c>
      <c r="J96" s="323">
        <f>IF(J$5=0,0,J$5/OIS_fec!J$5)</f>
        <v>1.3494215897283017</v>
      </c>
      <c r="K96" s="323">
        <f>IF(K$5=0,0,K$5/OIS_fec!K$5)</f>
        <v>1.3696650961882715</v>
      </c>
      <c r="L96" s="323">
        <f>IF(L$5=0,0,L$5/OIS_fec!L$5)</f>
        <v>1.2292557376519508</v>
      </c>
      <c r="M96" s="323">
        <f>IF(M$5=0,0,M$5/OIS_fec!M$5)</f>
        <v>1.1522532776036503</v>
      </c>
      <c r="N96" s="323">
        <f>IF(N$5=0,0,N$5/OIS_fec!N$5)</f>
        <v>1.0721952866785174</v>
      </c>
      <c r="O96" s="323">
        <f>IF(O$5=0,0,O$5/OIS_fec!O$5)</f>
        <v>0.98061132417598851</v>
      </c>
      <c r="P96" s="323">
        <f>IF(P$5=0,0,P$5/OIS_fec!P$5)</f>
        <v>0.88653665115683156</v>
      </c>
      <c r="Q96" s="323">
        <f>IF(Q$5=0,0,Q$5/OIS_fec!Q$5)</f>
        <v>0.85291055884641276</v>
      </c>
      <c r="R96" s="323">
        <f>IF(R$5=0,0,R$5/OIS_fec!R$5)</f>
        <v>0.85914219040666617</v>
      </c>
      <c r="S96" s="323">
        <f>IF(S$5=0,0,S$5/OIS_fec!S$5)</f>
        <v>0.91126450558513505</v>
      </c>
      <c r="T96" s="323">
        <f>IF(T$5=0,0,T$5/OIS_fec!T$5)</f>
        <v>0.89437656008989697</v>
      </c>
      <c r="U96" s="323">
        <f>IF(U$5=0,0,U$5/OIS_fec!U$5)</f>
        <v>0.90425132300596689</v>
      </c>
      <c r="V96" s="323">
        <f>IF(V$5=0,0,V$5/OIS_fec!V$5)</f>
        <v>0.92046611973584802</v>
      </c>
      <c r="W96" s="323">
        <f>IF(W$5=0,0,W$5/OIS_fec!W$5)</f>
        <v>0.93656709321920428</v>
      </c>
      <c r="DA96" s="95"/>
    </row>
    <row r="97" spans="1:105" ht="12" customHeight="1" x14ac:dyDescent="0.25">
      <c r="A97" s="55" t="s">
        <v>92</v>
      </c>
      <c r="B97" s="333">
        <f>IF(B$6=0,0,B$6/OIS_fec!B$6)</f>
        <v>0</v>
      </c>
      <c r="C97" s="333">
        <f>IF(C$6=0,0,C$6/OIS_fec!C$6)</f>
        <v>0</v>
      </c>
      <c r="D97" s="333">
        <f>IF(D$6=0,0,D$6/OIS_fec!D$6)</f>
        <v>0</v>
      </c>
      <c r="E97" s="333">
        <f>IF(E$6=0,0,E$6/OIS_fec!E$6)</f>
        <v>0</v>
      </c>
      <c r="F97" s="333">
        <f>IF(F$6=0,0,F$6/OIS_fec!F$6)</f>
        <v>0</v>
      </c>
      <c r="G97" s="333">
        <f>IF(G$6=0,0,G$6/OIS_fec!G$6)</f>
        <v>0</v>
      </c>
      <c r="H97" s="333">
        <f>IF(H$6=0,0,H$6/OIS_fec!H$6)</f>
        <v>0</v>
      </c>
      <c r="I97" s="333">
        <f>IF(I$6=0,0,I$6/OIS_fec!I$6)</f>
        <v>0</v>
      </c>
      <c r="J97" s="333">
        <f>IF(J$6=0,0,J$6/OIS_fec!J$6)</f>
        <v>0</v>
      </c>
      <c r="K97" s="333">
        <f>IF(K$6=0,0,K$6/OIS_fec!K$6)</f>
        <v>0</v>
      </c>
      <c r="L97" s="333">
        <f>IF(L$6=0,0,L$6/OIS_fec!L$6)</f>
        <v>0</v>
      </c>
      <c r="M97" s="333">
        <f>IF(M$6=0,0,M$6/OIS_fec!M$6)</f>
        <v>0</v>
      </c>
      <c r="N97" s="333">
        <f>IF(N$6=0,0,N$6/OIS_fec!N$6)</f>
        <v>0</v>
      </c>
      <c r="O97" s="333">
        <f>IF(O$6=0,0,O$6/OIS_fec!O$6)</f>
        <v>0</v>
      </c>
      <c r="P97" s="333">
        <f>IF(P$6=0,0,P$6/OIS_fec!P$6)</f>
        <v>0</v>
      </c>
      <c r="Q97" s="333">
        <f>IF(Q$6=0,0,Q$6/OIS_fec!Q$6)</f>
        <v>0</v>
      </c>
      <c r="R97" s="333">
        <f>IF(R$6=0,0,R$6/OIS_fec!R$6)</f>
        <v>0</v>
      </c>
      <c r="S97" s="333">
        <f>IF(S$6=0,0,S$6/OIS_fec!S$6)</f>
        <v>0</v>
      </c>
      <c r="T97" s="333">
        <f>IF(T$6=0,0,T$6/OIS_fec!T$6)</f>
        <v>0</v>
      </c>
      <c r="U97" s="333">
        <f>IF(U$6=0,0,U$6/OIS_fec!U$6)</f>
        <v>0</v>
      </c>
      <c r="V97" s="333">
        <f>IF(V$6=0,0,V$6/OIS_fec!V$6)</f>
        <v>0</v>
      </c>
      <c r="W97" s="333">
        <f>IF(W$6=0,0,W$6/OIS_fec!W$6)</f>
        <v>0</v>
      </c>
      <c r="DA97" s="67"/>
    </row>
    <row r="98" spans="1:105" ht="12" customHeight="1" x14ac:dyDescent="0.25">
      <c r="A98" s="202" t="s">
        <v>93</v>
      </c>
      <c r="B98" s="334">
        <f>IF(B$7=0,0,B$7/OIS_fec!B$7)</f>
        <v>0</v>
      </c>
      <c r="C98" s="334">
        <f>IF(C$7=0,0,C$7/OIS_fec!C$7)</f>
        <v>0</v>
      </c>
      <c r="D98" s="334">
        <f>IF(D$7=0,0,D$7/OIS_fec!D$7)</f>
        <v>0</v>
      </c>
      <c r="E98" s="334">
        <f>IF(E$7=0,0,E$7/OIS_fec!E$7)</f>
        <v>0</v>
      </c>
      <c r="F98" s="334">
        <f>IF(F$7=0,0,F$7/OIS_fec!F$7)</f>
        <v>0</v>
      </c>
      <c r="G98" s="334">
        <f>IF(G$7=0,0,G$7/OIS_fec!G$7)</f>
        <v>0</v>
      </c>
      <c r="H98" s="334">
        <f>IF(H$7=0,0,H$7/OIS_fec!H$7)</f>
        <v>0</v>
      </c>
      <c r="I98" s="334">
        <f>IF(I$7=0,0,I$7/OIS_fec!I$7)</f>
        <v>0</v>
      </c>
      <c r="J98" s="334">
        <f>IF(J$7=0,0,J$7/OIS_fec!J$7)</f>
        <v>0</v>
      </c>
      <c r="K98" s="334">
        <f>IF(K$7=0,0,K$7/OIS_fec!K$7)</f>
        <v>0</v>
      </c>
      <c r="L98" s="334">
        <f>IF(L$7=0,0,L$7/OIS_fec!L$7)</f>
        <v>0</v>
      </c>
      <c r="M98" s="334">
        <f>IF(M$7=0,0,M$7/OIS_fec!M$7)</f>
        <v>0</v>
      </c>
      <c r="N98" s="334">
        <f>IF(N$7=0,0,N$7/OIS_fec!N$7)</f>
        <v>0</v>
      </c>
      <c r="O98" s="334">
        <f>IF(O$7=0,0,O$7/OIS_fec!O$7)</f>
        <v>0</v>
      </c>
      <c r="P98" s="334">
        <f>IF(P$7=0,0,P$7/OIS_fec!P$7)</f>
        <v>0</v>
      </c>
      <c r="Q98" s="334">
        <f>IF(Q$7=0,0,Q$7/OIS_fec!Q$7)</f>
        <v>0</v>
      </c>
      <c r="R98" s="334">
        <f>IF(R$7=0,0,R$7/OIS_fec!R$7)</f>
        <v>0</v>
      </c>
      <c r="S98" s="334">
        <f>IF(S$7=0,0,S$7/OIS_fec!S$7)</f>
        <v>0</v>
      </c>
      <c r="T98" s="334">
        <f>IF(T$7=0,0,T$7/OIS_fec!T$7)</f>
        <v>0</v>
      </c>
      <c r="U98" s="334">
        <f>IF(U$7=0,0,U$7/OIS_fec!U$7)</f>
        <v>0</v>
      </c>
      <c r="V98" s="334">
        <f>IF(V$7=0,0,V$7/OIS_fec!V$7)</f>
        <v>0</v>
      </c>
      <c r="W98" s="334">
        <f>IF(W$7=0,0,W$7/OIS_fec!W$7)</f>
        <v>0</v>
      </c>
      <c r="DA98" s="174"/>
    </row>
    <row r="99" spans="1:105" ht="12" customHeight="1" x14ac:dyDescent="0.25">
      <c r="A99" s="202" t="s">
        <v>94</v>
      </c>
      <c r="B99" s="334">
        <f>IF(B$8=0,0,B$8/OIS_fec!B$8)</f>
        <v>0</v>
      </c>
      <c r="C99" s="334">
        <f>IF(C$8=0,0,C$8/OIS_fec!C$8)</f>
        <v>0</v>
      </c>
      <c r="D99" s="334">
        <f>IF(D$8=0,0,D$8/OIS_fec!D$8)</f>
        <v>0</v>
      </c>
      <c r="E99" s="334">
        <f>IF(E$8=0,0,E$8/OIS_fec!E$8)</f>
        <v>0</v>
      </c>
      <c r="F99" s="334">
        <f>IF(F$8=0,0,F$8/OIS_fec!F$8)</f>
        <v>0</v>
      </c>
      <c r="G99" s="334">
        <f>IF(G$8=0,0,G$8/OIS_fec!G$8)</f>
        <v>0</v>
      </c>
      <c r="H99" s="334">
        <f>IF(H$8=0,0,H$8/OIS_fec!H$8)</f>
        <v>0</v>
      </c>
      <c r="I99" s="334">
        <f>IF(I$8=0,0,I$8/OIS_fec!I$8)</f>
        <v>0</v>
      </c>
      <c r="J99" s="334">
        <f>IF(J$8=0,0,J$8/OIS_fec!J$8)</f>
        <v>0</v>
      </c>
      <c r="K99" s="334">
        <f>IF(K$8=0,0,K$8/OIS_fec!K$8)</f>
        <v>0</v>
      </c>
      <c r="L99" s="334">
        <f>IF(L$8=0,0,L$8/OIS_fec!L$8)</f>
        <v>0</v>
      </c>
      <c r="M99" s="334">
        <f>IF(M$8=0,0,M$8/OIS_fec!M$8)</f>
        <v>0</v>
      </c>
      <c r="N99" s="334">
        <f>IF(N$8=0,0,N$8/OIS_fec!N$8)</f>
        <v>0</v>
      </c>
      <c r="O99" s="334">
        <f>IF(O$8=0,0,O$8/OIS_fec!O$8)</f>
        <v>0</v>
      </c>
      <c r="P99" s="334">
        <f>IF(P$8=0,0,P$8/OIS_fec!P$8)</f>
        <v>0</v>
      </c>
      <c r="Q99" s="334">
        <f>IF(Q$8=0,0,Q$8/OIS_fec!Q$8)</f>
        <v>0</v>
      </c>
      <c r="R99" s="334">
        <f>IF(R$8=0,0,R$8/OIS_fec!R$8)</f>
        <v>0</v>
      </c>
      <c r="S99" s="334">
        <f>IF(S$8=0,0,S$8/OIS_fec!S$8)</f>
        <v>0</v>
      </c>
      <c r="T99" s="334">
        <f>IF(T$8=0,0,T$8/OIS_fec!T$8)</f>
        <v>0</v>
      </c>
      <c r="U99" s="334">
        <f>IF(U$8=0,0,U$8/OIS_fec!U$8)</f>
        <v>0</v>
      </c>
      <c r="V99" s="334">
        <f>IF(V$8=0,0,V$8/OIS_fec!V$8)</f>
        <v>0</v>
      </c>
      <c r="W99" s="334">
        <f>IF(W$8=0,0,W$8/OIS_fec!W$8)</f>
        <v>0</v>
      </c>
      <c r="DA99" s="174"/>
    </row>
    <row r="100" spans="1:105" ht="12" customHeight="1" x14ac:dyDescent="0.25">
      <c r="A100" s="202" t="s">
        <v>95</v>
      </c>
      <c r="B100" s="334">
        <f>IF(B$9=0,0,B$9/OIS_fec!B$9)</f>
        <v>0</v>
      </c>
      <c r="C100" s="334">
        <f>IF(C$9=0,0,C$9/OIS_fec!C$9)</f>
        <v>0</v>
      </c>
      <c r="D100" s="334">
        <f>IF(D$9=0,0,D$9/OIS_fec!D$9)</f>
        <v>0</v>
      </c>
      <c r="E100" s="334">
        <f>IF(E$9=0,0,E$9/OIS_fec!E$9)</f>
        <v>0</v>
      </c>
      <c r="F100" s="334">
        <f>IF(F$9=0,0,F$9/OIS_fec!F$9)</f>
        <v>0</v>
      </c>
      <c r="G100" s="334">
        <f>IF(G$9=0,0,G$9/OIS_fec!G$9)</f>
        <v>0</v>
      </c>
      <c r="H100" s="334">
        <f>IF(H$9=0,0,H$9/OIS_fec!H$9)</f>
        <v>0</v>
      </c>
      <c r="I100" s="334">
        <f>IF(I$9=0,0,I$9/OIS_fec!I$9)</f>
        <v>0</v>
      </c>
      <c r="J100" s="334">
        <f>IF(J$9=0,0,J$9/OIS_fec!J$9)</f>
        <v>0</v>
      </c>
      <c r="K100" s="334">
        <f>IF(K$9=0,0,K$9/OIS_fec!K$9)</f>
        <v>0</v>
      </c>
      <c r="L100" s="334">
        <f>IF(L$9=0,0,L$9/OIS_fec!L$9)</f>
        <v>0</v>
      </c>
      <c r="M100" s="334">
        <f>IF(M$9=0,0,M$9/OIS_fec!M$9)</f>
        <v>0</v>
      </c>
      <c r="N100" s="334">
        <f>IF(N$9=0,0,N$9/OIS_fec!N$9)</f>
        <v>0</v>
      </c>
      <c r="O100" s="334">
        <f>IF(O$9=0,0,O$9/OIS_fec!O$9)</f>
        <v>0</v>
      </c>
      <c r="P100" s="334">
        <f>IF(P$9=0,0,P$9/OIS_fec!P$9)</f>
        <v>0</v>
      </c>
      <c r="Q100" s="334">
        <f>IF(Q$9=0,0,Q$9/OIS_fec!Q$9)</f>
        <v>0</v>
      </c>
      <c r="R100" s="334">
        <f>IF(R$9=0,0,R$9/OIS_fec!R$9)</f>
        <v>0</v>
      </c>
      <c r="S100" s="334">
        <f>IF(S$9=0,0,S$9/OIS_fec!S$9)</f>
        <v>0</v>
      </c>
      <c r="T100" s="334">
        <f>IF(T$9=0,0,T$9/OIS_fec!T$9)</f>
        <v>0</v>
      </c>
      <c r="U100" s="334">
        <f>IF(U$9=0,0,U$9/OIS_fec!U$9)</f>
        <v>0</v>
      </c>
      <c r="V100" s="334">
        <f>IF(V$9=0,0,V$9/OIS_fec!V$9)</f>
        <v>0</v>
      </c>
      <c r="W100" s="334">
        <f>IF(W$9=0,0,W$9/OIS_fec!W$9)</f>
        <v>0</v>
      </c>
      <c r="DA100" s="174"/>
    </row>
    <row r="101" spans="1:105" ht="12" customHeight="1" x14ac:dyDescent="0.25">
      <c r="A101" s="56" t="s">
        <v>96</v>
      </c>
      <c r="B101" s="335">
        <f>IF(B$10=0,0,B$10/OIS_fec!B$10)</f>
        <v>0.82827060025629873</v>
      </c>
      <c r="C101" s="335">
        <f>IF(C$10=0,0,C$10/OIS_fec!C$10)</f>
        <v>0.68522675830523327</v>
      </c>
      <c r="D101" s="335">
        <f>IF(D$10=0,0,D$10/OIS_fec!D$10)</f>
        <v>0.71915297296421921</v>
      </c>
      <c r="E101" s="335">
        <f>IF(E$10=0,0,E$10/OIS_fec!E$10)</f>
        <v>0.72616419878735816</v>
      </c>
      <c r="F101" s="335">
        <f>IF(F$10=0,0,F$10/OIS_fec!F$10)</f>
        <v>0.66307576502291943</v>
      </c>
      <c r="G101" s="335">
        <f>IF(G$10=0,0,G$10/OIS_fec!G$10)</f>
        <v>0.63710671239657346</v>
      </c>
      <c r="H101" s="335">
        <f>IF(H$10=0,0,H$10/OIS_fec!H$10)</f>
        <v>0.67737371672890423</v>
      </c>
      <c r="I101" s="335">
        <f>IF(I$10=0,0,I$10/OIS_fec!I$10)</f>
        <v>0.46159318304906938</v>
      </c>
      <c r="J101" s="335">
        <f>IF(J$10=0,0,J$10/OIS_fec!J$10)</f>
        <v>0.493459128742815</v>
      </c>
      <c r="K101" s="335">
        <f>IF(K$10=0,0,K$10/OIS_fec!K$10)</f>
        <v>0.39227750306066966</v>
      </c>
      <c r="L101" s="335">
        <f>IF(L$10=0,0,L$10/OIS_fec!L$10)</f>
        <v>0.29665766061261378</v>
      </c>
      <c r="M101" s="335">
        <f>IF(M$10=0,0,M$10/OIS_fec!M$10)</f>
        <v>0.27255353784257036</v>
      </c>
      <c r="N101" s="335">
        <f>IF(N$10=0,0,N$10/OIS_fec!N$10)</f>
        <v>0.20047685566912854</v>
      </c>
      <c r="O101" s="335">
        <f>IF(O$10=0,0,O$10/OIS_fec!O$10)</f>
        <v>0.18716894794331446</v>
      </c>
      <c r="P101" s="335">
        <f>IF(P$10=0,0,P$10/OIS_fec!P$10)</f>
        <v>0.17190508611056188</v>
      </c>
      <c r="Q101" s="335">
        <f>IF(Q$10=0,0,Q$10/OIS_fec!Q$10)</f>
        <v>0.13574184849725715</v>
      </c>
      <c r="R101" s="335">
        <f>IF(R$10=0,0,R$10/OIS_fec!R$10)</f>
        <v>0.14375646143028012</v>
      </c>
      <c r="S101" s="335">
        <f>IF(S$10=0,0,S$10/OIS_fec!S$10)</f>
        <v>0.13340897781503083</v>
      </c>
      <c r="T101" s="335">
        <f>IF(T$10=0,0,T$10/OIS_fec!T$10)</f>
        <v>0.11051601822773552</v>
      </c>
      <c r="U101" s="335">
        <f>IF(U$10=0,0,U$10/OIS_fec!U$10)</f>
        <v>0.12968550375318766</v>
      </c>
      <c r="V101" s="335">
        <f>IF(V$10=0,0,V$10/OIS_fec!V$10)</f>
        <v>0.17826384707739087</v>
      </c>
      <c r="W101" s="335">
        <f>IF(W$10=0,0,W$10/OIS_fec!W$10)</f>
        <v>0.18024988615232485</v>
      </c>
      <c r="DA101" s="68"/>
    </row>
    <row r="102" spans="1:105" ht="12" customHeight="1" x14ac:dyDescent="0.25">
      <c r="A102" s="203" t="s">
        <v>3059</v>
      </c>
      <c r="B102" s="351">
        <f>IF(B$16=0,0,B$16/OIS_fec!B$16)</f>
        <v>1.6002282582754688</v>
      </c>
      <c r="C102" s="351">
        <f>IF(C$16=0,0,C$16/OIS_fec!C$16)</f>
        <v>1.2809261150850355</v>
      </c>
      <c r="D102" s="351">
        <f>IF(D$16=0,0,D$16/OIS_fec!D$16)</f>
        <v>1.2891618332099686</v>
      </c>
      <c r="E102" s="351">
        <f>IF(E$16=0,0,E$16/OIS_fec!E$16)</f>
        <v>1.1624707085538237</v>
      </c>
      <c r="F102" s="351">
        <f>IF(F$16=0,0,F$16/OIS_fec!F$16)</f>
        <v>1.0565355384561734</v>
      </c>
      <c r="G102" s="351">
        <f>IF(G$16=0,0,G$16/OIS_fec!G$16)</f>
        <v>1.1250656738643294</v>
      </c>
      <c r="H102" s="351">
        <f>IF(H$16=0,0,H$16/OIS_fec!H$16)</f>
        <v>0.97213574670759395</v>
      </c>
      <c r="I102" s="351">
        <f>IF(I$16=0,0,I$16/OIS_fec!I$16)</f>
        <v>0.90238689278686701</v>
      </c>
      <c r="J102" s="351">
        <f>IF(J$16=0,0,J$16/OIS_fec!J$16)</f>
        <v>1.0925832475607657</v>
      </c>
      <c r="K102" s="351">
        <f>IF(K$16=0,0,K$16/OIS_fec!K$16)</f>
        <v>1.0516185713190451</v>
      </c>
      <c r="L102" s="351">
        <f>IF(L$16=0,0,L$16/OIS_fec!L$16)</f>
        <v>1.030745654679438</v>
      </c>
      <c r="M102" s="351">
        <f>IF(M$16=0,0,M$16/OIS_fec!M$16)</f>
        <v>0.90130725092162201</v>
      </c>
      <c r="N102" s="351">
        <f>IF(N$16=0,0,N$16/OIS_fec!N$16)</f>
        <v>0.82261026544115923</v>
      </c>
      <c r="O102" s="351">
        <f>IF(O$16=0,0,O$16/OIS_fec!O$16)</f>
        <v>0.8438329160595196</v>
      </c>
      <c r="P102" s="351">
        <f>IF(P$16=0,0,P$16/OIS_fec!P$16)</f>
        <v>0.65727706697764476</v>
      </c>
      <c r="Q102" s="351">
        <f>IF(Q$16=0,0,Q$16/OIS_fec!Q$16)</f>
        <v>0.64454138491614754</v>
      </c>
      <c r="R102" s="351">
        <f>IF(R$16=0,0,R$16/OIS_fec!R$16)</f>
        <v>0.68456510312602004</v>
      </c>
      <c r="S102" s="351">
        <f>IF(S$16=0,0,S$16/OIS_fec!S$16)</f>
        <v>0.83151547916579793</v>
      </c>
      <c r="T102" s="351">
        <f>IF(T$16=0,0,T$16/OIS_fec!T$16)</f>
        <v>0.81452474470363423</v>
      </c>
      <c r="U102" s="351">
        <f>IF(U$16=0,0,U$16/OIS_fec!U$16)</f>
        <v>0.79557464213379214</v>
      </c>
      <c r="V102" s="351">
        <f>IF(V$16=0,0,V$16/OIS_fec!V$16)</f>
        <v>0.81761335762574305</v>
      </c>
      <c r="W102" s="351">
        <f>IF(W$16=0,0,W$16/OIS_fec!W$16)</f>
        <v>0.80189148467546223</v>
      </c>
      <c r="DA102" s="175"/>
    </row>
    <row r="103" spans="1:105" ht="12" customHeight="1" x14ac:dyDescent="0.25">
      <c r="A103" s="203" t="s">
        <v>3071</v>
      </c>
      <c r="B103" s="351">
        <f>IF(B$27=0,0,B$27/OIS_fec!B$27)</f>
        <v>3.4822167134586244</v>
      </c>
      <c r="C103" s="351">
        <f>IF(C$27=0,0,C$27/OIS_fec!C$27)</f>
        <v>3.2944549118894639</v>
      </c>
      <c r="D103" s="351">
        <f>IF(D$27=0,0,D$27/OIS_fec!D$27)</f>
        <v>3.1663699768345235</v>
      </c>
      <c r="E103" s="351">
        <f>IF(E$27=0,0,E$27/OIS_fec!E$27)</f>
        <v>3.1269112768835359</v>
      </c>
      <c r="F103" s="351">
        <f>IF(F$27=0,0,F$27/OIS_fec!F$27)</f>
        <v>3.0082345148409768</v>
      </c>
      <c r="G103" s="351">
        <f>IF(G$27=0,0,G$27/OIS_fec!G$27)</f>
        <v>2.9452185101403079</v>
      </c>
      <c r="H103" s="351">
        <f>IF(H$27=0,0,H$27/OIS_fec!H$27)</f>
        <v>3.0038293093162309</v>
      </c>
      <c r="I103" s="351">
        <f>IF(I$27=0,0,I$27/OIS_fec!I$27)</f>
        <v>2.9285645303295351</v>
      </c>
      <c r="J103" s="351">
        <f>IF(J$27=0,0,J$27/OIS_fec!J$27)</f>
        <v>2.9019103115199556</v>
      </c>
      <c r="K103" s="351">
        <f>IF(K$27=0,0,K$27/OIS_fec!K$27)</f>
        <v>2.9369429150859685</v>
      </c>
      <c r="L103" s="351">
        <f>IF(L$27=0,0,L$27/OIS_fec!L$27)</f>
        <v>2.8093349676109405</v>
      </c>
      <c r="M103" s="351">
        <f>IF(M$27=0,0,M$27/OIS_fec!M$27)</f>
        <v>2.8019559118197988</v>
      </c>
      <c r="N103" s="351">
        <f>IF(N$27=0,0,N$27/OIS_fec!N$27)</f>
        <v>2.7479811499473912</v>
      </c>
      <c r="O103" s="351">
        <f>IF(O$27=0,0,O$27/OIS_fec!O$27)</f>
        <v>2.6708994521985652</v>
      </c>
      <c r="P103" s="351">
        <f>IF(P$27=0,0,P$27/OIS_fec!P$27)</f>
        <v>2.6368460301121859</v>
      </c>
      <c r="Q103" s="351">
        <f>IF(Q$27=0,0,Q$27/OIS_fec!Q$27)</f>
        <v>2.6628763434583753</v>
      </c>
      <c r="R103" s="351">
        <f>IF(R$27=0,0,R$27/OIS_fec!R$27)</f>
        <v>2.602261525649805</v>
      </c>
      <c r="S103" s="351">
        <f>IF(S$27=0,0,S$27/OIS_fec!S$27)</f>
        <v>2.6288338273869747</v>
      </c>
      <c r="T103" s="351">
        <f>IF(T$27=0,0,T$27/OIS_fec!T$27)</f>
        <v>2.6463931978775141</v>
      </c>
      <c r="U103" s="351">
        <f>IF(U$27=0,0,U$27/OIS_fec!U$27)</f>
        <v>2.6083617772813361</v>
      </c>
      <c r="V103" s="351">
        <f>IF(V$27=0,0,V$27/OIS_fec!V$27)</f>
        <v>2.5743710746077237</v>
      </c>
      <c r="W103" s="351">
        <f>IF(W$27=0,0,W$27/OIS_fec!W$27)</f>
        <v>2.6087586597928905</v>
      </c>
      <c r="DA103" s="175"/>
    </row>
    <row r="104" spans="1:105" ht="12" customHeight="1" x14ac:dyDescent="0.25">
      <c r="A104" s="203" t="s">
        <v>3081</v>
      </c>
      <c r="B104" s="351">
        <f>IF(B$35=0,0,B$35/OIS_fec!B$35)</f>
        <v>2.5255353883639331</v>
      </c>
      <c r="C104" s="351">
        <f>IF(C$35=0,0,C$35/OIS_fec!C$35)</f>
        <v>2.3693851878712424</v>
      </c>
      <c r="D104" s="351">
        <f>IF(D$35=0,0,D$35/OIS_fec!D$35)</f>
        <v>2.381709510271472</v>
      </c>
      <c r="E104" s="351">
        <f>IF(E$35=0,0,E$35/OIS_fec!E$35)</f>
        <v>2.2641645322727149</v>
      </c>
      <c r="F104" s="351">
        <f>IF(F$35=0,0,F$35/OIS_fec!F$35)</f>
        <v>2.086565090098969</v>
      </c>
      <c r="G104" s="351">
        <f>IF(G$35=0,0,G$35/OIS_fec!G$35)</f>
        <v>2.0970285558304087</v>
      </c>
      <c r="H104" s="351">
        <f>IF(H$35=0,0,H$35/OIS_fec!H$35)</f>
        <v>1.882009995294093</v>
      </c>
      <c r="I104" s="351">
        <f>IF(I$35=0,0,I$35/OIS_fec!I$35)</f>
        <v>1.8266433039971857</v>
      </c>
      <c r="J104" s="351">
        <f>IF(J$35=0,0,J$35/OIS_fec!J$35)</f>
        <v>1.9906745078209673</v>
      </c>
      <c r="K104" s="351">
        <f>IF(K$35=0,0,K$35/OIS_fec!K$35)</f>
        <v>1.8675076430584707</v>
      </c>
      <c r="L104" s="351">
        <f>IF(L$35=0,0,L$35/OIS_fec!L$35)</f>
        <v>1.8890025430650916</v>
      </c>
      <c r="M104" s="351">
        <f>IF(M$35=0,0,M$35/OIS_fec!M$35)</f>
        <v>1.7110952100801895</v>
      </c>
      <c r="N104" s="351">
        <f>IF(N$35=0,0,N$35/OIS_fec!N$35)</f>
        <v>1.6851166485122917</v>
      </c>
      <c r="O104" s="351">
        <f>IF(O$35=0,0,O$35/OIS_fec!O$35)</f>
        <v>1.6499267324565092</v>
      </c>
      <c r="P104" s="351">
        <f>IF(P$35=0,0,P$35/OIS_fec!P$35)</f>
        <v>1.4226664354840037</v>
      </c>
      <c r="Q104" s="351">
        <f>IF(Q$35=0,0,Q$35/OIS_fec!Q$35)</f>
        <v>1.4292610082909234</v>
      </c>
      <c r="R104" s="351">
        <f>IF(R$35=0,0,R$35/OIS_fec!R$35)</f>
        <v>1.4370902213666727</v>
      </c>
      <c r="S104" s="351">
        <f>IF(S$35=0,0,S$35/OIS_fec!S$35)</f>
        <v>1.4832332437703393</v>
      </c>
      <c r="T104" s="351">
        <f>IF(T$35=0,0,T$35/OIS_fec!T$35)</f>
        <v>1.4971225081013801</v>
      </c>
      <c r="U104" s="351">
        <f>IF(U$35=0,0,U$35/OIS_fec!U$35)</f>
        <v>1.4735956929613667</v>
      </c>
      <c r="V104" s="351">
        <f>IF(V$35=0,0,V$35/OIS_fec!V$35)</f>
        <v>1.4414381637669391</v>
      </c>
      <c r="W104" s="351">
        <f>IF(W$35=0,0,W$35/OIS_fec!W$35)</f>
        <v>1.4119702224743007</v>
      </c>
      <c r="DA104" s="175"/>
    </row>
    <row r="105" spans="1:105" ht="12" customHeight="1" x14ac:dyDescent="0.25">
      <c r="A105" s="203" t="s">
        <v>3103</v>
      </c>
      <c r="B105" s="351">
        <f>IF(B$54=0,0,B$54/OIS_fec!B$54)</f>
        <v>1.3334919621690053</v>
      </c>
      <c r="C105" s="351">
        <f>IF(C$54=0,0,C$54/OIS_fec!C$54)</f>
        <v>1.2430109629413577</v>
      </c>
      <c r="D105" s="351">
        <f>IF(D$54=0,0,D$54/OIS_fec!D$54)</f>
        <v>1.2133184955143776</v>
      </c>
      <c r="E105" s="351">
        <f>IF(E$54=0,0,E$54/OIS_fec!E$54)</f>
        <v>1.1777243214373223</v>
      </c>
      <c r="F105" s="351">
        <f>IF(F$54=0,0,F$54/OIS_fec!F$54)</f>
        <v>1.0742516547080501</v>
      </c>
      <c r="G105" s="351">
        <f>IF(G$54=0,0,G$54/OIS_fec!G$54)</f>
        <v>1.0202377780809586</v>
      </c>
      <c r="H105" s="351">
        <f>IF(H$54=0,0,H$54/OIS_fec!H$54)</f>
        <v>1.0126844751334001</v>
      </c>
      <c r="I105" s="351">
        <f>IF(I$54=0,0,I$54/OIS_fec!I$54)</f>
        <v>0.94042767216853362</v>
      </c>
      <c r="J105" s="351">
        <f>IF(J$54=0,0,J$54/OIS_fec!J$54)</f>
        <v>0.96258656474605142</v>
      </c>
      <c r="K105" s="351">
        <f>IF(K$54=0,0,K$54/OIS_fec!K$54)</f>
        <v>0.86506682670461754</v>
      </c>
      <c r="L105" s="351">
        <f>IF(L$54=0,0,L$54/OIS_fec!L$54)</f>
        <v>0.8667995671455897</v>
      </c>
      <c r="M105" s="351">
        <f>IF(M$54=0,0,M$54/OIS_fec!M$54)</f>
        <v>0.8126889430940285</v>
      </c>
      <c r="N105" s="351">
        <f>IF(N$54=0,0,N$54/OIS_fec!N$54)</f>
        <v>0.75914545438156944</v>
      </c>
      <c r="O105" s="351">
        <f>IF(O$54=0,0,O$54/OIS_fec!O$54)</f>
        <v>0.74109520116919281</v>
      </c>
      <c r="P105" s="351">
        <f>IF(P$54=0,0,P$54/OIS_fec!P$54)</f>
        <v>0.70940125686959932</v>
      </c>
      <c r="Q105" s="351">
        <f>IF(Q$54=0,0,Q$54/OIS_fec!Q$54)</f>
        <v>0.67902131942033228</v>
      </c>
      <c r="R105" s="351">
        <f>IF(R$54=0,0,R$54/OIS_fec!R$54)</f>
        <v>0.67723576378414163</v>
      </c>
      <c r="S105" s="351">
        <f>IF(S$54=0,0,S$54/OIS_fec!S$54)</f>
        <v>0.64395986951006423</v>
      </c>
      <c r="T105" s="351">
        <f>IF(T$54=0,0,T$54/OIS_fec!T$54)</f>
        <v>0.62578585584690216</v>
      </c>
      <c r="U105" s="351">
        <f>IF(U$54=0,0,U$54/OIS_fec!U$54)</f>
        <v>0.64388951245507209</v>
      </c>
      <c r="V105" s="351">
        <f>IF(V$54=0,0,V$54/OIS_fec!V$54)</f>
        <v>0.62595424029942193</v>
      </c>
      <c r="W105" s="351">
        <f>IF(W$54=0,0,W$54/OIS_fec!W$54)</f>
        <v>0.6532415450440997</v>
      </c>
      <c r="DA105" s="175"/>
    </row>
    <row r="106" spans="1:105" ht="12" customHeight="1" x14ac:dyDescent="0.25">
      <c r="A106" s="203" t="s">
        <v>3124</v>
      </c>
      <c r="B106" s="351">
        <f>IF(B$68=0,0,B$68/OIS_fec!B$68)</f>
        <v>3.1024187999999997</v>
      </c>
      <c r="C106" s="351">
        <f>IF(C$68=0,0,C$68/OIS_fec!C$68)</f>
        <v>3.1024187999999997</v>
      </c>
      <c r="D106" s="351">
        <f>IF(D$68=0,0,D$68/OIS_fec!D$68)</f>
        <v>3.102418800000001</v>
      </c>
      <c r="E106" s="351">
        <f>IF(E$68=0,0,E$68/OIS_fec!E$68)</f>
        <v>3.1024188000000006</v>
      </c>
      <c r="F106" s="351">
        <f>IF(F$68=0,0,F$68/OIS_fec!F$68)</f>
        <v>3.1024187999999997</v>
      </c>
      <c r="G106" s="351">
        <f>IF(G$68=0,0,G$68/OIS_fec!G$68)</f>
        <v>3.1024187999999993</v>
      </c>
      <c r="H106" s="351">
        <f>IF(H$68=0,0,H$68/OIS_fec!H$68)</f>
        <v>3.1024188000000006</v>
      </c>
      <c r="I106" s="351">
        <f>IF(I$68=0,0,I$68/OIS_fec!I$68)</f>
        <v>3.1024188000000006</v>
      </c>
      <c r="J106" s="351">
        <f>IF(J$68=0,0,J$68/OIS_fec!J$68)</f>
        <v>3.1024187999999988</v>
      </c>
      <c r="K106" s="351">
        <f>IF(K$68=0,0,K$68/OIS_fec!K$68)</f>
        <v>3.1024187999999997</v>
      </c>
      <c r="L106" s="351">
        <f>IF(L$68=0,0,L$68/OIS_fec!L$68)</f>
        <v>3.102418800000001</v>
      </c>
      <c r="M106" s="351">
        <f>IF(M$68=0,0,M$68/OIS_fec!M$68)</f>
        <v>3.1024187999999997</v>
      </c>
      <c r="N106" s="351">
        <f>IF(N$68=0,0,N$68/OIS_fec!N$68)</f>
        <v>3.1024187999999997</v>
      </c>
      <c r="O106" s="351">
        <f>IF(O$68=0,0,O$68/OIS_fec!O$68)</f>
        <v>3.1024188000000001</v>
      </c>
      <c r="P106" s="351">
        <f>IF(P$68=0,0,P$68/OIS_fec!P$68)</f>
        <v>3.1024188000000001</v>
      </c>
      <c r="Q106" s="351">
        <f>IF(Q$68=0,0,Q$68/OIS_fec!Q$68)</f>
        <v>3.1024188000000001</v>
      </c>
      <c r="R106" s="351">
        <f>IF(R$68=0,0,R$68/OIS_fec!R$68)</f>
        <v>3.1024187999999997</v>
      </c>
      <c r="S106" s="351">
        <f>IF(S$68=0,0,S$68/OIS_fec!S$68)</f>
        <v>3.1024187999999993</v>
      </c>
      <c r="T106" s="351">
        <f>IF(T$68=0,0,T$68/OIS_fec!T$68)</f>
        <v>3.1024187999999997</v>
      </c>
      <c r="U106" s="351">
        <f>IF(U$68=0,0,U$68/OIS_fec!U$68)</f>
        <v>3.1024188000000001</v>
      </c>
      <c r="V106" s="351">
        <f>IF(V$68=0,0,V$68/OIS_fec!V$68)</f>
        <v>3.1024187999999997</v>
      </c>
      <c r="W106" s="351">
        <f>IF(W$68=0,0,W$68/OIS_fec!W$68)</f>
        <v>3.1024188000000006</v>
      </c>
      <c r="DA106" s="175"/>
    </row>
    <row r="107" spans="1:105" ht="12" customHeight="1" x14ac:dyDescent="0.25">
      <c r="A107" s="41" t="s">
        <v>3122</v>
      </c>
      <c r="B107" s="336">
        <f>IF(B$69=0,0,B$69/OIS_fec!B$69)</f>
        <v>0</v>
      </c>
      <c r="C107" s="336">
        <f>IF(C$69=0,0,C$69/OIS_fec!C$69)</f>
        <v>0</v>
      </c>
      <c r="D107" s="336">
        <f>IF(D$69=0,0,D$69/OIS_fec!D$69)</f>
        <v>0</v>
      </c>
      <c r="E107" s="336">
        <f>IF(E$69=0,0,E$69/OIS_fec!E$69)</f>
        <v>0</v>
      </c>
      <c r="F107" s="336">
        <f>IF(F$69=0,0,F$69/OIS_fec!F$69)</f>
        <v>0</v>
      </c>
      <c r="G107" s="336">
        <f>IF(G$69=0,0,G$69/OIS_fec!G$69)</f>
        <v>0</v>
      </c>
      <c r="H107" s="336">
        <f>IF(H$69=0,0,H$69/OIS_fec!H$69)</f>
        <v>0</v>
      </c>
      <c r="I107" s="336">
        <f>IF(I$69=0,0,I$69/OIS_fec!I$69)</f>
        <v>0</v>
      </c>
      <c r="J107" s="336">
        <f>IF(J$69=0,0,J$69/OIS_fec!J$69)</f>
        <v>0</v>
      </c>
      <c r="K107" s="336">
        <f>IF(K$69=0,0,K$69/OIS_fec!K$69)</f>
        <v>0</v>
      </c>
      <c r="L107" s="336">
        <f>IF(L$69=0,0,L$69/OIS_fec!L$69)</f>
        <v>0</v>
      </c>
      <c r="M107" s="336">
        <f>IF(M$69=0,0,M$69/OIS_fec!M$69)</f>
        <v>0</v>
      </c>
      <c r="N107" s="336">
        <f>IF(N$69=0,0,N$69/OIS_fec!N$69)</f>
        <v>0</v>
      </c>
      <c r="O107" s="336">
        <f>IF(O$69=0,0,O$69/OIS_fec!O$69)</f>
        <v>0</v>
      </c>
      <c r="P107" s="336">
        <f>IF(P$69=0,0,P$69/OIS_fec!P$69)</f>
        <v>0</v>
      </c>
      <c r="Q107" s="336">
        <f>IF(Q$69=0,0,Q$69/OIS_fec!Q$69)</f>
        <v>0</v>
      </c>
      <c r="R107" s="336">
        <f>IF(R$69=0,0,R$69/OIS_fec!R$69)</f>
        <v>0</v>
      </c>
      <c r="S107" s="336">
        <f>IF(S$69=0,0,S$69/OIS_fec!S$69)</f>
        <v>0</v>
      </c>
      <c r="T107" s="336">
        <f>IF(T$69=0,0,T$69/OIS_fec!T$69)</f>
        <v>0</v>
      </c>
      <c r="U107" s="336">
        <f>IF(U$69=0,0,U$69/OIS_fec!U$69)</f>
        <v>0</v>
      </c>
      <c r="V107" s="336">
        <f>IF(V$69=0,0,V$69/OIS_fec!V$69)</f>
        <v>0</v>
      </c>
      <c r="W107" s="336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E932BE-1058-4478-B4E0-1BD7EA87E55E}"/>
</file>

<file path=customXml/itemProps2.xml><?xml version="1.0" encoding="utf-8"?>
<ds:datastoreItem xmlns:ds="http://schemas.openxmlformats.org/officeDocument/2006/customXml" ds:itemID="{28421087-02A3-4E82-85AE-D3AD88141AFB}"/>
</file>

<file path=customXml/itemProps3.xml><?xml version="1.0" encoding="utf-8"?>
<ds:datastoreItem xmlns:ds="http://schemas.openxmlformats.org/officeDocument/2006/customXml" ds:itemID="{2D881C78-140F-4DD1-9EE1-EF0989754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2024-05-20T16:54:35Z</dcterms:created>
  <dcterms:modified xsi:type="dcterms:W3CDTF">2024-05-20T16:54:35Z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